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drawings/drawing3.xml" ContentType="application/vnd.openxmlformats-officedocument.drawing+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comments3.xml" ContentType="application/vnd.openxmlformats-officedocument.spreadsheetml.comments+xml"/>
  <Override PartName="/xl/drawings/drawing7.xml" ContentType="application/vnd.openxmlformats-officedocument.drawing+xml"/>
  <Override PartName="/xl/comments4.xml" ContentType="application/vnd.openxmlformats-officedocument.spreadsheetml.comments+xml"/>
  <Override PartName="/xl/drawings/drawing8.xml" ContentType="application/vnd.openxmlformats-officedocument.drawing+xml"/>
  <Override PartName="/xl/drawings/drawing9.xml" ContentType="application/vnd.openxmlformats-officedocument.drawing+xml"/>
  <Override PartName="/xl/comments5.xml" ContentType="application/vnd.openxmlformats-officedocument.spreadsheetml.comments+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drawings/drawing10.xml" ContentType="application/vnd.openxmlformats-officedocument.drawingml.chartshapes+xml"/>
  <Override PartName="/xl/charts/chart24.xml" ContentType="application/vnd.openxmlformats-officedocument.drawingml.chart+xml"/>
  <Override PartName="/xl/charts/chart25.xml" ContentType="application/vnd.openxmlformats-officedocument.drawingml.chart+xml"/>
  <Override PartName="/xl/drawings/drawing11.xml" ContentType="application/vnd.openxmlformats-officedocument.drawingml.chartshapes+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drawings/drawing12.xml" ContentType="application/vnd.openxmlformats-officedocument.drawingml.chartshapes+xml"/>
  <Override PartName="/xl/charts/chart44.xml" ContentType="application/vnd.openxmlformats-officedocument.drawingml.chart+xml"/>
  <Override PartName="/xl/charts/chart45.xml" ContentType="application/vnd.openxmlformats-officedocument.drawingml.chart+xml"/>
  <Override PartName="/xl/drawings/drawing13.xml" ContentType="application/vnd.openxmlformats-officedocument.drawing+xml"/>
  <Override PartName="/xl/comments6.xml" ContentType="application/vnd.openxmlformats-officedocument.spreadsheetml.comments+xml"/>
  <Override PartName="/xl/charts/chart46.xml" ContentType="application/vnd.openxmlformats-officedocument.drawingml.chart+xml"/>
  <Override PartName="/xl/charts/chart47.xml" ContentType="application/vnd.openxmlformats-officedocument.drawingml.chart+xml"/>
  <Override PartName="/xl/drawings/drawing14.xml" ContentType="application/vnd.openxmlformats-officedocument.drawing+xml"/>
  <Override PartName="/xl/comments7.xml" ContentType="application/vnd.openxmlformats-officedocument.spreadsheetml.comments+xml"/>
  <Override PartName="/xl/drawings/drawing15.xml" ContentType="application/vnd.openxmlformats-officedocument.drawing+xml"/>
  <Override PartName="/xl/comments8.xml" ContentType="application/vnd.openxmlformats-officedocument.spreadsheetml.comments+xml"/>
  <Override PartName="/xl/drawings/drawing16.xml" ContentType="application/vnd.openxmlformats-officedocument.drawing+xml"/>
  <Override PartName="/xl/comments9.xml" ContentType="application/vnd.openxmlformats-officedocument.spreadsheetml.comments+xml"/>
  <Override PartName="/xl/drawings/drawing17.xml" ContentType="application/vnd.openxmlformats-officedocument.drawing+xml"/>
  <Override PartName="/xl/comments10.xml" ContentType="application/vnd.openxmlformats-officedocument.spreadsheetml.comments+xml"/>
  <Override PartName="/xl/drawings/drawing18.xml" ContentType="application/vnd.openxmlformats-officedocument.drawing+xml"/>
  <Override PartName="/xl/comments1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autoCompressPictures="0"/>
  <bookViews>
    <workbookView xWindow="1000" yWindow="120" windowWidth="9540" windowHeight="7300" tabRatio="692"/>
  </bookViews>
  <sheets>
    <sheet name="Introduction" sheetId="24" r:id="rId1"/>
    <sheet name="Summary" sheetId="25" r:id="rId2"/>
    <sheet name="CWDM and DWDM" sheetId="26" r:id="rId3"/>
    <sheet name="Ethernet" sheetId="27" r:id="rId4"/>
    <sheet name="Fibre Channel" sheetId="28" r:id="rId5"/>
    <sheet name="FTTX" sheetId="29" r:id="rId6"/>
    <sheet name="Wireless" sheetId="30" r:id="rId7"/>
    <sheet name="Optical Interconnects" sheetId="31" r:id="rId8"/>
    <sheet name="Charts for slides" sheetId="2" r:id="rId9"/>
    <sheet name="CSPs" sheetId="3" r:id="rId10"/>
    <sheet name="ICPs" sheetId="4" r:id="rId11"/>
    <sheet name="Network equip" sheetId="5" r:id="rId12"/>
    <sheet name="Datacom equip" sheetId="6" r:id="rId13"/>
    <sheet name="OC vendors" sheetId="7" r:id="rId14"/>
    <sheet name="Semiconductor vendors" sheetId="20" r:id="rId15"/>
  </sheets>
  <externalReferences>
    <externalReference r:id="rId16"/>
    <externalReference r:id="rId17"/>
  </externalReferences>
  <definedNames>
    <definedName name="_____________________a1" localSheetId="2" hidden="1">{"'1-TheatreBkgs'!$A$1:$L$102"}</definedName>
    <definedName name="_____________________a1" localSheetId="3" hidden="1">{"'1-TheatreBkgs'!$A$1:$L$102"}</definedName>
    <definedName name="_____________________a1" localSheetId="4" hidden="1">{"'1-TheatreBkgs'!$A$1:$L$102"}</definedName>
    <definedName name="_____________________a1" localSheetId="5" hidden="1">{"'1-TheatreBkgs'!$A$1:$L$102"}</definedName>
    <definedName name="_____________________a1" localSheetId="0" hidden="1">{"'1-TheatreBkgs'!$A$1:$L$102"}</definedName>
    <definedName name="_____________________a1" localSheetId="7" hidden="1">{"'1-TheatreBkgs'!$A$1:$L$102"}</definedName>
    <definedName name="_____________________a1" localSheetId="1" hidden="1">{"'1-TheatreBkgs'!$A$1:$L$102"}</definedName>
    <definedName name="_____________________a1" localSheetId="6" hidden="1">{"'1-TheatreBkgs'!$A$1:$L$102"}</definedName>
    <definedName name="_____________________a1" hidden="1">{"'1-TheatreBkgs'!$A$1:$L$102"}</definedName>
    <definedName name="_____________________a2" localSheetId="2" hidden="1">{"'1-TheatreBkgs'!$A$1:$L$102"}</definedName>
    <definedName name="_____________________a2" localSheetId="3" hidden="1">{"'1-TheatreBkgs'!$A$1:$L$102"}</definedName>
    <definedName name="_____________________a2" localSheetId="4" hidden="1">{"'1-TheatreBkgs'!$A$1:$L$102"}</definedName>
    <definedName name="_____________________a2" localSheetId="5" hidden="1">{"'1-TheatreBkgs'!$A$1:$L$102"}</definedName>
    <definedName name="_____________________a2" localSheetId="0" hidden="1">{"'1-TheatreBkgs'!$A$1:$L$102"}</definedName>
    <definedName name="_____________________a2" localSheetId="7" hidden="1">{"'1-TheatreBkgs'!$A$1:$L$102"}</definedName>
    <definedName name="_____________________a2" localSheetId="1" hidden="1">{"'1-TheatreBkgs'!$A$1:$L$102"}</definedName>
    <definedName name="_____________________a2" localSheetId="6" hidden="1">{"'1-TheatreBkgs'!$A$1:$L$102"}</definedName>
    <definedName name="_____________________a2" hidden="1">{"'1-TheatreBkgs'!$A$1:$L$102"}</definedName>
    <definedName name="_____________________a3" localSheetId="2" hidden="1">{"'1-TheatreBkgs'!$A$1:$L$102"}</definedName>
    <definedName name="_____________________a3" localSheetId="3" hidden="1">{"'1-TheatreBkgs'!$A$1:$L$102"}</definedName>
    <definedName name="_____________________a3" localSheetId="4" hidden="1">{"'1-TheatreBkgs'!$A$1:$L$102"}</definedName>
    <definedName name="_____________________a3" localSheetId="5" hidden="1">{"'1-TheatreBkgs'!$A$1:$L$102"}</definedName>
    <definedName name="_____________________a3" localSheetId="0" hidden="1">{"'1-TheatreBkgs'!$A$1:$L$102"}</definedName>
    <definedName name="_____________________a3" localSheetId="7" hidden="1">{"'1-TheatreBkgs'!$A$1:$L$102"}</definedName>
    <definedName name="_____________________a3" localSheetId="1" hidden="1">{"'1-TheatreBkgs'!$A$1:$L$102"}</definedName>
    <definedName name="_____________________a3" localSheetId="6" hidden="1">{"'1-TheatreBkgs'!$A$1:$L$102"}</definedName>
    <definedName name="_____________________a3" hidden="1">{"'1-TheatreBkgs'!$A$1:$L$102"}</definedName>
    <definedName name="_____________________Q1" localSheetId="2" hidden="1">{"'Standalone List Price Trends'!$A$1:$X$56"}</definedName>
    <definedName name="_____________________Q1" localSheetId="3" hidden="1">{"'Standalone List Price Trends'!$A$1:$X$56"}</definedName>
    <definedName name="_____________________Q1" localSheetId="4" hidden="1">{"'Standalone List Price Trends'!$A$1:$X$56"}</definedName>
    <definedName name="_____________________Q1" localSheetId="5" hidden="1">{"'Standalone List Price Trends'!$A$1:$X$56"}</definedName>
    <definedName name="_____________________Q1" localSheetId="0" hidden="1">{"'Standalone List Price Trends'!$A$1:$X$56"}</definedName>
    <definedName name="_____________________Q1" localSheetId="7" hidden="1">{"'Standalone List Price Trends'!$A$1:$X$56"}</definedName>
    <definedName name="_____________________Q1" localSheetId="1" hidden="1">{"'Standalone List Price Trends'!$A$1:$X$56"}</definedName>
    <definedName name="_____________________Q1" localSheetId="6" hidden="1">{"'Standalone List Price Trends'!$A$1:$X$56"}</definedName>
    <definedName name="_____________________Q1" hidden="1">{"'Standalone List Price Trends'!$A$1:$X$56"}</definedName>
    <definedName name="_____________________Q2" localSheetId="2" hidden="1">{"'Standalone List Price Trends'!$A$1:$X$56"}</definedName>
    <definedName name="_____________________Q2" localSheetId="3" hidden="1">{"'Standalone List Price Trends'!$A$1:$X$56"}</definedName>
    <definedName name="_____________________Q2" localSheetId="4" hidden="1">{"'Standalone List Price Trends'!$A$1:$X$56"}</definedName>
    <definedName name="_____________________Q2" localSheetId="5" hidden="1">{"'Standalone List Price Trends'!$A$1:$X$56"}</definedName>
    <definedName name="_____________________Q2" localSheetId="0" hidden="1">{"'Standalone List Price Trends'!$A$1:$X$56"}</definedName>
    <definedName name="_____________________Q2" localSheetId="7" hidden="1">{"'Standalone List Price Trends'!$A$1:$X$56"}</definedName>
    <definedName name="_____________________Q2" localSheetId="1" hidden="1">{"'Standalone List Price Trends'!$A$1:$X$56"}</definedName>
    <definedName name="_____________________Q2" localSheetId="6" hidden="1">{"'Standalone List Price Trends'!$A$1:$X$56"}</definedName>
    <definedName name="_____________________Q2" hidden="1">{"'Standalone List Price Trends'!$A$1:$X$56"}</definedName>
    <definedName name="_____________________Q3" localSheetId="2" hidden="1">{"'Standalone List Price Trends'!$A$1:$X$56"}</definedName>
    <definedName name="_____________________Q3" localSheetId="3" hidden="1">{"'Standalone List Price Trends'!$A$1:$X$56"}</definedName>
    <definedName name="_____________________Q3" localSheetId="4" hidden="1">{"'Standalone List Price Trends'!$A$1:$X$56"}</definedName>
    <definedName name="_____________________Q3" localSheetId="5" hidden="1">{"'Standalone List Price Trends'!$A$1:$X$56"}</definedName>
    <definedName name="_____________________Q3" localSheetId="0" hidden="1">{"'Standalone List Price Trends'!$A$1:$X$56"}</definedName>
    <definedName name="_____________________Q3" localSheetId="7" hidden="1">{"'Standalone List Price Trends'!$A$1:$X$56"}</definedName>
    <definedName name="_____________________Q3" localSheetId="1" hidden="1">{"'Standalone List Price Trends'!$A$1:$X$56"}</definedName>
    <definedName name="_____________________Q3" localSheetId="6" hidden="1">{"'Standalone List Price Trends'!$A$1:$X$56"}</definedName>
    <definedName name="_____________________Q3" hidden="1">{"'Standalone List Price Trends'!$A$1:$X$56"}</definedName>
    <definedName name="_____________________Q4" localSheetId="2" hidden="1">{"'Standalone List Price Trends'!$A$1:$X$56"}</definedName>
    <definedName name="_____________________Q4" localSheetId="3" hidden="1">{"'Standalone List Price Trends'!$A$1:$X$56"}</definedName>
    <definedName name="_____________________Q4" localSheetId="4" hidden="1">{"'Standalone List Price Trends'!$A$1:$X$56"}</definedName>
    <definedName name="_____________________Q4" localSheetId="5" hidden="1">{"'Standalone List Price Trends'!$A$1:$X$56"}</definedName>
    <definedName name="_____________________Q4" localSheetId="0" hidden="1">{"'Standalone List Price Trends'!$A$1:$X$56"}</definedName>
    <definedName name="_____________________Q4" localSheetId="7" hidden="1">{"'Standalone List Price Trends'!$A$1:$X$56"}</definedName>
    <definedName name="_____________________Q4" localSheetId="1" hidden="1">{"'Standalone List Price Trends'!$A$1:$X$56"}</definedName>
    <definedName name="_____________________Q4" localSheetId="6" hidden="1">{"'Standalone List Price Trends'!$A$1:$X$56"}</definedName>
    <definedName name="_____________________Q4" hidden="1">{"'Standalone List Price Trends'!$A$1:$X$56"}</definedName>
    <definedName name="_____________________Q5" localSheetId="2" hidden="1">{"'Standalone List Price Trends'!$A$1:$X$56"}</definedName>
    <definedName name="_____________________Q5" localSheetId="3" hidden="1">{"'Standalone List Price Trends'!$A$1:$X$56"}</definedName>
    <definedName name="_____________________Q5" localSheetId="4" hidden="1">{"'Standalone List Price Trends'!$A$1:$X$56"}</definedName>
    <definedName name="_____________________Q5" localSheetId="5" hidden="1">{"'Standalone List Price Trends'!$A$1:$X$56"}</definedName>
    <definedName name="_____________________Q5" localSheetId="0" hidden="1">{"'Standalone List Price Trends'!$A$1:$X$56"}</definedName>
    <definedName name="_____________________Q5" localSheetId="7" hidden="1">{"'Standalone List Price Trends'!$A$1:$X$56"}</definedName>
    <definedName name="_____________________Q5" localSheetId="1" hidden="1">{"'Standalone List Price Trends'!$A$1:$X$56"}</definedName>
    <definedName name="_____________________Q5" localSheetId="6" hidden="1">{"'Standalone List Price Trends'!$A$1:$X$56"}</definedName>
    <definedName name="_____________________Q5" hidden="1">{"'Standalone List Price Trends'!$A$1:$X$56"}</definedName>
    <definedName name="_____________________Q9" localSheetId="2" hidden="1">{"'Standalone List Price Trends'!$A$1:$X$56"}</definedName>
    <definedName name="_____________________Q9" localSheetId="3" hidden="1">{"'Standalone List Price Trends'!$A$1:$X$56"}</definedName>
    <definedName name="_____________________Q9" localSheetId="4" hidden="1">{"'Standalone List Price Trends'!$A$1:$X$56"}</definedName>
    <definedName name="_____________________Q9" localSheetId="5" hidden="1">{"'Standalone List Price Trends'!$A$1:$X$56"}</definedName>
    <definedName name="_____________________Q9" localSheetId="0" hidden="1">{"'Standalone List Price Trends'!$A$1:$X$56"}</definedName>
    <definedName name="_____________________Q9" localSheetId="7" hidden="1">{"'Standalone List Price Trends'!$A$1:$X$56"}</definedName>
    <definedName name="_____________________Q9" localSheetId="1" hidden="1">{"'Standalone List Price Trends'!$A$1:$X$56"}</definedName>
    <definedName name="_____________________Q9" localSheetId="6" hidden="1">{"'Standalone List Price Trends'!$A$1:$X$56"}</definedName>
    <definedName name="_____________________Q9" hidden="1">{"'Standalone List Price Trends'!$A$1:$X$56"}</definedName>
    <definedName name="_____________________rw1" localSheetId="2" hidden="1">{"'Standalone List Price Trends'!$A$1:$X$56"}</definedName>
    <definedName name="_____________________rw1" localSheetId="3" hidden="1">{"'Standalone List Price Trends'!$A$1:$X$56"}</definedName>
    <definedName name="_____________________rw1" localSheetId="4" hidden="1">{"'Standalone List Price Trends'!$A$1:$X$56"}</definedName>
    <definedName name="_____________________rw1" localSheetId="5" hidden="1">{"'Standalone List Price Trends'!$A$1:$X$56"}</definedName>
    <definedName name="_____________________rw1" localSheetId="0" hidden="1">{"'Standalone List Price Trends'!$A$1:$X$56"}</definedName>
    <definedName name="_____________________rw1" localSheetId="7" hidden="1">{"'Standalone List Price Trends'!$A$1:$X$56"}</definedName>
    <definedName name="_____________________rw1" localSheetId="1" hidden="1">{"'Standalone List Price Trends'!$A$1:$X$56"}</definedName>
    <definedName name="_____________________rw1" localSheetId="6" hidden="1">{"'Standalone List Price Trends'!$A$1:$X$56"}</definedName>
    <definedName name="_____________________rw1" hidden="1">{"'Standalone List Price Trends'!$A$1:$X$56"}</definedName>
    <definedName name="_____________________rw2" localSheetId="2" hidden="1">{"'Standalone List Price Trends'!$A$1:$X$56"}</definedName>
    <definedName name="_____________________rw2" localSheetId="3" hidden="1">{"'Standalone List Price Trends'!$A$1:$X$56"}</definedName>
    <definedName name="_____________________rw2" localSheetId="4" hidden="1">{"'Standalone List Price Trends'!$A$1:$X$56"}</definedName>
    <definedName name="_____________________rw2" localSheetId="5" hidden="1">{"'Standalone List Price Trends'!$A$1:$X$56"}</definedName>
    <definedName name="_____________________rw2" localSheetId="0" hidden="1">{"'Standalone List Price Trends'!$A$1:$X$56"}</definedName>
    <definedName name="_____________________rw2" localSheetId="7" hidden="1">{"'Standalone List Price Trends'!$A$1:$X$56"}</definedName>
    <definedName name="_____________________rw2" localSheetId="1" hidden="1">{"'Standalone List Price Trends'!$A$1:$X$56"}</definedName>
    <definedName name="_____________________rw2" localSheetId="6" hidden="1">{"'Standalone List Price Trends'!$A$1:$X$56"}</definedName>
    <definedName name="_____________________rw2" hidden="1">{"'Standalone List Price Trends'!$A$1:$X$56"}</definedName>
    <definedName name="_____________________rw3" localSheetId="2" hidden="1">{"'Standalone List Price Trends'!$A$1:$X$56"}</definedName>
    <definedName name="_____________________rw3" localSheetId="3" hidden="1">{"'Standalone List Price Trends'!$A$1:$X$56"}</definedName>
    <definedName name="_____________________rw3" localSheetId="4" hidden="1">{"'Standalone List Price Trends'!$A$1:$X$56"}</definedName>
    <definedName name="_____________________rw3" localSheetId="5" hidden="1">{"'Standalone List Price Trends'!$A$1:$X$56"}</definedName>
    <definedName name="_____________________rw3" localSheetId="0" hidden="1">{"'Standalone List Price Trends'!$A$1:$X$56"}</definedName>
    <definedName name="_____________________rw3" localSheetId="7" hidden="1">{"'Standalone List Price Trends'!$A$1:$X$56"}</definedName>
    <definedName name="_____________________rw3" localSheetId="1" hidden="1">{"'Standalone List Price Trends'!$A$1:$X$56"}</definedName>
    <definedName name="_____________________rw3" localSheetId="6" hidden="1">{"'Standalone List Price Trends'!$A$1:$X$56"}</definedName>
    <definedName name="_____________________rw3" hidden="1">{"'Standalone List Price Trends'!$A$1:$X$56"}</definedName>
    <definedName name="_____________________rw4" localSheetId="2" hidden="1">{"'Standalone List Price Trends'!$A$1:$X$56"}</definedName>
    <definedName name="_____________________rw4" localSheetId="3" hidden="1">{"'Standalone List Price Trends'!$A$1:$X$56"}</definedName>
    <definedName name="_____________________rw4" localSheetId="4" hidden="1">{"'Standalone List Price Trends'!$A$1:$X$56"}</definedName>
    <definedName name="_____________________rw4" localSheetId="5" hidden="1">{"'Standalone List Price Trends'!$A$1:$X$56"}</definedName>
    <definedName name="_____________________rw4" localSheetId="0" hidden="1">{"'Standalone List Price Trends'!$A$1:$X$56"}</definedName>
    <definedName name="_____________________rw4" localSheetId="7" hidden="1">{"'Standalone List Price Trends'!$A$1:$X$56"}</definedName>
    <definedName name="_____________________rw4" localSheetId="1" hidden="1">{"'Standalone List Price Trends'!$A$1:$X$56"}</definedName>
    <definedName name="_____________________rw4" localSheetId="6" hidden="1">{"'Standalone List Price Trends'!$A$1:$X$56"}</definedName>
    <definedName name="_____________________rw4" hidden="1">{"'Standalone List Price Trends'!$A$1:$X$56"}</definedName>
    <definedName name="_____________________sex2" localSheetId="2" hidden="1">{"'1-TheatreBkgs'!$A$1:$L$102"}</definedName>
    <definedName name="_____________________sex2" localSheetId="3" hidden="1">{"'1-TheatreBkgs'!$A$1:$L$102"}</definedName>
    <definedName name="_____________________sex2" localSheetId="4" hidden="1">{"'1-TheatreBkgs'!$A$1:$L$102"}</definedName>
    <definedName name="_____________________sex2" localSheetId="5" hidden="1">{"'1-TheatreBkgs'!$A$1:$L$102"}</definedName>
    <definedName name="_____________________sex2" localSheetId="0" hidden="1">{"'1-TheatreBkgs'!$A$1:$L$102"}</definedName>
    <definedName name="_____________________sex2" localSheetId="7" hidden="1">{"'1-TheatreBkgs'!$A$1:$L$102"}</definedName>
    <definedName name="_____________________sex2" localSheetId="1" hidden="1">{"'1-TheatreBkgs'!$A$1:$L$102"}</definedName>
    <definedName name="_____________________sex2" localSheetId="6" hidden="1">{"'1-TheatreBkgs'!$A$1:$L$102"}</definedName>
    <definedName name="_____________________sex2" hidden="1">{"'1-TheatreBkgs'!$A$1:$L$102"}</definedName>
    <definedName name="_____________________sex3" localSheetId="2" hidden="1">{"'1-TheatreBkgs'!$A$1:$L$102"}</definedName>
    <definedName name="_____________________sex3" localSheetId="3" hidden="1">{"'1-TheatreBkgs'!$A$1:$L$102"}</definedName>
    <definedName name="_____________________sex3" localSheetId="4" hidden="1">{"'1-TheatreBkgs'!$A$1:$L$102"}</definedName>
    <definedName name="_____________________sex3" localSheetId="5" hidden="1">{"'1-TheatreBkgs'!$A$1:$L$102"}</definedName>
    <definedName name="_____________________sex3" localSheetId="0" hidden="1">{"'1-TheatreBkgs'!$A$1:$L$102"}</definedName>
    <definedName name="_____________________sex3" localSheetId="7" hidden="1">{"'1-TheatreBkgs'!$A$1:$L$102"}</definedName>
    <definedName name="_____________________sex3" localSheetId="1" hidden="1">{"'1-TheatreBkgs'!$A$1:$L$102"}</definedName>
    <definedName name="_____________________sex3" localSheetId="6" hidden="1">{"'1-TheatreBkgs'!$A$1:$L$102"}</definedName>
    <definedName name="_____________________sex3" hidden="1">{"'1-TheatreBkgs'!$A$1:$L$102"}</definedName>
    <definedName name="_____________________sex4" localSheetId="2" hidden="1">{"'1-TheatreBkgs'!$A$1:$L$102"}</definedName>
    <definedName name="_____________________sex4" localSheetId="3" hidden="1">{"'1-TheatreBkgs'!$A$1:$L$102"}</definedName>
    <definedName name="_____________________sex4" localSheetId="4" hidden="1">{"'1-TheatreBkgs'!$A$1:$L$102"}</definedName>
    <definedName name="_____________________sex4" localSheetId="5" hidden="1">{"'1-TheatreBkgs'!$A$1:$L$102"}</definedName>
    <definedName name="_____________________sex4" localSheetId="0" hidden="1">{"'1-TheatreBkgs'!$A$1:$L$102"}</definedName>
    <definedName name="_____________________sex4" localSheetId="7" hidden="1">{"'1-TheatreBkgs'!$A$1:$L$102"}</definedName>
    <definedName name="_____________________sex4" localSheetId="1" hidden="1">{"'1-TheatreBkgs'!$A$1:$L$102"}</definedName>
    <definedName name="_____________________sex4" localSheetId="6" hidden="1">{"'1-TheatreBkgs'!$A$1:$L$102"}</definedName>
    <definedName name="_____________________sex4" hidden="1">{"'1-TheatreBkgs'!$A$1:$L$102"}</definedName>
    <definedName name="_____________________sex5" localSheetId="2" hidden="1">{"'1-TheatreBkgs'!$A$1:$L$102"}</definedName>
    <definedName name="_____________________sex5" localSheetId="3" hidden="1">{"'1-TheatreBkgs'!$A$1:$L$102"}</definedName>
    <definedName name="_____________________sex5" localSheetId="4" hidden="1">{"'1-TheatreBkgs'!$A$1:$L$102"}</definedName>
    <definedName name="_____________________sex5" localSheetId="5" hidden="1">{"'1-TheatreBkgs'!$A$1:$L$102"}</definedName>
    <definedName name="_____________________sex5" localSheetId="0" hidden="1">{"'1-TheatreBkgs'!$A$1:$L$102"}</definedName>
    <definedName name="_____________________sex5" localSheetId="7" hidden="1">{"'1-TheatreBkgs'!$A$1:$L$102"}</definedName>
    <definedName name="_____________________sex5" localSheetId="1" hidden="1">{"'1-TheatreBkgs'!$A$1:$L$102"}</definedName>
    <definedName name="_____________________sex5" localSheetId="6" hidden="1">{"'1-TheatreBkgs'!$A$1:$L$102"}</definedName>
    <definedName name="_____________________sex5" hidden="1">{"'1-TheatreBkgs'!$A$1:$L$102"}</definedName>
    <definedName name="_____________________sex6" localSheetId="2" hidden="1">{"'1-TheatreBkgs'!$A$1:$L$102"}</definedName>
    <definedName name="_____________________sex6" localSheetId="3" hidden="1">{"'1-TheatreBkgs'!$A$1:$L$102"}</definedName>
    <definedName name="_____________________sex6" localSheetId="4" hidden="1">{"'1-TheatreBkgs'!$A$1:$L$102"}</definedName>
    <definedName name="_____________________sex6" localSheetId="5" hidden="1">{"'1-TheatreBkgs'!$A$1:$L$102"}</definedName>
    <definedName name="_____________________sex6" localSheetId="0" hidden="1">{"'1-TheatreBkgs'!$A$1:$L$102"}</definedName>
    <definedName name="_____________________sex6" localSheetId="7" hidden="1">{"'1-TheatreBkgs'!$A$1:$L$102"}</definedName>
    <definedName name="_____________________sex6" localSheetId="1" hidden="1">{"'1-TheatreBkgs'!$A$1:$L$102"}</definedName>
    <definedName name="_____________________sex6" localSheetId="6" hidden="1">{"'1-TheatreBkgs'!$A$1:$L$102"}</definedName>
    <definedName name="_____________________sex6" hidden="1">{"'1-TheatreBkgs'!$A$1:$L$102"}</definedName>
    <definedName name="_____________________v1" localSheetId="2" hidden="1">{"'1-TheatreBkgs'!$A$1:$L$102"}</definedName>
    <definedName name="_____________________v1" localSheetId="3" hidden="1">{"'1-TheatreBkgs'!$A$1:$L$102"}</definedName>
    <definedName name="_____________________v1" localSheetId="4" hidden="1">{"'1-TheatreBkgs'!$A$1:$L$102"}</definedName>
    <definedName name="_____________________v1" localSheetId="5" hidden="1">{"'1-TheatreBkgs'!$A$1:$L$102"}</definedName>
    <definedName name="_____________________v1" localSheetId="0" hidden="1">{"'1-TheatreBkgs'!$A$1:$L$102"}</definedName>
    <definedName name="_____________________v1" localSheetId="7" hidden="1">{"'1-TheatreBkgs'!$A$1:$L$102"}</definedName>
    <definedName name="_____________________v1" localSheetId="1" hidden="1">{"'1-TheatreBkgs'!$A$1:$L$102"}</definedName>
    <definedName name="_____________________v1" localSheetId="6" hidden="1">{"'1-TheatreBkgs'!$A$1:$L$102"}</definedName>
    <definedName name="_____________________v1" hidden="1">{"'1-TheatreBkgs'!$A$1:$L$102"}</definedName>
    <definedName name="_____________________V2" localSheetId="2" hidden="1">{"'1-TheatreBkgs'!$A$1:$L$102"}</definedName>
    <definedName name="_____________________V2" localSheetId="3" hidden="1">{"'1-TheatreBkgs'!$A$1:$L$102"}</definedName>
    <definedName name="_____________________V2" localSheetId="4" hidden="1">{"'1-TheatreBkgs'!$A$1:$L$102"}</definedName>
    <definedName name="_____________________V2" localSheetId="5" hidden="1">{"'1-TheatreBkgs'!$A$1:$L$102"}</definedName>
    <definedName name="_____________________V2" localSheetId="0" hidden="1">{"'1-TheatreBkgs'!$A$1:$L$102"}</definedName>
    <definedName name="_____________________V2" localSheetId="7" hidden="1">{"'1-TheatreBkgs'!$A$1:$L$102"}</definedName>
    <definedName name="_____________________V2" localSheetId="1" hidden="1">{"'1-TheatreBkgs'!$A$1:$L$102"}</definedName>
    <definedName name="_____________________V2" localSheetId="6" hidden="1">{"'1-TheatreBkgs'!$A$1:$L$102"}</definedName>
    <definedName name="_____________________V2" hidden="1">{"'1-TheatreBkgs'!$A$1:$L$102"}</definedName>
    <definedName name="_____________________v3" localSheetId="2" hidden="1">{"'1-TheatreBkgs'!$A$1:$L$102"}</definedName>
    <definedName name="_____________________v3" localSheetId="3" hidden="1">{"'1-TheatreBkgs'!$A$1:$L$102"}</definedName>
    <definedName name="_____________________v3" localSheetId="4" hidden="1">{"'1-TheatreBkgs'!$A$1:$L$102"}</definedName>
    <definedName name="_____________________v3" localSheetId="5" hidden="1">{"'1-TheatreBkgs'!$A$1:$L$102"}</definedName>
    <definedName name="_____________________v3" localSheetId="0" hidden="1">{"'1-TheatreBkgs'!$A$1:$L$102"}</definedName>
    <definedName name="_____________________v3" localSheetId="7" hidden="1">{"'1-TheatreBkgs'!$A$1:$L$102"}</definedName>
    <definedName name="_____________________v3" localSheetId="1" hidden="1">{"'1-TheatreBkgs'!$A$1:$L$102"}</definedName>
    <definedName name="_____________________v3" localSheetId="6" hidden="1">{"'1-TheatreBkgs'!$A$1:$L$102"}</definedName>
    <definedName name="_____________________v3" hidden="1">{"'1-TheatreBkgs'!$A$1:$L$102"}</definedName>
    <definedName name="____________________hc4" localSheetId="2" hidden="1">{"'1-TheatreBkgs'!$A$1:$L$102"}</definedName>
    <definedName name="____________________hc4" localSheetId="3" hidden="1">{"'1-TheatreBkgs'!$A$1:$L$102"}</definedName>
    <definedName name="____________________hc4" localSheetId="4" hidden="1">{"'1-TheatreBkgs'!$A$1:$L$102"}</definedName>
    <definedName name="____________________hc4" localSheetId="5" hidden="1">{"'1-TheatreBkgs'!$A$1:$L$102"}</definedName>
    <definedName name="____________________hc4" localSheetId="0" hidden="1">{"'1-TheatreBkgs'!$A$1:$L$102"}</definedName>
    <definedName name="____________________hc4" localSheetId="7" hidden="1">{"'1-TheatreBkgs'!$A$1:$L$102"}</definedName>
    <definedName name="____________________hc4" localSheetId="1" hidden="1">{"'1-TheatreBkgs'!$A$1:$L$102"}</definedName>
    <definedName name="____________________hc4" localSheetId="6" hidden="1">{"'1-TheatreBkgs'!$A$1:$L$102"}</definedName>
    <definedName name="____________________hc4" hidden="1">{"'1-TheatreBkgs'!$A$1:$L$102"}</definedName>
    <definedName name="_____________a1" localSheetId="2" hidden="1">{"'1-TheatreBkgs'!$A$1:$L$102"}</definedName>
    <definedName name="_____________a1" localSheetId="3" hidden="1">{"'1-TheatreBkgs'!$A$1:$L$102"}</definedName>
    <definedName name="_____________a1" localSheetId="4" hidden="1">{"'1-TheatreBkgs'!$A$1:$L$102"}</definedName>
    <definedName name="_____________a1" localSheetId="5" hidden="1">{"'1-TheatreBkgs'!$A$1:$L$102"}</definedName>
    <definedName name="_____________a1" localSheetId="0" hidden="1">{"'1-TheatreBkgs'!$A$1:$L$102"}</definedName>
    <definedName name="_____________a1" localSheetId="7" hidden="1">{"'1-TheatreBkgs'!$A$1:$L$102"}</definedName>
    <definedName name="_____________a1" localSheetId="1" hidden="1">{"'1-TheatreBkgs'!$A$1:$L$102"}</definedName>
    <definedName name="_____________a1" localSheetId="6" hidden="1">{"'1-TheatreBkgs'!$A$1:$L$102"}</definedName>
    <definedName name="_____________a1" hidden="1">{"'1-TheatreBkgs'!$A$1:$L$102"}</definedName>
    <definedName name="_____________a2" localSheetId="2" hidden="1">{"'1-TheatreBkgs'!$A$1:$L$102"}</definedName>
    <definedName name="_____________a2" localSheetId="3" hidden="1">{"'1-TheatreBkgs'!$A$1:$L$102"}</definedName>
    <definedName name="_____________a2" localSheetId="4" hidden="1">{"'1-TheatreBkgs'!$A$1:$L$102"}</definedName>
    <definedName name="_____________a2" localSheetId="5" hidden="1">{"'1-TheatreBkgs'!$A$1:$L$102"}</definedName>
    <definedName name="_____________a2" localSheetId="0" hidden="1">{"'1-TheatreBkgs'!$A$1:$L$102"}</definedName>
    <definedName name="_____________a2" localSheetId="7" hidden="1">{"'1-TheatreBkgs'!$A$1:$L$102"}</definedName>
    <definedName name="_____________a2" localSheetId="1" hidden="1">{"'1-TheatreBkgs'!$A$1:$L$102"}</definedName>
    <definedName name="_____________a2" localSheetId="6" hidden="1">{"'1-TheatreBkgs'!$A$1:$L$102"}</definedName>
    <definedName name="_____________a2" hidden="1">{"'1-TheatreBkgs'!$A$1:$L$102"}</definedName>
    <definedName name="_____________a3" localSheetId="2" hidden="1">{"'1-TheatreBkgs'!$A$1:$L$102"}</definedName>
    <definedName name="_____________a3" localSheetId="3" hidden="1">{"'1-TheatreBkgs'!$A$1:$L$102"}</definedName>
    <definedName name="_____________a3" localSheetId="4" hidden="1">{"'1-TheatreBkgs'!$A$1:$L$102"}</definedName>
    <definedName name="_____________a3" localSheetId="5" hidden="1">{"'1-TheatreBkgs'!$A$1:$L$102"}</definedName>
    <definedName name="_____________a3" localSheetId="0" hidden="1">{"'1-TheatreBkgs'!$A$1:$L$102"}</definedName>
    <definedName name="_____________a3" localSheetId="7" hidden="1">{"'1-TheatreBkgs'!$A$1:$L$102"}</definedName>
    <definedName name="_____________a3" localSheetId="1" hidden="1">{"'1-TheatreBkgs'!$A$1:$L$102"}</definedName>
    <definedName name="_____________a3" localSheetId="6" hidden="1">{"'1-TheatreBkgs'!$A$1:$L$102"}</definedName>
    <definedName name="_____________a3" hidden="1">{"'1-TheatreBkgs'!$A$1:$L$102"}</definedName>
    <definedName name="_____________hc4" localSheetId="2" hidden="1">{"'1-TheatreBkgs'!$A$1:$L$102"}</definedName>
    <definedName name="_____________hc4" localSheetId="3" hidden="1">{"'1-TheatreBkgs'!$A$1:$L$102"}</definedName>
    <definedName name="_____________hc4" localSheetId="4" hidden="1">{"'1-TheatreBkgs'!$A$1:$L$102"}</definedName>
    <definedName name="_____________hc4" localSheetId="5" hidden="1">{"'1-TheatreBkgs'!$A$1:$L$102"}</definedName>
    <definedName name="_____________hc4" localSheetId="0" hidden="1">{"'1-TheatreBkgs'!$A$1:$L$102"}</definedName>
    <definedName name="_____________hc4" localSheetId="7" hidden="1">{"'1-TheatreBkgs'!$A$1:$L$102"}</definedName>
    <definedName name="_____________hc4" localSheetId="1" hidden="1">{"'1-TheatreBkgs'!$A$1:$L$102"}</definedName>
    <definedName name="_____________hc4" localSheetId="6" hidden="1">{"'1-TheatreBkgs'!$A$1:$L$102"}</definedName>
    <definedName name="_____________hc4" hidden="1">{"'1-TheatreBkgs'!$A$1:$L$102"}</definedName>
    <definedName name="_____________Q1" localSheetId="2" hidden="1">{"'Standalone List Price Trends'!$A$1:$X$56"}</definedName>
    <definedName name="_____________Q1" localSheetId="3" hidden="1">{"'Standalone List Price Trends'!$A$1:$X$56"}</definedName>
    <definedName name="_____________Q1" localSheetId="4" hidden="1">{"'Standalone List Price Trends'!$A$1:$X$56"}</definedName>
    <definedName name="_____________Q1" localSheetId="5" hidden="1">{"'Standalone List Price Trends'!$A$1:$X$56"}</definedName>
    <definedName name="_____________Q1" localSheetId="0" hidden="1">{"'Standalone List Price Trends'!$A$1:$X$56"}</definedName>
    <definedName name="_____________Q1" localSheetId="7" hidden="1">{"'Standalone List Price Trends'!$A$1:$X$56"}</definedName>
    <definedName name="_____________Q1" localSheetId="1" hidden="1">{"'Standalone List Price Trends'!$A$1:$X$56"}</definedName>
    <definedName name="_____________Q1" localSheetId="6" hidden="1">{"'Standalone List Price Trends'!$A$1:$X$56"}</definedName>
    <definedName name="_____________Q1" hidden="1">{"'Standalone List Price Trends'!$A$1:$X$56"}</definedName>
    <definedName name="_____________Q2" localSheetId="2" hidden="1">{"'Standalone List Price Trends'!$A$1:$X$56"}</definedName>
    <definedName name="_____________Q2" localSheetId="3" hidden="1">{"'Standalone List Price Trends'!$A$1:$X$56"}</definedName>
    <definedName name="_____________Q2" localSheetId="4" hidden="1">{"'Standalone List Price Trends'!$A$1:$X$56"}</definedName>
    <definedName name="_____________Q2" localSheetId="5" hidden="1">{"'Standalone List Price Trends'!$A$1:$X$56"}</definedName>
    <definedName name="_____________Q2" localSheetId="0" hidden="1">{"'Standalone List Price Trends'!$A$1:$X$56"}</definedName>
    <definedName name="_____________Q2" localSheetId="7" hidden="1">{"'Standalone List Price Trends'!$A$1:$X$56"}</definedName>
    <definedName name="_____________Q2" localSheetId="1" hidden="1">{"'Standalone List Price Trends'!$A$1:$X$56"}</definedName>
    <definedName name="_____________Q2" localSheetId="6" hidden="1">{"'Standalone List Price Trends'!$A$1:$X$56"}</definedName>
    <definedName name="_____________Q2" hidden="1">{"'Standalone List Price Trends'!$A$1:$X$56"}</definedName>
    <definedName name="_____________Q3" localSheetId="2" hidden="1">{"'Standalone List Price Trends'!$A$1:$X$56"}</definedName>
    <definedName name="_____________Q3" localSheetId="3" hidden="1">{"'Standalone List Price Trends'!$A$1:$X$56"}</definedName>
    <definedName name="_____________Q3" localSheetId="4" hidden="1">{"'Standalone List Price Trends'!$A$1:$X$56"}</definedName>
    <definedName name="_____________Q3" localSheetId="5" hidden="1">{"'Standalone List Price Trends'!$A$1:$X$56"}</definedName>
    <definedName name="_____________Q3" localSheetId="0" hidden="1">{"'Standalone List Price Trends'!$A$1:$X$56"}</definedName>
    <definedName name="_____________Q3" localSheetId="7" hidden="1">{"'Standalone List Price Trends'!$A$1:$X$56"}</definedName>
    <definedName name="_____________Q3" localSheetId="1" hidden="1">{"'Standalone List Price Trends'!$A$1:$X$56"}</definedName>
    <definedName name="_____________Q3" localSheetId="6" hidden="1">{"'Standalone List Price Trends'!$A$1:$X$56"}</definedName>
    <definedName name="_____________Q3" hidden="1">{"'Standalone List Price Trends'!$A$1:$X$56"}</definedName>
    <definedName name="_____________Q4" localSheetId="2" hidden="1">{"'Standalone List Price Trends'!$A$1:$X$56"}</definedName>
    <definedName name="_____________Q4" localSheetId="3" hidden="1">{"'Standalone List Price Trends'!$A$1:$X$56"}</definedName>
    <definedName name="_____________Q4" localSheetId="4" hidden="1">{"'Standalone List Price Trends'!$A$1:$X$56"}</definedName>
    <definedName name="_____________Q4" localSheetId="5" hidden="1">{"'Standalone List Price Trends'!$A$1:$X$56"}</definedName>
    <definedName name="_____________Q4" localSheetId="0" hidden="1">{"'Standalone List Price Trends'!$A$1:$X$56"}</definedName>
    <definedName name="_____________Q4" localSheetId="7" hidden="1">{"'Standalone List Price Trends'!$A$1:$X$56"}</definedName>
    <definedName name="_____________Q4" localSheetId="1" hidden="1">{"'Standalone List Price Trends'!$A$1:$X$56"}</definedName>
    <definedName name="_____________Q4" localSheetId="6" hidden="1">{"'Standalone List Price Trends'!$A$1:$X$56"}</definedName>
    <definedName name="_____________Q4" hidden="1">{"'Standalone List Price Trends'!$A$1:$X$56"}</definedName>
    <definedName name="_____________Q5" localSheetId="2" hidden="1">{"'Standalone List Price Trends'!$A$1:$X$56"}</definedName>
    <definedName name="_____________Q5" localSheetId="3" hidden="1">{"'Standalone List Price Trends'!$A$1:$X$56"}</definedName>
    <definedName name="_____________Q5" localSheetId="4" hidden="1">{"'Standalone List Price Trends'!$A$1:$X$56"}</definedName>
    <definedName name="_____________Q5" localSheetId="5" hidden="1">{"'Standalone List Price Trends'!$A$1:$X$56"}</definedName>
    <definedName name="_____________Q5" localSheetId="0" hidden="1">{"'Standalone List Price Trends'!$A$1:$X$56"}</definedName>
    <definedName name="_____________Q5" localSheetId="7" hidden="1">{"'Standalone List Price Trends'!$A$1:$X$56"}</definedName>
    <definedName name="_____________Q5" localSheetId="1" hidden="1">{"'Standalone List Price Trends'!$A$1:$X$56"}</definedName>
    <definedName name="_____________Q5" localSheetId="6" hidden="1">{"'Standalone List Price Trends'!$A$1:$X$56"}</definedName>
    <definedName name="_____________Q5" hidden="1">{"'Standalone List Price Trends'!$A$1:$X$56"}</definedName>
    <definedName name="_____________Q9" localSheetId="2" hidden="1">{"'Standalone List Price Trends'!$A$1:$X$56"}</definedName>
    <definedName name="_____________Q9" localSheetId="3" hidden="1">{"'Standalone List Price Trends'!$A$1:$X$56"}</definedName>
    <definedName name="_____________Q9" localSheetId="4" hidden="1">{"'Standalone List Price Trends'!$A$1:$X$56"}</definedName>
    <definedName name="_____________Q9" localSheetId="5" hidden="1">{"'Standalone List Price Trends'!$A$1:$X$56"}</definedName>
    <definedName name="_____________Q9" localSheetId="0" hidden="1">{"'Standalone List Price Trends'!$A$1:$X$56"}</definedName>
    <definedName name="_____________Q9" localSheetId="7" hidden="1">{"'Standalone List Price Trends'!$A$1:$X$56"}</definedName>
    <definedName name="_____________Q9" localSheetId="1" hidden="1">{"'Standalone List Price Trends'!$A$1:$X$56"}</definedName>
    <definedName name="_____________Q9" localSheetId="6" hidden="1">{"'Standalone List Price Trends'!$A$1:$X$56"}</definedName>
    <definedName name="_____________Q9" hidden="1">{"'Standalone List Price Trends'!$A$1:$X$56"}</definedName>
    <definedName name="_____________rw1" localSheetId="2" hidden="1">{"'Standalone List Price Trends'!$A$1:$X$56"}</definedName>
    <definedName name="_____________rw1" localSheetId="3" hidden="1">{"'Standalone List Price Trends'!$A$1:$X$56"}</definedName>
    <definedName name="_____________rw1" localSheetId="4" hidden="1">{"'Standalone List Price Trends'!$A$1:$X$56"}</definedName>
    <definedName name="_____________rw1" localSheetId="5" hidden="1">{"'Standalone List Price Trends'!$A$1:$X$56"}</definedName>
    <definedName name="_____________rw1" localSheetId="0" hidden="1">{"'Standalone List Price Trends'!$A$1:$X$56"}</definedName>
    <definedName name="_____________rw1" localSheetId="7" hidden="1">{"'Standalone List Price Trends'!$A$1:$X$56"}</definedName>
    <definedName name="_____________rw1" localSheetId="1" hidden="1">{"'Standalone List Price Trends'!$A$1:$X$56"}</definedName>
    <definedName name="_____________rw1" localSheetId="6" hidden="1">{"'Standalone List Price Trends'!$A$1:$X$56"}</definedName>
    <definedName name="_____________rw1" hidden="1">{"'Standalone List Price Trends'!$A$1:$X$56"}</definedName>
    <definedName name="_____________rw2" localSheetId="2" hidden="1">{"'Standalone List Price Trends'!$A$1:$X$56"}</definedName>
    <definedName name="_____________rw2" localSheetId="3" hidden="1">{"'Standalone List Price Trends'!$A$1:$X$56"}</definedName>
    <definedName name="_____________rw2" localSheetId="4" hidden="1">{"'Standalone List Price Trends'!$A$1:$X$56"}</definedName>
    <definedName name="_____________rw2" localSheetId="5" hidden="1">{"'Standalone List Price Trends'!$A$1:$X$56"}</definedName>
    <definedName name="_____________rw2" localSheetId="0" hidden="1">{"'Standalone List Price Trends'!$A$1:$X$56"}</definedName>
    <definedName name="_____________rw2" localSheetId="7" hidden="1">{"'Standalone List Price Trends'!$A$1:$X$56"}</definedName>
    <definedName name="_____________rw2" localSheetId="1" hidden="1">{"'Standalone List Price Trends'!$A$1:$X$56"}</definedName>
    <definedName name="_____________rw2" localSheetId="6" hidden="1">{"'Standalone List Price Trends'!$A$1:$X$56"}</definedName>
    <definedName name="_____________rw2" hidden="1">{"'Standalone List Price Trends'!$A$1:$X$56"}</definedName>
    <definedName name="_____________rw3" localSheetId="2" hidden="1">{"'Standalone List Price Trends'!$A$1:$X$56"}</definedName>
    <definedName name="_____________rw3" localSheetId="3" hidden="1">{"'Standalone List Price Trends'!$A$1:$X$56"}</definedName>
    <definedName name="_____________rw3" localSheetId="4" hidden="1">{"'Standalone List Price Trends'!$A$1:$X$56"}</definedName>
    <definedName name="_____________rw3" localSheetId="5" hidden="1">{"'Standalone List Price Trends'!$A$1:$X$56"}</definedName>
    <definedName name="_____________rw3" localSheetId="0" hidden="1">{"'Standalone List Price Trends'!$A$1:$X$56"}</definedName>
    <definedName name="_____________rw3" localSheetId="7" hidden="1">{"'Standalone List Price Trends'!$A$1:$X$56"}</definedName>
    <definedName name="_____________rw3" localSheetId="1" hidden="1">{"'Standalone List Price Trends'!$A$1:$X$56"}</definedName>
    <definedName name="_____________rw3" localSheetId="6" hidden="1">{"'Standalone List Price Trends'!$A$1:$X$56"}</definedName>
    <definedName name="_____________rw3" hidden="1">{"'Standalone List Price Trends'!$A$1:$X$56"}</definedName>
    <definedName name="_____________rw4" localSheetId="2" hidden="1">{"'Standalone List Price Trends'!$A$1:$X$56"}</definedName>
    <definedName name="_____________rw4" localSheetId="3" hidden="1">{"'Standalone List Price Trends'!$A$1:$X$56"}</definedName>
    <definedName name="_____________rw4" localSheetId="4" hidden="1">{"'Standalone List Price Trends'!$A$1:$X$56"}</definedName>
    <definedName name="_____________rw4" localSheetId="5" hidden="1">{"'Standalone List Price Trends'!$A$1:$X$56"}</definedName>
    <definedName name="_____________rw4" localSheetId="0" hidden="1">{"'Standalone List Price Trends'!$A$1:$X$56"}</definedName>
    <definedName name="_____________rw4" localSheetId="7" hidden="1">{"'Standalone List Price Trends'!$A$1:$X$56"}</definedName>
    <definedName name="_____________rw4" localSheetId="1" hidden="1">{"'Standalone List Price Trends'!$A$1:$X$56"}</definedName>
    <definedName name="_____________rw4" localSheetId="6" hidden="1">{"'Standalone List Price Trends'!$A$1:$X$56"}</definedName>
    <definedName name="_____________rw4" hidden="1">{"'Standalone List Price Trends'!$A$1:$X$56"}</definedName>
    <definedName name="_____________sex2" localSheetId="2" hidden="1">{"'1-TheatreBkgs'!$A$1:$L$102"}</definedName>
    <definedName name="_____________sex2" localSheetId="3" hidden="1">{"'1-TheatreBkgs'!$A$1:$L$102"}</definedName>
    <definedName name="_____________sex2" localSheetId="4" hidden="1">{"'1-TheatreBkgs'!$A$1:$L$102"}</definedName>
    <definedName name="_____________sex2" localSheetId="5" hidden="1">{"'1-TheatreBkgs'!$A$1:$L$102"}</definedName>
    <definedName name="_____________sex2" localSheetId="0" hidden="1">{"'1-TheatreBkgs'!$A$1:$L$102"}</definedName>
    <definedName name="_____________sex2" localSheetId="7" hidden="1">{"'1-TheatreBkgs'!$A$1:$L$102"}</definedName>
    <definedName name="_____________sex2" localSheetId="1" hidden="1">{"'1-TheatreBkgs'!$A$1:$L$102"}</definedName>
    <definedName name="_____________sex2" localSheetId="6" hidden="1">{"'1-TheatreBkgs'!$A$1:$L$102"}</definedName>
    <definedName name="_____________sex2" hidden="1">{"'1-TheatreBkgs'!$A$1:$L$102"}</definedName>
    <definedName name="_____________sex3" localSheetId="2" hidden="1">{"'1-TheatreBkgs'!$A$1:$L$102"}</definedName>
    <definedName name="_____________sex3" localSheetId="3" hidden="1">{"'1-TheatreBkgs'!$A$1:$L$102"}</definedName>
    <definedName name="_____________sex3" localSheetId="4" hidden="1">{"'1-TheatreBkgs'!$A$1:$L$102"}</definedName>
    <definedName name="_____________sex3" localSheetId="5" hidden="1">{"'1-TheatreBkgs'!$A$1:$L$102"}</definedName>
    <definedName name="_____________sex3" localSheetId="0" hidden="1">{"'1-TheatreBkgs'!$A$1:$L$102"}</definedName>
    <definedName name="_____________sex3" localSheetId="7" hidden="1">{"'1-TheatreBkgs'!$A$1:$L$102"}</definedName>
    <definedName name="_____________sex3" localSheetId="1" hidden="1">{"'1-TheatreBkgs'!$A$1:$L$102"}</definedName>
    <definedName name="_____________sex3" localSheetId="6" hidden="1">{"'1-TheatreBkgs'!$A$1:$L$102"}</definedName>
    <definedName name="_____________sex3" hidden="1">{"'1-TheatreBkgs'!$A$1:$L$102"}</definedName>
    <definedName name="_____________sex4" localSheetId="2" hidden="1">{"'1-TheatreBkgs'!$A$1:$L$102"}</definedName>
    <definedName name="_____________sex4" localSheetId="3" hidden="1">{"'1-TheatreBkgs'!$A$1:$L$102"}</definedName>
    <definedName name="_____________sex4" localSheetId="4" hidden="1">{"'1-TheatreBkgs'!$A$1:$L$102"}</definedName>
    <definedName name="_____________sex4" localSheetId="5" hidden="1">{"'1-TheatreBkgs'!$A$1:$L$102"}</definedName>
    <definedName name="_____________sex4" localSheetId="0" hidden="1">{"'1-TheatreBkgs'!$A$1:$L$102"}</definedName>
    <definedName name="_____________sex4" localSheetId="7" hidden="1">{"'1-TheatreBkgs'!$A$1:$L$102"}</definedName>
    <definedName name="_____________sex4" localSheetId="1" hidden="1">{"'1-TheatreBkgs'!$A$1:$L$102"}</definedName>
    <definedName name="_____________sex4" localSheetId="6" hidden="1">{"'1-TheatreBkgs'!$A$1:$L$102"}</definedName>
    <definedName name="_____________sex4" hidden="1">{"'1-TheatreBkgs'!$A$1:$L$102"}</definedName>
    <definedName name="_____________sex5" localSheetId="2" hidden="1">{"'1-TheatreBkgs'!$A$1:$L$102"}</definedName>
    <definedName name="_____________sex5" localSheetId="3" hidden="1">{"'1-TheatreBkgs'!$A$1:$L$102"}</definedName>
    <definedName name="_____________sex5" localSheetId="4" hidden="1">{"'1-TheatreBkgs'!$A$1:$L$102"}</definedName>
    <definedName name="_____________sex5" localSheetId="5" hidden="1">{"'1-TheatreBkgs'!$A$1:$L$102"}</definedName>
    <definedName name="_____________sex5" localSheetId="0" hidden="1">{"'1-TheatreBkgs'!$A$1:$L$102"}</definedName>
    <definedName name="_____________sex5" localSheetId="7" hidden="1">{"'1-TheatreBkgs'!$A$1:$L$102"}</definedName>
    <definedName name="_____________sex5" localSheetId="1" hidden="1">{"'1-TheatreBkgs'!$A$1:$L$102"}</definedName>
    <definedName name="_____________sex5" localSheetId="6" hidden="1">{"'1-TheatreBkgs'!$A$1:$L$102"}</definedName>
    <definedName name="_____________sex5" hidden="1">{"'1-TheatreBkgs'!$A$1:$L$102"}</definedName>
    <definedName name="_____________sex6" localSheetId="2" hidden="1">{"'1-TheatreBkgs'!$A$1:$L$102"}</definedName>
    <definedName name="_____________sex6" localSheetId="3" hidden="1">{"'1-TheatreBkgs'!$A$1:$L$102"}</definedName>
    <definedName name="_____________sex6" localSheetId="4" hidden="1">{"'1-TheatreBkgs'!$A$1:$L$102"}</definedName>
    <definedName name="_____________sex6" localSheetId="5" hidden="1">{"'1-TheatreBkgs'!$A$1:$L$102"}</definedName>
    <definedName name="_____________sex6" localSheetId="0" hidden="1">{"'1-TheatreBkgs'!$A$1:$L$102"}</definedName>
    <definedName name="_____________sex6" localSheetId="7" hidden="1">{"'1-TheatreBkgs'!$A$1:$L$102"}</definedName>
    <definedName name="_____________sex6" localSheetId="1" hidden="1">{"'1-TheatreBkgs'!$A$1:$L$102"}</definedName>
    <definedName name="_____________sex6" localSheetId="6" hidden="1">{"'1-TheatreBkgs'!$A$1:$L$102"}</definedName>
    <definedName name="_____________sex6" hidden="1">{"'1-TheatreBkgs'!$A$1:$L$102"}</definedName>
    <definedName name="_____________v1" localSheetId="2" hidden="1">{"'1-TheatreBkgs'!$A$1:$L$102"}</definedName>
    <definedName name="_____________v1" localSheetId="3" hidden="1">{"'1-TheatreBkgs'!$A$1:$L$102"}</definedName>
    <definedName name="_____________v1" localSheetId="4" hidden="1">{"'1-TheatreBkgs'!$A$1:$L$102"}</definedName>
    <definedName name="_____________v1" localSheetId="5" hidden="1">{"'1-TheatreBkgs'!$A$1:$L$102"}</definedName>
    <definedName name="_____________v1" localSheetId="0" hidden="1">{"'1-TheatreBkgs'!$A$1:$L$102"}</definedName>
    <definedName name="_____________v1" localSheetId="7" hidden="1">{"'1-TheatreBkgs'!$A$1:$L$102"}</definedName>
    <definedName name="_____________v1" localSheetId="1" hidden="1">{"'1-TheatreBkgs'!$A$1:$L$102"}</definedName>
    <definedName name="_____________v1" localSheetId="6" hidden="1">{"'1-TheatreBkgs'!$A$1:$L$102"}</definedName>
    <definedName name="_____________v1" hidden="1">{"'1-TheatreBkgs'!$A$1:$L$102"}</definedName>
    <definedName name="_____________V2" localSheetId="2" hidden="1">{"'1-TheatreBkgs'!$A$1:$L$102"}</definedName>
    <definedName name="_____________V2" localSheetId="3" hidden="1">{"'1-TheatreBkgs'!$A$1:$L$102"}</definedName>
    <definedName name="_____________V2" localSheetId="4" hidden="1">{"'1-TheatreBkgs'!$A$1:$L$102"}</definedName>
    <definedName name="_____________V2" localSheetId="5" hidden="1">{"'1-TheatreBkgs'!$A$1:$L$102"}</definedName>
    <definedName name="_____________V2" localSheetId="0" hidden="1">{"'1-TheatreBkgs'!$A$1:$L$102"}</definedName>
    <definedName name="_____________V2" localSheetId="7" hidden="1">{"'1-TheatreBkgs'!$A$1:$L$102"}</definedName>
    <definedName name="_____________V2" localSheetId="1" hidden="1">{"'1-TheatreBkgs'!$A$1:$L$102"}</definedName>
    <definedName name="_____________V2" localSheetId="6" hidden="1">{"'1-TheatreBkgs'!$A$1:$L$102"}</definedName>
    <definedName name="_____________V2" hidden="1">{"'1-TheatreBkgs'!$A$1:$L$102"}</definedName>
    <definedName name="_____________v3" localSheetId="2" hidden="1">{"'1-TheatreBkgs'!$A$1:$L$102"}</definedName>
    <definedName name="_____________v3" localSheetId="3" hidden="1">{"'1-TheatreBkgs'!$A$1:$L$102"}</definedName>
    <definedName name="_____________v3" localSheetId="4" hidden="1">{"'1-TheatreBkgs'!$A$1:$L$102"}</definedName>
    <definedName name="_____________v3" localSheetId="5" hidden="1">{"'1-TheatreBkgs'!$A$1:$L$102"}</definedName>
    <definedName name="_____________v3" localSheetId="0" hidden="1">{"'1-TheatreBkgs'!$A$1:$L$102"}</definedName>
    <definedName name="_____________v3" localSheetId="7" hidden="1">{"'1-TheatreBkgs'!$A$1:$L$102"}</definedName>
    <definedName name="_____________v3" localSheetId="1" hidden="1">{"'1-TheatreBkgs'!$A$1:$L$102"}</definedName>
    <definedName name="_____________v3" localSheetId="6" hidden="1">{"'1-TheatreBkgs'!$A$1:$L$102"}</definedName>
    <definedName name="_____________v3" hidden="1">{"'1-TheatreBkgs'!$A$1:$L$102"}</definedName>
    <definedName name="_______a2" localSheetId="2" hidden="1">{"'1-TheatreBkgs'!$A$1:$L$102"}</definedName>
    <definedName name="_______a2" localSheetId="3" hidden="1">{"'1-TheatreBkgs'!$A$1:$L$102"}</definedName>
    <definedName name="_______a2" localSheetId="4" hidden="1">{"'1-TheatreBkgs'!$A$1:$L$102"}</definedName>
    <definedName name="_______a2" localSheetId="5" hidden="1">{"'1-TheatreBkgs'!$A$1:$L$102"}</definedName>
    <definedName name="_______a2" localSheetId="0" hidden="1">{"'1-TheatreBkgs'!$A$1:$L$102"}</definedName>
    <definedName name="_______a2" localSheetId="7" hidden="1">{"'1-TheatreBkgs'!$A$1:$L$102"}</definedName>
    <definedName name="_______a2" localSheetId="1" hidden="1">{"'1-TheatreBkgs'!$A$1:$L$102"}</definedName>
    <definedName name="_______a2" localSheetId="6" hidden="1">{"'1-TheatreBkgs'!$A$1:$L$102"}</definedName>
    <definedName name="_______a2" hidden="1">{"'1-TheatreBkgs'!$A$1:$L$102"}</definedName>
    <definedName name="_______a3" localSheetId="2" hidden="1">{"'1-TheatreBkgs'!$A$1:$L$102"}</definedName>
    <definedName name="_______a3" localSheetId="3" hidden="1">{"'1-TheatreBkgs'!$A$1:$L$102"}</definedName>
    <definedName name="_______a3" localSheetId="4" hidden="1">{"'1-TheatreBkgs'!$A$1:$L$102"}</definedName>
    <definedName name="_______a3" localSheetId="5" hidden="1">{"'1-TheatreBkgs'!$A$1:$L$102"}</definedName>
    <definedName name="_______a3" localSheetId="0" hidden="1">{"'1-TheatreBkgs'!$A$1:$L$102"}</definedName>
    <definedName name="_______a3" localSheetId="7" hidden="1">{"'1-TheatreBkgs'!$A$1:$L$102"}</definedName>
    <definedName name="_______a3" localSheetId="1" hidden="1">{"'1-TheatreBkgs'!$A$1:$L$102"}</definedName>
    <definedName name="_______a3" localSheetId="6" hidden="1">{"'1-TheatreBkgs'!$A$1:$L$102"}</definedName>
    <definedName name="_______a3" hidden="1">{"'1-TheatreBkgs'!$A$1:$L$102"}</definedName>
    <definedName name="_______hc4" localSheetId="2" hidden="1">{"'1-TheatreBkgs'!$A$1:$L$102"}</definedName>
    <definedName name="_______hc4" localSheetId="3" hidden="1">{"'1-TheatreBkgs'!$A$1:$L$102"}</definedName>
    <definedName name="_______hc4" localSheetId="4" hidden="1">{"'1-TheatreBkgs'!$A$1:$L$102"}</definedName>
    <definedName name="_______hc4" localSheetId="5" hidden="1">{"'1-TheatreBkgs'!$A$1:$L$102"}</definedName>
    <definedName name="_______hc4" localSheetId="0" hidden="1">{"'1-TheatreBkgs'!$A$1:$L$102"}</definedName>
    <definedName name="_______hc4" localSheetId="7" hidden="1">{"'1-TheatreBkgs'!$A$1:$L$102"}</definedName>
    <definedName name="_______hc4" localSheetId="1" hidden="1">{"'1-TheatreBkgs'!$A$1:$L$102"}</definedName>
    <definedName name="_______hc4" localSheetId="6" hidden="1">{"'1-TheatreBkgs'!$A$1:$L$102"}</definedName>
    <definedName name="_______hc4" hidden="1">{"'1-TheatreBkgs'!$A$1:$L$102"}</definedName>
    <definedName name="_______Q1" localSheetId="2" hidden="1">{"'Standalone List Price Trends'!$A$1:$X$56"}</definedName>
    <definedName name="_______Q1" localSheetId="3" hidden="1">{"'Standalone List Price Trends'!$A$1:$X$56"}</definedName>
    <definedName name="_______Q1" localSheetId="4" hidden="1">{"'Standalone List Price Trends'!$A$1:$X$56"}</definedName>
    <definedName name="_______Q1" localSheetId="5" hidden="1">{"'Standalone List Price Trends'!$A$1:$X$56"}</definedName>
    <definedName name="_______Q1" localSheetId="0" hidden="1">{"'Standalone List Price Trends'!$A$1:$X$56"}</definedName>
    <definedName name="_______Q1" localSheetId="7" hidden="1">{"'Standalone List Price Trends'!$A$1:$X$56"}</definedName>
    <definedName name="_______Q1" localSheetId="1" hidden="1">{"'Standalone List Price Trends'!$A$1:$X$56"}</definedName>
    <definedName name="_______Q1" localSheetId="6" hidden="1">{"'Standalone List Price Trends'!$A$1:$X$56"}</definedName>
    <definedName name="_______Q1" hidden="1">{"'Standalone List Price Trends'!$A$1:$X$56"}</definedName>
    <definedName name="_______Q2" localSheetId="2" hidden="1">{"'Standalone List Price Trends'!$A$1:$X$56"}</definedName>
    <definedName name="_______Q2" localSheetId="3" hidden="1">{"'Standalone List Price Trends'!$A$1:$X$56"}</definedName>
    <definedName name="_______Q2" localSheetId="4" hidden="1">{"'Standalone List Price Trends'!$A$1:$X$56"}</definedName>
    <definedName name="_______Q2" localSheetId="5" hidden="1">{"'Standalone List Price Trends'!$A$1:$X$56"}</definedName>
    <definedName name="_______Q2" localSheetId="0" hidden="1">{"'Standalone List Price Trends'!$A$1:$X$56"}</definedName>
    <definedName name="_______Q2" localSheetId="7" hidden="1">{"'Standalone List Price Trends'!$A$1:$X$56"}</definedName>
    <definedName name="_______Q2" localSheetId="1" hidden="1">{"'Standalone List Price Trends'!$A$1:$X$56"}</definedName>
    <definedName name="_______Q2" localSheetId="6" hidden="1">{"'Standalone List Price Trends'!$A$1:$X$56"}</definedName>
    <definedName name="_______Q2" hidden="1">{"'Standalone List Price Trends'!$A$1:$X$56"}</definedName>
    <definedName name="_______Q3" localSheetId="2" hidden="1">{"'Standalone List Price Trends'!$A$1:$X$56"}</definedName>
    <definedName name="_______Q3" localSheetId="3" hidden="1">{"'Standalone List Price Trends'!$A$1:$X$56"}</definedName>
    <definedName name="_______Q3" localSheetId="4" hidden="1">{"'Standalone List Price Trends'!$A$1:$X$56"}</definedName>
    <definedName name="_______Q3" localSheetId="5" hidden="1">{"'Standalone List Price Trends'!$A$1:$X$56"}</definedName>
    <definedName name="_______Q3" localSheetId="0" hidden="1">{"'Standalone List Price Trends'!$A$1:$X$56"}</definedName>
    <definedName name="_______Q3" localSheetId="7" hidden="1">{"'Standalone List Price Trends'!$A$1:$X$56"}</definedName>
    <definedName name="_______Q3" localSheetId="1" hidden="1">{"'Standalone List Price Trends'!$A$1:$X$56"}</definedName>
    <definedName name="_______Q3" localSheetId="6" hidden="1">{"'Standalone List Price Trends'!$A$1:$X$56"}</definedName>
    <definedName name="_______Q3" hidden="1">{"'Standalone List Price Trends'!$A$1:$X$56"}</definedName>
    <definedName name="_______Q4" localSheetId="2" hidden="1">{"'Standalone List Price Trends'!$A$1:$X$56"}</definedName>
    <definedName name="_______Q4" localSheetId="3" hidden="1">{"'Standalone List Price Trends'!$A$1:$X$56"}</definedName>
    <definedName name="_______Q4" localSheetId="4" hidden="1">{"'Standalone List Price Trends'!$A$1:$X$56"}</definedName>
    <definedName name="_______Q4" localSheetId="5" hidden="1">{"'Standalone List Price Trends'!$A$1:$X$56"}</definedName>
    <definedName name="_______Q4" localSheetId="0" hidden="1">{"'Standalone List Price Trends'!$A$1:$X$56"}</definedName>
    <definedName name="_______Q4" localSheetId="7" hidden="1">{"'Standalone List Price Trends'!$A$1:$X$56"}</definedName>
    <definedName name="_______Q4" localSheetId="1" hidden="1">{"'Standalone List Price Trends'!$A$1:$X$56"}</definedName>
    <definedName name="_______Q4" localSheetId="6" hidden="1">{"'Standalone List Price Trends'!$A$1:$X$56"}</definedName>
    <definedName name="_______Q4" hidden="1">{"'Standalone List Price Trends'!$A$1:$X$56"}</definedName>
    <definedName name="_______Q5" localSheetId="2" hidden="1">{"'Standalone List Price Trends'!$A$1:$X$56"}</definedName>
    <definedName name="_______Q5" localSheetId="3" hidden="1">{"'Standalone List Price Trends'!$A$1:$X$56"}</definedName>
    <definedName name="_______Q5" localSheetId="4" hidden="1">{"'Standalone List Price Trends'!$A$1:$X$56"}</definedName>
    <definedName name="_______Q5" localSheetId="5" hidden="1">{"'Standalone List Price Trends'!$A$1:$X$56"}</definedName>
    <definedName name="_______Q5" localSheetId="0" hidden="1">{"'Standalone List Price Trends'!$A$1:$X$56"}</definedName>
    <definedName name="_______Q5" localSheetId="7" hidden="1">{"'Standalone List Price Trends'!$A$1:$X$56"}</definedName>
    <definedName name="_______Q5" localSheetId="1" hidden="1">{"'Standalone List Price Trends'!$A$1:$X$56"}</definedName>
    <definedName name="_______Q5" localSheetId="6" hidden="1">{"'Standalone List Price Trends'!$A$1:$X$56"}</definedName>
    <definedName name="_______Q5" hidden="1">{"'Standalone List Price Trends'!$A$1:$X$56"}</definedName>
    <definedName name="_______Q9" localSheetId="2" hidden="1">{"'Standalone List Price Trends'!$A$1:$X$56"}</definedName>
    <definedName name="_______Q9" localSheetId="3" hidden="1">{"'Standalone List Price Trends'!$A$1:$X$56"}</definedName>
    <definedName name="_______Q9" localSheetId="4" hidden="1">{"'Standalone List Price Trends'!$A$1:$X$56"}</definedName>
    <definedName name="_______Q9" localSheetId="5" hidden="1">{"'Standalone List Price Trends'!$A$1:$X$56"}</definedName>
    <definedName name="_______Q9" localSheetId="0" hidden="1">{"'Standalone List Price Trends'!$A$1:$X$56"}</definedName>
    <definedName name="_______Q9" localSheetId="7" hidden="1">{"'Standalone List Price Trends'!$A$1:$X$56"}</definedName>
    <definedName name="_______Q9" localSheetId="1" hidden="1">{"'Standalone List Price Trends'!$A$1:$X$56"}</definedName>
    <definedName name="_______Q9" localSheetId="6" hidden="1">{"'Standalone List Price Trends'!$A$1:$X$56"}</definedName>
    <definedName name="_______Q9" hidden="1">{"'Standalone List Price Trends'!$A$1:$X$56"}</definedName>
    <definedName name="_______rw1" localSheetId="2" hidden="1">{"'Standalone List Price Trends'!$A$1:$X$56"}</definedName>
    <definedName name="_______rw1" localSheetId="3" hidden="1">{"'Standalone List Price Trends'!$A$1:$X$56"}</definedName>
    <definedName name="_______rw1" localSheetId="4" hidden="1">{"'Standalone List Price Trends'!$A$1:$X$56"}</definedName>
    <definedName name="_______rw1" localSheetId="5" hidden="1">{"'Standalone List Price Trends'!$A$1:$X$56"}</definedName>
    <definedName name="_______rw1" localSheetId="0" hidden="1">{"'Standalone List Price Trends'!$A$1:$X$56"}</definedName>
    <definedName name="_______rw1" localSheetId="7" hidden="1">{"'Standalone List Price Trends'!$A$1:$X$56"}</definedName>
    <definedName name="_______rw1" localSheetId="1" hidden="1">{"'Standalone List Price Trends'!$A$1:$X$56"}</definedName>
    <definedName name="_______rw1" localSheetId="6" hidden="1">{"'Standalone List Price Trends'!$A$1:$X$56"}</definedName>
    <definedName name="_______rw1" hidden="1">{"'Standalone List Price Trends'!$A$1:$X$56"}</definedName>
    <definedName name="_______rw2" localSheetId="2" hidden="1">{"'Standalone List Price Trends'!$A$1:$X$56"}</definedName>
    <definedName name="_______rw2" localSheetId="3" hidden="1">{"'Standalone List Price Trends'!$A$1:$X$56"}</definedName>
    <definedName name="_______rw2" localSheetId="4" hidden="1">{"'Standalone List Price Trends'!$A$1:$X$56"}</definedName>
    <definedName name="_______rw2" localSheetId="5" hidden="1">{"'Standalone List Price Trends'!$A$1:$X$56"}</definedName>
    <definedName name="_______rw2" localSheetId="0" hidden="1">{"'Standalone List Price Trends'!$A$1:$X$56"}</definedName>
    <definedName name="_______rw2" localSheetId="7" hidden="1">{"'Standalone List Price Trends'!$A$1:$X$56"}</definedName>
    <definedName name="_______rw2" localSheetId="1" hidden="1">{"'Standalone List Price Trends'!$A$1:$X$56"}</definedName>
    <definedName name="_______rw2" localSheetId="6" hidden="1">{"'Standalone List Price Trends'!$A$1:$X$56"}</definedName>
    <definedName name="_______rw2" hidden="1">{"'Standalone List Price Trends'!$A$1:$X$56"}</definedName>
    <definedName name="_______rw3" localSheetId="2" hidden="1">{"'Standalone List Price Trends'!$A$1:$X$56"}</definedName>
    <definedName name="_______rw3" localSheetId="3" hidden="1">{"'Standalone List Price Trends'!$A$1:$X$56"}</definedName>
    <definedName name="_______rw3" localSheetId="4" hidden="1">{"'Standalone List Price Trends'!$A$1:$X$56"}</definedName>
    <definedName name="_______rw3" localSheetId="5" hidden="1">{"'Standalone List Price Trends'!$A$1:$X$56"}</definedName>
    <definedName name="_______rw3" localSheetId="0" hidden="1">{"'Standalone List Price Trends'!$A$1:$X$56"}</definedName>
    <definedName name="_______rw3" localSheetId="7" hidden="1">{"'Standalone List Price Trends'!$A$1:$X$56"}</definedName>
    <definedName name="_______rw3" localSheetId="1" hidden="1">{"'Standalone List Price Trends'!$A$1:$X$56"}</definedName>
    <definedName name="_______rw3" localSheetId="6" hidden="1">{"'Standalone List Price Trends'!$A$1:$X$56"}</definedName>
    <definedName name="_______rw3" hidden="1">{"'Standalone List Price Trends'!$A$1:$X$56"}</definedName>
    <definedName name="_______rw4" localSheetId="2" hidden="1">{"'Standalone List Price Trends'!$A$1:$X$56"}</definedName>
    <definedName name="_______rw4" localSheetId="3" hidden="1">{"'Standalone List Price Trends'!$A$1:$X$56"}</definedName>
    <definedName name="_______rw4" localSheetId="4" hidden="1">{"'Standalone List Price Trends'!$A$1:$X$56"}</definedName>
    <definedName name="_______rw4" localSheetId="5" hidden="1">{"'Standalone List Price Trends'!$A$1:$X$56"}</definedName>
    <definedName name="_______rw4" localSheetId="0" hidden="1">{"'Standalone List Price Trends'!$A$1:$X$56"}</definedName>
    <definedName name="_______rw4" localSheetId="7" hidden="1">{"'Standalone List Price Trends'!$A$1:$X$56"}</definedName>
    <definedName name="_______rw4" localSheetId="1" hidden="1">{"'Standalone List Price Trends'!$A$1:$X$56"}</definedName>
    <definedName name="_______rw4" localSheetId="6" hidden="1">{"'Standalone List Price Trends'!$A$1:$X$56"}</definedName>
    <definedName name="_______rw4" hidden="1">{"'Standalone List Price Trends'!$A$1:$X$56"}</definedName>
    <definedName name="_______sex2" localSheetId="2" hidden="1">{"'1-TheatreBkgs'!$A$1:$L$102"}</definedName>
    <definedName name="_______sex2" localSheetId="3" hidden="1">{"'1-TheatreBkgs'!$A$1:$L$102"}</definedName>
    <definedName name="_______sex2" localSheetId="4" hidden="1">{"'1-TheatreBkgs'!$A$1:$L$102"}</definedName>
    <definedName name="_______sex2" localSheetId="5" hidden="1">{"'1-TheatreBkgs'!$A$1:$L$102"}</definedName>
    <definedName name="_______sex2" localSheetId="0" hidden="1">{"'1-TheatreBkgs'!$A$1:$L$102"}</definedName>
    <definedName name="_______sex2" localSheetId="7" hidden="1">{"'1-TheatreBkgs'!$A$1:$L$102"}</definedName>
    <definedName name="_______sex2" localSheetId="1" hidden="1">{"'1-TheatreBkgs'!$A$1:$L$102"}</definedName>
    <definedName name="_______sex2" localSheetId="6" hidden="1">{"'1-TheatreBkgs'!$A$1:$L$102"}</definedName>
    <definedName name="_______sex2" hidden="1">{"'1-TheatreBkgs'!$A$1:$L$102"}</definedName>
    <definedName name="_______sex3" localSheetId="2" hidden="1">{"'1-TheatreBkgs'!$A$1:$L$102"}</definedName>
    <definedName name="_______sex3" localSheetId="3" hidden="1">{"'1-TheatreBkgs'!$A$1:$L$102"}</definedName>
    <definedName name="_______sex3" localSheetId="4" hidden="1">{"'1-TheatreBkgs'!$A$1:$L$102"}</definedName>
    <definedName name="_______sex3" localSheetId="5" hidden="1">{"'1-TheatreBkgs'!$A$1:$L$102"}</definedName>
    <definedName name="_______sex3" localSheetId="0" hidden="1">{"'1-TheatreBkgs'!$A$1:$L$102"}</definedName>
    <definedName name="_______sex3" localSheetId="7" hidden="1">{"'1-TheatreBkgs'!$A$1:$L$102"}</definedName>
    <definedName name="_______sex3" localSheetId="1" hidden="1">{"'1-TheatreBkgs'!$A$1:$L$102"}</definedName>
    <definedName name="_______sex3" localSheetId="6" hidden="1">{"'1-TheatreBkgs'!$A$1:$L$102"}</definedName>
    <definedName name="_______sex3" hidden="1">{"'1-TheatreBkgs'!$A$1:$L$102"}</definedName>
    <definedName name="_______sex4" localSheetId="2" hidden="1">{"'1-TheatreBkgs'!$A$1:$L$102"}</definedName>
    <definedName name="_______sex4" localSheetId="3" hidden="1">{"'1-TheatreBkgs'!$A$1:$L$102"}</definedName>
    <definedName name="_______sex4" localSheetId="4" hidden="1">{"'1-TheatreBkgs'!$A$1:$L$102"}</definedName>
    <definedName name="_______sex4" localSheetId="5" hidden="1">{"'1-TheatreBkgs'!$A$1:$L$102"}</definedName>
    <definedName name="_______sex4" localSheetId="0" hidden="1">{"'1-TheatreBkgs'!$A$1:$L$102"}</definedName>
    <definedName name="_______sex4" localSheetId="7" hidden="1">{"'1-TheatreBkgs'!$A$1:$L$102"}</definedName>
    <definedName name="_______sex4" localSheetId="1" hidden="1">{"'1-TheatreBkgs'!$A$1:$L$102"}</definedName>
    <definedName name="_______sex4" localSheetId="6" hidden="1">{"'1-TheatreBkgs'!$A$1:$L$102"}</definedName>
    <definedName name="_______sex4" hidden="1">{"'1-TheatreBkgs'!$A$1:$L$102"}</definedName>
    <definedName name="_______sex5" localSheetId="2" hidden="1">{"'1-TheatreBkgs'!$A$1:$L$102"}</definedName>
    <definedName name="_______sex5" localSheetId="3" hidden="1">{"'1-TheatreBkgs'!$A$1:$L$102"}</definedName>
    <definedName name="_______sex5" localSheetId="4" hidden="1">{"'1-TheatreBkgs'!$A$1:$L$102"}</definedName>
    <definedName name="_______sex5" localSheetId="5" hidden="1">{"'1-TheatreBkgs'!$A$1:$L$102"}</definedName>
    <definedName name="_______sex5" localSheetId="0" hidden="1">{"'1-TheatreBkgs'!$A$1:$L$102"}</definedName>
    <definedName name="_______sex5" localSheetId="7" hidden="1">{"'1-TheatreBkgs'!$A$1:$L$102"}</definedName>
    <definedName name="_______sex5" localSheetId="1" hidden="1">{"'1-TheatreBkgs'!$A$1:$L$102"}</definedName>
    <definedName name="_______sex5" localSheetId="6" hidden="1">{"'1-TheatreBkgs'!$A$1:$L$102"}</definedName>
    <definedName name="_______sex5" hidden="1">{"'1-TheatreBkgs'!$A$1:$L$102"}</definedName>
    <definedName name="_______sex6" localSheetId="2" hidden="1">{"'1-TheatreBkgs'!$A$1:$L$102"}</definedName>
    <definedName name="_______sex6" localSheetId="3" hidden="1">{"'1-TheatreBkgs'!$A$1:$L$102"}</definedName>
    <definedName name="_______sex6" localSheetId="4" hidden="1">{"'1-TheatreBkgs'!$A$1:$L$102"}</definedName>
    <definedName name="_______sex6" localSheetId="5" hidden="1">{"'1-TheatreBkgs'!$A$1:$L$102"}</definedName>
    <definedName name="_______sex6" localSheetId="0" hidden="1">{"'1-TheatreBkgs'!$A$1:$L$102"}</definedName>
    <definedName name="_______sex6" localSheetId="7" hidden="1">{"'1-TheatreBkgs'!$A$1:$L$102"}</definedName>
    <definedName name="_______sex6" localSheetId="1" hidden="1">{"'1-TheatreBkgs'!$A$1:$L$102"}</definedName>
    <definedName name="_______sex6" localSheetId="6" hidden="1">{"'1-TheatreBkgs'!$A$1:$L$102"}</definedName>
    <definedName name="_______sex6" hidden="1">{"'1-TheatreBkgs'!$A$1:$L$102"}</definedName>
    <definedName name="_______v1" localSheetId="2" hidden="1">{"'1-TheatreBkgs'!$A$1:$L$102"}</definedName>
    <definedName name="_______v1" localSheetId="3" hidden="1">{"'1-TheatreBkgs'!$A$1:$L$102"}</definedName>
    <definedName name="_______v1" localSheetId="4" hidden="1">{"'1-TheatreBkgs'!$A$1:$L$102"}</definedName>
    <definedName name="_______v1" localSheetId="5" hidden="1">{"'1-TheatreBkgs'!$A$1:$L$102"}</definedName>
    <definedName name="_______v1" localSheetId="0" hidden="1">{"'1-TheatreBkgs'!$A$1:$L$102"}</definedName>
    <definedName name="_______v1" localSheetId="7" hidden="1">{"'1-TheatreBkgs'!$A$1:$L$102"}</definedName>
    <definedName name="_______v1" localSheetId="1" hidden="1">{"'1-TheatreBkgs'!$A$1:$L$102"}</definedName>
    <definedName name="_______v1" localSheetId="6" hidden="1">{"'1-TheatreBkgs'!$A$1:$L$102"}</definedName>
    <definedName name="_______v1" hidden="1">{"'1-TheatreBkgs'!$A$1:$L$102"}</definedName>
    <definedName name="_______V2" localSheetId="2" hidden="1">{"'1-TheatreBkgs'!$A$1:$L$102"}</definedName>
    <definedName name="_______V2" localSheetId="3" hidden="1">{"'1-TheatreBkgs'!$A$1:$L$102"}</definedName>
    <definedName name="_______V2" localSheetId="4" hidden="1">{"'1-TheatreBkgs'!$A$1:$L$102"}</definedName>
    <definedName name="_______V2" localSheetId="5" hidden="1">{"'1-TheatreBkgs'!$A$1:$L$102"}</definedName>
    <definedName name="_______V2" localSheetId="0" hidden="1">{"'1-TheatreBkgs'!$A$1:$L$102"}</definedName>
    <definedName name="_______V2" localSheetId="7" hidden="1">{"'1-TheatreBkgs'!$A$1:$L$102"}</definedName>
    <definedName name="_______V2" localSheetId="1" hidden="1">{"'1-TheatreBkgs'!$A$1:$L$102"}</definedName>
    <definedName name="_______V2" localSheetId="6" hidden="1">{"'1-TheatreBkgs'!$A$1:$L$102"}</definedName>
    <definedName name="_______V2" hidden="1">{"'1-TheatreBkgs'!$A$1:$L$102"}</definedName>
    <definedName name="_______v3" localSheetId="2" hidden="1">{"'1-TheatreBkgs'!$A$1:$L$102"}</definedName>
    <definedName name="_______v3" localSheetId="3" hidden="1">{"'1-TheatreBkgs'!$A$1:$L$102"}</definedName>
    <definedName name="_______v3" localSheetId="4" hidden="1">{"'1-TheatreBkgs'!$A$1:$L$102"}</definedName>
    <definedName name="_______v3" localSheetId="5" hidden="1">{"'1-TheatreBkgs'!$A$1:$L$102"}</definedName>
    <definedName name="_______v3" localSheetId="0" hidden="1">{"'1-TheatreBkgs'!$A$1:$L$102"}</definedName>
    <definedName name="_______v3" localSheetId="7" hidden="1">{"'1-TheatreBkgs'!$A$1:$L$102"}</definedName>
    <definedName name="_______v3" localSheetId="1" hidden="1">{"'1-TheatreBkgs'!$A$1:$L$102"}</definedName>
    <definedName name="_______v3" localSheetId="6" hidden="1">{"'1-TheatreBkgs'!$A$1:$L$102"}</definedName>
    <definedName name="_______v3" hidden="1">{"'1-TheatreBkgs'!$A$1:$L$102"}</definedName>
    <definedName name="____a1" localSheetId="2" hidden="1">{"'1-TheatreBkgs'!$A$1:$L$102"}</definedName>
    <definedName name="____a1" localSheetId="3" hidden="1">{"'1-TheatreBkgs'!$A$1:$L$102"}</definedName>
    <definedName name="____a1" localSheetId="4" hidden="1">{"'1-TheatreBkgs'!$A$1:$L$102"}</definedName>
    <definedName name="____a1" localSheetId="5" hidden="1">{"'1-TheatreBkgs'!$A$1:$L$102"}</definedName>
    <definedName name="____a1" localSheetId="0" hidden="1">{"'1-TheatreBkgs'!$A$1:$L$102"}</definedName>
    <definedName name="____a1" localSheetId="7" hidden="1">{"'1-TheatreBkgs'!$A$1:$L$102"}</definedName>
    <definedName name="____a1" localSheetId="1" hidden="1">{"'1-TheatreBkgs'!$A$1:$L$102"}</definedName>
    <definedName name="____a1" localSheetId="6" hidden="1">{"'1-TheatreBkgs'!$A$1:$L$102"}</definedName>
    <definedName name="____a1" hidden="1">{"'1-TheatreBkgs'!$A$1:$L$102"}</definedName>
    <definedName name="____a2" localSheetId="2" hidden="1">{"'1-TheatreBkgs'!$A$1:$L$102"}</definedName>
    <definedName name="____a2" localSheetId="3" hidden="1">{"'1-TheatreBkgs'!$A$1:$L$102"}</definedName>
    <definedName name="____a2" localSheetId="4" hidden="1">{"'1-TheatreBkgs'!$A$1:$L$102"}</definedName>
    <definedName name="____a2" localSheetId="5" hidden="1">{"'1-TheatreBkgs'!$A$1:$L$102"}</definedName>
    <definedName name="____a2" localSheetId="0" hidden="1">{"'1-TheatreBkgs'!$A$1:$L$102"}</definedName>
    <definedName name="____a2" localSheetId="7" hidden="1">{"'1-TheatreBkgs'!$A$1:$L$102"}</definedName>
    <definedName name="____a2" localSheetId="1" hidden="1">{"'1-TheatreBkgs'!$A$1:$L$102"}</definedName>
    <definedName name="____a2" localSheetId="6" hidden="1">{"'1-TheatreBkgs'!$A$1:$L$102"}</definedName>
    <definedName name="____a2" hidden="1">{"'1-TheatreBkgs'!$A$1:$L$102"}</definedName>
    <definedName name="____a3" localSheetId="2" hidden="1">{"'1-TheatreBkgs'!$A$1:$L$102"}</definedName>
    <definedName name="____a3" localSheetId="3" hidden="1">{"'1-TheatreBkgs'!$A$1:$L$102"}</definedName>
    <definedName name="____a3" localSheetId="4" hidden="1">{"'1-TheatreBkgs'!$A$1:$L$102"}</definedName>
    <definedName name="____a3" localSheetId="5" hidden="1">{"'1-TheatreBkgs'!$A$1:$L$102"}</definedName>
    <definedName name="____a3" localSheetId="0" hidden="1">{"'1-TheatreBkgs'!$A$1:$L$102"}</definedName>
    <definedName name="____a3" localSheetId="7" hidden="1">{"'1-TheatreBkgs'!$A$1:$L$102"}</definedName>
    <definedName name="____a3" localSheetId="1" hidden="1">{"'1-TheatreBkgs'!$A$1:$L$102"}</definedName>
    <definedName name="____a3" localSheetId="6" hidden="1">{"'1-TheatreBkgs'!$A$1:$L$102"}</definedName>
    <definedName name="____a3" hidden="1">{"'1-TheatreBkgs'!$A$1:$L$102"}</definedName>
    <definedName name="____hc4" localSheetId="2" hidden="1">{"'1-TheatreBkgs'!$A$1:$L$102"}</definedName>
    <definedName name="____hc4" localSheetId="3" hidden="1">{"'1-TheatreBkgs'!$A$1:$L$102"}</definedName>
    <definedName name="____hc4" localSheetId="4" hidden="1">{"'1-TheatreBkgs'!$A$1:$L$102"}</definedName>
    <definedName name="____hc4" localSheetId="5" hidden="1">{"'1-TheatreBkgs'!$A$1:$L$102"}</definedName>
    <definedName name="____hc4" localSheetId="0" hidden="1">{"'1-TheatreBkgs'!$A$1:$L$102"}</definedName>
    <definedName name="____hc4" localSheetId="7" hidden="1">{"'1-TheatreBkgs'!$A$1:$L$102"}</definedName>
    <definedName name="____hc4" localSheetId="1" hidden="1">{"'1-TheatreBkgs'!$A$1:$L$102"}</definedName>
    <definedName name="____hc4" localSheetId="6" hidden="1">{"'1-TheatreBkgs'!$A$1:$L$102"}</definedName>
    <definedName name="____hc4" hidden="1">{"'1-TheatreBkgs'!$A$1:$L$102"}</definedName>
    <definedName name="____Q1" localSheetId="2" hidden="1">{"'Standalone List Price Trends'!$A$1:$X$56"}</definedName>
    <definedName name="____Q1" localSheetId="3" hidden="1">{"'Standalone List Price Trends'!$A$1:$X$56"}</definedName>
    <definedName name="____Q1" localSheetId="4" hidden="1">{"'Standalone List Price Trends'!$A$1:$X$56"}</definedName>
    <definedName name="____Q1" localSheetId="5" hidden="1">{"'Standalone List Price Trends'!$A$1:$X$56"}</definedName>
    <definedName name="____Q1" localSheetId="0" hidden="1">{"'Standalone List Price Trends'!$A$1:$X$56"}</definedName>
    <definedName name="____Q1" localSheetId="7" hidden="1">{"'Standalone List Price Trends'!$A$1:$X$56"}</definedName>
    <definedName name="____Q1" localSheetId="1" hidden="1">{"'Standalone List Price Trends'!$A$1:$X$56"}</definedName>
    <definedName name="____Q1" localSheetId="6" hidden="1">{"'Standalone List Price Trends'!$A$1:$X$56"}</definedName>
    <definedName name="____Q1" hidden="1">{"'Standalone List Price Trends'!$A$1:$X$56"}</definedName>
    <definedName name="____Q2" localSheetId="2" hidden="1">{"'Standalone List Price Trends'!$A$1:$X$56"}</definedName>
    <definedName name="____Q2" localSheetId="3" hidden="1">{"'Standalone List Price Trends'!$A$1:$X$56"}</definedName>
    <definedName name="____Q2" localSheetId="4" hidden="1">{"'Standalone List Price Trends'!$A$1:$X$56"}</definedName>
    <definedName name="____Q2" localSheetId="5" hidden="1">{"'Standalone List Price Trends'!$A$1:$X$56"}</definedName>
    <definedName name="____Q2" localSheetId="0" hidden="1">{"'Standalone List Price Trends'!$A$1:$X$56"}</definedName>
    <definedName name="____Q2" localSheetId="7" hidden="1">{"'Standalone List Price Trends'!$A$1:$X$56"}</definedName>
    <definedName name="____Q2" localSheetId="1" hidden="1">{"'Standalone List Price Trends'!$A$1:$X$56"}</definedName>
    <definedName name="____Q2" localSheetId="6" hidden="1">{"'Standalone List Price Trends'!$A$1:$X$56"}</definedName>
    <definedName name="____Q2" hidden="1">{"'Standalone List Price Trends'!$A$1:$X$56"}</definedName>
    <definedName name="____Q3" localSheetId="2" hidden="1">{"'Standalone List Price Trends'!$A$1:$X$56"}</definedName>
    <definedName name="____Q3" localSheetId="3" hidden="1">{"'Standalone List Price Trends'!$A$1:$X$56"}</definedName>
    <definedName name="____Q3" localSheetId="4" hidden="1">{"'Standalone List Price Trends'!$A$1:$X$56"}</definedName>
    <definedName name="____Q3" localSheetId="5" hidden="1">{"'Standalone List Price Trends'!$A$1:$X$56"}</definedName>
    <definedName name="____Q3" localSheetId="0" hidden="1">{"'Standalone List Price Trends'!$A$1:$X$56"}</definedName>
    <definedName name="____Q3" localSheetId="7" hidden="1">{"'Standalone List Price Trends'!$A$1:$X$56"}</definedName>
    <definedName name="____Q3" localSheetId="1" hidden="1">{"'Standalone List Price Trends'!$A$1:$X$56"}</definedName>
    <definedName name="____Q3" localSheetId="6" hidden="1">{"'Standalone List Price Trends'!$A$1:$X$56"}</definedName>
    <definedName name="____Q3" hidden="1">{"'Standalone List Price Trends'!$A$1:$X$56"}</definedName>
    <definedName name="____Q4" localSheetId="2" hidden="1">{"'Standalone List Price Trends'!$A$1:$X$56"}</definedName>
    <definedName name="____Q4" localSheetId="3" hidden="1">{"'Standalone List Price Trends'!$A$1:$X$56"}</definedName>
    <definedName name="____Q4" localSheetId="4" hidden="1">{"'Standalone List Price Trends'!$A$1:$X$56"}</definedName>
    <definedName name="____Q4" localSheetId="5" hidden="1">{"'Standalone List Price Trends'!$A$1:$X$56"}</definedName>
    <definedName name="____Q4" localSheetId="0" hidden="1">{"'Standalone List Price Trends'!$A$1:$X$56"}</definedName>
    <definedName name="____Q4" localSheetId="7" hidden="1">{"'Standalone List Price Trends'!$A$1:$X$56"}</definedName>
    <definedName name="____Q4" localSheetId="1" hidden="1">{"'Standalone List Price Trends'!$A$1:$X$56"}</definedName>
    <definedName name="____Q4" localSheetId="6" hidden="1">{"'Standalone List Price Trends'!$A$1:$X$56"}</definedName>
    <definedName name="____Q4" hidden="1">{"'Standalone List Price Trends'!$A$1:$X$56"}</definedName>
    <definedName name="____Q5" localSheetId="2" hidden="1">{"'Standalone List Price Trends'!$A$1:$X$56"}</definedName>
    <definedName name="____Q5" localSheetId="3" hidden="1">{"'Standalone List Price Trends'!$A$1:$X$56"}</definedName>
    <definedName name="____Q5" localSheetId="4" hidden="1">{"'Standalone List Price Trends'!$A$1:$X$56"}</definedName>
    <definedName name="____Q5" localSheetId="5" hidden="1">{"'Standalone List Price Trends'!$A$1:$X$56"}</definedName>
    <definedName name="____Q5" localSheetId="0" hidden="1">{"'Standalone List Price Trends'!$A$1:$X$56"}</definedName>
    <definedName name="____Q5" localSheetId="7" hidden="1">{"'Standalone List Price Trends'!$A$1:$X$56"}</definedName>
    <definedName name="____Q5" localSheetId="1" hidden="1">{"'Standalone List Price Trends'!$A$1:$X$56"}</definedName>
    <definedName name="____Q5" localSheetId="6" hidden="1">{"'Standalone List Price Trends'!$A$1:$X$56"}</definedName>
    <definedName name="____Q5" hidden="1">{"'Standalone List Price Trends'!$A$1:$X$56"}</definedName>
    <definedName name="____Q9" localSheetId="2" hidden="1">{"'Standalone List Price Trends'!$A$1:$X$56"}</definedName>
    <definedName name="____Q9" localSheetId="3" hidden="1">{"'Standalone List Price Trends'!$A$1:$X$56"}</definedName>
    <definedName name="____Q9" localSheetId="4" hidden="1">{"'Standalone List Price Trends'!$A$1:$X$56"}</definedName>
    <definedName name="____Q9" localSheetId="5" hidden="1">{"'Standalone List Price Trends'!$A$1:$X$56"}</definedName>
    <definedName name="____Q9" localSheetId="0" hidden="1">{"'Standalone List Price Trends'!$A$1:$X$56"}</definedName>
    <definedName name="____Q9" localSheetId="7" hidden="1">{"'Standalone List Price Trends'!$A$1:$X$56"}</definedName>
    <definedName name="____Q9" localSheetId="1" hidden="1">{"'Standalone List Price Trends'!$A$1:$X$56"}</definedName>
    <definedName name="____Q9" localSheetId="6" hidden="1">{"'Standalone List Price Trends'!$A$1:$X$56"}</definedName>
    <definedName name="____Q9" hidden="1">{"'Standalone List Price Trends'!$A$1:$X$56"}</definedName>
    <definedName name="____rw1" localSheetId="2" hidden="1">{"'Standalone List Price Trends'!$A$1:$X$56"}</definedName>
    <definedName name="____rw1" localSheetId="3" hidden="1">{"'Standalone List Price Trends'!$A$1:$X$56"}</definedName>
    <definedName name="____rw1" localSheetId="4" hidden="1">{"'Standalone List Price Trends'!$A$1:$X$56"}</definedName>
    <definedName name="____rw1" localSheetId="5" hidden="1">{"'Standalone List Price Trends'!$A$1:$X$56"}</definedName>
    <definedName name="____rw1" localSheetId="0" hidden="1">{"'Standalone List Price Trends'!$A$1:$X$56"}</definedName>
    <definedName name="____rw1" localSheetId="7" hidden="1">{"'Standalone List Price Trends'!$A$1:$X$56"}</definedName>
    <definedName name="____rw1" localSheetId="1" hidden="1">{"'Standalone List Price Trends'!$A$1:$X$56"}</definedName>
    <definedName name="____rw1" localSheetId="6" hidden="1">{"'Standalone List Price Trends'!$A$1:$X$56"}</definedName>
    <definedName name="____rw1" hidden="1">{"'Standalone List Price Trends'!$A$1:$X$56"}</definedName>
    <definedName name="____rw2" localSheetId="2" hidden="1">{"'Standalone List Price Trends'!$A$1:$X$56"}</definedName>
    <definedName name="____rw2" localSheetId="3" hidden="1">{"'Standalone List Price Trends'!$A$1:$X$56"}</definedName>
    <definedName name="____rw2" localSheetId="4" hidden="1">{"'Standalone List Price Trends'!$A$1:$X$56"}</definedName>
    <definedName name="____rw2" localSheetId="5" hidden="1">{"'Standalone List Price Trends'!$A$1:$X$56"}</definedName>
    <definedName name="____rw2" localSheetId="0" hidden="1">{"'Standalone List Price Trends'!$A$1:$X$56"}</definedName>
    <definedName name="____rw2" localSheetId="7" hidden="1">{"'Standalone List Price Trends'!$A$1:$X$56"}</definedName>
    <definedName name="____rw2" localSheetId="1" hidden="1">{"'Standalone List Price Trends'!$A$1:$X$56"}</definedName>
    <definedName name="____rw2" localSheetId="6" hidden="1">{"'Standalone List Price Trends'!$A$1:$X$56"}</definedName>
    <definedName name="____rw2" hidden="1">{"'Standalone List Price Trends'!$A$1:$X$56"}</definedName>
    <definedName name="____rw3" localSheetId="2" hidden="1">{"'Standalone List Price Trends'!$A$1:$X$56"}</definedName>
    <definedName name="____rw3" localSheetId="3" hidden="1">{"'Standalone List Price Trends'!$A$1:$X$56"}</definedName>
    <definedName name="____rw3" localSheetId="4" hidden="1">{"'Standalone List Price Trends'!$A$1:$X$56"}</definedName>
    <definedName name="____rw3" localSheetId="5" hidden="1">{"'Standalone List Price Trends'!$A$1:$X$56"}</definedName>
    <definedName name="____rw3" localSheetId="0" hidden="1">{"'Standalone List Price Trends'!$A$1:$X$56"}</definedName>
    <definedName name="____rw3" localSheetId="7" hidden="1">{"'Standalone List Price Trends'!$A$1:$X$56"}</definedName>
    <definedName name="____rw3" localSheetId="1" hidden="1">{"'Standalone List Price Trends'!$A$1:$X$56"}</definedName>
    <definedName name="____rw3" localSheetId="6" hidden="1">{"'Standalone List Price Trends'!$A$1:$X$56"}</definedName>
    <definedName name="____rw3" hidden="1">{"'Standalone List Price Trends'!$A$1:$X$56"}</definedName>
    <definedName name="____rw4" localSheetId="2" hidden="1">{"'Standalone List Price Trends'!$A$1:$X$56"}</definedName>
    <definedName name="____rw4" localSheetId="3" hidden="1">{"'Standalone List Price Trends'!$A$1:$X$56"}</definedName>
    <definedName name="____rw4" localSheetId="4" hidden="1">{"'Standalone List Price Trends'!$A$1:$X$56"}</definedName>
    <definedName name="____rw4" localSheetId="5" hidden="1">{"'Standalone List Price Trends'!$A$1:$X$56"}</definedName>
    <definedName name="____rw4" localSheetId="0" hidden="1">{"'Standalone List Price Trends'!$A$1:$X$56"}</definedName>
    <definedName name="____rw4" localSheetId="7" hidden="1">{"'Standalone List Price Trends'!$A$1:$X$56"}</definedName>
    <definedName name="____rw4" localSheetId="1" hidden="1">{"'Standalone List Price Trends'!$A$1:$X$56"}</definedName>
    <definedName name="____rw4" localSheetId="6" hidden="1">{"'Standalone List Price Trends'!$A$1:$X$56"}</definedName>
    <definedName name="____rw4" hidden="1">{"'Standalone List Price Trends'!$A$1:$X$56"}</definedName>
    <definedName name="____sex2" localSheetId="2" hidden="1">{"'1-TheatreBkgs'!$A$1:$L$102"}</definedName>
    <definedName name="____sex2" localSheetId="3" hidden="1">{"'1-TheatreBkgs'!$A$1:$L$102"}</definedName>
    <definedName name="____sex2" localSheetId="4" hidden="1">{"'1-TheatreBkgs'!$A$1:$L$102"}</definedName>
    <definedName name="____sex2" localSheetId="5" hidden="1">{"'1-TheatreBkgs'!$A$1:$L$102"}</definedName>
    <definedName name="____sex2" localSheetId="0" hidden="1">{"'1-TheatreBkgs'!$A$1:$L$102"}</definedName>
    <definedName name="____sex2" localSheetId="7" hidden="1">{"'1-TheatreBkgs'!$A$1:$L$102"}</definedName>
    <definedName name="____sex2" localSheetId="1" hidden="1">{"'1-TheatreBkgs'!$A$1:$L$102"}</definedName>
    <definedName name="____sex2" localSheetId="6" hidden="1">{"'1-TheatreBkgs'!$A$1:$L$102"}</definedName>
    <definedName name="____sex2" hidden="1">{"'1-TheatreBkgs'!$A$1:$L$102"}</definedName>
    <definedName name="____sex3" localSheetId="2" hidden="1">{"'1-TheatreBkgs'!$A$1:$L$102"}</definedName>
    <definedName name="____sex3" localSheetId="3" hidden="1">{"'1-TheatreBkgs'!$A$1:$L$102"}</definedName>
    <definedName name="____sex3" localSheetId="4" hidden="1">{"'1-TheatreBkgs'!$A$1:$L$102"}</definedName>
    <definedName name="____sex3" localSheetId="5" hidden="1">{"'1-TheatreBkgs'!$A$1:$L$102"}</definedName>
    <definedName name="____sex3" localSheetId="0" hidden="1">{"'1-TheatreBkgs'!$A$1:$L$102"}</definedName>
    <definedName name="____sex3" localSheetId="7" hidden="1">{"'1-TheatreBkgs'!$A$1:$L$102"}</definedName>
    <definedName name="____sex3" localSheetId="1" hidden="1">{"'1-TheatreBkgs'!$A$1:$L$102"}</definedName>
    <definedName name="____sex3" localSheetId="6" hidden="1">{"'1-TheatreBkgs'!$A$1:$L$102"}</definedName>
    <definedName name="____sex3" hidden="1">{"'1-TheatreBkgs'!$A$1:$L$102"}</definedName>
    <definedName name="____sex4" localSheetId="2" hidden="1">{"'1-TheatreBkgs'!$A$1:$L$102"}</definedName>
    <definedName name="____sex4" localSheetId="3" hidden="1">{"'1-TheatreBkgs'!$A$1:$L$102"}</definedName>
    <definedName name="____sex4" localSheetId="4" hidden="1">{"'1-TheatreBkgs'!$A$1:$L$102"}</definedName>
    <definedName name="____sex4" localSheetId="5" hidden="1">{"'1-TheatreBkgs'!$A$1:$L$102"}</definedName>
    <definedName name="____sex4" localSheetId="0" hidden="1">{"'1-TheatreBkgs'!$A$1:$L$102"}</definedName>
    <definedName name="____sex4" localSheetId="7" hidden="1">{"'1-TheatreBkgs'!$A$1:$L$102"}</definedName>
    <definedName name="____sex4" localSheetId="1" hidden="1">{"'1-TheatreBkgs'!$A$1:$L$102"}</definedName>
    <definedName name="____sex4" localSheetId="6" hidden="1">{"'1-TheatreBkgs'!$A$1:$L$102"}</definedName>
    <definedName name="____sex4" hidden="1">{"'1-TheatreBkgs'!$A$1:$L$102"}</definedName>
    <definedName name="____sex5" localSheetId="2" hidden="1">{"'1-TheatreBkgs'!$A$1:$L$102"}</definedName>
    <definedName name="____sex5" localSheetId="3" hidden="1">{"'1-TheatreBkgs'!$A$1:$L$102"}</definedName>
    <definedName name="____sex5" localSheetId="4" hidden="1">{"'1-TheatreBkgs'!$A$1:$L$102"}</definedName>
    <definedName name="____sex5" localSheetId="5" hidden="1">{"'1-TheatreBkgs'!$A$1:$L$102"}</definedName>
    <definedName name="____sex5" localSheetId="0" hidden="1">{"'1-TheatreBkgs'!$A$1:$L$102"}</definedName>
    <definedName name="____sex5" localSheetId="7" hidden="1">{"'1-TheatreBkgs'!$A$1:$L$102"}</definedName>
    <definedName name="____sex5" localSheetId="1" hidden="1">{"'1-TheatreBkgs'!$A$1:$L$102"}</definedName>
    <definedName name="____sex5" localSheetId="6" hidden="1">{"'1-TheatreBkgs'!$A$1:$L$102"}</definedName>
    <definedName name="____sex5" hidden="1">{"'1-TheatreBkgs'!$A$1:$L$102"}</definedName>
    <definedName name="____sex6" localSheetId="2" hidden="1">{"'1-TheatreBkgs'!$A$1:$L$102"}</definedName>
    <definedName name="____sex6" localSheetId="3" hidden="1">{"'1-TheatreBkgs'!$A$1:$L$102"}</definedName>
    <definedName name="____sex6" localSheetId="4" hidden="1">{"'1-TheatreBkgs'!$A$1:$L$102"}</definedName>
    <definedName name="____sex6" localSheetId="5" hidden="1">{"'1-TheatreBkgs'!$A$1:$L$102"}</definedName>
    <definedName name="____sex6" localSheetId="0" hidden="1">{"'1-TheatreBkgs'!$A$1:$L$102"}</definedName>
    <definedName name="____sex6" localSheetId="7" hidden="1">{"'1-TheatreBkgs'!$A$1:$L$102"}</definedName>
    <definedName name="____sex6" localSheetId="1" hidden="1">{"'1-TheatreBkgs'!$A$1:$L$102"}</definedName>
    <definedName name="____sex6" localSheetId="6" hidden="1">{"'1-TheatreBkgs'!$A$1:$L$102"}</definedName>
    <definedName name="____sex6" hidden="1">{"'1-TheatreBkgs'!$A$1:$L$102"}</definedName>
    <definedName name="____v1" localSheetId="2" hidden="1">{"'1-TheatreBkgs'!$A$1:$L$102"}</definedName>
    <definedName name="____v1" localSheetId="3" hidden="1">{"'1-TheatreBkgs'!$A$1:$L$102"}</definedName>
    <definedName name="____v1" localSheetId="4" hidden="1">{"'1-TheatreBkgs'!$A$1:$L$102"}</definedName>
    <definedName name="____v1" localSheetId="5" hidden="1">{"'1-TheatreBkgs'!$A$1:$L$102"}</definedName>
    <definedName name="____v1" localSheetId="0" hidden="1">{"'1-TheatreBkgs'!$A$1:$L$102"}</definedName>
    <definedName name="____v1" localSheetId="7" hidden="1">{"'1-TheatreBkgs'!$A$1:$L$102"}</definedName>
    <definedName name="____v1" localSheetId="1" hidden="1">{"'1-TheatreBkgs'!$A$1:$L$102"}</definedName>
    <definedName name="____v1" localSheetId="6" hidden="1">{"'1-TheatreBkgs'!$A$1:$L$102"}</definedName>
    <definedName name="____v1" hidden="1">{"'1-TheatreBkgs'!$A$1:$L$102"}</definedName>
    <definedName name="____V2" localSheetId="2" hidden="1">{"'1-TheatreBkgs'!$A$1:$L$102"}</definedName>
    <definedName name="____V2" localSheetId="3" hidden="1">{"'1-TheatreBkgs'!$A$1:$L$102"}</definedName>
    <definedName name="____V2" localSheetId="4" hidden="1">{"'1-TheatreBkgs'!$A$1:$L$102"}</definedName>
    <definedName name="____V2" localSheetId="5" hidden="1">{"'1-TheatreBkgs'!$A$1:$L$102"}</definedName>
    <definedName name="____V2" localSheetId="0" hidden="1">{"'1-TheatreBkgs'!$A$1:$L$102"}</definedName>
    <definedName name="____V2" localSheetId="7" hidden="1">{"'1-TheatreBkgs'!$A$1:$L$102"}</definedName>
    <definedName name="____V2" localSheetId="1" hidden="1">{"'1-TheatreBkgs'!$A$1:$L$102"}</definedName>
    <definedName name="____V2" localSheetId="6" hidden="1">{"'1-TheatreBkgs'!$A$1:$L$102"}</definedName>
    <definedName name="____V2" hidden="1">{"'1-TheatreBkgs'!$A$1:$L$102"}</definedName>
    <definedName name="____v3" localSheetId="2" hidden="1">{"'1-TheatreBkgs'!$A$1:$L$102"}</definedName>
    <definedName name="____v3" localSheetId="3" hidden="1">{"'1-TheatreBkgs'!$A$1:$L$102"}</definedName>
    <definedName name="____v3" localSheetId="4" hidden="1">{"'1-TheatreBkgs'!$A$1:$L$102"}</definedName>
    <definedName name="____v3" localSheetId="5" hidden="1">{"'1-TheatreBkgs'!$A$1:$L$102"}</definedName>
    <definedName name="____v3" localSheetId="0" hidden="1">{"'1-TheatreBkgs'!$A$1:$L$102"}</definedName>
    <definedName name="____v3" localSheetId="7" hidden="1">{"'1-TheatreBkgs'!$A$1:$L$102"}</definedName>
    <definedName name="____v3" localSheetId="1" hidden="1">{"'1-TheatreBkgs'!$A$1:$L$102"}</definedName>
    <definedName name="____v3" localSheetId="6" hidden="1">{"'1-TheatreBkgs'!$A$1:$L$102"}</definedName>
    <definedName name="____v3" hidden="1">{"'1-TheatreBkgs'!$A$1:$L$102"}</definedName>
    <definedName name="___hc1" localSheetId="2" hidden="1">{#N/A,#N/A,FALSE,"Default Data";#N/A,#N/A,FALSE,"99 Tax Model";#N/A,#N/A,FALSE,"99 Incremental BV";#N/A,#N/A,FALSE,"99 Tax Model CL";#N/A,#N/A,FALSE,"99 Incremental CL";#N/A,#N/A,FALSE,"Cisco FSC";#N/A,#N/A,FALSE,"25% case";#N/A,#N/A,FALSE,"ROY CALCS";#N/A,#N/A,FALSE,"Acquisition Royalty"}</definedName>
    <definedName name="___hc1" localSheetId="3" hidden="1">{#N/A,#N/A,FALSE,"Default Data";#N/A,#N/A,FALSE,"99 Tax Model";#N/A,#N/A,FALSE,"99 Incremental BV";#N/A,#N/A,FALSE,"99 Tax Model CL";#N/A,#N/A,FALSE,"99 Incremental CL";#N/A,#N/A,FALSE,"Cisco FSC";#N/A,#N/A,FALSE,"25% case";#N/A,#N/A,FALSE,"ROY CALCS";#N/A,#N/A,FALSE,"Acquisition Royalty"}</definedName>
    <definedName name="___hc1" localSheetId="4" hidden="1">{#N/A,#N/A,FALSE,"Default Data";#N/A,#N/A,FALSE,"99 Tax Model";#N/A,#N/A,FALSE,"99 Incremental BV";#N/A,#N/A,FALSE,"99 Tax Model CL";#N/A,#N/A,FALSE,"99 Incremental CL";#N/A,#N/A,FALSE,"Cisco FSC";#N/A,#N/A,FALSE,"25% case";#N/A,#N/A,FALSE,"ROY CALCS";#N/A,#N/A,FALSE,"Acquisition Royalty"}</definedName>
    <definedName name="___hc1" localSheetId="5" hidden="1">{#N/A,#N/A,FALSE,"Default Data";#N/A,#N/A,FALSE,"99 Tax Model";#N/A,#N/A,FALSE,"99 Incremental BV";#N/A,#N/A,FALSE,"99 Tax Model CL";#N/A,#N/A,FALSE,"99 Incremental CL";#N/A,#N/A,FALSE,"Cisco FSC";#N/A,#N/A,FALSE,"25% case";#N/A,#N/A,FALSE,"ROY CALCS";#N/A,#N/A,FALSE,"Acquisition Royalty"}</definedName>
    <definedName name="___hc1" localSheetId="0" hidden="1">{#N/A,#N/A,FALSE,"Default Data";#N/A,#N/A,FALSE,"99 Tax Model";#N/A,#N/A,FALSE,"99 Incremental BV";#N/A,#N/A,FALSE,"99 Tax Model CL";#N/A,#N/A,FALSE,"99 Incremental CL";#N/A,#N/A,FALSE,"Cisco FSC";#N/A,#N/A,FALSE,"25% case";#N/A,#N/A,FALSE,"ROY CALCS";#N/A,#N/A,FALSE,"Acquisition Royalty"}</definedName>
    <definedName name="___hc1" localSheetId="7" hidden="1">{#N/A,#N/A,FALSE,"Default Data";#N/A,#N/A,FALSE,"99 Tax Model";#N/A,#N/A,FALSE,"99 Incremental BV";#N/A,#N/A,FALSE,"99 Tax Model CL";#N/A,#N/A,FALSE,"99 Incremental CL";#N/A,#N/A,FALSE,"Cisco FSC";#N/A,#N/A,FALSE,"25% case";#N/A,#N/A,FALSE,"ROY CALCS";#N/A,#N/A,FALSE,"Acquisition Royalty"}</definedName>
    <definedName name="___hc1" localSheetId="1" hidden="1">{#N/A,#N/A,FALSE,"Default Data";#N/A,#N/A,FALSE,"99 Tax Model";#N/A,#N/A,FALSE,"99 Incremental BV";#N/A,#N/A,FALSE,"99 Tax Model CL";#N/A,#N/A,FALSE,"99 Incremental CL";#N/A,#N/A,FALSE,"Cisco FSC";#N/A,#N/A,FALSE,"25% case";#N/A,#N/A,FALSE,"ROY CALCS";#N/A,#N/A,FALSE,"Acquisition Royalty"}</definedName>
    <definedName name="___hc1" localSheetId="6" hidden="1">{#N/A,#N/A,FALSE,"Default Data";#N/A,#N/A,FALSE,"99 Tax Model";#N/A,#N/A,FALSE,"99 Incremental BV";#N/A,#N/A,FALSE,"99 Tax Model CL";#N/A,#N/A,FALSE,"99 Incremental CL";#N/A,#N/A,FALSE,"Cisco FSC";#N/A,#N/A,FALSE,"25% case";#N/A,#N/A,FALSE,"ROY CALCS";#N/A,#N/A,FALSE,"Acquisition Royalty"}</definedName>
    <definedName name="___hc1" hidden="1">{#N/A,#N/A,FALSE,"Default Data";#N/A,#N/A,FALSE,"99 Tax Model";#N/A,#N/A,FALSE,"99 Incremental BV";#N/A,#N/A,FALSE,"99 Tax Model CL";#N/A,#N/A,FALSE,"99 Incremental CL";#N/A,#N/A,FALSE,"Cisco FSC";#N/A,#N/A,FALSE,"25% case";#N/A,#N/A,FALSE,"ROY CALCS";#N/A,#N/A,FALSE,"Acquisition Royalty"}</definedName>
    <definedName name="___hc2" localSheetId="2" hidden="1">{#N/A,#N/A,FALSE,"Default Data";#N/A,#N/A,FALSE,"99 Tax Model";#N/A,#N/A,FALSE,"99 Incremental BV";#N/A,#N/A,FALSE,"99 Tax Model CL";#N/A,#N/A,FALSE,"99 Incremental CL";#N/A,#N/A,FALSE,"Cisco FSC";#N/A,#N/A,FALSE,"25% case";#N/A,#N/A,FALSE,"ROY CALCS";#N/A,#N/A,FALSE,"Acquisition Royalty"}</definedName>
    <definedName name="___hc2" localSheetId="3" hidden="1">{#N/A,#N/A,FALSE,"Default Data";#N/A,#N/A,FALSE,"99 Tax Model";#N/A,#N/A,FALSE,"99 Incremental BV";#N/A,#N/A,FALSE,"99 Tax Model CL";#N/A,#N/A,FALSE,"99 Incremental CL";#N/A,#N/A,FALSE,"Cisco FSC";#N/A,#N/A,FALSE,"25% case";#N/A,#N/A,FALSE,"ROY CALCS";#N/A,#N/A,FALSE,"Acquisition Royalty"}</definedName>
    <definedName name="___hc2" localSheetId="4" hidden="1">{#N/A,#N/A,FALSE,"Default Data";#N/A,#N/A,FALSE,"99 Tax Model";#N/A,#N/A,FALSE,"99 Incremental BV";#N/A,#N/A,FALSE,"99 Tax Model CL";#N/A,#N/A,FALSE,"99 Incremental CL";#N/A,#N/A,FALSE,"Cisco FSC";#N/A,#N/A,FALSE,"25% case";#N/A,#N/A,FALSE,"ROY CALCS";#N/A,#N/A,FALSE,"Acquisition Royalty"}</definedName>
    <definedName name="___hc2" localSheetId="5" hidden="1">{#N/A,#N/A,FALSE,"Default Data";#N/A,#N/A,FALSE,"99 Tax Model";#N/A,#N/A,FALSE,"99 Incremental BV";#N/A,#N/A,FALSE,"99 Tax Model CL";#N/A,#N/A,FALSE,"99 Incremental CL";#N/A,#N/A,FALSE,"Cisco FSC";#N/A,#N/A,FALSE,"25% case";#N/A,#N/A,FALSE,"ROY CALCS";#N/A,#N/A,FALSE,"Acquisition Royalty"}</definedName>
    <definedName name="___hc2" localSheetId="0" hidden="1">{#N/A,#N/A,FALSE,"Default Data";#N/A,#N/A,FALSE,"99 Tax Model";#N/A,#N/A,FALSE,"99 Incremental BV";#N/A,#N/A,FALSE,"99 Tax Model CL";#N/A,#N/A,FALSE,"99 Incremental CL";#N/A,#N/A,FALSE,"Cisco FSC";#N/A,#N/A,FALSE,"25% case";#N/A,#N/A,FALSE,"ROY CALCS";#N/A,#N/A,FALSE,"Acquisition Royalty"}</definedName>
    <definedName name="___hc2" localSheetId="7" hidden="1">{#N/A,#N/A,FALSE,"Default Data";#N/A,#N/A,FALSE,"99 Tax Model";#N/A,#N/A,FALSE,"99 Incremental BV";#N/A,#N/A,FALSE,"99 Tax Model CL";#N/A,#N/A,FALSE,"99 Incremental CL";#N/A,#N/A,FALSE,"Cisco FSC";#N/A,#N/A,FALSE,"25% case";#N/A,#N/A,FALSE,"ROY CALCS";#N/A,#N/A,FALSE,"Acquisition Royalty"}</definedName>
    <definedName name="___hc2" localSheetId="1" hidden="1">{#N/A,#N/A,FALSE,"Default Data";#N/A,#N/A,FALSE,"99 Tax Model";#N/A,#N/A,FALSE,"99 Incremental BV";#N/A,#N/A,FALSE,"99 Tax Model CL";#N/A,#N/A,FALSE,"99 Incremental CL";#N/A,#N/A,FALSE,"Cisco FSC";#N/A,#N/A,FALSE,"25% case";#N/A,#N/A,FALSE,"ROY CALCS";#N/A,#N/A,FALSE,"Acquisition Royalty"}</definedName>
    <definedName name="___hc2" localSheetId="6" hidden="1">{#N/A,#N/A,FALSE,"Default Data";#N/A,#N/A,FALSE,"99 Tax Model";#N/A,#N/A,FALSE,"99 Incremental BV";#N/A,#N/A,FALSE,"99 Tax Model CL";#N/A,#N/A,FALSE,"99 Incremental CL";#N/A,#N/A,FALSE,"Cisco FSC";#N/A,#N/A,FALSE,"25% case";#N/A,#N/A,FALSE,"ROY CALCS";#N/A,#N/A,FALSE,"Acquisition Royalty"}</definedName>
    <definedName name="___hc2" hidden="1">{#N/A,#N/A,FALSE,"Default Data";#N/A,#N/A,FALSE,"99 Tax Model";#N/A,#N/A,FALSE,"99 Incremental BV";#N/A,#N/A,FALSE,"99 Tax Model CL";#N/A,#N/A,FALSE,"99 Incremental CL";#N/A,#N/A,FALSE,"Cisco FSC";#N/A,#N/A,FALSE,"25% case";#N/A,#N/A,FALSE,"ROY CALCS";#N/A,#N/A,FALSE,"Acquisition Royalty"}</definedName>
    <definedName name="___st2" localSheetId="2"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___st2" localSheetId="3"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___st2" localSheetId="4"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___st2" localSheetId="5"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___st2" localSheetId="0"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___st2" localSheetId="7"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___st2" localSheetId="1"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___st2" localSheetId="6"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___st2"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__a1" localSheetId="2" hidden="1">{"'1-TheatreBkgs'!$A$1:$L$102"}</definedName>
    <definedName name="__a1" localSheetId="3" hidden="1">{"'1-TheatreBkgs'!$A$1:$L$102"}</definedName>
    <definedName name="__a1" localSheetId="4" hidden="1">{"'1-TheatreBkgs'!$A$1:$L$102"}</definedName>
    <definedName name="__a1" localSheetId="5" hidden="1">{"'1-TheatreBkgs'!$A$1:$L$102"}</definedName>
    <definedName name="__a1" localSheetId="0" hidden="1">{"'1-TheatreBkgs'!$A$1:$L$102"}</definedName>
    <definedName name="__a1" localSheetId="7" hidden="1">{"'1-TheatreBkgs'!$A$1:$L$102"}</definedName>
    <definedName name="__a1" localSheetId="1" hidden="1">{"'1-TheatreBkgs'!$A$1:$L$102"}</definedName>
    <definedName name="__a1" localSheetId="6" hidden="1">{"'1-TheatreBkgs'!$A$1:$L$102"}</definedName>
    <definedName name="__a1" hidden="1">{"'1-TheatreBkgs'!$A$1:$L$102"}</definedName>
    <definedName name="__a2" localSheetId="2" hidden="1">{"'1-TheatreBkgs'!$A$1:$L$102"}</definedName>
    <definedName name="__a2" localSheetId="3" hidden="1">{"'1-TheatreBkgs'!$A$1:$L$102"}</definedName>
    <definedName name="__a2" localSheetId="4" hidden="1">{"'1-TheatreBkgs'!$A$1:$L$102"}</definedName>
    <definedName name="__a2" localSheetId="5" hidden="1">{"'1-TheatreBkgs'!$A$1:$L$102"}</definedName>
    <definedName name="__a2" localSheetId="0" hidden="1">{"'1-TheatreBkgs'!$A$1:$L$102"}</definedName>
    <definedName name="__a2" localSheetId="7" hidden="1">{"'1-TheatreBkgs'!$A$1:$L$102"}</definedName>
    <definedName name="__a2" localSheetId="1" hidden="1">{"'1-TheatreBkgs'!$A$1:$L$102"}</definedName>
    <definedName name="__a2" localSheetId="6" hidden="1">{"'1-TheatreBkgs'!$A$1:$L$102"}</definedName>
    <definedName name="__a2" hidden="1">{"'1-TheatreBkgs'!$A$1:$L$102"}</definedName>
    <definedName name="__a3" localSheetId="2" hidden="1">{"'1-TheatreBkgs'!$A$1:$L$102"}</definedName>
    <definedName name="__a3" localSheetId="3" hidden="1">{"'1-TheatreBkgs'!$A$1:$L$102"}</definedName>
    <definedName name="__a3" localSheetId="4" hidden="1">{"'1-TheatreBkgs'!$A$1:$L$102"}</definedName>
    <definedName name="__a3" localSheetId="5" hidden="1">{"'1-TheatreBkgs'!$A$1:$L$102"}</definedName>
    <definedName name="__a3" localSheetId="0" hidden="1">{"'1-TheatreBkgs'!$A$1:$L$102"}</definedName>
    <definedName name="__a3" localSheetId="7" hidden="1">{"'1-TheatreBkgs'!$A$1:$L$102"}</definedName>
    <definedName name="__a3" localSheetId="1" hidden="1">{"'1-TheatreBkgs'!$A$1:$L$102"}</definedName>
    <definedName name="__a3" localSheetId="6" hidden="1">{"'1-TheatreBkgs'!$A$1:$L$102"}</definedName>
    <definedName name="__a3" hidden="1">{"'1-TheatreBkgs'!$A$1:$L$102"}</definedName>
    <definedName name="__hc4" localSheetId="2" hidden="1">{"'1-TheatreBkgs'!$A$1:$L$102"}</definedName>
    <definedName name="__hc4" localSheetId="3" hidden="1">{"'1-TheatreBkgs'!$A$1:$L$102"}</definedName>
    <definedName name="__hc4" localSheetId="4" hidden="1">{"'1-TheatreBkgs'!$A$1:$L$102"}</definedName>
    <definedName name="__hc4" localSheetId="5" hidden="1">{"'1-TheatreBkgs'!$A$1:$L$102"}</definedName>
    <definedName name="__hc4" localSheetId="0" hidden="1">{"'1-TheatreBkgs'!$A$1:$L$102"}</definedName>
    <definedName name="__hc4" localSheetId="7" hidden="1">{"'1-TheatreBkgs'!$A$1:$L$102"}</definedName>
    <definedName name="__hc4" localSheetId="1" hidden="1">{"'1-TheatreBkgs'!$A$1:$L$102"}</definedName>
    <definedName name="__hc4" localSheetId="6" hidden="1">{"'1-TheatreBkgs'!$A$1:$L$102"}</definedName>
    <definedName name="__hc4" hidden="1">{"'1-TheatreBkgs'!$A$1:$L$102"}</definedName>
    <definedName name="__Q1" localSheetId="2" hidden="1">{"'Standalone List Price Trends'!$A$1:$X$56"}</definedName>
    <definedName name="__Q1" localSheetId="3" hidden="1">{"'Standalone List Price Trends'!$A$1:$X$56"}</definedName>
    <definedName name="__Q1" localSheetId="4" hidden="1">{"'Standalone List Price Trends'!$A$1:$X$56"}</definedName>
    <definedName name="__Q1" localSheetId="5" hidden="1">{"'Standalone List Price Trends'!$A$1:$X$56"}</definedName>
    <definedName name="__Q1" localSheetId="0" hidden="1">{"'Standalone List Price Trends'!$A$1:$X$56"}</definedName>
    <definedName name="__Q1" localSheetId="7" hidden="1">{"'Standalone List Price Trends'!$A$1:$X$56"}</definedName>
    <definedName name="__Q1" localSheetId="1" hidden="1">{"'Standalone List Price Trends'!$A$1:$X$56"}</definedName>
    <definedName name="__Q1" localSheetId="6" hidden="1">{"'Standalone List Price Trends'!$A$1:$X$56"}</definedName>
    <definedName name="__Q1" hidden="1">{"'Standalone List Price Trends'!$A$1:$X$56"}</definedName>
    <definedName name="__Q2" localSheetId="2" hidden="1">{"'Standalone List Price Trends'!$A$1:$X$56"}</definedName>
    <definedName name="__Q2" localSheetId="3" hidden="1">{"'Standalone List Price Trends'!$A$1:$X$56"}</definedName>
    <definedName name="__Q2" localSheetId="4" hidden="1">{"'Standalone List Price Trends'!$A$1:$X$56"}</definedName>
    <definedName name="__Q2" localSheetId="5" hidden="1">{"'Standalone List Price Trends'!$A$1:$X$56"}</definedName>
    <definedName name="__Q2" localSheetId="0" hidden="1">{"'Standalone List Price Trends'!$A$1:$X$56"}</definedName>
    <definedName name="__Q2" localSheetId="7" hidden="1">{"'Standalone List Price Trends'!$A$1:$X$56"}</definedName>
    <definedName name="__Q2" localSheetId="1" hidden="1">{"'Standalone List Price Trends'!$A$1:$X$56"}</definedName>
    <definedName name="__Q2" localSheetId="6" hidden="1">{"'Standalone List Price Trends'!$A$1:$X$56"}</definedName>
    <definedName name="__Q2" hidden="1">{"'Standalone List Price Trends'!$A$1:$X$56"}</definedName>
    <definedName name="__Q3" localSheetId="2" hidden="1">{"'Standalone List Price Trends'!$A$1:$X$56"}</definedName>
    <definedName name="__Q3" localSheetId="3" hidden="1">{"'Standalone List Price Trends'!$A$1:$X$56"}</definedName>
    <definedName name="__Q3" localSheetId="4" hidden="1">{"'Standalone List Price Trends'!$A$1:$X$56"}</definedName>
    <definedName name="__Q3" localSheetId="5" hidden="1">{"'Standalone List Price Trends'!$A$1:$X$56"}</definedName>
    <definedName name="__Q3" localSheetId="0" hidden="1">{"'Standalone List Price Trends'!$A$1:$X$56"}</definedName>
    <definedName name="__Q3" localSheetId="7" hidden="1">{"'Standalone List Price Trends'!$A$1:$X$56"}</definedName>
    <definedName name="__Q3" localSheetId="1" hidden="1">{"'Standalone List Price Trends'!$A$1:$X$56"}</definedName>
    <definedName name="__Q3" localSheetId="6" hidden="1">{"'Standalone List Price Trends'!$A$1:$X$56"}</definedName>
    <definedName name="__Q3" hidden="1">{"'Standalone List Price Trends'!$A$1:$X$56"}</definedName>
    <definedName name="__Q4" localSheetId="2" hidden="1">{"'Standalone List Price Trends'!$A$1:$X$56"}</definedName>
    <definedName name="__Q4" localSheetId="3" hidden="1">{"'Standalone List Price Trends'!$A$1:$X$56"}</definedName>
    <definedName name="__Q4" localSheetId="4" hidden="1">{"'Standalone List Price Trends'!$A$1:$X$56"}</definedName>
    <definedName name="__Q4" localSheetId="5" hidden="1">{"'Standalone List Price Trends'!$A$1:$X$56"}</definedName>
    <definedName name="__Q4" localSheetId="0" hidden="1">{"'Standalone List Price Trends'!$A$1:$X$56"}</definedName>
    <definedName name="__Q4" localSheetId="7" hidden="1">{"'Standalone List Price Trends'!$A$1:$X$56"}</definedName>
    <definedName name="__Q4" localSheetId="1" hidden="1">{"'Standalone List Price Trends'!$A$1:$X$56"}</definedName>
    <definedName name="__Q4" localSheetId="6" hidden="1">{"'Standalone List Price Trends'!$A$1:$X$56"}</definedName>
    <definedName name="__Q4" hidden="1">{"'Standalone List Price Trends'!$A$1:$X$56"}</definedName>
    <definedName name="__Q5" localSheetId="2" hidden="1">{"'Standalone List Price Trends'!$A$1:$X$56"}</definedName>
    <definedName name="__Q5" localSheetId="3" hidden="1">{"'Standalone List Price Trends'!$A$1:$X$56"}</definedName>
    <definedName name="__Q5" localSheetId="4" hidden="1">{"'Standalone List Price Trends'!$A$1:$X$56"}</definedName>
    <definedName name="__Q5" localSheetId="5" hidden="1">{"'Standalone List Price Trends'!$A$1:$X$56"}</definedName>
    <definedName name="__Q5" localSheetId="0" hidden="1">{"'Standalone List Price Trends'!$A$1:$X$56"}</definedName>
    <definedName name="__Q5" localSheetId="7" hidden="1">{"'Standalone List Price Trends'!$A$1:$X$56"}</definedName>
    <definedName name="__Q5" localSheetId="1" hidden="1">{"'Standalone List Price Trends'!$A$1:$X$56"}</definedName>
    <definedName name="__Q5" localSheetId="6" hidden="1">{"'Standalone List Price Trends'!$A$1:$X$56"}</definedName>
    <definedName name="__Q5" hidden="1">{"'Standalone List Price Trends'!$A$1:$X$56"}</definedName>
    <definedName name="__Q9" localSheetId="2" hidden="1">{"'Standalone List Price Trends'!$A$1:$X$56"}</definedName>
    <definedName name="__Q9" localSheetId="3" hidden="1">{"'Standalone List Price Trends'!$A$1:$X$56"}</definedName>
    <definedName name="__Q9" localSheetId="4" hidden="1">{"'Standalone List Price Trends'!$A$1:$X$56"}</definedName>
    <definedName name="__Q9" localSheetId="5" hidden="1">{"'Standalone List Price Trends'!$A$1:$X$56"}</definedName>
    <definedName name="__Q9" localSheetId="0" hidden="1">{"'Standalone List Price Trends'!$A$1:$X$56"}</definedName>
    <definedName name="__Q9" localSheetId="7" hidden="1">{"'Standalone List Price Trends'!$A$1:$X$56"}</definedName>
    <definedName name="__Q9" localSheetId="1" hidden="1">{"'Standalone List Price Trends'!$A$1:$X$56"}</definedName>
    <definedName name="__Q9" localSheetId="6" hidden="1">{"'Standalone List Price Trends'!$A$1:$X$56"}</definedName>
    <definedName name="__Q9" hidden="1">{"'Standalone List Price Trends'!$A$1:$X$56"}</definedName>
    <definedName name="__rw1" localSheetId="2" hidden="1">{"'Standalone List Price Trends'!$A$1:$X$56"}</definedName>
    <definedName name="__rw1" localSheetId="3" hidden="1">{"'Standalone List Price Trends'!$A$1:$X$56"}</definedName>
    <definedName name="__rw1" localSheetId="4" hidden="1">{"'Standalone List Price Trends'!$A$1:$X$56"}</definedName>
    <definedName name="__rw1" localSheetId="5" hidden="1">{"'Standalone List Price Trends'!$A$1:$X$56"}</definedName>
    <definedName name="__rw1" localSheetId="0" hidden="1">{"'Standalone List Price Trends'!$A$1:$X$56"}</definedName>
    <definedName name="__rw1" localSheetId="7" hidden="1">{"'Standalone List Price Trends'!$A$1:$X$56"}</definedName>
    <definedName name="__rw1" localSheetId="1" hidden="1">{"'Standalone List Price Trends'!$A$1:$X$56"}</definedName>
    <definedName name="__rw1" localSheetId="6" hidden="1">{"'Standalone List Price Trends'!$A$1:$X$56"}</definedName>
    <definedName name="__rw1" hidden="1">{"'Standalone List Price Trends'!$A$1:$X$56"}</definedName>
    <definedName name="__rw2" localSheetId="2" hidden="1">{"'Standalone List Price Trends'!$A$1:$X$56"}</definedName>
    <definedName name="__rw2" localSheetId="3" hidden="1">{"'Standalone List Price Trends'!$A$1:$X$56"}</definedName>
    <definedName name="__rw2" localSheetId="4" hidden="1">{"'Standalone List Price Trends'!$A$1:$X$56"}</definedName>
    <definedName name="__rw2" localSheetId="5" hidden="1">{"'Standalone List Price Trends'!$A$1:$X$56"}</definedName>
    <definedName name="__rw2" localSheetId="0" hidden="1">{"'Standalone List Price Trends'!$A$1:$X$56"}</definedName>
    <definedName name="__rw2" localSheetId="7" hidden="1">{"'Standalone List Price Trends'!$A$1:$X$56"}</definedName>
    <definedName name="__rw2" localSheetId="1" hidden="1">{"'Standalone List Price Trends'!$A$1:$X$56"}</definedName>
    <definedName name="__rw2" localSheetId="6" hidden="1">{"'Standalone List Price Trends'!$A$1:$X$56"}</definedName>
    <definedName name="__rw2" hidden="1">{"'Standalone List Price Trends'!$A$1:$X$56"}</definedName>
    <definedName name="__rw3" localSheetId="2" hidden="1">{"'Standalone List Price Trends'!$A$1:$X$56"}</definedName>
    <definedName name="__rw3" localSheetId="3" hidden="1">{"'Standalone List Price Trends'!$A$1:$X$56"}</definedName>
    <definedName name="__rw3" localSheetId="4" hidden="1">{"'Standalone List Price Trends'!$A$1:$X$56"}</definedName>
    <definedName name="__rw3" localSheetId="5" hidden="1">{"'Standalone List Price Trends'!$A$1:$X$56"}</definedName>
    <definedName name="__rw3" localSheetId="0" hidden="1">{"'Standalone List Price Trends'!$A$1:$X$56"}</definedName>
    <definedName name="__rw3" localSheetId="7" hidden="1">{"'Standalone List Price Trends'!$A$1:$X$56"}</definedName>
    <definedName name="__rw3" localSheetId="1" hidden="1">{"'Standalone List Price Trends'!$A$1:$X$56"}</definedName>
    <definedName name="__rw3" localSheetId="6" hidden="1">{"'Standalone List Price Trends'!$A$1:$X$56"}</definedName>
    <definedName name="__rw3" hidden="1">{"'Standalone List Price Trends'!$A$1:$X$56"}</definedName>
    <definedName name="__rw4" localSheetId="2" hidden="1">{"'Standalone List Price Trends'!$A$1:$X$56"}</definedName>
    <definedName name="__rw4" localSheetId="3" hidden="1">{"'Standalone List Price Trends'!$A$1:$X$56"}</definedName>
    <definedName name="__rw4" localSheetId="4" hidden="1">{"'Standalone List Price Trends'!$A$1:$X$56"}</definedName>
    <definedName name="__rw4" localSheetId="5" hidden="1">{"'Standalone List Price Trends'!$A$1:$X$56"}</definedName>
    <definedName name="__rw4" localSheetId="0" hidden="1">{"'Standalone List Price Trends'!$A$1:$X$56"}</definedName>
    <definedName name="__rw4" localSheetId="7" hidden="1">{"'Standalone List Price Trends'!$A$1:$X$56"}</definedName>
    <definedName name="__rw4" localSheetId="1" hidden="1">{"'Standalone List Price Trends'!$A$1:$X$56"}</definedName>
    <definedName name="__rw4" localSheetId="6" hidden="1">{"'Standalone List Price Trends'!$A$1:$X$56"}</definedName>
    <definedName name="__rw4" hidden="1">{"'Standalone List Price Trends'!$A$1:$X$56"}</definedName>
    <definedName name="__sex2" localSheetId="2" hidden="1">{"'1-TheatreBkgs'!$A$1:$L$102"}</definedName>
    <definedName name="__sex2" localSheetId="3" hidden="1">{"'1-TheatreBkgs'!$A$1:$L$102"}</definedName>
    <definedName name="__sex2" localSheetId="4" hidden="1">{"'1-TheatreBkgs'!$A$1:$L$102"}</definedName>
    <definedName name="__sex2" localSheetId="5" hidden="1">{"'1-TheatreBkgs'!$A$1:$L$102"}</definedName>
    <definedName name="__sex2" localSheetId="0" hidden="1">{"'1-TheatreBkgs'!$A$1:$L$102"}</definedName>
    <definedName name="__sex2" localSheetId="7" hidden="1">{"'1-TheatreBkgs'!$A$1:$L$102"}</definedName>
    <definedName name="__sex2" localSheetId="1" hidden="1">{"'1-TheatreBkgs'!$A$1:$L$102"}</definedName>
    <definedName name="__sex2" localSheetId="6" hidden="1">{"'1-TheatreBkgs'!$A$1:$L$102"}</definedName>
    <definedName name="__sex2" hidden="1">{"'1-TheatreBkgs'!$A$1:$L$102"}</definedName>
    <definedName name="__sex3" localSheetId="2" hidden="1">{"'1-TheatreBkgs'!$A$1:$L$102"}</definedName>
    <definedName name="__sex3" localSheetId="3" hidden="1">{"'1-TheatreBkgs'!$A$1:$L$102"}</definedName>
    <definedName name="__sex3" localSheetId="4" hidden="1">{"'1-TheatreBkgs'!$A$1:$L$102"}</definedName>
    <definedName name="__sex3" localSheetId="5" hidden="1">{"'1-TheatreBkgs'!$A$1:$L$102"}</definedName>
    <definedName name="__sex3" localSheetId="0" hidden="1">{"'1-TheatreBkgs'!$A$1:$L$102"}</definedName>
    <definedName name="__sex3" localSheetId="7" hidden="1">{"'1-TheatreBkgs'!$A$1:$L$102"}</definedName>
    <definedName name="__sex3" localSheetId="1" hidden="1">{"'1-TheatreBkgs'!$A$1:$L$102"}</definedName>
    <definedName name="__sex3" localSheetId="6" hidden="1">{"'1-TheatreBkgs'!$A$1:$L$102"}</definedName>
    <definedName name="__sex3" hidden="1">{"'1-TheatreBkgs'!$A$1:$L$102"}</definedName>
    <definedName name="__sex4" localSheetId="2" hidden="1">{"'1-TheatreBkgs'!$A$1:$L$102"}</definedName>
    <definedName name="__sex4" localSheetId="3" hidden="1">{"'1-TheatreBkgs'!$A$1:$L$102"}</definedName>
    <definedName name="__sex4" localSheetId="4" hidden="1">{"'1-TheatreBkgs'!$A$1:$L$102"}</definedName>
    <definedName name="__sex4" localSheetId="5" hidden="1">{"'1-TheatreBkgs'!$A$1:$L$102"}</definedName>
    <definedName name="__sex4" localSheetId="0" hidden="1">{"'1-TheatreBkgs'!$A$1:$L$102"}</definedName>
    <definedName name="__sex4" localSheetId="7" hidden="1">{"'1-TheatreBkgs'!$A$1:$L$102"}</definedName>
    <definedName name="__sex4" localSheetId="1" hidden="1">{"'1-TheatreBkgs'!$A$1:$L$102"}</definedName>
    <definedName name="__sex4" localSheetId="6" hidden="1">{"'1-TheatreBkgs'!$A$1:$L$102"}</definedName>
    <definedName name="__sex4" hidden="1">{"'1-TheatreBkgs'!$A$1:$L$102"}</definedName>
    <definedName name="__sex5" localSheetId="2" hidden="1">{"'1-TheatreBkgs'!$A$1:$L$102"}</definedName>
    <definedName name="__sex5" localSheetId="3" hidden="1">{"'1-TheatreBkgs'!$A$1:$L$102"}</definedName>
    <definedName name="__sex5" localSheetId="4" hidden="1">{"'1-TheatreBkgs'!$A$1:$L$102"}</definedName>
    <definedName name="__sex5" localSheetId="5" hidden="1">{"'1-TheatreBkgs'!$A$1:$L$102"}</definedName>
    <definedName name="__sex5" localSheetId="0" hidden="1">{"'1-TheatreBkgs'!$A$1:$L$102"}</definedName>
    <definedName name="__sex5" localSheetId="7" hidden="1">{"'1-TheatreBkgs'!$A$1:$L$102"}</definedName>
    <definedName name="__sex5" localSheetId="1" hidden="1">{"'1-TheatreBkgs'!$A$1:$L$102"}</definedName>
    <definedName name="__sex5" localSheetId="6" hidden="1">{"'1-TheatreBkgs'!$A$1:$L$102"}</definedName>
    <definedName name="__sex5" hidden="1">{"'1-TheatreBkgs'!$A$1:$L$102"}</definedName>
    <definedName name="__sex6" localSheetId="2" hidden="1">{"'1-TheatreBkgs'!$A$1:$L$102"}</definedName>
    <definedName name="__sex6" localSheetId="3" hidden="1">{"'1-TheatreBkgs'!$A$1:$L$102"}</definedName>
    <definedName name="__sex6" localSheetId="4" hidden="1">{"'1-TheatreBkgs'!$A$1:$L$102"}</definedName>
    <definedName name="__sex6" localSheetId="5" hidden="1">{"'1-TheatreBkgs'!$A$1:$L$102"}</definedName>
    <definedName name="__sex6" localSheetId="0" hidden="1">{"'1-TheatreBkgs'!$A$1:$L$102"}</definedName>
    <definedName name="__sex6" localSheetId="7" hidden="1">{"'1-TheatreBkgs'!$A$1:$L$102"}</definedName>
    <definedName name="__sex6" localSheetId="1" hidden="1">{"'1-TheatreBkgs'!$A$1:$L$102"}</definedName>
    <definedName name="__sex6" localSheetId="6" hidden="1">{"'1-TheatreBkgs'!$A$1:$L$102"}</definedName>
    <definedName name="__sex6" hidden="1">{"'1-TheatreBkgs'!$A$1:$L$102"}</definedName>
    <definedName name="__v1" localSheetId="2" hidden="1">{"'1-TheatreBkgs'!$A$1:$L$102"}</definedName>
    <definedName name="__v1" localSheetId="3" hidden="1">{"'1-TheatreBkgs'!$A$1:$L$102"}</definedName>
    <definedName name="__v1" localSheetId="4" hidden="1">{"'1-TheatreBkgs'!$A$1:$L$102"}</definedName>
    <definedName name="__v1" localSheetId="5" hidden="1">{"'1-TheatreBkgs'!$A$1:$L$102"}</definedName>
    <definedName name="__v1" localSheetId="0" hidden="1">{"'1-TheatreBkgs'!$A$1:$L$102"}</definedName>
    <definedName name="__v1" localSheetId="7" hidden="1">{"'1-TheatreBkgs'!$A$1:$L$102"}</definedName>
    <definedName name="__v1" localSheetId="1" hidden="1">{"'1-TheatreBkgs'!$A$1:$L$102"}</definedName>
    <definedName name="__v1" localSheetId="6" hidden="1">{"'1-TheatreBkgs'!$A$1:$L$102"}</definedName>
    <definedName name="__v1" hidden="1">{"'1-TheatreBkgs'!$A$1:$L$102"}</definedName>
    <definedName name="__V2" localSheetId="2" hidden="1">{"'1-TheatreBkgs'!$A$1:$L$102"}</definedName>
    <definedName name="__V2" localSheetId="3" hidden="1">{"'1-TheatreBkgs'!$A$1:$L$102"}</definedName>
    <definedName name="__V2" localSheetId="4" hidden="1">{"'1-TheatreBkgs'!$A$1:$L$102"}</definedName>
    <definedName name="__V2" localSheetId="5" hidden="1">{"'1-TheatreBkgs'!$A$1:$L$102"}</definedName>
    <definedName name="__V2" localSheetId="0" hidden="1">{"'1-TheatreBkgs'!$A$1:$L$102"}</definedName>
    <definedName name="__V2" localSheetId="7" hidden="1">{"'1-TheatreBkgs'!$A$1:$L$102"}</definedName>
    <definedName name="__V2" localSheetId="1" hidden="1">{"'1-TheatreBkgs'!$A$1:$L$102"}</definedName>
    <definedName name="__V2" localSheetId="6" hidden="1">{"'1-TheatreBkgs'!$A$1:$L$102"}</definedName>
    <definedName name="__V2" hidden="1">{"'1-TheatreBkgs'!$A$1:$L$102"}</definedName>
    <definedName name="__v3" localSheetId="2" hidden="1">{"'1-TheatreBkgs'!$A$1:$L$102"}</definedName>
    <definedName name="__v3" localSheetId="3" hidden="1">{"'1-TheatreBkgs'!$A$1:$L$102"}</definedName>
    <definedName name="__v3" localSheetId="4" hidden="1">{"'1-TheatreBkgs'!$A$1:$L$102"}</definedName>
    <definedName name="__v3" localSheetId="5" hidden="1">{"'1-TheatreBkgs'!$A$1:$L$102"}</definedName>
    <definedName name="__v3" localSheetId="0" hidden="1">{"'1-TheatreBkgs'!$A$1:$L$102"}</definedName>
    <definedName name="__v3" localSheetId="7" hidden="1">{"'1-TheatreBkgs'!$A$1:$L$102"}</definedName>
    <definedName name="__v3" localSheetId="1" hidden="1">{"'1-TheatreBkgs'!$A$1:$L$102"}</definedName>
    <definedName name="__v3" localSheetId="6" hidden="1">{"'1-TheatreBkgs'!$A$1:$L$102"}</definedName>
    <definedName name="__v3" hidden="1">{"'1-TheatreBkgs'!$A$1:$L$102"}</definedName>
    <definedName name="_a1" localSheetId="2" hidden="1">{"'1-TheatreBkgs'!$A$1:$L$102"}</definedName>
    <definedName name="_a1" localSheetId="3" hidden="1">{"'1-TheatreBkgs'!$A$1:$L$102"}</definedName>
    <definedName name="_a1" localSheetId="4" hidden="1">{"'1-TheatreBkgs'!$A$1:$L$102"}</definedName>
    <definedName name="_a1" localSheetId="5" hidden="1">{"'1-TheatreBkgs'!$A$1:$L$102"}</definedName>
    <definedName name="_a1" localSheetId="0" hidden="1">{"'1-TheatreBkgs'!$A$1:$L$102"}</definedName>
    <definedName name="_a1" localSheetId="7" hidden="1">{"'1-TheatreBkgs'!$A$1:$L$102"}</definedName>
    <definedName name="_a1" localSheetId="1" hidden="1">{"'1-TheatreBkgs'!$A$1:$L$102"}</definedName>
    <definedName name="_a1" localSheetId="6" hidden="1">{"'1-TheatreBkgs'!$A$1:$L$102"}</definedName>
    <definedName name="_a1" hidden="1">{"'1-TheatreBkgs'!$A$1:$L$102"}</definedName>
    <definedName name="_a2" localSheetId="2" hidden="1">{"'1-TheatreBkgs'!$A$1:$L$102"}</definedName>
    <definedName name="_a2" localSheetId="3" hidden="1">{"'1-TheatreBkgs'!$A$1:$L$102"}</definedName>
    <definedName name="_a2" localSheetId="4" hidden="1">{"'1-TheatreBkgs'!$A$1:$L$102"}</definedName>
    <definedName name="_a2" localSheetId="5" hidden="1">{"'1-TheatreBkgs'!$A$1:$L$102"}</definedName>
    <definedName name="_a2" localSheetId="0" hidden="1">{"'1-TheatreBkgs'!$A$1:$L$102"}</definedName>
    <definedName name="_a2" localSheetId="7" hidden="1">{"'1-TheatreBkgs'!$A$1:$L$102"}</definedName>
    <definedName name="_a2" localSheetId="1" hidden="1">{"'1-TheatreBkgs'!$A$1:$L$102"}</definedName>
    <definedName name="_a2" localSheetId="6" hidden="1">{"'1-TheatreBkgs'!$A$1:$L$102"}</definedName>
    <definedName name="_a2" hidden="1">{"'1-TheatreBkgs'!$A$1:$L$102"}</definedName>
    <definedName name="_a3" localSheetId="2" hidden="1">{"'1-TheatreBkgs'!$A$1:$L$102"}</definedName>
    <definedName name="_a3" localSheetId="3" hidden="1">{"'1-TheatreBkgs'!$A$1:$L$102"}</definedName>
    <definedName name="_a3" localSheetId="4" hidden="1">{"'1-TheatreBkgs'!$A$1:$L$102"}</definedName>
    <definedName name="_a3" localSheetId="5" hidden="1">{"'1-TheatreBkgs'!$A$1:$L$102"}</definedName>
    <definedName name="_a3" localSheetId="0" hidden="1">{"'1-TheatreBkgs'!$A$1:$L$102"}</definedName>
    <definedName name="_a3" localSheetId="7" hidden="1">{"'1-TheatreBkgs'!$A$1:$L$102"}</definedName>
    <definedName name="_a3" localSheetId="1" hidden="1">{"'1-TheatreBkgs'!$A$1:$L$102"}</definedName>
    <definedName name="_a3" localSheetId="6" hidden="1">{"'1-TheatreBkgs'!$A$1:$L$102"}</definedName>
    <definedName name="_a3" hidden="1">{"'1-TheatreBkgs'!$A$1:$L$102"}</definedName>
    <definedName name="_Fill" localSheetId="2" hidden="1">'[1]Sum-Oak'!#REF!</definedName>
    <definedName name="_Fill" localSheetId="14" hidden="1">'[1]Sum-Oak'!#REF!</definedName>
    <definedName name="_Fill" hidden="1">'[1]Sum-Oak'!#REF!</definedName>
    <definedName name="_hc1" localSheetId="2" hidden="1">{#N/A,#N/A,FALSE,"Default Data";#N/A,#N/A,FALSE,"99 Tax Model";#N/A,#N/A,FALSE,"99 Incremental BV";#N/A,#N/A,FALSE,"99 Tax Model CL";#N/A,#N/A,FALSE,"99 Incremental CL";#N/A,#N/A,FALSE,"Cisco FSC";#N/A,#N/A,FALSE,"25% case";#N/A,#N/A,FALSE,"ROY CALCS";#N/A,#N/A,FALSE,"Acquisition Royalty"}</definedName>
    <definedName name="_hc1" localSheetId="3" hidden="1">{#N/A,#N/A,FALSE,"Default Data";#N/A,#N/A,FALSE,"99 Tax Model";#N/A,#N/A,FALSE,"99 Incremental BV";#N/A,#N/A,FALSE,"99 Tax Model CL";#N/A,#N/A,FALSE,"99 Incremental CL";#N/A,#N/A,FALSE,"Cisco FSC";#N/A,#N/A,FALSE,"25% case";#N/A,#N/A,FALSE,"ROY CALCS";#N/A,#N/A,FALSE,"Acquisition Royalty"}</definedName>
    <definedName name="_hc1" localSheetId="4" hidden="1">{#N/A,#N/A,FALSE,"Default Data";#N/A,#N/A,FALSE,"99 Tax Model";#N/A,#N/A,FALSE,"99 Incremental BV";#N/A,#N/A,FALSE,"99 Tax Model CL";#N/A,#N/A,FALSE,"99 Incremental CL";#N/A,#N/A,FALSE,"Cisco FSC";#N/A,#N/A,FALSE,"25% case";#N/A,#N/A,FALSE,"ROY CALCS";#N/A,#N/A,FALSE,"Acquisition Royalty"}</definedName>
    <definedName name="_hc1" localSheetId="5" hidden="1">{#N/A,#N/A,FALSE,"Default Data";#N/A,#N/A,FALSE,"99 Tax Model";#N/A,#N/A,FALSE,"99 Incremental BV";#N/A,#N/A,FALSE,"99 Tax Model CL";#N/A,#N/A,FALSE,"99 Incremental CL";#N/A,#N/A,FALSE,"Cisco FSC";#N/A,#N/A,FALSE,"25% case";#N/A,#N/A,FALSE,"ROY CALCS";#N/A,#N/A,FALSE,"Acquisition Royalty"}</definedName>
    <definedName name="_hc1" localSheetId="0" hidden="1">{#N/A,#N/A,FALSE,"Default Data";#N/A,#N/A,FALSE,"99 Tax Model";#N/A,#N/A,FALSE,"99 Incremental BV";#N/A,#N/A,FALSE,"99 Tax Model CL";#N/A,#N/A,FALSE,"99 Incremental CL";#N/A,#N/A,FALSE,"Cisco FSC";#N/A,#N/A,FALSE,"25% case";#N/A,#N/A,FALSE,"ROY CALCS";#N/A,#N/A,FALSE,"Acquisition Royalty"}</definedName>
    <definedName name="_hc1" localSheetId="7" hidden="1">{#N/A,#N/A,FALSE,"Default Data";#N/A,#N/A,FALSE,"99 Tax Model";#N/A,#N/A,FALSE,"99 Incremental BV";#N/A,#N/A,FALSE,"99 Tax Model CL";#N/A,#N/A,FALSE,"99 Incremental CL";#N/A,#N/A,FALSE,"Cisco FSC";#N/A,#N/A,FALSE,"25% case";#N/A,#N/A,FALSE,"ROY CALCS";#N/A,#N/A,FALSE,"Acquisition Royalty"}</definedName>
    <definedName name="_hc1" localSheetId="1" hidden="1">{#N/A,#N/A,FALSE,"Default Data";#N/A,#N/A,FALSE,"99 Tax Model";#N/A,#N/A,FALSE,"99 Incremental BV";#N/A,#N/A,FALSE,"99 Tax Model CL";#N/A,#N/A,FALSE,"99 Incremental CL";#N/A,#N/A,FALSE,"Cisco FSC";#N/A,#N/A,FALSE,"25% case";#N/A,#N/A,FALSE,"ROY CALCS";#N/A,#N/A,FALSE,"Acquisition Royalty"}</definedName>
    <definedName name="_hc1" localSheetId="6" hidden="1">{#N/A,#N/A,FALSE,"Default Data";#N/A,#N/A,FALSE,"99 Tax Model";#N/A,#N/A,FALSE,"99 Incremental BV";#N/A,#N/A,FALSE,"99 Tax Model CL";#N/A,#N/A,FALSE,"99 Incremental CL";#N/A,#N/A,FALSE,"Cisco FSC";#N/A,#N/A,FALSE,"25% case";#N/A,#N/A,FALSE,"ROY CALCS";#N/A,#N/A,FALSE,"Acquisition Royalty"}</definedName>
    <definedName name="_hc1" hidden="1">{#N/A,#N/A,FALSE,"Default Data";#N/A,#N/A,FALSE,"99 Tax Model";#N/A,#N/A,FALSE,"99 Incremental BV";#N/A,#N/A,FALSE,"99 Tax Model CL";#N/A,#N/A,FALSE,"99 Incremental CL";#N/A,#N/A,FALSE,"Cisco FSC";#N/A,#N/A,FALSE,"25% case";#N/A,#N/A,FALSE,"ROY CALCS";#N/A,#N/A,FALSE,"Acquisition Royalty"}</definedName>
    <definedName name="_hc2" localSheetId="2" hidden="1">{#N/A,#N/A,FALSE,"Default Data";#N/A,#N/A,FALSE,"99 Tax Model";#N/A,#N/A,FALSE,"99 Incremental BV";#N/A,#N/A,FALSE,"99 Tax Model CL";#N/A,#N/A,FALSE,"99 Incremental CL";#N/A,#N/A,FALSE,"Cisco FSC";#N/A,#N/A,FALSE,"25% case";#N/A,#N/A,FALSE,"ROY CALCS";#N/A,#N/A,FALSE,"Acquisition Royalty"}</definedName>
    <definedName name="_hc2" localSheetId="3" hidden="1">{#N/A,#N/A,FALSE,"Default Data";#N/A,#N/A,FALSE,"99 Tax Model";#N/A,#N/A,FALSE,"99 Incremental BV";#N/A,#N/A,FALSE,"99 Tax Model CL";#N/A,#N/A,FALSE,"99 Incremental CL";#N/A,#N/A,FALSE,"Cisco FSC";#N/A,#N/A,FALSE,"25% case";#N/A,#N/A,FALSE,"ROY CALCS";#N/A,#N/A,FALSE,"Acquisition Royalty"}</definedName>
    <definedName name="_hc2" localSheetId="4" hidden="1">{#N/A,#N/A,FALSE,"Default Data";#N/A,#N/A,FALSE,"99 Tax Model";#N/A,#N/A,FALSE,"99 Incremental BV";#N/A,#N/A,FALSE,"99 Tax Model CL";#N/A,#N/A,FALSE,"99 Incremental CL";#N/A,#N/A,FALSE,"Cisco FSC";#N/A,#N/A,FALSE,"25% case";#N/A,#N/A,FALSE,"ROY CALCS";#N/A,#N/A,FALSE,"Acquisition Royalty"}</definedName>
    <definedName name="_hc2" localSheetId="5" hidden="1">{#N/A,#N/A,FALSE,"Default Data";#N/A,#N/A,FALSE,"99 Tax Model";#N/A,#N/A,FALSE,"99 Incremental BV";#N/A,#N/A,FALSE,"99 Tax Model CL";#N/A,#N/A,FALSE,"99 Incremental CL";#N/A,#N/A,FALSE,"Cisco FSC";#N/A,#N/A,FALSE,"25% case";#N/A,#N/A,FALSE,"ROY CALCS";#N/A,#N/A,FALSE,"Acquisition Royalty"}</definedName>
    <definedName name="_hc2" localSheetId="0" hidden="1">{#N/A,#N/A,FALSE,"Default Data";#N/A,#N/A,FALSE,"99 Tax Model";#N/A,#N/A,FALSE,"99 Incremental BV";#N/A,#N/A,FALSE,"99 Tax Model CL";#N/A,#N/A,FALSE,"99 Incremental CL";#N/A,#N/A,FALSE,"Cisco FSC";#N/A,#N/A,FALSE,"25% case";#N/A,#N/A,FALSE,"ROY CALCS";#N/A,#N/A,FALSE,"Acquisition Royalty"}</definedName>
    <definedName name="_hc2" localSheetId="7" hidden="1">{#N/A,#N/A,FALSE,"Default Data";#N/A,#N/A,FALSE,"99 Tax Model";#N/A,#N/A,FALSE,"99 Incremental BV";#N/A,#N/A,FALSE,"99 Tax Model CL";#N/A,#N/A,FALSE,"99 Incremental CL";#N/A,#N/A,FALSE,"Cisco FSC";#N/A,#N/A,FALSE,"25% case";#N/A,#N/A,FALSE,"ROY CALCS";#N/A,#N/A,FALSE,"Acquisition Royalty"}</definedName>
    <definedName name="_hc2" localSheetId="1" hidden="1">{#N/A,#N/A,FALSE,"Default Data";#N/A,#N/A,FALSE,"99 Tax Model";#N/A,#N/A,FALSE,"99 Incremental BV";#N/A,#N/A,FALSE,"99 Tax Model CL";#N/A,#N/A,FALSE,"99 Incremental CL";#N/A,#N/A,FALSE,"Cisco FSC";#N/A,#N/A,FALSE,"25% case";#N/A,#N/A,FALSE,"ROY CALCS";#N/A,#N/A,FALSE,"Acquisition Royalty"}</definedName>
    <definedName name="_hc2" localSheetId="6" hidden="1">{#N/A,#N/A,FALSE,"Default Data";#N/A,#N/A,FALSE,"99 Tax Model";#N/A,#N/A,FALSE,"99 Incremental BV";#N/A,#N/A,FALSE,"99 Tax Model CL";#N/A,#N/A,FALSE,"99 Incremental CL";#N/A,#N/A,FALSE,"Cisco FSC";#N/A,#N/A,FALSE,"25% case";#N/A,#N/A,FALSE,"ROY CALCS";#N/A,#N/A,FALSE,"Acquisition Royalty"}</definedName>
    <definedName name="_hc2" hidden="1">{#N/A,#N/A,FALSE,"Default Data";#N/A,#N/A,FALSE,"99 Tax Model";#N/A,#N/A,FALSE,"99 Incremental BV";#N/A,#N/A,FALSE,"99 Tax Model CL";#N/A,#N/A,FALSE,"99 Incremental CL";#N/A,#N/A,FALSE,"Cisco FSC";#N/A,#N/A,FALSE,"25% case";#N/A,#N/A,FALSE,"ROY CALCS";#N/A,#N/A,FALSE,"Acquisition Royalty"}</definedName>
    <definedName name="_Key1" localSheetId="2" hidden="1">[2]Bankruptcies!#REF!</definedName>
    <definedName name="_Key1" localSheetId="14" hidden="1">[2]Bankruptcies!#REF!</definedName>
    <definedName name="_Key1" hidden="1">[2]Bankruptcies!#REF!</definedName>
    <definedName name="_Key2" localSheetId="2" hidden="1">#REF!</definedName>
    <definedName name="_Key2" localSheetId="14" hidden="1">#REF!</definedName>
    <definedName name="_Key2" hidden="1">#REF!</definedName>
    <definedName name="_Order1" hidden="1">0</definedName>
    <definedName name="_Order2" hidden="1">0</definedName>
    <definedName name="_Q1" localSheetId="2" hidden="1">{"'Standalone List Price Trends'!$A$1:$X$56"}</definedName>
    <definedName name="_Q1" localSheetId="3" hidden="1">{"'Standalone List Price Trends'!$A$1:$X$56"}</definedName>
    <definedName name="_Q1" localSheetId="4" hidden="1">{"'Standalone List Price Trends'!$A$1:$X$56"}</definedName>
    <definedName name="_Q1" localSheetId="5" hidden="1">{"'Standalone List Price Trends'!$A$1:$X$56"}</definedName>
    <definedName name="_Q1" localSheetId="0" hidden="1">{"'Standalone List Price Trends'!$A$1:$X$56"}</definedName>
    <definedName name="_Q1" localSheetId="7" hidden="1">{"'Standalone List Price Trends'!$A$1:$X$56"}</definedName>
    <definedName name="_Q1" localSheetId="1" hidden="1">{"'Standalone List Price Trends'!$A$1:$X$56"}</definedName>
    <definedName name="_Q1" localSheetId="6" hidden="1">{"'Standalone List Price Trends'!$A$1:$X$56"}</definedName>
    <definedName name="_Q1" hidden="1">{"'Standalone List Price Trends'!$A$1:$X$56"}</definedName>
    <definedName name="_Q2" localSheetId="2" hidden="1">{"'Standalone List Price Trends'!$A$1:$X$56"}</definedName>
    <definedName name="_Q2" localSheetId="3" hidden="1">{"'Standalone List Price Trends'!$A$1:$X$56"}</definedName>
    <definedName name="_Q2" localSheetId="4" hidden="1">{"'Standalone List Price Trends'!$A$1:$X$56"}</definedName>
    <definedName name="_Q2" localSheetId="5" hidden="1">{"'Standalone List Price Trends'!$A$1:$X$56"}</definedName>
    <definedName name="_Q2" localSheetId="0" hidden="1">{"'Standalone List Price Trends'!$A$1:$X$56"}</definedName>
    <definedName name="_Q2" localSheetId="7" hidden="1">{"'Standalone List Price Trends'!$A$1:$X$56"}</definedName>
    <definedName name="_Q2" localSheetId="1" hidden="1">{"'Standalone List Price Trends'!$A$1:$X$56"}</definedName>
    <definedName name="_Q2" localSheetId="6" hidden="1">{"'Standalone List Price Trends'!$A$1:$X$56"}</definedName>
    <definedName name="_Q2" hidden="1">{"'Standalone List Price Trends'!$A$1:$X$56"}</definedName>
    <definedName name="_Q3" localSheetId="2" hidden="1">{"'Standalone List Price Trends'!$A$1:$X$56"}</definedName>
    <definedName name="_Q3" localSheetId="3" hidden="1">{"'Standalone List Price Trends'!$A$1:$X$56"}</definedName>
    <definedName name="_Q3" localSheetId="4" hidden="1">{"'Standalone List Price Trends'!$A$1:$X$56"}</definedName>
    <definedName name="_Q3" localSheetId="5" hidden="1">{"'Standalone List Price Trends'!$A$1:$X$56"}</definedName>
    <definedName name="_Q3" localSheetId="0" hidden="1">{"'Standalone List Price Trends'!$A$1:$X$56"}</definedName>
    <definedName name="_Q3" localSheetId="7" hidden="1">{"'Standalone List Price Trends'!$A$1:$X$56"}</definedName>
    <definedName name="_Q3" localSheetId="1" hidden="1">{"'Standalone List Price Trends'!$A$1:$X$56"}</definedName>
    <definedName name="_Q3" localSheetId="6" hidden="1">{"'Standalone List Price Trends'!$A$1:$X$56"}</definedName>
    <definedName name="_Q3" hidden="1">{"'Standalone List Price Trends'!$A$1:$X$56"}</definedName>
    <definedName name="_Q4" localSheetId="2" hidden="1">{"'Standalone List Price Trends'!$A$1:$X$56"}</definedName>
    <definedName name="_Q4" localSheetId="3" hidden="1">{"'Standalone List Price Trends'!$A$1:$X$56"}</definedName>
    <definedName name="_Q4" localSheetId="4" hidden="1">{"'Standalone List Price Trends'!$A$1:$X$56"}</definedName>
    <definedName name="_Q4" localSheetId="5" hidden="1">{"'Standalone List Price Trends'!$A$1:$X$56"}</definedName>
    <definedName name="_Q4" localSheetId="0" hidden="1">{"'Standalone List Price Trends'!$A$1:$X$56"}</definedName>
    <definedName name="_Q4" localSheetId="7" hidden="1">{"'Standalone List Price Trends'!$A$1:$X$56"}</definedName>
    <definedName name="_Q4" localSheetId="1" hidden="1">{"'Standalone List Price Trends'!$A$1:$X$56"}</definedName>
    <definedName name="_Q4" localSheetId="6" hidden="1">{"'Standalone List Price Trends'!$A$1:$X$56"}</definedName>
    <definedName name="_Q4" hidden="1">{"'Standalone List Price Trends'!$A$1:$X$56"}</definedName>
    <definedName name="_Q5" localSheetId="2" hidden="1">{"'Standalone List Price Trends'!$A$1:$X$56"}</definedName>
    <definedName name="_Q5" localSheetId="3" hidden="1">{"'Standalone List Price Trends'!$A$1:$X$56"}</definedName>
    <definedName name="_Q5" localSheetId="4" hidden="1">{"'Standalone List Price Trends'!$A$1:$X$56"}</definedName>
    <definedName name="_Q5" localSheetId="5" hidden="1">{"'Standalone List Price Trends'!$A$1:$X$56"}</definedName>
    <definedName name="_Q5" localSheetId="0" hidden="1">{"'Standalone List Price Trends'!$A$1:$X$56"}</definedName>
    <definedName name="_Q5" localSheetId="7" hidden="1">{"'Standalone List Price Trends'!$A$1:$X$56"}</definedName>
    <definedName name="_Q5" localSheetId="1" hidden="1">{"'Standalone List Price Trends'!$A$1:$X$56"}</definedName>
    <definedName name="_Q5" localSheetId="6" hidden="1">{"'Standalone List Price Trends'!$A$1:$X$56"}</definedName>
    <definedName name="_Q5" hidden="1">{"'Standalone List Price Trends'!$A$1:$X$56"}</definedName>
    <definedName name="_Q9" localSheetId="2" hidden="1">{"'Standalone List Price Trends'!$A$1:$X$56"}</definedName>
    <definedName name="_Q9" localSheetId="3" hidden="1">{"'Standalone List Price Trends'!$A$1:$X$56"}</definedName>
    <definedName name="_Q9" localSheetId="4" hidden="1">{"'Standalone List Price Trends'!$A$1:$X$56"}</definedName>
    <definedName name="_Q9" localSheetId="5" hidden="1">{"'Standalone List Price Trends'!$A$1:$X$56"}</definedName>
    <definedName name="_Q9" localSheetId="0" hidden="1">{"'Standalone List Price Trends'!$A$1:$X$56"}</definedName>
    <definedName name="_Q9" localSheetId="7" hidden="1">{"'Standalone List Price Trends'!$A$1:$X$56"}</definedName>
    <definedName name="_Q9" localSheetId="1" hidden="1">{"'Standalone List Price Trends'!$A$1:$X$56"}</definedName>
    <definedName name="_Q9" localSheetId="6" hidden="1">{"'Standalone List Price Trends'!$A$1:$X$56"}</definedName>
    <definedName name="_Q9" hidden="1">{"'Standalone List Price Trends'!$A$1:$X$56"}</definedName>
    <definedName name="_rw1" localSheetId="2" hidden="1">{"'Standalone List Price Trends'!$A$1:$X$56"}</definedName>
    <definedName name="_rw1" localSheetId="3" hidden="1">{"'Standalone List Price Trends'!$A$1:$X$56"}</definedName>
    <definedName name="_rw1" localSheetId="4" hidden="1">{"'Standalone List Price Trends'!$A$1:$X$56"}</definedName>
    <definedName name="_rw1" localSheetId="5" hidden="1">{"'Standalone List Price Trends'!$A$1:$X$56"}</definedName>
    <definedName name="_rw1" localSheetId="0" hidden="1">{"'Standalone List Price Trends'!$A$1:$X$56"}</definedName>
    <definedName name="_rw1" localSheetId="7" hidden="1">{"'Standalone List Price Trends'!$A$1:$X$56"}</definedName>
    <definedName name="_rw1" localSheetId="1" hidden="1">{"'Standalone List Price Trends'!$A$1:$X$56"}</definedName>
    <definedName name="_rw1" localSheetId="6" hidden="1">{"'Standalone List Price Trends'!$A$1:$X$56"}</definedName>
    <definedName name="_rw1" hidden="1">{"'Standalone List Price Trends'!$A$1:$X$56"}</definedName>
    <definedName name="_rw2" localSheetId="2" hidden="1">{"'Standalone List Price Trends'!$A$1:$X$56"}</definedName>
    <definedName name="_rw2" localSheetId="3" hidden="1">{"'Standalone List Price Trends'!$A$1:$X$56"}</definedName>
    <definedName name="_rw2" localSheetId="4" hidden="1">{"'Standalone List Price Trends'!$A$1:$X$56"}</definedName>
    <definedName name="_rw2" localSheetId="5" hidden="1">{"'Standalone List Price Trends'!$A$1:$X$56"}</definedName>
    <definedName name="_rw2" localSheetId="0" hidden="1">{"'Standalone List Price Trends'!$A$1:$X$56"}</definedName>
    <definedName name="_rw2" localSheetId="7" hidden="1">{"'Standalone List Price Trends'!$A$1:$X$56"}</definedName>
    <definedName name="_rw2" localSheetId="1" hidden="1">{"'Standalone List Price Trends'!$A$1:$X$56"}</definedName>
    <definedName name="_rw2" localSheetId="6" hidden="1">{"'Standalone List Price Trends'!$A$1:$X$56"}</definedName>
    <definedName name="_rw2" hidden="1">{"'Standalone List Price Trends'!$A$1:$X$56"}</definedName>
    <definedName name="_rw3" localSheetId="2" hidden="1">{"'Standalone List Price Trends'!$A$1:$X$56"}</definedName>
    <definedName name="_rw3" localSheetId="3" hidden="1">{"'Standalone List Price Trends'!$A$1:$X$56"}</definedName>
    <definedName name="_rw3" localSheetId="4" hidden="1">{"'Standalone List Price Trends'!$A$1:$X$56"}</definedName>
    <definedName name="_rw3" localSheetId="5" hidden="1">{"'Standalone List Price Trends'!$A$1:$X$56"}</definedName>
    <definedName name="_rw3" localSheetId="0" hidden="1">{"'Standalone List Price Trends'!$A$1:$X$56"}</definedName>
    <definedName name="_rw3" localSheetId="7" hidden="1">{"'Standalone List Price Trends'!$A$1:$X$56"}</definedName>
    <definedName name="_rw3" localSheetId="1" hidden="1">{"'Standalone List Price Trends'!$A$1:$X$56"}</definedName>
    <definedName name="_rw3" localSheetId="6" hidden="1">{"'Standalone List Price Trends'!$A$1:$X$56"}</definedName>
    <definedName name="_rw3" hidden="1">{"'Standalone List Price Trends'!$A$1:$X$56"}</definedName>
    <definedName name="_rw4" localSheetId="2" hidden="1">{"'Standalone List Price Trends'!$A$1:$X$56"}</definedName>
    <definedName name="_rw4" localSheetId="3" hidden="1">{"'Standalone List Price Trends'!$A$1:$X$56"}</definedName>
    <definedName name="_rw4" localSheetId="4" hidden="1">{"'Standalone List Price Trends'!$A$1:$X$56"}</definedName>
    <definedName name="_rw4" localSheetId="5" hidden="1">{"'Standalone List Price Trends'!$A$1:$X$56"}</definedName>
    <definedName name="_rw4" localSheetId="0" hidden="1">{"'Standalone List Price Trends'!$A$1:$X$56"}</definedName>
    <definedName name="_rw4" localSheetId="7" hidden="1">{"'Standalone List Price Trends'!$A$1:$X$56"}</definedName>
    <definedName name="_rw4" localSheetId="1" hidden="1">{"'Standalone List Price Trends'!$A$1:$X$56"}</definedName>
    <definedName name="_rw4" localSheetId="6" hidden="1">{"'Standalone List Price Trends'!$A$1:$X$56"}</definedName>
    <definedName name="_rw4" hidden="1">{"'Standalone List Price Trends'!$A$1:$X$56"}</definedName>
    <definedName name="_Sort" localSheetId="2" hidden="1">#REF!</definedName>
    <definedName name="_Sort" localSheetId="14" hidden="1">#REF!</definedName>
    <definedName name="_Sort" hidden="1">#REF!</definedName>
    <definedName name="_st2" localSheetId="2"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_st2" localSheetId="3"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_st2" localSheetId="4"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_st2" localSheetId="5"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_st2" localSheetId="0"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_st2" localSheetId="7"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_st2" localSheetId="1"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_st2" localSheetId="6"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_st2"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_v1" localSheetId="2" hidden="1">{"'1-TheatreBkgs'!$A$1:$L$102"}</definedName>
    <definedName name="_v1" localSheetId="3" hidden="1">{"'1-TheatreBkgs'!$A$1:$L$102"}</definedName>
    <definedName name="_v1" localSheetId="4" hidden="1">{"'1-TheatreBkgs'!$A$1:$L$102"}</definedName>
    <definedName name="_v1" localSheetId="5" hidden="1">{"'1-TheatreBkgs'!$A$1:$L$102"}</definedName>
    <definedName name="_v1" localSheetId="0" hidden="1">{"'1-TheatreBkgs'!$A$1:$L$102"}</definedName>
    <definedName name="_v1" localSheetId="7" hidden="1">{"'1-TheatreBkgs'!$A$1:$L$102"}</definedName>
    <definedName name="_v1" localSheetId="1" hidden="1">{"'1-TheatreBkgs'!$A$1:$L$102"}</definedName>
    <definedName name="_v1" localSheetId="6" hidden="1">{"'1-TheatreBkgs'!$A$1:$L$102"}</definedName>
    <definedName name="_v1" hidden="1">{"'1-TheatreBkgs'!$A$1:$L$102"}</definedName>
    <definedName name="_V2" localSheetId="2" hidden="1">{"'1-TheatreBkgs'!$A$1:$L$102"}</definedName>
    <definedName name="_V2" localSheetId="3" hidden="1">{"'1-TheatreBkgs'!$A$1:$L$102"}</definedName>
    <definedName name="_V2" localSheetId="4" hidden="1">{"'1-TheatreBkgs'!$A$1:$L$102"}</definedName>
    <definedName name="_V2" localSheetId="5" hidden="1">{"'1-TheatreBkgs'!$A$1:$L$102"}</definedName>
    <definedName name="_V2" localSheetId="0" hidden="1">{"'1-TheatreBkgs'!$A$1:$L$102"}</definedName>
    <definedName name="_V2" localSheetId="7" hidden="1">{"'1-TheatreBkgs'!$A$1:$L$102"}</definedName>
    <definedName name="_V2" localSheetId="1" hidden="1">{"'1-TheatreBkgs'!$A$1:$L$102"}</definedName>
    <definedName name="_V2" localSheetId="6" hidden="1">{"'1-TheatreBkgs'!$A$1:$L$102"}</definedName>
    <definedName name="_V2" hidden="1">{"'1-TheatreBkgs'!$A$1:$L$102"}</definedName>
    <definedName name="_v3" localSheetId="2" hidden="1">{"'1-TheatreBkgs'!$A$1:$L$102"}</definedName>
    <definedName name="_v3" localSheetId="3" hidden="1">{"'1-TheatreBkgs'!$A$1:$L$102"}</definedName>
    <definedName name="_v3" localSheetId="4" hidden="1">{"'1-TheatreBkgs'!$A$1:$L$102"}</definedName>
    <definedName name="_v3" localSheetId="5" hidden="1">{"'1-TheatreBkgs'!$A$1:$L$102"}</definedName>
    <definedName name="_v3" localSheetId="0" hidden="1">{"'1-TheatreBkgs'!$A$1:$L$102"}</definedName>
    <definedName name="_v3" localSheetId="7" hidden="1">{"'1-TheatreBkgs'!$A$1:$L$102"}</definedName>
    <definedName name="_v3" localSheetId="1" hidden="1">{"'1-TheatreBkgs'!$A$1:$L$102"}</definedName>
    <definedName name="_v3" localSheetId="6" hidden="1">{"'1-TheatreBkgs'!$A$1:$L$102"}</definedName>
    <definedName name="_v3" hidden="1">{"'1-TheatreBkgs'!$A$1:$L$102"}</definedName>
    <definedName name="AAA_DOCTOPS" hidden="1">"AAA_SET"</definedName>
    <definedName name="AAA_duser" hidden="1">"OFF"</definedName>
    <definedName name="AAB_Addin5" hidden="1">"AAB_Description for addin 5,Description for addin 5,Description for addin 5,Description for addin 5,Description for addin 5,Description for addin 5"</definedName>
    <definedName name="AAB_GSPPG" hidden="1">"AAB_Goldman Sachs PPG Chart Utilities 1.0g"</definedName>
    <definedName name="AccessDatabase" hidden="1">"D:\Bonuses\commission Forecast\FY99 Commission Forecast Q4YTD Belgium.mdb"</definedName>
    <definedName name="adsfads" localSheetId="2" hidden="1">{#N/A,#N/A,FALSE,"Default Data";#N/A,#N/A,FALSE,"99 Tax Model";#N/A,#N/A,FALSE,"99 Incremental BV";#N/A,#N/A,FALSE,"99 Tax Model CL";#N/A,#N/A,FALSE,"99 Incremental CL";#N/A,#N/A,FALSE,"Cisco FSC";#N/A,#N/A,FALSE,"25% case";#N/A,#N/A,FALSE,"ROY CALCS";#N/A,#N/A,FALSE,"Acquisition Royalty"}</definedName>
    <definedName name="adsfads" localSheetId="3" hidden="1">{#N/A,#N/A,FALSE,"Default Data";#N/A,#N/A,FALSE,"99 Tax Model";#N/A,#N/A,FALSE,"99 Incremental BV";#N/A,#N/A,FALSE,"99 Tax Model CL";#N/A,#N/A,FALSE,"99 Incremental CL";#N/A,#N/A,FALSE,"Cisco FSC";#N/A,#N/A,FALSE,"25% case";#N/A,#N/A,FALSE,"ROY CALCS";#N/A,#N/A,FALSE,"Acquisition Royalty"}</definedName>
    <definedName name="adsfads" localSheetId="4" hidden="1">{#N/A,#N/A,FALSE,"Default Data";#N/A,#N/A,FALSE,"99 Tax Model";#N/A,#N/A,FALSE,"99 Incremental BV";#N/A,#N/A,FALSE,"99 Tax Model CL";#N/A,#N/A,FALSE,"99 Incremental CL";#N/A,#N/A,FALSE,"Cisco FSC";#N/A,#N/A,FALSE,"25% case";#N/A,#N/A,FALSE,"ROY CALCS";#N/A,#N/A,FALSE,"Acquisition Royalty"}</definedName>
    <definedName name="adsfads" localSheetId="5" hidden="1">{#N/A,#N/A,FALSE,"Default Data";#N/A,#N/A,FALSE,"99 Tax Model";#N/A,#N/A,FALSE,"99 Incremental BV";#N/A,#N/A,FALSE,"99 Tax Model CL";#N/A,#N/A,FALSE,"99 Incremental CL";#N/A,#N/A,FALSE,"Cisco FSC";#N/A,#N/A,FALSE,"25% case";#N/A,#N/A,FALSE,"ROY CALCS";#N/A,#N/A,FALSE,"Acquisition Royalty"}</definedName>
    <definedName name="adsfads" localSheetId="0" hidden="1">{#N/A,#N/A,FALSE,"Default Data";#N/A,#N/A,FALSE,"99 Tax Model";#N/A,#N/A,FALSE,"99 Incremental BV";#N/A,#N/A,FALSE,"99 Tax Model CL";#N/A,#N/A,FALSE,"99 Incremental CL";#N/A,#N/A,FALSE,"Cisco FSC";#N/A,#N/A,FALSE,"25% case";#N/A,#N/A,FALSE,"ROY CALCS";#N/A,#N/A,FALSE,"Acquisition Royalty"}</definedName>
    <definedName name="adsfads" localSheetId="7" hidden="1">{#N/A,#N/A,FALSE,"Default Data";#N/A,#N/A,FALSE,"99 Tax Model";#N/A,#N/A,FALSE,"99 Incremental BV";#N/A,#N/A,FALSE,"99 Tax Model CL";#N/A,#N/A,FALSE,"99 Incremental CL";#N/A,#N/A,FALSE,"Cisco FSC";#N/A,#N/A,FALSE,"25% case";#N/A,#N/A,FALSE,"ROY CALCS";#N/A,#N/A,FALSE,"Acquisition Royalty"}</definedName>
    <definedName name="adsfads" localSheetId="1" hidden="1">{#N/A,#N/A,FALSE,"Default Data";#N/A,#N/A,FALSE,"99 Tax Model";#N/A,#N/A,FALSE,"99 Incremental BV";#N/A,#N/A,FALSE,"99 Tax Model CL";#N/A,#N/A,FALSE,"99 Incremental CL";#N/A,#N/A,FALSE,"Cisco FSC";#N/A,#N/A,FALSE,"25% case";#N/A,#N/A,FALSE,"ROY CALCS";#N/A,#N/A,FALSE,"Acquisition Royalty"}</definedName>
    <definedName name="adsfads" localSheetId="6" hidden="1">{#N/A,#N/A,FALSE,"Default Data";#N/A,#N/A,FALSE,"99 Tax Model";#N/A,#N/A,FALSE,"99 Incremental BV";#N/A,#N/A,FALSE,"99 Tax Model CL";#N/A,#N/A,FALSE,"99 Incremental CL";#N/A,#N/A,FALSE,"Cisco FSC";#N/A,#N/A,FALSE,"25% case";#N/A,#N/A,FALSE,"ROY CALCS";#N/A,#N/A,FALSE,"Acquisition Royalty"}</definedName>
    <definedName name="adsfads" hidden="1">{#N/A,#N/A,FALSE,"Default Data";#N/A,#N/A,FALSE,"99 Tax Model";#N/A,#N/A,FALSE,"99 Incremental BV";#N/A,#N/A,FALSE,"99 Tax Model CL";#N/A,#N/A,FALSE,"99 Incremental CL";#N/A,#N/A,FALSE,"Cisco FSC";#N/A,#N/A,FALSE,"25% case";#N/A,#N/A,FALSE,"ROY CALCS";#N/A,#N/A,FALSE,"Acquisition Royalty"}</definedName>
    <definedName name="adsfadsfdsa" localSheetId="2" hidden="1">{#N/A,#N/A,FALSE,"Default Data";#N/A,#N/A,FALSE,"99 Tax Model";#N/A,#N/A,FALSE,"99 Incremental BV";#N/A,#N/A,FALSE,"99 Tax Model CL";#N/A,#N/A,FALSE,"99 Incremental CL";#N/A,#N/A,FALSE,"Cisco FSC";#N/A,#N/A,FALSE,"25% case";#N/A,#N/A,FALSE,"ROY CALCS";#N/A,#N/A,FALSE,"Acquisition Royalty"}</definedName>
    <definedName name="adsfadsfdsa" localSheetId="3" hidden="1">{#N/A,#N/A,FALSE,"Default Data";#N/A,#N/A,FALSE,"99 Tax Model";#N/A,#N/A,FALSE,"99 Incremental BV";#N/A,#N/A,FALSE,"99 Tax Model CL";#N/A,#N/A,FALSE,"99 Incremental CL";#N/A,#N/A,FALSE,"Cisco FSC";#N/A,#N/A,FALSE,"25% case";#N/A,#N/A,FALSE,"ROY CALCS";#N/A,#N/A,FALSE,"Acquisition Royalty"}</definedName>
    <definedName name="adsfadsfdsa" localSheetId="4" hidden="1">{#N/A,#N/A,FALSE,"Default Data";#N/A,#N/A,FALSE,"99 Tax Model";#N/A,#N/A,FALSE,"99 Incremental BV";#N/A,#N/A,FALSE,"99 Tax Model CL";#N/A,#N/A,FALSE,"99 Incremental CL";#N/A,#N/A,FALSE,"Cisco FSC";#N/A,#N/A,FALSE,"25% case";#N/A,#N/A,FALSE,"ROY CALCS";#N/A,#N/A,FALSE,"Acquisition Royalty"}</definedName>
    <definedName name="adsfadsfdsa" localSheetId="5" hidden="1">{#N/A,#N/A,FALSE,"Default Data";#N/A,#N/A,FALSE,"99 Tax Model";#N/A,#N/A,FALSE,"99 Incremental BV";#N/A,#N/A,FALSE,"99 Tax Model CL";#N/A,#N/A,FALSE,"99 Incremental CL";#N/A,#N/A,FALSE,"Cisco FSC";#N/A,#N/A,FALSE,"25% case";#N/A,#N/A,FALSE,"ROY CALCS";#N/A,#N/A,FALSE,"Acquisition Royalty"}</definedName>
    <definedName name="adsfadsfdsa" localSheetId="0" hidden="1">{#N/A,#N/A,FALSE,"Default Data";#N/A,#N/A,FALSE,"99 Tax Model";#N/A,#N/A,FALSE,"99 Incremental BV";#N/A,#N/A,FALSE,"99 Tax Model CL";#N/A,#N/A,FALSE,"99 Incremental CL";#N/A,#N/A,FALSE,"Cisco FSC";#N/A,#N/A,FALSE,"25% case";#N/A,#N/A,FALSE,"ROY CALCS";#N/A,#N/A,FALSE,"Acquisition Royalty"}</definedName>
    <definedName name="adsfadsfdsa" localSheetId="7" hidden="1">{#N/A,#N/A,FALSE,"Default Data";#N/A,#N/A,FALSE,"99 Tax Model";#N/A,#N/A,FALSE,"99 Incremental BV";#N/A,#N/A,FALSE,"99 Tax Model CL";#N/A,#N/A,FALSE,"99 Incremental CL";#N/A,#N/A,FALSE,"Cisco FSC";#N/A,#N/A,FALSE,"25% case";#N/A,#N/A,FALSE,"ROY CALCS";#N/A,#N/A,FALSE,"Acquisition Royalty"}</definedName>
    <definedName name="adsfadsfdsa" localSheetId="1" hidden="1">{#N/A,#N/A,FALSE,"Default Data";#N/A,#N/A,FALSE,"99 Tax Model";#N/A,#N/A,FALSE,"99 Incremental BV";#N/A,#N/A,FALSE,"99 Tax Model CL";#N/A,#N/A,FALSE,"99 Incremental CL";#N/A,#N/A,FALSE,"Cisco FSC";#N/A,#N/A,FALSE,"25% case";#N/A,#N/A,FALSE,"ROY CALCS";#N/A,#N/A,FALSE,"Acquisition Royalty"}</definedName>
    <definedName name="adsfadsfdsa" localSheetId="6" hidden="1">{#N/A,#N/A,FALSE,"Default Data";#N/A,#N/A,FALSE,"99 Tax Model";#N/A,#N/A,FALSE,"99 Incremental BV";#N/A,#N/A,FALSE,"99 Tax Model CL";#N/A,#N/A,FALSE,"99 Incremental CL";#N/A,#N/A,FALSE,"Cisco FSC";#N/A,#N/A,FALSE,"25% case";#N/A,#N/A,FALSE,"ROY CALCS";#N/A,#N/A,FALSE,"Acquisition Royalty"}</definedName>
    <definedName name="adsfadsfdsa" hidden="1">{#N/A,#N/A,FALSE,"Default Data";#N/A,#N/A,FALSE,"99 Tax Model";#N/A,#N/A,FALSE,"99 Incremental BV";#N/A,#N/A,FALSE,"99 Tax Model CL";#N/A,#N/A,FALSE,"99 Incremental CL";#N/A,#N/A,FALSE,"Cisco FSC";#N/A,#N/A,FALSE,"25% case";#N/A,#N/A,FALSE,"ROY CALCS";#N/A,#N/A,FALSE,"Acquisition Royalty"}</definedName>
    <definedName name="anscount" hidden="1">2</definedName>
    <definedName name="AS2DocOpenMode" hidden="1">"AS2DocumentEdit"</definedName>
    <definedName name="asdasa" localSheetId="2" hidden="1">{#N/A,#N/A,FALSE,"S1 Theatre Sum";#N/A,#N/A,FALSE,"S2 U.S. B.S.POS";#N/A,#N/A,FALSE,"S3 US POS";#N/A,#N/A,FALSE,"S4 Family POS";#N/A,#N/A,FALSE,"S5 Ship vs POS";#N/A,#N/A,FALSE,"S6 Top VAR"}</definedName>
    <definedName name="asdasa" localSheetId="3" hidden="1">{#N/A,#N/A,FALSE,"S1 Theatre Sum";#N/A,#N/A,FALSE,"S2 U.S. B.S.POS";#N/A,#N/A,FALSE,"S3 US POS";#N/A,#N/A,FALSE,"S4 Family POS";#N/A,#N/A,FALSE,"S5 Ship vs POS";#N/A,#N/A,FALSE,"S6 Top VAR"}</definedName>
    <definedName name="asdasa" localSheetId="4" hidden="1">{#N/A,#N/A,FALSE,"S1 Theatre Sum";#N/A,#N/A,FALSE,"S2 U.S. B.S.POS";#N/A,#N/A,FALSE,"S3 US POS";#N/A,#N/A,FALSE,"S4 Family POS";#N/A,#N/A,FALSE,"S5 Ship vs POS";#N/A,#N/A,FALSE,"S6 Top VAR"}</definedName>
    <definedName name="asdasa" localSheetId="5" hidden="1">{#N/A,#N/A,FALSE,"S1 Theatre Sum";#N/A,#N/A,FALSE,"S2 U.S. B.S.POS";#N/A,#N/A,FALSE,"S3 US POS";#N/A,#N/A,FALSE,"S4 Family POS";#N/A,#N/A,FALSE,"S5 Ship vs POS";#N/A,#N/A,FALSE,"S6 Top VAR"}</definedName>
    <definedName name="asdasa" localSheetId="0" hidden="1">{#N/A,#N/A,FALSE,"S1 Theatre Sum";#N/A,#N/A,FALSE,"S2 U.S. B.S.POS";#N/A,#N/A,FALSE,"S3 US POS";#N/A,#N/A,FALSE,"S4 Family POS";#N/A,#N/A,FALSE,"S5 Ship vs POS";#N/A,#N/A,FALSE,"S6 Top VAR"}</definedName>
    <definedName name="asdasa" localSheetId="7" hidden="1">{#N/A,#N/A,FALSE,"S1 Theatre Sum";#N/A,#N/A,FALSE,"S2 U.S. B.S.POS";#N/A,#N/A,FALSE,"S3 US POS";#N/A,#N/A,FALSE,"S4 Family POS";#N/A,#N/A,FALSE,"S5 Ship vs POS";#N/A,#N/A,FALSE,"S6 Top VAR"}</definedName>
    <definedName name="asdasa" localSheetId="1" hidden="1">{#N/A,#N/A,FALSE,"S1 Theatre Sum";#N/A,#N/A,FALSE,"S2 U.S. B.S.POS";#N/A,#N/A,FALSE,"S3 US POS";#N/A,#N/A,FALSE,"S4 Family POS";#N/A,#N/A,FALSE,"S5 Ship vs POS";#N/A,#N/A,FALSE,"S6 Top VAR"}</definedName>
    <definedName name="asdasa" localSheetId="6" hidden="1">{#N/A,#N/A,FALSE,"S1 Theatre Sum";#N/A,#N/A,FALSE,"S2 U.S. B.S.POS";#N/A,#N/A,FALSE,"S3 US POS";#N/A,#N/A,FALSE,"S4 Family POS";#N/A,#N/A,FALSE,"S5 Ship vs POS";#N/A,#N/A,FALSE,"S6 Top VAR"}</definedName>
    <definedName name="asdasa" hidden="1">{#N/A,#N/A,FALSE,"S1 Theatre Sum";#N/A,#N/A,FALSE,"S2 U.S. B.S.POS";#N/A,#N/A,FALSE,"S3 US POS";#N/A,#N/A,FALSE,"S4 Family POS";#N/A,#N/A,FALSE,"S5 Ship vs POS";#N/A,#N/A,FALSE,"S6 Top VAR"}</definedName>
    <definedName name="asdf" localSheetId="2" hidden="1">{#N/A,#N/A,FALSE,"Default Data";#N/A,#N/A,FALSE,"99 Tax Model";#N/A,#N/A,FALSE,"99 Incremental BV";#N/A,#N/A,FALSE,"99 Tax Model CL";#N/A,#N/A,FALSE,"99 Incremental CL";#N/A,#N/A,FALSE,"Cisco FSC";#N/A,#N/A,FALSE,"25% case";#N/A,#N/A,FALSE,"ROY CALCS";#N/A,#N/A,FALSE,"Acquisition Royalty"}</definedName>
    <definedName name="asdf" localSheetId="3" hidden="1">{#N/A,#N/A,FALSE,"Default Data";#N/A,#N/A,FALSE,"99 Tax Model";#N/A,#N/A,FALSE,"99 Incremental BV";#N/A,#N/A,FALSE,"99 Tax Model CL";#N/A,#N/A,FALSE,"99 Incremental CL";#N/A,#N/A,FALSE,"Cisco FSC";#N/A,#N/A,FALSE,"25% case";#N/A,#N/A,FALSE,"ROY CALCS";#N/A,#N/A,FALSE,"Acquisition Royalty"}</definedName>
    <definedName name="asdf" localSheetId="4" hidden="1">{#N/A,#N/A,FALSE,"Default Data";#N/A,#N/A,FALSE,"99 Tax Model";#N/A,#N/A,FALSE,"99 Incremental BV";#N/A,#N/A,FALSE,"99 Tax Model CL";#N/A,#N/A,FALSE,"99 Incremental CL";#N/A,#N/A,FALSE,"Cisco FSC";#N/A,#N/A,FALSE,"25% case";#N/A,#N/A,FALSE,"ROY CALCS";#N/A,#N/A,FALSE,"Acquisition Royalty"}</definedName>
    <definedName name="asdf" localSheetId="5" hidden="1">{#N/A,#N/A,FALSE,"Default Data";#N/A,#N/A,FALSE,"99 Tax Model";#N/A,#N/A,FALSE,"99 Incremental BV";#N/A,#N/A,FALSE,"99 Tax Model CL";#N/A,#N/A,FALSE,"99 Incremental CL";#N/A,#N/A,FALSE,"Cisco FSC";#N/A,#N/A,FALSE,"25% case";#N/A,#N/A,FALSE,"ROY CALCS";#N/A,#N/A,FALSE,"Acquisition Royalty"}</definedName>
    <definedName name="asdf" localSheetId="0" hidden="1">{#N/A,#N/A,FALSE,"Default Data";#N/A,#N/A,FALSE,"99 Tax Model";#N/A,#N/A,FALSE,"99 Incremental BV";#N/A,#N/A,FALSE,"99 Tax Model CL";#N/A,#N/A,FALSE,"99 Incremental CL";#N/A,#N/A,FALSE,"Cisco FSC";#N/A,#N/A,FALSE,"25% case";#N/A,#N/A,FALSE,"ROY CALCS";#N/A,#N/A,FALSE,"Acquisition Royalty"}</definedName>
    <definedName name="asdf" localSheetId="7" hidden="1">{#N/A,#N/A,FALSE,"Default Data";#N/A,#N/A,FALSE,"99 Tax Model";#N/A,#N/A,FALSE,"99 Incremental BV";#N/A,#N/A,FALSE,"99 Tax Model CL";#N/A,#N/A,FALSE,"99 Incremental CL";#N/A,#N/A,FALSE,"Cisco FSC";#N/A,#N/A,FALSE,"25% case";#N/A,#N/A,FALSE,"ROY CALCS";#N/A,#N/A,FALSE,"Acquisition Royalty"}</definedName>
    <definedName name="asdf" localSheetId="1" hidden="1">{#N/A,#N/A,FALSE,"Default Data";#N/A,#N/A,FALSE,"99 Tax Model";#N/A,#N/A,FALSE,"99 Incremental BV";#N/A,#N/A,FALSE,"99 Tax Model CL";#N/A,#N/A,FALSE,"99 Incremental CL";#N/A,#N/A,FALSE,"Cisco FSC";#N/A,#N/A,FALSE,"25% case";#N/A,#N/A,FALSE,"ROY CALCS";#N/A,#N/A,FALSE,"Acquisition Royalty"}</definedName>
    <definedName name="asdf" localSheetId="6" hidden="1">{#N/A,#N/A,FALSE,"Default Data";#N/A,#N/A,FALSE,"99 Tax Model";#N/A,#N/A,FALSE,"99 Incremental BV";#N/A,#N/A,FALSE,"99 Tax Model CL";#N/A,#N/A,FALSE,"99 Incremental CL";#N/A,#N/A,FALSE,"Cisco FSC";#N/A,#N/A,FALSE,"25% case";#N/A,#N/A,FALSE,"ROY CALCS";#N/A,#N/A,FALSE,"Acquisition Royalty"}</definedName>
    <definedName name="asdf" hidden="1">{#N/A,#N/A,FALSE,"Default Data";#N/A,#N/A,FALSE,"99 Tax Model";#N/A,#N/A,FALSE,"99 Incremental BV";#N/A,#N/A,FALSE,"99 Tax Model CL";#N/A,#N/A,FALSE,"99 Incremental CL";#N/A,#N/A,FALSE,"Cisco FSC";#N/A,#N/A,FALSE,"25% case";#N/A,#N/A,FALSE,"ROY CALCS";#N/A,#N/A,FALSE,"Acquisition Royalty"}</definedName>
    <definedName name="asdfads" localSheetId="2" hidden="1">{#N/A,#N/A,FALSE,"Default Data";#N/A,#N/A,FALSE,"99 Tax Model";#N/A,#N/A,FALSE,"99 Incremental BV";#N/A,#N/A,FALSE,"99 Tax Model CL";#N/A,#N/A,FALSE,"99 Incremental CL";#N/A,#N/A,FALSE,"Cisco FSC";#N/A,#N/A,FALSE,"25% case";#N/A,#N/A,FALSE,"ROY CALCS";#N/A,#N/A,FALSE,"Acquisition Royalty"}</definedName>
    <definedName name="asdfads" localSheetId="3" hidden="1">{#N/A,#N/A,FALSE,"Default Data";#N/A,#N/A,FALSE,"99 Tax Model";#N/A,#N/A,FALSE,"99 Incremental BV";#N/A,#N/A,FALSE,"99 Tax Model CL";#N/A,#N/A,FALSE,"99 Incremental CL";#N/A,#N/A,FALSE,"Cisco FSC";#N/A,#N/A,FALSE,"25% case";#N/A,#N/A,FALSE,"ROY CALCS";#N/A,#N/A,FALSE,"Acquisition Royalty"}</definedName>
    <definedName name="asdfads" localSheetId="4" hidden="1">{#N/A,#N/A,FALSE,"Default Data";#N/A,#N/A,FALSE,"99 Tax Model";#N/A,#N/A,FALSE,"99 Incremental BV";#N/A,#N/A,FALSE,"99 Tax Model CL";#N/A,#N/A,FALSE,"99 Incremental CL";#N/A,#N/A,FALSE,"Cisco FSC";#N/A,#N/A,FALSE,"25% case";#N/A,#N/A,FALSE,"ROY CALCS";#N/A,#N/A,FALSE,"Acquisition Royalty"}</definedName>
    <definedName name="asdfads" localSheetId="5" hidden="1">{#N/A,#N/A,FALSE,"Default Data";#N/A,#N/A,FALSE,"99 Tax Model";#N/A,#N/A,FALSE,"99 Incremental BV";#N/A,#N/A,FALSE,"99 Tax Model CL";#N/A,#N/A,FALSE,"99 Incremental CL";#N/A,#N/A,FALSE,"Cisco FSC";#N/A,#N/A,FALSE,"25% case";#N/A,#N/A,FALSE,"ROY CALCS";#N/A,#N/A,FALSE,"Acquisition Royalty"}</definedName>
    <definedName name="asdfads" localSheetId="0" hidden="1">{#N/A,#N/A,FALSE,"Default Data";#N/A,#N/A,FALSE,"99 Tax Model";#N/A,#N/A,FALSE,"99 Incremental BV";#N/A,#N/A,FALSE,"99 Tax Model CL";#N/A,#N/A,FALSE,"99 Incremental CL";#N/A,#N/A,FALSE,"Cisco FSC";#N/A,#N/A,FALSE,"25% case";#N/A,#N/A,FALSE,"ROY CALCS";#N/A,#N/A,FALSE,"Acquisition Royalty"}</definedName>
    <definedName name="asdfads" localSheetId="7" hidden="1">{#N/A,#N/A,FALSE,"Default Data";#N/A,#N/A,FALSE,"99 Tax Model";#N/A,#N/A,FALSE,"99 Incremental BV";#N/A,#N/A,FALSE,"99 Tax Model CL";#N/A,#N/A,FALSE,"99 Incremental CL";#N/A,#N/A,FALSE,"Cisco FSC";#N/A,#N/A,FALSE,"25% case";#N/A,#N/A,FALSE,"ROY CALCS";#N/A,#N/A,FALSE,"Acquisition Royalty"}</definedName>
    <definedName name="asdfads" localSheetId="1" hidden="1">{#N/A,#N/A,FALSE,"Default Data";#N/A,#N/A,FALSE,"99 Tax Model";#N/A,#N/A,FALSE,"99 Incremental BV";#N/A,#N/A,FALSE,"99 Tax Model CL";#N/A,#N/A,FALSE,"99 Incremental CL";#N/A,#N/A,FALSE,"Cisco FSC";#N/A,#N/A,FALSE,"25% case";#N/A,#N/A,FALSE,"ROY CALCS";#N/A,#N/A,FALSE,"Acquisition Royalty"}</definedName>
    <definedName name="asdfads" localSheetId="6" hidden="1">{#N/A,#N/A,FALSE,"Default Data";#N/A,#N/A,FALSE,"99 Tax Model";#N/A,#N/A,FALSE,"99 Incremental BV";#N/A,#N/A,FALSE,"99 Tax Model CL";#N/A,#N/A,FALSE,"99 Incremental CL";#N/A,#N/A,FALSE,"Cisco FSC";#N/A,#N/A,FALSE,"25% case";#N/A,#N/A,FALSE,"ROY CALCS";#N/A,#N/A,FALSE,"Acquisition Royalty"}</definedName>
    <definedName name="asdfads" hidden="1">{#N/A,#N/A,FALSE,"Default Data";#N/A,#N/A,FALSE,"99 Tax Model";#N/A,#N/A,FALSE,"99 Incremental BV";#N/A,#N/A,FALSE,"99 Tax Model CL";#N/A,#N/A,FALSE,"99 Incremental CL";#N/A,#N/A,FALSE,"Cisco FSC";#N/A,#N/A,FALSE,"25% case";#N/A,#N/A,FALSE,"ROY CALCS";#N/A,#N/A,FALSE,"Acquisition Royalty"}</definedName>
    <definedName name="asdfadsfa" localSheetId="2" hidden="1">{#N/A,#N/A,FALSE,"Default Data";#N/A,#N/A,FALSE,"99 Tax Model";#N/A,#N/A,FALSE,"99 Incremental BV";#N/A,#N/A,FALSE,"99 Tax Model CL";#N/A,#N/A,FALSE,"99 Incremental CL";#N/A,#N/A,FALSE,"Cisco FSC";#N/A,#N/A,FALSE,"25% case";#N/A,#N/A,FALSE,"ROY CALCS";#N/A,#N/A,FALSE,"Acquisition Royalty"}</definedName>
    <definedName name="asdfadsfa" localSheetId="3" hidden="1">{#N/A,#N/A,FALSE,"Default Data";#N/A,#N/A,FALSE,"99 Tax Model";#N/A,#N/A,FALSE,"99 Incremental BV";#N/A,#N/A,FALSE,"99 Tax Model CL";#N/A,#N/A,FALSE,"99 Incremental CL";#N/A,#N/A,FALSE,"Cisco FSC";#N/A,#N/A,FALSE,"25% case";#N/A,#N/A,FALSE,"ROY CALCS";#N/A,#N/A,FALSE,"Acquisition Royalty"}</definedName>
    <definedName name="asdfadsfa" localSheetId="4" hidden="1">{#N/A,#N/A,FALSE,"Default Data";#N/A,#N/A,FALSE,"99 Tax Model";#N/A,#N/A,FALSE,"99 Incremental BV";#N/A,#N/A,FALSE,"99 Tax Model CL";#N/A,#N/A,FALSE,"99 Incremental CL";#N/A,#N/A,FALSE,"Cisco FSC";#N/A,#N/A,FALSE,"25% case";#N/A,#N/A,FALSE,"ROY CALCS";#N/A,#N/A,FALSE,"Acquisition Royalty"}</definedName>
    <definedName name="asdfadsfa" localSheetId="5" hidden="1">{#N/A,#N/A,FALSE,"Default Data";#N/A,#N/A,FALSE,"99 Tax Model";#N/A,#N/A,FALSE,"99 Incremental BV";#N/A,#N/A,FALSE,"99 Tax Model CL";#N/A,#N/A,FALSE,"99 Incremental CL";#N/A,#N/A,FALSE,"Cisco FSC";#N/A,#N/A,FALSE,"25% case";#N/A,#N/A,FALSE,"ROY CALCS";#N/A,#N/A,FALSE,"Acquisition Royalty"}</definedName>
    <definedName name="asdfadsfa" localSheetId="0" hidden="1">{#N/A,#N/A,FALSE,"Default Data";#N/A,#N/A,FALSE,"99 Tax Model";#N/A,#N/A,FALSE,"99 Incremental BV";#N/A,#N/A,FALSE,"99 Tax Model CL";#N/A,#N/A,FALSE,"99 Incremental CL";#N/A,#N/A,FALSE,"Cisco FSC";#N/A,#N/A,FALSE,"25% case";#N/A,#N/A,FALSE,"ROY CALCS";#N/A,#N/A,FALSE,"Acquisition Royalty"}</definedName>
    <definedName name="asdfadsfa" localSheetId="7" hidden="1">{#N/A,#N/A,FALSE,"Default Data";#N/A,#N/A,FALSE,"99 Tax Model";#N/A,#N/A,FALSE,"99 Incremental BV";#N/A,#N/A,FALSE,"99 Tax Model CL";#N/A,#N/A,FALSE,"99 Incremental CL";#N/A,#N/A,FALSE,"Cisco FSC";#N/A,#N/A,FALSE,"25% case";#N/A,#N/A,FALSE,"ROY CALCS";#N/A,#N/A,FALSE,"Acquisition Royalty"}</definedName>
    <definedName name="asdfadsfa" localSheetId="1" hidden="1">{#N/A,#N/A,FALSE,"Default Data";#N/A,#N/A,FALSE,"99 Tax Model";#N/A,#N/A,FALSE,"99 Incremental BV";#N/A,#N/A,FALSE,"99 Tax Model CL";#N/A,#N/A,FALSE,"99 Incremental CL";#N/A,#N/A,FALSE,"Cisco FSC";#N/A,#N/A,FALSE,"25% case";#N/A,#N/A,FALSE,"ROY CALCS";#N/A,#N/A,FALSE,"Acquisition Royalty"}</definedName>
    <definedName name="asdfadsfa" localSheetId="6" hidden="1">{#N/A,#N/A,FALSE,"Default Data";#N/A,#N/A,FALSE,"99 Tax Model";#N/A,#N/A,FALSE,"99 Incremental BV";#N/A,#N/A,FALSE,"99 Tax Model CL";#N/A,#N/A,FALSE,"99 Incremental CL";#N/A,#N/A,FALSE,"Cisco FSC";#N/A,#N/A,FALSE,"25% case";#N/A,#N/A,FALSE,"ROY CALCS";#N/A,#N/A,FALSE,"Acquisition Royalty"}</definedName>
    <definedName name="asdfadsfa" hidden="1">{#N/A,#N/A,FALSE,"Default Data";#N/A,#N/A,FALSE,"99 Tax Model";#N/A,#N/A,FALSE,"99 Incremental BV";#N/A,#N/A,FALSE,"99 Tax Model CL";#N/A,#N/A,FALSE,"99 Incremental CL";#N/A,#N/A,FALSE,"Cisco FSC";#N/A,#N/A,FALSE,"25% case";#N/A,#N/A,FALSE,"ROY CALCS";#N/A,#N/A,FALSE,"Acquisition Royalty"}</definedName>
    <definedName name="asdfasd" localSheetId="2" hidden="1">{#N/A,#N/A,FALSE,"Default Data";#N/A,#N/A,FALSE,"99 Tax Model";#N/A,#N/A,FALSE,"99 Incremental BV";#N/A,#N/A,FALSE,"99 Tax Model CL";#N/A,#N/A,FALSE,"99 Incremental CL";#N/A,#N/A,FALSE,"Cisco FSC";#N/A,#N/A,FALSE,"25% case";#N/A,#N/A,FALSE,"ROY CALCS";#N/A,#N/A,FALSE,"Acquisition Royalty"}</definedName>
    <definedName name="asdfasd" localSheetId="3" hidden="1">{#N/A,#N/A,FALSE,"Default Data";#N/A,#N/A,FALSE,"99 Tax Model";#N/A,#N/A,FALSE,"99 Incremental BV";#N/A,#N/A,FALSE,"99 Tax Model CL";#N/A,#N/A,FALSE,"99 Incremental CL";#N/A,#N/A,FALSE,"Cisco FSC";#N/A,#N/A,FALSE,"25% case";#N/A,#N/A,FALSE,"ROY CALCS";#N/A,#N/A,FALSE,"Acquisition Royalty"}</definedName>
    <definedName name="asdfasd" localSheetId="4" hidden="1">{#N/A,#N/A,FALSE,"Default Data";#N/A,#N/A,FALSE,"99 Tax Model";#N/A,#N/A,FALSE,"99 Incremental BV";#N/A,#N/A,FALSE,"99 Tax Model CL";#N/A,#N/A,FALSE,"99 Incremental CL";#N/A,#N/A,FALSE,"Cisco FSC";#N/A,#N/A,FALSE,"25% case";#N/A,#N/A,FALSE,"ROY CALCS";#N/A,#N/A,FALSE,"Acquisition Royalty"}</definedName>
    <definedName name="asdfasd" localSheetId="5" hidden="1">{#N/A,#N/A,FALSE,"Default Data";#N/A,#N/A,FALSE,"99 Tax Model";#N/A,#N/A,FALSE,"99 Incremental BV";#N/A,#N/A,FALSE,"99 Tax Model CL";#N/A,#N/A,FALSE,"99 Incremental CL";#N/A,#N/A,FALSE,"Cisco FSC";#N/A,#N/A,FALSE,"25% case";#N/A,#N/A,FALSE,"ROY CALCS";#N/A,#N/A,FALSE,"Acquisition Royalty"}</definedName>
    <definedName name="asdfasd" localSheetId="0" hidden="1">{#N/A,#N/A,FALSE,"Default Data";#N/A,#N/A,FALSE,"99 Tax Model";#N/A,#N/A,FALSE,"99 Incremental BV";#N/A,#N/A,FALSE,"99 Tax Model CL";#N/A,#N/A,FALSE,"99 Incremental CL";#N/A,#N/A,FALSE,"Cisco FSC";#N/A,#N/A,FALSE,"25% case";#N/A,#N/A,FALSE,"ROY CALCS";#N/A,#N/A,FALSE,"Acquisition Royalty"}</definedName>
    <definedName name="asdfasd" localSheetId="7" hidden="1">{#N/A,#N/A,FALSE,"Default Data";#N/A,#N/A,FALSE,"99 Tax Model";#N/A,#N/A,FALSE,"99 Incremental BV";#N/A,#N/A,FALSE,"99 Tax Model CL";#N/A,#N/A,FALSE,"99 Incremental CL";#N/A,#N/A,FALSE,"Cisco FSC";#N/A,#N/A,FALSE,"25% case";#N/A,#N/A,FALSE,"ROY CALCS";#N/A,#N/A,FALSE,"Acquisition Royalty"}</definedName>
    <definedName name="asdfasd" localSheetId="1" hidden="1">{#N/A,#N/A,FALSE,"Default Data";#N/A,#N/A,FALSE,"99 Tax Model";#N/A,#N/A,FALSE,"99 Incremental BV";#N/A,#N/A,FALSE,"99 Tax Model CL";#N/A,#N/A,FALSE,"99 Incremental CL";#N/A,#N/A,FALSE,"Cisco FSC";#N/A,#N/A,FALSE,"25% case";#N/A,#N/A,FALSE,"ROY CALCS";#N/A,#N/A,FALSE,"Acquisition Royalty"}</definedName>
    <definedName name="asdfasd" localSheetId="6" hidden="1">{#N/A,#N/A,FALSE,"Default Data";#N/A,#N/A,FALSE,"99 Tax Model";#N/A,#N/A,FALSE,"99 Incremental BV";#N/A,#N/A,FALSE,"99 Tax Model CL";#N/A,#N/A,FALSE,"99 Incremental CL";#N/A,#N/A,FALSE,"Cisco FSC";#N/A,#N/A,FALSE,"25% case";#N/A,#N/A,FALSE,"ROY CALCS";#N/A,#N/A,FALSE,"Acquisition Royalty"}</definedName>
    <definedName name="asdfasd" hidden="1">{#N/A,#N/A,FALSE,"Default Data";#N/A,#N/A,FALSE,"99 Tax Model";#N/A,#N/A,FALSE,"99 Incremental BV";#N/A,#N/A,FALSE,"99 Tax Model CL";#N/A,#N/A,FALSE,"99 Incremental CL";#N/A,#N/A,FALSE,"Cisco FSC";#N/A,#N/A,FALSE,"25% case";#N/A,#N/A,FALSE,"ROY CALCS";#N/A,#N/A,FALSE,"Acquisition Royalty"}</definedName>
    <definedName name="asdfasdf" localSheetId="2" hidden="1">{#N/A,#N/A,FALSE,"Default Data";#N/A,#N/A,FALSE,"99 Tax Model";#N/A,#N/A,FALSE,"99 Incremental BV";#N/A,#N/A,FALSE,"99 Tax Model CL";#N/A,#N/A,FALSE,"99 Incremental CL";#N/A,#N/A,FALSE,"Cisco FSC";#N/A,#N/A,FALSE,"25% case";#N/A,#N/A,FALSE,"ROY CALCS";#N/A,#N/A,FALSE,"Acquisition Royalty"}</definedName>
    <definedName name="asdfasdf" localSheetId="3" hidden="1">{#N/A,#N/A,FALSE,"Default Data";#N/A,#N/A,FALSE,"99 Tax Model";#N/A,#N/A,FALSE,"99 Incremental BV";#N/A,#N/A,FALSE,"99 Tax Model CL";#N/A,#N/A,FALSE,"99 Incremental CL";#N/A,#N/A,FALSE,"Cisco FSC";#N/A,#N/A,FALSE,"25% case";#N/A,#N/A,FALSE,"ROY CALCS";#N/A,#N/A,FALSE,"Acquisition Royalty"}</definedName>
    <definedName name="asdfasdf" localSheetId="4" hidden="1">{#N/A,#N/A,FALSE,"Default Data";#N/A,#N/A,FALSE,"99 Tax Model";#N/A,#N/A,FALSE,"99 Incremental BV";#N/A,#N/A,FALSE,"99 Tax Model CL";#N/A,#N/A,FALSE,"99 Incremental CL";#N/A,#N/A,FALSE,"Cisco FSC";#N/A,#N/A,FALSE,"25% case";#N/A,#N/A,FALSE,"ROY CALCS";#N/A,#N/A,FALSE,"Acquisition Royalty"}</definedName>
    <definedName name="asdfasdf" localSheetId="5" hidden="1">{#N/A,#N/A,FALSE,"Default Data";#N/A,#N/A,FALSE,"99 Tax Model";#N/A,#N/A,FALSE,"99 Incremental BV";#N/A,#N/A,FALSE,"99 Tax Model CL";#N/A,#N/A,FALSE,"99 Incremental CL";#N/A,#N/A,FALSE,"Cisco FSC";#N/A,#N/A,FALSE,"25% case";#N/A,#N/A,FALSE,"ROY CALCS";#N/A,#N/A,FALSE,"Acquisition Royalty"}</definedName>
    <definedName name="asdfasdf" localSheetId="0" hidden="1">{#N/A,#N/A,FALSE,"Default Data";#N/A,#N/A,FALSE,"99 Tax Model";#N/A,#N/A,FALSE,"99 Incremental BV";#N/A,#N/A,FALSE,"99 Tax Model CL";#N/A,#N/A,FALSE,"99 Incremental CL";#N/A,#N/A,FALSE,"Cisco FSC";#N/A,#N/A,FALSE,"25% case";#N/A,#N/A,FALSE,"ROY CALCS";#N/A,#N/A,FALSE,"Acquisition Royalty"}</definedName>
    <definedName name="asdfasdf" localSheetId="7" hidden="1">{#N/A,#N/A,FALSE,"Default Data";#N/A,#N/A,FALSE,"99 Tax Model";#N/A,#N/A,FALSE,"99 Incremental BV";#N/A,#N/A,FALSE,"99 Tax Model CL";#N/A,#N/A,FALSE,"99 Incremental CL";#N/A,#N/A,FALSE,"Cisco FSC";#N/A,#N/A,FALSE,"25% case";#N/A,#N/A,FALSE,"ROY CALCS";#N/A,#N/A,FALSE,"Acquisition Royalty"}</definedName>
    <definedName name="asdfasdf" localSheetId="1" hidden="1">{#N/A,#N/A,FALSE,"Default Data";#N/A,#N/A,FALSE,"99 Tax Model";#N/A,#N/A,FALSE,"99 Incremental BV";#N/A,#N/A,FALSE,"99 Tax Model CL";#N/A,#N/A,FALSE,"99 Incremental CL";#N/A,#N/A,FALSE,"Cisco FSC";#N/A,#N/A,FALSE,"25% case";#N/A,#N/A,FALSE,"ROY CALCS";#N/A,#N/A,FALSE,"Acquisition Royalty"}</definedName>
    <definedName name="asdfasdf" localSheetId="6" hidden="1">{#N/A,#N/A,FALSE,"Default Data";#N/A,#N/A,FALSE,"99 Tax Model";#N/A,#N/A,FALSE,"99 Incremental BV";#N/A,#N/A,FALSE,"99 Tax Model CL";#N/A,#N/A,FALSE,"99 Incremental CL";#N/A,#N/A,FALSE,"Cisco FSC";#N/A,#N/A,FALSE,"25% case";#N/A,#N/A,FALSE,"ROY CALCS";#N/A,#N/A,FALSE,"Acquisition Royalty"}</definedName>
    <definedName name="asdfasdf" hidden="1">{#N/A,#N/A,FALSE,"Default Data";#N/A,#N/A,FALSE,"99 Tax Model";#N/A,#N/A,FALSE,"99 Incremental BV";#N/A,#N/A,FALSE,"99 Tax Model CL";#N/A,#N/A,FALSE,"99 Incremental CL";#N/A,#N/A,FALSE,"Cisco FSC";#N/A,#N/A,FALSE,"25% case";#N/A,#N/A,FALSE,"ROY CALCS";#N/A,#N/A,FALSE,"Acquisition Royalty"}</definedName>
    <definedName name="asdtf" localSheetId="2" hidden="1">{"'Standalone List Price Trends'!$A$1:$X$56"}</definedName>
    <definedName name="asdtf" localSheetId="3" hidden="1">{"'Standalone List Price Trends'!$A$1:$X$56"}</definedName>
    <definedName name="asdtf" localSheetId="4" hidden="1">{"'Standalone List Price Trends'!$A$1:$X$56"}</definedName>
    <definedName name="asdtf" localSheetId="5" hidden="1">{"'Standalone List Price Trends'!$A$1:$X$56"}</definedName>
    <definedName name="asdtf" localSheetId="0" hidden="1">{"'Standalone List Price Trends'!$A$1:$X$56"}</definedName>
    <definedName name="asdtf" localSheetId="7" hidden="1">{"'Standalone List Price Trends'!$A$1:$X$56"}</definedName>
    <definedName name="asdtf" localSheetId="1" hidden="1">{"'Standalone List Price Trends'!$A$1:$X$56"}</definedName>
    <definedName name="asdtf" localSheetId="6" hidden="1">{"'Standalone List Price Trends'!$A$1:$X$56"}</definedName>
    <definedName name="asdtf" hidden="1">{"'Standalone List Price Trends'!$A$1:$X$56"}</definedName>
    <definedName name="asggdasgasdg" localSheetId="2" hidden="1">{"'Standalone List Price Trends'!$A$1:$X$56"}</definedName>
    <definedName name="asggdasgasdg" localSheetId="3" hidden="1">{"'Standalone List Price Trends'!$A$1:$X$56"}</definedName>
    <definedName name="asggdasgasdg" localSheetId="4" hidden="1">{"'Standalone List Price Trends'!$A$1:$X$56"}</definedName>
    <definedName name="asggdasgasdg" localSheetId="5" hidden="1">{"'Standalone List Price Trends'!$A$1:$X$56"}</definedName>
    <definedName name="asggdasgasdg" localSheetId="0" hidden="1">{"'Standalone List Price Trends'!$A$1:$X$56"}</definedName>
    <definedName name="asggdasgasdg" localSheetId="7" hidden="1">{"'Standalone List Price Trends'!$A$1:$X$56"}</definedName>
    <definedName name="asggdasgasdg" localSheetId="1" hidden="1">{"'Standalone List Price Trends'!$A$1:$X$56"}</definedName>
    <definedName name="asggdasgasdg" localSheetId="6" hidden="1">{"'Standalone List Price Trends'!$A$1:$X$56"}</definedName>
    <definedName name="asggdasgasdg" hidden="1">{"'Standalone List Price Trends'!$A$1:$X$56"}</definedName>
    <definedName name="azdf" localSheetId="2" hidden="1">{#N/A,#N/A,FALSE,"Default Data";#N/A,#N/A,FALSE,"99 Tax Model";#N/A,#N/A,FALSE,"99 Incremental BV";#N/A,#N/A,FALSE,"99 Tax Model CL";#N/A,#N/A,FALSE,"99 Incremental CL";#N/A,#N/A,FALSE,"Cisco FSC";#N/A,#N/A,FALSE,"25% case";#N/A,#N/A,FALSE,"ROY CALCS";#N/A,#N/A,FALSE,"Acquisition Royalty"}</definedName>
    <definedName name="azdf" localSheetId="3" hidden="1">{#N/A,#N/A,FALSE,"Default Data";#N/A,#N/A,FALSE,"99 Tax Model";#N/A,#N/A,FALSE,"99 Incremental BV";#N/A,#N/A,FALSE,"99 Tax Model CL";#N/A,#N/A,FALSE,"99 Incremental CL";#N/A,#N/A,FALSE,"Cisco FSC";#N/A,#N/A,FALSE,"25% case";#N/A,#N/A,FALSE,"ROY CALCS";#N/A,#N/A,FALSE,"Acquisition Royalty"}</definedName>
    <definedName name="azdf" localSheetId="4" hidden="1">{#N/A,#N/A,FALSE,"Default Data";#N/A,#N/A,FALSE,"99 Tax Model";#N/A,#N/A,FALSE,"99 Incremental BV";#N/A,#N/A,FALSE,"99 Tax Model CL";#N/A,#N/A,FALSE,"99 Incremental CL";#N/A,#N/A,FALSE,"Cisco FSC";#N/A,#N/A,FALSE,"25% case";#N/A,#N/A,FALSE,"ROY CALCS";#N/A,#N/A,FALSE,"Acquisition Royalty"}</definedName>
    <definedName name="azdf" localSheetId="5" hidden="1">{#N/A,#N/A,FALSE,"Default Data";#N/A,#N/A,FALSE,"99 Tax Model";#N/A,#N/A,FALSE,"99 Incremental BV";#N/A,#N/A,FALSE,"99 Tax Model CL";#N/A,#N/A,FALSE,"99 Incremental CL";#N/A,#N/A,FALSE,"Cisco FSC";#N/A,#N/A,FALSE,"25% case";#N/A,#N/A,FALSE,"ROY CALCS";#N/A,#N/A,FALSE,"Acquisition Royalty"}</definedName>
    <definedName name="azdf" localSheetId="0" hidden="1">{#N/A,#N/A,FALSE,"Default Data";#N/A,#N/A,FALSE,"99 Tax Model";#N/A,#N/A,FALSE,"99 Incremental BV";#N/A,#N/A,FALSE,"99 Tax Model CL";#N/A,#N/A,FALSE,"99 Incremental CL";#N/A,#N/A,FALSE,"Cisco FSC";#N/A,#N/A,FALSE,"25% case";#N/A,#N/A,FALSE,"ROY CALCS";#N/A,#N/A,FALSE,"Acquisition Royalty"}</definedName>
    <definedName name="azdf" localSheetId="7" hidden="1">{#N/A,#N/A,FALSE,"Default Data";#N/A,#N/A,FALSE,"99 Tax Model";#N/A,#N/A,FALSE,"99 Incremental BV";#N/A,#N/A,FALSE,"99 Tax Model CL";#N/A,#N/A,FALSE,"99 Incremental CL";#N/A,#N/A,FALSE,"Cisco FSC";#N/A,#N/A,FALSE,"25% case";#N/A,#N/A,FALSE,"ROY CALCS";#N/A,#N/A,FALSE,"Acquisition Royalty"}</definedName>
    <definedName name="azdf" localSheetId="1" hidden="1">{#N/A,#N/A,FALSE,"Default Data";#N/A,#N/A,FALSE,"99 Tax Model";#N/A,#N/A,FALSE,"99 Incremental BV";#N/A,#N/A,FALSE,"99 Tax Model CL";#N/A,#N/A,FALSE,"99 Incremental CL";#N/A,#N/A,FALSE,"Cisco FSC";#N/A,#N/A,FALSE,"25% case";#N/A,#N/A,FALSE,"ROY CALCS";#N/A,#N/A,FALSE,"Acquisition Royalty"}</definedName>
    <definedName name="azdf" localSheetId="6" hidden="1">{#N/A,#N/A,FALSE,"Default Data";#N/A,#N/A,FALSE,"99 Tax Model";#N/A,#N/A,FALSE,"99 Incremental BV";#N/A,#N/A,FALSE,"99 Tax Model CL";#N/A,#N/A,FALSE,"99 Incremental CL";#N/A,#N/A,FALSE,"Cisco FSC";#N/A,#N/A,FALSE,"25% case";#N/A,#N/A,FALSE,"ROY CALCS";#N/A,#N/A,FALSE,"Acquisition Royalty"}</definedName>
    <definedName name="azdf" hidden="1">{#N/A,#N/A,FALSE,"Default Data";#N/A,#N/A,FALSE,"99 Tax Model";#N/A,#N/A,FALSE,"99 Incremental BV";#N/A,#N/A,FALSE,"99 Tax Model CL";#N/A,#N/A,FALSE,"99 Incremental CL";#N/A,#N/A,FALSE,"Cisco FSC";#N/A,#N/A,FALSE,"25% case";#N/A,#N/A,FALSE,"ROY CALCS";#N/A,#N/A,FALSE,"Acquisition Royalty"}</definedName>
    <definedName name="blahblah" localSheetId="2"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blahblah" localSheetId="3"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blahblah" localSheetId="4"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blahblah" localSheetId="5"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blahblah" localSheetId="0"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blahblah" localSheetId="7"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blahblah" localSheetId="1"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blahblah" localSheetId="6"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blahblah"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change1" localSheetId="2" hidden="1">{#N/A,#N/A,FALSE,"Default Data";#N/A,#N/A,FALSE,"99 Tax Model";#N/A,#N/A,FALSE,"99 Incremental BV";#N/A,#N/A,FALSE,"99 Tax Model CL";#N/A,#N/A,FALSE,"99 Incremental CL";#N/A,#N/A,FALSE,"Cisco FSC";#N/A,#N/A,FALSE,"25% case";#N/A,#N/A,FALSE,"ROY CALCS";#N/A,#N/A,FALSE,"Acquisition Royalty"}</definedName>
    <definedName name="change1" localSheetId="3" hidden="1">{#N/A,#N/A,FALSE,"Default Data";#N/A,#N/A,FALSE,"99 Tax Model";#N/A,#N/A,FALSE,"99 Incremental BV";#N/A,#N/A,FALSE,"99 Tax Model CL";#N/A,#N/A,FALSE,"99 Incremental CL";#N/A,#N/A,FALSE,"Cisco FSC";#N/A,#N/A,FALSE,"25% case";#N/A,#N/A,FALSE,"ROY CALCS";#N/A,#N/A,FALSE,"Acquisition Royalty"}</definedName>
    <definedName name="change1" localSheetId="4" hidden="1">{#N/A,#N/A,FALSE,"Default Data";#N/A,#N/A,FALSE,"99 Tax Model";#N/A,#N/A,FALSE,"99 Incremental BV";#N/A,#N/A,FALSE,"99 Tax Model CL";#N/A,#N/A,FALSE,"99 Incremental CL";#N/A,#N/A,FALSE,"Cisco FSC";#N/A,#N/A,FALSE,"25% case";#N/A,#N/A,FALSE,"ROY CALCS";#N/A,#N/A,FALSE,"Acquisition Royalty"}</definedName>
    <definedName name="change1" localSheetId="5" hidden="1">{#N/A,#N/A,FALSE,"Default Data";#N/A,#N/A,FALSE,"99 Tax Model";#N/A,#N/A,FALSE,"99 Incremental BV";#N/A,#N/A,FALSE,"99 Tax Model CL";#N/A,#N/A,FALSE,"99 Incremental CL";#N/A,#N/A,FALSE,"Cisco FSC";#N/A,#N/A,FALSE,"25% case";#N/A,#N/A,FALSE,"ROY CALCS";#N/A,#N/A,FALSE,"Acquisition Royalty"}</definedName>
    <definedName name="change1" localSheetId="0" hidden="1">{#N/A,#N/A,FALSE,"Default Data";#N/A,#N/A,FALSE,"99 Tax Model";#N/A,#N/A,FALSE,"99 Incremental BV";#N/A,#N/A,FALSE,"99 Tax Model CL";#N/A,#N/A,FALSE,"99 Incremental CL";#N/A,#N/A,FALSE,"Cisco FSC";#N/A,#N/A,FALSE,"25% case";#N/A,#N/A,FALSE,"ROY CALCS";#N/A,#N/A,FALSE,"Acquisition Royalty"}</definedName>
    <definedName name="change1" localSheetId="7" hidden="1">{#N/A,#N/A,FALSE,"Default Data";#N/A,#N/A,FALSE,"99 Tax Model";#N/A,#N/A,FALSE,"99 Incremental BV";#N/A,#N/A,FALSE,"99 Tax Model CL";#N/A,#N/A,FALSE,"99 Incremental CL";#N/A,#N/A,FALSE,"Cisco FSC";#N/A,#N/A,FALSE,"25% case";#N/A,#N/A,FALSE,"ROY CALCS";#N/A,#N/A,FALSE,"Acquisition Royalty"}</definedName>
    <definedName name="change1" localSheetId="1" hidden="1">{#N/A,#N/A,FALSE,"Default Data";#N/A,#N/A,FALSE,"99 Tax Model";#N/A,#N/A,FALSE,"99 Incremental BV";#N/A,#N/A,FALSE,"99 Tax Model CL";#N/A,#N/A,FALSE,"99 Incremental CL";#N/A,#N/A,FALSE,"Cisco FSC";#N/A,#N/A,FALSE,"25% case";#N/A,#N/A,FALSE,"ROY CALCS";#N/A,#N/A,FALSE,"Acquisition Royalty"}</definedName>
    <definedName name="change1" localSheetId="6" hidden="1">{#N/A,#N/A,FALSE,"Default Data";#N/A,#N/A,FALSE,"99 Tax Model";#N/A,#N/A,FALSE,"99 Incremental BV";#N/A,#N/A,FALSE,"99 Tax Model CL";#N/A,#N/A,FALSE,"99 Incremental CL";#N/A,#N/A,FALSE,"Cisco FSC";#N/A,#N/A,FALSE,"25% case";#N/A,#N/A,FALSE,"ROY CALCS";#N/A,#N/A,FALSE,"Acquisition Royalty"}</definedName>
    <definedName name="change1" hidden="1">{#N/A,#N/A,FALSE,"Default Data";#N/A,#N/A,FALSE,"99 Tax Model";#N/A,#N/A,FALSE,"99 Incremental BV";#N/A,#N/A,FALSE,"99 Tax Model CL";#N/A,#N/A,FALSE,"99 Incremental CL";#N/A,#N/A,FALSE,"Cisco FSC";#N/A,#N/A,FALSE,"25% case";#N/A,#N/A,FALSE,"ROY CALCS";#N/A,#N/A,FALSE,"Acquisition Royalty"}</definedName>
    <definedName name="change12" localSheetId="2" hidden="1">{#N/A,#N/A,FALSE,"Default Data";#N/A,#N/A,FALSE,"99 Tax Model";#N/A,#N/A,FALSE,"99 Incremental BV";#N/A,#N/A,FALSE,"99 Tax Model CL";#N/A,#N/A,FALSE,"99 Incremental CL";#N/A,#N/A,FALSE,"Cisco FSC";#N/A,#N/A,FALSE,"25% case";#N/A,#N/A,FALSE,"ROY CALCS";#N/A,#N/A,FALSE,"Acquisition Royalty"}</definedName>
    <definedName name="change12" localSheetId="3" hidden="1">{#N/A,#N/A,FALSE,"Default Data";#N/A,#N/A,FALSE,"99 Tax Model";#N/A,#N/A,FALSE,"99 Incremental BV";#N/A,#N/A,FALSE,"99 Tax Model CL";#N/A,#N/A,FALSE,"99 Incremental CL";#N/A,#N/A,FALSE,"Cisco FSC";#N/A,#N/A,FALSE,"25% case";#N/A,#N/A,FALSE,"ROY CALCS";#N/A,#N/A,FALSE,"Acquisition Royalty"}</definedName>
    <definedName name="change12" localSheetId="4" hidden="1">{#N/A,#N/A,FALSE,"Default Data";#N/A,#N/A,FALSE,"99 Tax Model";#N/A,#N/A,FALSE,"99 Incremental BV";#N/A,#N/A,FALSE,"99 Tax Model CL";#N/A,#N/A,FALSE,"99 Incremental CL";#N/A,#N/A,FALSE,"Cisco FSC";#N/A,#N/A,FALSE,"25% case";#N/A,#N/A,FALSE,"ROY CALCS";#N/A,#N/A,FALSE,"Acquisition Royalty"}</definedName>
    <definedName name="change12" localSheetId="5" hidden="1">{#N/A,#N/A,FALSE,"Default Data";#N/A,#N/A,FALSE,"99 Tax Model";#N/A,#N/A,FALSE,"99 Incremental BV";#N/A,#N/A,FALSE,"99 Tax Model CL";#N/A,#N/A,FALSE,"99 Incremental CL";#N/A,#N/A,FALSE,"Cisco FSC";#N/A,#N/A,FALSE,"25% case";#N/A,#N/A,FALSE,"ROY CALCS";#N/A,#N/A,FALSE,"Acquisition Royalty"}</definedName>
    <definedName name="change12" localSheetId="0" hidden="1">{#N/A,#N/A,FALSE,"Default Data";#N/A,#N/A,FALSE,"99 Tax Model";#N/A,#N/A,FALSE,"99 Incremental BV";#N/A,#N/A,FALSE,"99 Tax Model CL";#N/A,#N/A,FALSE,"99 Incremental CL";#N/A,#N/A,FALSE,"Cisco FSC";#N/A,#N/A,FALSE,"25% case";#N/A,#N/A,FALSE,"ROY CALCS";#N/A,#N/A,FALSE,"Acquisition Royalty"}</definedName>
    <definedName name="change12" localSheetId="7" hidden="1">{#N/A,#N/A,FALSE,"Default Data";#N/A,#N/A,FALSE,"99 Tax Model";#N/A,#N/A,FALSE,"99 Incremental BV";#N/A,#N/A,FALSE,"99 Tax Model CL";#N/A,#N/A,FALSE,"99 Incremental CL";#N/A,#N/A,FALSE,"Cisco FSC";#N/A,#N/A,FALSE,"25% case";#N/A,#N/A,FALSE,"ROY CALCS";#N/A,#N/A,FALSE,"Acquisition Royalty"}</definedName>
    <definedName name="change12" localSheetId="1" hidden="1">{#N/A,#N/A,FALSE,"Default Data";#N/A,#N/A,FALSE,"99 Tax Model";#N/A,#N/A,FALSE,"99 Incremental BV";#N/A,#N/A,FALSE,"99 Tax Model CL";#N/A,#N/A,FALSE,"99 Incremental CL";#N/A,#N/A,FALSE,"Cisco FSC";#N/A,#N/A,FALSE,"25% case";#N/A,#N/A,FALSE,"ROY CALCS";#N/A,#N/A,FALSE,"Acquisition Royalty"}</definedName>
    <definedName name="change12" localSheetId="6" hidden="1">{#N/A,#N/A,FALSE,"Default Data";#N/A,#N/A,FALSE,"99 Tax Model";#N/A,#N/A,FALSE,"99 Incremental BV";#N/A,#N/A,FALSE,"99 Tax Model CL";#N/A,#N/A,FALSE,"99 Incremental CL";#N/A,#N/A,FALSE,"Cisco FSC";#N/A,#N/A,FALSE,"25% case";#N/A,#N/A,FALSE,"ROY CALCS";#N/A,#N/A,FALSE,"Acquisition Royalty"}</definedName>
    <definedName name="change12" hidden="1">{#N/A,#N/A,FALSE,"Default Data";#N/A,#N/A,FALSE,"99 Tax Model";#N/A,#N/A,FALSE,"99 Incremental BV";#N/A,#N/A,FALSE,"99 Tax Model CL";#N/A,#N/A,FALSE,"99 Incremental CL";#N/A,#N/A,FALSE,"Cisco FSC";#N/A,#N/A,FALSE,"25% case";#N/A,#N/A,FALSE,"ROY CALCS";#N/A,#N/A,FALSE,"Acquisition Royalty"}</definedName>
    <definedName name="cheat" localSheetId="2" hidden="1">{#N/A,#N/A,FALSE,"Default Data";#N/A,#N/A,FALSE,"99 Tax Model";#N/A,#N/A,FALSE,"99 Incremental BV";#N/A,#N/A,FALSE,"99 Tax Model CL";#N/A,#N/A,FALSE,"99 Incremental CL";#N/A,#N/A,FALSE,"Cisco FSC";#N/A,#N/A,FALSE,"25% case";#N/A,#N/A,FALSE,"ROY CALCS";#N/A,#N/A,FALSE,"Acquisition Royalty"}</definedName>
    <definedName name="cheat" localSheetId="3" hidden="1">{#N/A,#N/A,FALSE,"Default Data";#N/A,#N/A,FALSE,"99 Tax Model";#N/A,#N/A,FALSE,"99 Incremental BV";#N/A,#N/A,FALSE,"99 Tax Model CL";#N/A,#N/A,FALSE,"99 Incremental CL";#N/A,#N/A,FALSE,"Cisco FSC";#N/A,#N/A,FALSE,"25% case";#N/A,#N/A,FALSE,"ROY CALCS";#N/A,#N/A,FALSE,"Acquisition Royalty"}</definedName>
    <definedName name="cheat" localSheetId="4" hidden="1">{#N/A,#N/A,FALSE,"Default Data";#N/A,#N/A,FALSE,"99 Tax Model";#N/A,#N/A,FALSE,"99 Incremental BV";#N/A,#N/A,FALSE,"99 Tax Model CL";#N/A,#N/A,FALSE,"99 Incremental CL";#N/A,#N/A,FALSE,"Cisco FSC";#N/A,#N/A,FALSE,"25% case";#N/A,#N/A,FALSE,"ROY CALCS";#N/A,#N/A,FALSE,"Acquisition Royalty"}</definedName>
    <definedName name="cheat" localSheetId="5" hidden="1">{#N/A,#N/A,FALSE,"Default Data";#N/A,#N/A,FALSE,"99 Tax Model";#N/A,#N/A,FALSE,"99 Incremental BV";#N/A,#N/A,FALSE,"99 Tax Model CL";#N/A,#N/A,FALSE,"99 Incremental CL";#N/A,#N/A,FALSE,"Cisco FSC";#N/A,#N/A,FALSE,"25% case";#N/A,#N/A,FALSE,"ROY CALCS";#N/A,#N/A,FALSE,"Acquisition Royalty"}</definedName>
    <definedName name="cheat" localSheetId="0" hidden="1">{#N/A,#N/A,FALSE,"Default Data";#N/A,#N/A,FALSE,"99 Tax Model";#N/A,#N/A,FALSE,"99 Incremental BV";#N/A,#N/A,FALSE,"99 Tax Model CL";#N/A,#N/A,FALSE,"99 Incremental CL";#N/A,#N/A,FALSE,"Cisco FSC";#N/A,#N/A,FALSE,"25% case";#N/A,#N/A,FALSE,"ROY CALCS";#N/A,#N/A,FALSE,"Acquisition Royalty"}</definedName>
    <definedName name="cheat" localSheetId="7" hidden="1">{#N/A,#N/A,FALSE,"Default Data";#N/A,#N/A,FALSE,"99 Tax Model";#N/A,#N/A,FALSE,"99 Incremental BV";#N/A,#N/A,FALSE,"99 Tax Model CL";#N/A,#N/A,FALSE,"99 Incremental CL";#N/A,#N/A,FALSE,"Cisco FSC";#N/A,#N/A,FALSE,"25% case";#N/A,#N/A,FALSE,"ROY CALCS";#N/A,#N/A,FALSE,"Acquisition Royalty"}</definedName>
    <definedName name="cheat" localSheetId="1" hidden="1">{#N/A,#N/A,FALSE,"Default Data";#N/A,#N/A,FALSE,"99 Tax Model";#N/A,#N/A,FALSE,"99 Incremental BV";#N/A,#N/A,FALSE,"99 Tax Model CL";#N/A,#N/A,FALSE,"99 Incremental CL";#N/A,#N/A,FALSE,"Cisco FSC";#N/A,#N/A,FALSE,"25% case";#N/A,#N/A,FALSE,"ROY CALCS";#N/A,#N/A,FALSE,"Acquisition Royalty"}</definedName>
    <definedName name="cheat" localSheetId="6" hidden="1">{#N/A,#N/A,FALSE,"Default Data";#N/A,#N/A,FALSE,"99 Tax Model";#N/A,#N/A,FALSE,"99 Incremental BV";#N/A,#N/A,FALSE,"99 Tax Model CL";#N/A,#N/A,FALSE,"99 Incremental CL";#N/A,#N/A,FALSE,"Cisco FSC";#N/A,#N/A,FALSE,"25% case";#N/A,#N/A,FALSE,"ROY CALCS";#N/A,#N/A,FALSE,"Acquisition Royalty"}</definedName>
    <definedName name="cheat" hidden="1">{#N/A,#N/A,FALSE,"Default Data";#N/A,#N/A,FALSE,"99 Tax Model";#N/A,#N/A,FALSE,"99 Incremental BV";#N/A,#N/A,FALSE,"99 Tax Model CL";#N/A,#N/A,FALSE,"99 Incremental CL";#N/A,#N/A,FALSE,"Cisco FSC";#N/A,#N/A,FALSE,"25% case";#N/A,#N/A,FALSE,"ROY CALCS";#N/A,#N/A,FALSE,"Acquisition Royalty"}</definedName>
    <definedName name="cheatnew" localSheetId="2" hidden="1">{#N/A,#N/A,FALSE,"Default Data";#N/A,#N/A,FALSE,"99 Tax Model";#N/A,#N/A,FALSE,"99 Incremental BV";#N/A,#N/A,FALSE,"99 Tax Model CL";#N/A,#N/A,FALSE,"99 Incremental CL";#N/A,#N/A,FALSE,"Cisco FSC";#N/A,#N/A,FALSE,"25% case";#N/A,#N/A,FALSE,"ROY CALCS";#N/A,#N/A,FALSE,"Acquisition Royalty"}</definedName>
    <definedName name="cheatnew" localSheetId="3" hidden="1">{#N/A,#N/A,FALSE,"Default Data";#N/A,#N/A,FALSE,"99 Tax Model";#N/A,#N/A,FALSE,"99 Incremental BV";#N/A,#N/A,FALSE,"99 Tax Model CL";#N/A,#N/A,FALSE,"99 Incremental CL";#N/A,#N/A,FALSE,"Cisco FSC";#N/A,#N/A,FALSE,"25% case";#N/A,#N/A,FALSE,"ROY CALCS";#N/A,#N/A,FALSE,"Acquisition Royalty"}</definedName>
    <definedName name="cheatnew" localSheetId="4" hidden="1">{#N/A,#N/A,FALSE,"Default Data";#N/A,#N/A,FALSE,"99 Tax Model";#N/A,#N/A,FALSE,"99 Incremental BV";#N/A,#N/A,FALSE,"99 Tax Model CL";#N/A,#N/A,FALSE,"99 Incremental CL";#N/A,#N/A,FALSE,"Cisco FSC";#N/A,#N/A,FALSE,"25% case";#N/A,#N/A,FALSE,"ROY CALCS";#N/A,#N/A,FALSE,"Acquisition Royalty"}</definedName>
    <definedName name="cheatnew" localSheetId="5" hidden="1">{#N/A,#N/A,FALSE,"Default Data";#N/A,#N/A,FALSE,"99 Tax Model";#N/A,#N/A,FALSE,"99 Incremental BV";#N/A,#N/A,FALSE,"99 Tax Model CL";#N/A,#N/A,FALSE,"99 Incremental CL";#N/A,#N/A,FALSE,"Cisco FSC";#N/A,#N/A,FALSE,"25% case";#N/A,#N/A,FALSE,"ROY CALCS";#N/A,#N/A,FALSE,"Acquisition Royalty"}</definedName>
    <definedName name="cheatnew" localSheetId="0" hidden="1">{#N/A,#N/A,FALSE,"Default Data";#N/A,#N/A,FALSE,"99 Tax Model";#N/A,#N/A,FALSE,"99 Incremental BV";#N/A,#N/A,FALSE,"99 Tax Model CL";#N/A,#N/A,FALSE,"99 Incremental CL";#N/A,#N/A,FALSE,"Cisco FSC";#N/A,#N/A,FALSE,"25% case";#N/A,#N/A,FALSE,"ROY CALCS";#N/A,#N/A,FALSE,"Acquisition Royalty"}</definedName>
    <definedName name="cheatnew" localSheetId="7" hidden="1">{#N/A,#N/A,FALSE,"Default Data";#N/A,#N/A,FALSE,"99 Tax Model";#N/A,#N/A,FALSE,"99 Incremental BV";#N/A,#N/A,FALSE,"99 Tax Model CL";#N/A,#N/A,FALSE,"99 Incremental CL";#N/A,#N/A,FALSE,"Cisco FSC";#N/A,#N/A,FALSE,"25% case";#N/A,#N/A,FALSE,"ROY CALCS";#N/A,#N/A,FALSE,"Acquisition Royalty"}</definedName>
    <definedName name="cheatnew" localSheetId="1" hidden="1">{#N/A,#N/A,FALSE,"Default Data";#N/A,#N/A,FALSE,"99 Tax Model";#N/A,#N/A,FALSE,"99 Incremental BV";#N/A,#N/A,FALSE,"99 Tax Model CL";#N/A,#N/A,FALSE,"99 Incremental CL";#N/A,#N/A,FALSE,"Cisco FSC";#N/A,#N/A,FALSE,"25% case";#N/A,#N/A,FALSE,"ROY CALCS";#N/A,#N/A,FALSE,"Acquisition Royalty"}</definedName>
    <definedName name="cheatnew" localSheetId="6" hidden="1">{#N/A,#N/A,FALSE,"Default Data";#N/A,#N/A,FALSE,"99 Tax Model";#N/A,#N/A,FALSE,"99 Incremental BV";#N/A,#N/A,FALSE,"99 Tax Model CL";#N/A,#N/A,FALSE,"99 Incremental CL";#N/A,#N/A,FALSE,"Cisco FSC";#N/A,#N/A,FALSE,"25% case";#N/A,#N/A,FALSE,"ROY CALCS";#N/A,#N/A,FALSE,"Acquisition Royalty"}</definedName>
    <definedName name="cheatnew" hidden="1">{#N/A,#N/A,FALSE,"Default Data";#N/A,#N/A,FALSE,"99 Tax Model";#N/A,#N/A,FALSE,"99 Incremental BV";#N/A,#N/A,FALSE,"99 Tax Model CL";#N/A,#N/A,FALSE,"99 Incremental CL";#N/A,#N/A,FALSE,"Cisco FSC";#N/A,#N/A,FALSE,"25% case";#N/A,#N/A,FALSE,"ROY CALCS";#N/A,#N/A,FALSE,"Acquisition Royalty"}</definedName>
    <definedName name="dddd" localSheetId="2" hidden="1">{"'1-TheatreBkgs'!$A$1:$L$102"}</definedName>
    <definedName name="dddd" localSheetId="3" hidden="1">{"'1-TheatreBkgs'!$A$1:$L$102"}</definedName>
    <definedName name="dddd" localSheetId="4" hidden="1">{"'1-TheatreBkgs'!$A$1:$L$102"}</definedName>
    <definedName name="dddd" localSheetId="5" hidden="1">{"'1-TheatreBkgs'!$A$1:$L$102"}</definedName>
    <definedName name="dddd" localSheetId="0" hidden="1">{"'1-TheatreBkgs'!$A$1:$L$102"}</definedName>
    <definedName name="dddd" localSheetId="7" hidden="1">{"'1-TheatreBkgs'!$A$1:$L$102"}</definedName>
    <definedName name="dddd" localSheetId="1" hidden="1">{"'1-TheatreBkgs'!$A$1:$L$102"}</definedName>
    <definedName name="dddd" localSheetId="6" hidden="1">{"'1-TheatreBkgs'!$A$1:$L$102"}</definedName>
    <definedName name="dddd" hidden="1">{"'1-TheatreBkgs'!$A$1:$L$102"}</definedName>
    <definedName name="dfdas" localSheetId="2" hidden="1">{#N/A,#N/A,FALSE,"Default Data";#N/A,#N/A,FALSE,"99 Tax Model";#N/A,#N/A,FALSE,"99 Incremental BV";#N/A,#N/A,FALSE,"99 Tax Model CL";#N/A,#N/A,FALSE,"99 Incremental CL";#N/A,#N/A,FALSE,"Cisco FSC";#N/A,#N/A,FALSE,"25% case";#N/A,#N/A,FALSE,"ROY CALCS";#N/A,#N/A,FALSE,"Acquisition Royalty"}</definedName>
    <definedName name="dfdas" localSheetId="3" hidden="1">{#N/A,#N/A,FALSE,"Default Data";#N/A,#N/A,FALSE,"99 Tax Model";#N/A,#N/A,FALSE,"99 Incremental BV";#N/A,#N/A,FALSE,"99 Tax Model CL";#N/A,#N/A,FALSE,"99 Incremental CL";#N/A,#N/A,FALSE,"Cisco FSC";#N/A,#N/A,FALSE,"25% case";#N/A,#N/A,FALSE,"ROY CALCS";#N/A,#N/A,FALSE,"Acquisition Royalty"}</definedName>
    <definedName name="dfdas" localSheetId="4" hidden="1">{#N/A,#N/A,FALSE,"Default Data";#N/A,#N/A,FALSE,"99 Tax Model";#N/A,#N/A,FALSE,"99 Incremental BV";#N/A,#N/A,FALSE,"99 Tax Model CL";#N/A,#N/A,FALSE,"99 Incremental CL";#N/A,#N/A,FALSE,"Cisco FSC";#N/A,#N/A,FALSE,"25% case";#N/A,#N/A,FALSE,"ROY CALCS";#N/A,#N/A,FALSE,"Acquisition Royalty"}</definedName>
    <definedName name="dfdas" localSheetId="5" hidden="1">{#N/A,#N/A,FALSE,"Default Data";#N/A,#N/A,FALSE,"99 Tax Model";#N/A,#N/A,FALSE,"99 Incremental BV";#N/A,#N/A,FALSE,"99 Tax Model CL";#N/A,#N/A,FALSE,"99 Incremental CL";#N/A,#N/A,FALSE,"Cisco FSC";#N/A,#N/A,FALSE,"25% case";#N/A,#N/A,FALSE,"ROY CALCS";#N/A,#N/A,FALSE,"Acquisition Royalty"}</definedName>
    <definedName name="dfdas" localSheetId="0" hidden="1">{#N/A,#N/A,FALSE,"Default Data";#N/A,#N/A,FALSE,"99 Tax Model";#N/A,#N/A,FALSE,"99 Incremental BV";#N/A,#N/A,FALSE,"99 Tax Model CL";#N/A,#N/A,FALSE,"99 Incremental CL";#N/A,#N/A,FALSE,"Cisco FSC";#N/A,#N/A,FALSE,"25% case";#N/A,#N/A,FALSE,"ROY CALCS";#N/A,#N/A,FALSE,"Acquisition Royalty"}</definedName>
    <definedName name="dfdas" localSheetId="7" hidden="1">{#N/A,#N/A,FALSE,"Default Data";#N/A,#N/A,FALSE,"99 Tax Model";#N/A,#N/A,FALSE,"99 Incremental BV";#N/A,#N/A,FALSE,"99 Tax Model CL";#N/A,#N/A,FALSE,"99 Incremental CL";#N/A,#N/A,FALSE,"Cisco FSC";#N/A,#N/A,FALSE,"25% case";#N/A,#N/A,FALSE,"ROY CALCS";#N/A,#N/A,FALSE,"Acquisition Royalty"}</definedName>
    <definedName name="dfdas" localSheetId="1" hidden="1">{#N/A,#N/A,FALSE,"Default Data";#N/A,#N/A,FALSE,"99 Tax Model";#N/A,#N/A,FALSE,"99 Incremental BV";#N/A,#N/A,FALSE,"99 Tax Model CL";#N/A,#N/A,FALSE,"99 Incremental CL";#N/A,#N/A,FALSE,"Cisco FSC";#N/A,#N/A,FALSE,"25% case";#N/A,#N/A,FALSE,"ROY CALCS";#N/A,#N/A,FALSE,"Acquisition Royalty"}</definedName>
    <definedName name="dfdas" localSheetId="6" hidden="1">{#N/A,#N/A,FALSE,"Default Data";#N/A,#N/A,FALSE,"99 Tax Model";#N/A,#N/A,FALSE,"99 Incremental BV";#N/A,#N/A,FALSE,"99 Tax Model CL";#N/A,#N/A,FALSE,"99 Incremental CL";#N/A,#N/A,FALSE,"Cisco FSC";#N/A,#N/A,FALSE,"25% case";#N/A,#N/A,FALSE,"ROY CALCS";#N/A,#N/A,FALSE,"Acquisition Royalty"}</definedName>
    <definedName name="dfdas" hidden="1">{#N/A,#N/A,FALSE,"Default Data";#N/A,#N/A,FALSE,"99 Tax Model";#N/A,#N/A,FALSE,"99 Incremental BV";#N/A,#N/A,FALSE,"99 Tax Model CL";#N/A,#N/A,FALSE,"99 Incremental CL";#N/A,#N/A,FALSE,"Cisco FSC";#N/A,#N/A,FALSE,"25% case";#N/A,#N/A,FALSE,"ROY CALCS";#N/A,#N/A,FALSE,"Acquisition Royalty"}</definedName>
    <definedName name="dietplan" localSheetId="2" hidden="1">{"'1-TheatreBkgs'!$A$1:$L$102"}</definedName>
    <definedName name="dietplan" localSheetId="3" hidden="1">{"'1-TheatreBkgs'!$A$1:$L$102"}</definedName>
    <definedName name="dietplan" localSheetId="4" hidden="1">{"'1-TheatreBkgs'!$A$1:$L$102"}</definedName>
    <definedName name="dietplan" localSheetId="5" hidden="1">{"'1-TheatreBkgs'!$A$1:$L$102"}</definedName>
    <definedName name="dietplan" localSheetId="0" hidden="1">{"'1-TheatreBkgs'!$A$1:$L$102"}</definedName>
    <definedName name="dietplan" localSheetId="7" hidden="1">{"'1-TheatreBkgs'!$A$1:$L$102"}</definedName>
    <definedName name="dietplan" localSheetId="1" hidden="1">{"'1-TheatreBkgs'!$A$1:$L$102"}</definedName>
    <definedName name="dietplan" localSheetId="6" hidden="1">{"'1-TheatreBkgs'!$A$1:$L$102"}</definedName>
    <definedName name="dietplan" hidden="1">{"'1-TheatreBkgs'!$A$1:$L$102"}</definedName>
    <definedName name="dsfasdf" localSheetId="2" hidden="1">{#N/A,#N/A,FALSE,"Default Data";#N/A,#N/A,FALSE,"99 Tax Model";#N/A,#N/A,FALSE,"99 Incremental BV";#N/A,#N/A,FALSE,"99 Tax Model CL";#N/A,#N/A,FALSE,"99 Incremental CL";#N/A,#N/A,FALSE,"Cisco FSC";#N/A,#N/A,FALSE,"25% case";#N/A,#N/A,FALSE,"ROY CALCS";#N/A,#N/A,FALSE,"Acquisition Royalty"}</definedName>
    <definedName name="dsfasdf" localSheetId="3" hidden="1">{#N/A,#N/A,FALSE,"Default Data";#N/A,#N/A,FALSE,"99 Tax Model";#N/A,#N/A,FALSE,"99 Incremental BV";#N/A,#N/A,FALSE,"99 Tax Model CL";#N/A,#N/A,FALSE,"99 Incremental CL";#N/A,#N/A,FALSE,"Cisco FSC";#N/A,#N/A,FALSE,"25% case";#N/A,#N/A,FALSE,"ROY CALCS";#N/A,#N/A,FALSE,"Acquisition Royalty"}</definedName>
    <definedName name="dsfasdf" localSheetId="4" hidden="1">{#N/A,#N/A,FALSE,"Default Data";#N/A,#N/A,FALSE,"99 Tax Model";#N/A,#N/A,FALSE,"99 Incremental BV";#N/A,#N/A,FALSE,"99 Tax Model CL";#N/A,#N/A,FALSE,"99 Incremental CL";#N/A,#N/A,FALSE,"Cisco FSC";#N/A,#N/A,FALSE,"25% case";#N/A,#N/A,FALSE,"ROY CALCS";#N/A,#N/A,FALSE,"Acquisition Royalty"}</definedName>
    <definedName name="dsfasdf" localSheetId="5" hidden="1">{#N/A,#N/A,FALSE,"Default Data";#N/A,#N/A,FALSE,"99 Tax Model";#N/A,#N/A,FALSE,"99 Incremental BV";#N/A,#N/A,FALSE,"99 Tax Model CL";#N/A,#N/A,FALSE,"99 Incremental CL";#N/A,#N/A,FALSE,"Cisco FSC";#N/A,#N/A,FALSE,"25% case";#N/A,#N/A,FALSE,"ROY CALCS";#N/A,#N/A,FALSE,"Acquisition Royalty"}</definedName>
    <definedName name="dsfasdf" localSheetId="0" hidden="1">{#N/A,#N/A,FALSE,"Default Data";#N/A,#N/A,FALSE,"99 Tax Model";#N/A,#N/A,FALSE,"99 Incremental BV";#N/A,#N/A,FALSE,"99 Tax Model CL";#N/A,#N/A,FALSE,"99 Incremental CL";#N/A,#N/A,FALSE,"Cisco FSC";#N/A,#N/A,FALSE,"25% case";#N/A,#N/A,FALSE,"ROY CALCS";#N/A,#N/A,FALSE,"Acquisition Royalty"}</definedName>
    <definedName name="dsfasdf" localSheetId="7" hidden="1">{#N/A,#N/A,FALSE,"Default Data";#N/A,#N/A,FALSE,"99 Tax Model";#N/A,#N/A,FALSE,"99 Incremental BV";#N/A,#N/A,FALSE,"99 Tax Model CL";#N/A,#N/A,FALSE,"99 Incremental CL";#N/A,#N/A,FALSE,"Cisco FSC";#N/A,#N/A,FALSE,"25% case";#N/A,#N/A,FALSE,"ROY CALCS";#N/A,#N/A,FALSE,"Acquisition Royalty"}</definedName>
    <definedName name="dsfasdf" localSheetId="1" hidden="1">{#N/A,#N/A,FALSE,"Default Data";#N/A,#N/A,FALSE,"99 Tax Model";#N/A,#N/A,FALSE,"99 Incremental BV";#N/A,#N/A,FALSE,"99 Tax Model CL";#N/A,#N/A,FALSE,"99 Incremental CL";#N/A,#N/A,FALSE,"Cisco FSC";#N/A,#N/A,FALSE,"25% case";#N/A,#N/A,FALSE,"ROY CALCS";#N/A,#N/A,FALSE,"Acquisition Royalty"}</definedName>
    <definedName name="dsfasdf" localSheetId="6" hidden="1">{#N/A,#N/A,FALSE,"Default Data";#N/A,#N/A,FALSE,"99 Tax Model";#N/A,#N/A,FALSE,"99 Incremental BV";#N/A,#N/A,FALSE,"99 Tax Model CL";#N/A,#N/A,FALSE,"99 Incremental CL";#N/A,#N/A,FALSE,"Cisco FSC";#N/A,#N/A,FALSE,"25% case";#N/A,#N/A,FALSE,"ROY CALCS";#N/A,#N/A,FALSE,"Acquisition Royalty"}</definedName>
    <definedName name="dsfasdf" hidden="1">{#N/A,#N/A,FALSE,"Default Data";#N/A,#N/A,FALSE,"99 Tax Model";#N/A,#N/A,FALSE,"99 Incremental BV";#N/A,#N/A,FALSE,"99 Tax Model CL";#N/A,#N/A,FALSE,"99 Incremental CL";#N/A,#N/A,FALSE,"Cisco FSC";#N/A,#N/A,FALSE,"25% case";#N/A,#N/A,FALSE,"ROY CALCS";#N/A,#N/A,FALSE,"Acquisition Royalty"}</definedName>
    <definedName name="E" localSheetId="2" hidden="1">{#N/A,#N/A,FALSE,"Default Data";#N/A,#N/A,FALSE,"99 Tax Model";#N/A,#N/A,FALSE,"99 Incremental BV";#N/A,#N/A,FALSE,"99 Tax Model CL";#N/A,#N/A,FALSE,"99 Incremental CL";#N/A,#N/A,FALSE,"Cisco FSC";#N/A,#N/A,FALSE,"25% case";#N/A,#N/A,FALSE,"ROY CALCS";#N/A,#N/A,FALSE,"Acquisition Royalty"}</definedName>
    <definedName name="E" localSheetId="3" hidden="1">{#N/A,#N/A,FALSE,"Default Data";#N/A,#N/A,FALSE,"99 Tax Model";#N/A,#N/A,FALSE,"99 Incremental BV";#N/A,#N/A,FALSE,"99 Tax Model CL";#N/A,#N/A,FALSE,"99 Incremental CL";#N/A,#N/A,FALSE,"Cisco FSC";#N/A,#N/A,FALSE,"25% case";#N/A,#N/A,FALSE,"ROY CALCS";#N/A,#N/A,FALSE,"Acquisition Royalty"}</definedName>
    <definedName name="E" localSheetId="4" hidden="1">{#N/A,#N/A,FALSE,"Default Data";#N/A,#N/A,FALSE,"99 Tax Model";#N/A,#N/A,FALSE,"99 Incremental BV";#N/A,#N/A,FALSE,"99 Tax Model CL";#N/A,#N/A,FALSE,"99 Incremental CL";#N/A,#N/A,FALSE,"Cisco FSC";#N/A,#N/A,FALSE,"25% case";#N/A,#N/A,FALSE,"ROY CALCS";#N/A,#N/A,FALSE,"Acquisition Royalty"}</definedName>
    <definedName name="E" localSheetId="5" hidden="1">{#N/A,#N/A,FALSE,"Default Data";#N/A,#N/A,FALSE,"99 Tax Model";#N/A,#N/A,FALSE,"99 Incremental BV";#N/A,#N/A,FALSE,"99 Tax Model CL";#N/A,#N/A,FALSE,"99 Incremental CL";#N/A,#N/A,FALSE,"Cisco FSC";#N/A,#N/A,FALSE,"25% case";#N/A,#N/A,FALSE,"ROY CALCS";#N/A,#N/A,FALSE,"Acquisition Royalty"}</definedName>
    <definedName name="E" localSheetId="0" hidden="1">{#N/A,#N/A,FALSE,"Default Data";#N/A,#N/A,FALSE,"99 Tax Model";#N/A,#N/A,FALSE,"99 Incremental BV";#N/A,#N/A,FALSE,"99 Tax Model CL";#N/A,#N/A,FALSE,"99 Incremental CL";#N/A,#N/A,FALSE,"Cisco FSC";#N/A,#N/A,FALSE,"25% case";#N/A,#N/A,FALSE,"ROY CALCS";#N/A,#N/A,FALSE,"Acquisition Royalty"}</definedName>
    <definedName name="E" localSheetId="7" hidden="1">{#N/A,#N/A,FALSE,"Default Data";#N/A,#N/A,FALSE,"99 Tax Model";#N/A,#N/A,FALSE,"99 Incremental BV";#N/A,#N/A,FALSE,"99 Tax Model CL";#N/A,#N/A,FALSE,"99 Incremental CL";#N/A,#N/A,FALSE,"Cisco FSC";#N/A,#N/A,FALSE,"25% case";#N/A,#N/A,FALSE,"ROY CALCS";#N/A,#N/A,FALSE,"Acquisition Royalty"}</definedName>
    <definedName name="E" localSheetId="1" hidden="1">{#N/A,#N/A,FALSE,"Default Data";#N/A,#N/A,FALSE,"99 Tax Model";#N/A,#N/A,FALSE,"99 Incremental BV";#N/A,#N/A,FALSE,"99 Tax Model CL";#N/A,#N/A,FALSE,"99 Incremental CL";#N/A,#N/A,FALSE,"Cisco FSC";#N/A,#N/A,FALSE,"25% case";#N/A,#N/A,FALSE,"ROY CALCS";#N/A,#N/A,FALSE,"Acquisition Royalty"}</definedName>
    <definedName name="E" localSheetId="6" hidden="1">{#N/A,#N/A,FALSE,"Default Data";#N/A,#N/A,FALSE,"99 Tax Model";#N/A,#N/A,FALSE,"99 Incremental BV";#N/A,#N/A,FALSE,"99 Tax Model CL";#N/A,#N/A,FALSE,"99 Incremental CL";#N/A,#N/A,FALSE,"Cisco FSC";#N/A,#N/A,FALSE,"25% case";#N/A,#N/A,FALSE,"ROY CALCS";#N/A,#N/A,FALSE,"Acquisition Royalty"}</definedName>
    <definedName name="E" hidden="1">{#N/A,#N/A,FALSE,"Default Data";#N/A,#N/A,FALSE,"99 Tax Model";#N/A,#N/A,FALSE,"99 Incremental BV";#N/A,#N/A,FALSE,"99 Tax Model CL";#N/A,#N/A,FALSE,"99 Incremental CL";#N/A,#N/A,FALSE,"Cisco FSC";#N/A,#N/A,FALSE,"25% case";#N/A,#N/A,FALSE,"ROY CALCS";#N/A,#N/A,FALSE,"Acquisition Royalty"}</definedName>
    <definedName name="eAgent2" localSheetId="2" hidden="1">{#N/A,#N/A,FALSE,"S1 Theatre Sum";#N/A,#N/A,FALSE,"S2 U.S. B.S.POS";#N/A,#N/A,FALSE,"S3 US POS";#N/A,#N/A,FALSE,"S4 Family POS";#N/A,#N/A,FALSE,"S5 Ship vs POS";#N/A,#N/A,FALSE,"S6 Top VAR"}</definedName>
    <definedName name="eAgent2" localSheetId="3" hidden="1">{#N/A,#N/A,FALSE,"S1 Theatre Sum";#N/A,#N/A,FALSE,"S2 U.S. B.S.POS";#N/A,#N/A,FALSE,"S3 US POS";#N/A,#N/A,FALSE,"S4 Family POS";#N/A,#N/A,FALSE,"S5 Ship vs POS";#N/A,#N/A,FALSE,"S6 Top VAR"}</definedName>
    <definedName name="eAgent2" localSheetId="4" hidden="1">{#N/A,#N/A,FALSE,"S1 Theatre Sum";#N/A,#N/A,FALSE,"S2 U.S. B.S.POS";#N/A,#N/A,FALSE,"S3 US POS";#N/A,#N/A,FALSE,"S4 Family POS";#N/A,#N/A,FALSE,"S5 Ship vs POS";#N/A,#N/A,FALSE,"S6 Top VAR"}</definedName>
    <definedName name="eAgent2" localSheetId="5" hidden="1">{#N/A,#N/A,FALSE,"S1 Theatre Sum";#N/A,#N/A,FALSE,"S2 U.S. B.S.POS";#N/A,#N/A,FALSE,"S3 US POS";#N/A,#N/A,FALSE,"S4 Family POS";#N/A,#N/A,FALSE,"S5 Ship vs POS";#N/A,#N/A,FALSE,"S6 Top VAR"}</definedName>
    <definedName name="eAgent2" localSheetId="0" hidden="1">{#N/A,#N/A,FALSE,"S1 Theatre Sum";#N/A,#N/A,FALSE,"S2 U.S. B.S.POS";#N/A,#N/A,FALSE,"S3 US POS";#N/A,#N/A,FALSE,"S4 Family POS";#N/A,#N/A,FALSE,"S5 Ship vs POS";#N/A,#N/A,FALSE,"S6 Top VAR"}</definedName>
    <definedName name="eAgent2" localSheetId="7" hidden="1">{#N/A,#N/A,FALSE,"S1 Theatre Sum";#N/A,#N/A,FALSE,"S2 U.S. B.S.POS";#N/A,#N/A,FALSE,"S3 US POS";#N/A,#N/A,FALSE,"S4 Family POS";#N/A,#N/A,FALSE,"S5 Ship vs POS";#N/A,#N/A,FALSE,"S6 Top VAR"}</definedName>
    <definedName name="eAgent2" localSheetId="1" hidden="1">{#N/A,#N/A,FALSE,"S1 Theatre Sum";#N/A,#N/A,FALSE,"S2 U.S. B.S.POS";#N/A,#N/A,FALSE,"S3 US POS";#N/A,#N/A,FALSE,"S4 Family POS";#N/A,#N/A,FALSE,"S5 Ship vs POS";#N/A,#N/A,FALSE,"S6 Top VAR"}</definedName>
    <definedName name="eAgent2" localSheetId="6" hidden="1">{#N/A,#N/A,FALSE,"S1 Theatre Sum";#N/A,#N/A,FALSE,"S2 U.S. B.S.POS";#N/A,#N/A,FALSE,"S3 US POS";#N/A,#N/A,FALSE,"S4 Family POS";#N/A,#N/A,FALSE,"S5 Ship vs POS";#N/A,#N/A,FALSE,"S6 Top VAR"}</definedName>
    <definedName name="eAgent2" hidden="1">{#N/A,#N/A,FALSE,"S1 Theatre Sum";#N/A,#N/A,FALSE,"S2 U.S. B.S.POS";#N/A,#N/A,FALSE,"S3 US POS";#N/A,#N/A,FALSE,"S4 Family POS";#N/A,#N/A,FALSE,"S5 Ship vs POS";#N/A,#N/A,FALSE,"S6 Top VAR"}</definedName>
    <definedName name="fff" localSheetId="2" hidden="1">{"'1-TheatreBkgs'!$A$1:$L$102"}</definedName>
    <definedName name="fff" localSheetId="3" hidden="1">{"'1-TheatreBkgs'!$A$1:$L$102"}</definedName>
    <definedName name="fff" localSheetId="4" hidden="1">{"'1-TheatreBkgs'!$A$1:$L$102"}</definedName>
    <definedName name="fff" localSheetId="5" hidden="1">{"'1-TheatreBkgs'!$A$1:$L$102"}</definedName>
    <definedName name="fff" localSheetId="0" hidden="1">{"'1-TheatreBkgs'!$A$1:$L$102"}</definedName>
    <definedName name="fff" localSheetId="7" hidden="1">{"'1-TheatreBkgs'!$A$1:$L$102"}</definedName>
    <definedName name="fff" localSheetId="1" hidden="1">{"'1-TheatreBkgs'!$A$1:$L$102"}</definedName>
    <definedName name="fff" localSheetId="6" hidden="1">{"'1-TheatreBkgs'!$A$1:$L$102"}</definedName>
    <definedName name="fff" hidden="1">{"'1-TheatreBkgs'!$A$1:$L$102"}</definedName>
    <definedName name="fofoofofo" localSheetId="2" hidden="1">{#N/A,#N/A,FALSE,"S1 Theatre Sum";#N/A,#N/A,FALSE,"S2 U.S. B.S.POS";#N/A,#N/A,FALSE,"S3 US POS";#N/A,#N/A,FALSE,"S4 Family POS";#N/A,#N/A,FALSE,"S5 Ship vs POS";#N/A,#N/A,FALSE,"S6 Top VAR"}</definedName>
    <definedName name="fofoofofo" localSheetId="3" hidden="1">{#N/A,#N/A,FALSE,"S1 Theatre Sum";#N/A,#N/A,FALSE,"S2 U.S. B.S.POS";#N/A,#N/A,FALSE,"S3 US POS";#N/A,#N/A,FALSE,"S4 Family POS";#N/A,#N/A,FALSE,"S5 Ship vs POS";#N/A,#N/A,FALSE,"S6 Top VAR"}</definedName>
    <definedName name="fofoofofo" localSheetId="4" hidden="1">{#N/A,#N/A,FALSE,"S1 Theatre Sum";#N/A,#N/A,FALSE,"S2 U.S. B.S.POS";#N/A,#N/A,FALSE,"S3 US POS";#N/A,#N/A,FALSE,"S4 Family POS";#N/A,#N/A,FALSE,"S5 Ship vs POS";#N/A,#N/A,FALSE,"S6 Top VAR"}</definedName>
    <definedName name="fofoofofo" localSheetId="5" hidden="1">{#N/A,#N/A,FALSE,"S1 Theatre Sum";#N/A,#N/A,FALSE,"S2 U.S. B.S.POS";#N/A,#N/A,FALSE,"S3 US POS";#N/A,#N/A,FALSE,"S4 Family POS";#N/A,#N/A,FALSE,"S5 Ship vs POS";#N/A,#N/A,FALSE,"S6 Top VAR"}</definedName>
    <definedName name="fofoofofo" localSheetId="0" hidden="1">{#N/A,#N/A,FALSE,"S1 Theatre Sum";#N/A,#N/A,FALSE,"S2 U.S. B.S.POS";#N/A,#N/A,FALSE,"S3 US POS";#N/A,#N/A,FALSE,"S4 Family POS";#N/A,#N/A,FALSE,"S5 Ship vs POS";#N/A,#N/A,FALSE,"S6 Top VAR"}</definedName>
    <definedName name="fofoofofo" localSheetId="7" hidden="1">{#N/A,#N/A,FALSE,"S1 Theatre Sum";#N/A,#N/A,FALSE,"S2 U.S. B.S.POS";#N/A,#N/A,FALSE,"S3 US POS";#N/A,#N/A,FALSE,"S4 Family POS";#N/A,#N/A,FALSE,"S5 Ship vs POS";#N/A,#N/A,FALSE,"S6 Top VAR"}</definedName>
    <definedName name="fofoofofo" localSheetId="1" hidden="1">{#N/A,#N/A,FALSE,"S1 Theatre Sum";#N/A,#N/A,FALSE,"S2 U.S. B.S.POS";#N/A,#N/A,FALSE,"S3 US POS";#N/A,#N/A,FALSE,"S4 Family POS";#N/A,#N/A,FALSE,"S5 Ship vs POS";#N/A,#N/A,FALSE,"S6 Top VAR"}</definedName>
    <definedName name="fofoofofo" localSheetId="6" hidden="1">{#N/A,#N/A,FALSE,"S1 Theatre Sum";#N/A,#N/A,FALSE,"S2 U.S. B.S.POS";#N/A,#N/A,FALSE,"S3 US POS";#N/A,#N/A,FALSE,"S4 Family POS";#N/A,#N/A,FALSE,"S5 Ship vs POS";#N/A,#N/A,FALSE,"S6 Top VAR"}</definedName>
    <definedName name="fofoofofo" hidden="1">{#N/A,#N/A,FALSE,"S1 Theatre Sum";#N/A,#N/A,FALSE,"S2 U.S. B.S.POS";#N/A,#N/A,FALSE,"S3 US POS";#N/A,#N/A,FALSE,"S4 Family POS";#N/A,#N/A,FALSE,"S5 Ship vs POS";#N/A,#N/A,FALSE,"S6 Top VAR"}</definedName>
    <definedName name="fsdf" localSheetId="2" hidden="1">{"'1-TheatreBkgs'!$A$1:$L$102"}</definedName>
    <definedName name="fsdf" localSheetId="3" hidden="1">{"'1-TheatreBkgs'!$A$1:$L$102"}</definedName>
    <definedName name="fsdf" localSheetId="4" hidden="1">{"'1-TheatreBkgs'!$A$1:$L$102"}</definedName>
    <definedName name="fsdf" localSheetId="5" hidden="1">{"'1-TheatreBkgs'!$A$1:$L$102"}</definedName>
    <definedName name="fsdf" localSheetId="0" hidden="1">{"'1-TheatreBkgs'!$A$1:$L$102"}</definedName>
    <definedName name="fsdf" localSheetId="7" hidden="1">{"'1-TheatreBkgs'!$A$1:$L$102"}</definedName>
    <definedName name="fsdf" localSheetId="1" hidden="1">{"'1-TheatreBkgs'!$A$1:$L$102"}</definedName>
    <definedName name="fsdf" localSheetId="6" hidden="1">{"'1-TheatreBkgs'!$A$1:$L$102"}</definedName>
    <definedName name="fsdf" hidden="1">{"'1-TheatreBkgs'!$A$1:$L$102"}</definedName>
    <definedName name="gfgf" localSheetId="2"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gfgf" localSheetId="3"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gfgf" localSheetId="4"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gfgf" localSheetId="5"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gfgf" localSheetId="0"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gfgf" localSheetId="7"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gfgf" localSheetId="1"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gfgf" localSheetId="6"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gfgf"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Headcount" localSheetId="2" hidden="1">{#N/A,#N/A,FALSE,"Default Data";#N/A,#N/A,FALSE,"99 Tax Model";#N/A,#N/A,FALSE,"99 Incremental BV";#N/A,#N/A,FALSE,"99 Tax Model CL";#N/A,#N/A,FALSE,"99 Incremental CL";#N/A,#N/A,FALSE,"Cisco FSC";#N/A,#N/A,FALSE,"25% case";#N/A,#N/A,FALSE,"ROY CALCS";#N/A,#N/A,FALSE,"Acquisition Royalty"}</definedName>
    <definedName name="Headcount" localSheetId="3" hidden="1">{#N/A,#N/A,FALSE,"Default Data";#N/A,#N/A,FALSE,"99 Tax Model";#N/A,#N/A,FALSE,"99 Incremental BV";#N/A,#N/A,FALSE,"99 Tax Model CL";#N/A,#N/A,FALSE,"99 Incremental CL";#N/A,#N/A,FALSE,"Cisco FSC";#N/A,#N/A,FALSE,"25% case";#N/A,#N/A,FALSE,"ROY CALCS";#N/A,#N/A,FALSE,"Acquisition Royalty"}</definedName>
    <definedName name="Headcount" localSheetId="4" hidden="1">{#N/A,#N/A,FALSE,"Default Data";#N/A,#N/A,FALSE,"99 Tax Model";#N/A,#N/A,FALSE,"99 Incremental BV";#N/A,#N/A,FALSE,"99 Tax Model CL";#N/A,#N/A,FALSE,"99 Incremental CL";#N/A,#N/A,FALSE,"Cisco FSC";#N/A,#N/A,FALSE,"25% case";#N/A,#N/A,FALSE,"ROY CALCS";#N/A,#N/A,FALSE,"Acquisition Royalty"}</definedName>
    <definedName name="Headcount" localSheetId="5" hidden="1">{#N/A,#N/A,FALSE,"Default Data";#N/A,#N/A,FALSE,"99 Tax Model";#N/A,#N/A,FALSE,"99 Incremental BV";#N/A,#N/A,FALSE,"99 Tax Model CL";#N/A,#N/A,FALSE,"99 Incremental CL";#N/A,#N/A,FALSE,"Cisco FSC";#N/A,#N/A,FALSE,"25% case";#N/A,#N/A,FALSE,"ROY CALCS";#N/A,#N/A,FALSE,"Acquisition Royalty"}</definedName>
    <definedName name="Headcount" localSheetId="0" hidden="1">{#N/A,#N/A,FALSE,"Default Data";#N/A,#N/A,FALSE,"99 Tax Model";#N/A,#N/A,FALSE,"99 Incremental BV";#N/A,#N/A,FALSE,"99 Tax Model CL";#N/A,#N/A,FALSE,"99 Incremental CL";#N/A,#N/A,FALSE,"Cisco FSC";#N/A,#N/A,FALSE,"25% case";#N/A,#N/A,FALSE,"ROY CALCS";#N/A,#N/A,FALSE,"Acquisition Royalty"}</definedName>
    <definedName name="Headcount" localSheetId="7" hidden="1">{#N/A,#N/A,FALSE,"Default Data";#N/A,#N/A,FALSE,"99 Tax Model";#N/A,#N/A,FALSE,"99 Incremental BV";#N/A,#N/A,FALSE,"99 Tax Model CL";#N/A,#N/A,FALSE,"99 Incremental CL";#N/A,#N/A,FALSE,"Cisco FSC";#N/A,#N/A,FALSE,"25% case";#N/A,#N/A,FALSE,"ROY CALCS";#N/A,#N/A,FALSE,"Acquisition Royalty"}</definedName>
    <definedName name="Headcount" localSheetId="1" hidden="1">{#N/A,#N/A,FALSE,"Default Data";#N/A,#N/A,FALSE,"99 Tax Model";#N/A,#N/A,FALSE,"99 Incremental BV";#N/A,#N/A,FALSE,"99 Tax Model CL";#N/A,#N/A,FALSE,"99 Incremental CL";#N/A,#N/A,FALSE,"Cisco FSC";#N/A,#N/A,FALSE,"25% case";#N/A,#N/A,FALSE,"ROY CALCS";#N/A,#N/A,FALSE,"Acquisition Royalty"}</definedName>
    <definedName name="Headcount" localSheetId="6" hidden="1">{#N/A,#N/A,FALSE,"Default Data";#N/A,#N/A,FALSE,"99 Tax Model";#N/A,#N/A,FALSE,"99 Incremental BV";#N/A,#N/A,FALSE,"99 Tax Model CL";#N/A,#N/A,FALSE,"99 Incremental CL";#N/A,#N/A,FALSE,"Cisco FSC";#N/A,#N/A,FALSE,"25% case";#N/A,#N/A,FALSE,"ROY CALCS";#N/A,#N/A,FALSE,"Acquisition Royalty"}</definedName>
    <definedName name="Headcount" hidden="1">{#N/A,#N/A,FALSE,"Default Data";#N/A,#N/A,FALSE,"99 Tax Model";#N/A,#N/A,FALSE,"99 Incremental BV";#N/A,#N/A,FALSE,"99 Tax Model CL";#N/A,#N/A,FALSE,"99 Incremental CL";#N/A,#N/A,FALSE,"Cisco FSC";#N/A,#N/A,FALSE,"25% case";#N/A,#N/A,FALSE,"ROY CALCS";#N/A,#N/A,FALSE,"Acquisition Royalty"}</definedName>
    <definedName name="headcount1" localSheetId="2" hidden="1">{#N/A,#N/A,FALSE,"Default Data";#N/A,#N/A,FALSE,"99 Tax Model";#N/A,#N/A,FALSE,"99 Incremental BV";#N/A,#N/A,FALSE,"99 Tax Model CL";#N/A,#N/A,FALSE,"99 Incremental CL";#N/A,#N/A,FALSE,"Cisco FSC";#N/A,#N/A,FALSE,"25% case";#N/A,#N/A,FALSE,"ROY CALCS";#N/A,#N/A,FALSE,"Acquisition Royalty"}</definedName>
    <definedName name="headcount1" localSheetId="3" hidden="1">{#N/A,#N/A,FALSE,"Default Data";#N/A,#N/A,FALSE,"99 Tax Model";#N/A,#N/A,FALSE,"99 Incremental BV";#N/A,#N/A,FALSE,"99 Tax Model CL";#N/A,#N/A,FALSE,"99 Incremental CL";#N/A,#N/A,FALSE,"Cisco FSC";#N/A,#N/A,FALSE,"25% case";#N/A,#N/A,FALSE,"ROY CALCS";#N/A,#N/A,FALSE,"Acquisition Royalty"}</definedName>
    <definedName name="headcount1" localSheetId="4" hidden="1">{#N/A,#N/A,FALSE,"Default Data";#N/A,#N/A,FALSE,"99 Tax Model";#N/A,#N/A,FALSE,"99 Incremental BV";#N/A,#N/A,FALSE,"99 Tax Model CL";#N/A,#N/A,FALSE,"99 Incremental CL";#N/A,#N/A,FALSE,"Cisco FSC";#N/A,#N/A,FALSE,"25% case";#N/A,#N/A,FALSE,"ROY CALCS";#N/A,#N/A,FALSE,"Acquisition Royalty"}</definedName>
    <definedName name="headcount1" localSheetId="5" hidden="1">{#N/A,#N/A,FALSE,"Default Data";#N/A,#N/A,FALSE,"99 Tax Model";#N/A,#N/A,FALSE,"99 Incremental BV";#N/A,#N/A,FALSE,"99 Tax Model CL";#N/A,#N/A,FALSE,"99 Incremental CL";#N/A,#N/A,FALSE,"Cisco FSC";#N/A,#N/A,FALSE,"25% case";#N/A,#N/A,FALSE,"ROY CALCS";#N/A,#N/A,FALSE,"Acquisition Royalty"}</definedName>
    <definedName name="headcount1" localSheetId="0" hidden="1">{#N/A,#N/A,FALSE,"Default Data";#N/A,#N/A,FALSE,"99 Tax Model";#N/A,#N/A,FALSE,"99 Incremental BV";#N/A,#N/A,FALSE,"99 Tax Model CL";#N/A,#N/A,FALSE,"99 Incremental CL";#N/A,#N/A,FALSE,"Cisco FSC";#N/A,#N/A,FALSE,"25% case";#N/A,#N/A,FALSE,"ROY CALCS";#N/A,#N/A,FALSE,"Acquisition Royalty"}</definedName>
    <definedName name="headcount1" localSheetId="7" hidden="1">{#N/A,#N/A,FALSE,"Default Data";#N/A,#N/A,FALSE,"99 Tax Model";#N/A,#N/A,FALSE,"99 Incremental BV";#N/A,#N/A,FALSE,"99 Tax Model CL";#N/A,#N/A,FALSE,"99 Incremental CL";#N/A,#N/A,FALSE,"Cisco FSC";#N/A,#N/A,FALSE,"25% case";#N/A,#N/A,FALSE,"ROY CALCS";#N/A,#N/A,FALSE,"Acquisition Royalty"}</definedName>
    <definedName name="headcount1" localSheetId="1" hidden="1">{#N/A,#N/A,FALSE,"Default Data";#N/A,#N/A,FALSE,"99 Tax Model";#N/A,#N/A,FALSE,"99 Incremental BV";#N/A,#N/A,FALSE,"99 Tax Model CL";#N/A,#N/A,FALSE,"99 Incremental CL";#N/A,#N/A,FALSE,"Cisco FSC";#N/A,#N/A,FALSE,"25% case";#N/A,#N/A,FALSE,"ROY CALCS";#N/A,#N/A,FALSE,"Acquisition Royalty"}</definedName>
    <definedName name="headcount1" localSheetId="6" hidden="1">{#N/A,#N/A,FALSE,"Default Data";#N/A,#N/A,FALSE,"99 Tax Model";#N/A,#N/A,FALSE,"99 Incremental BV";#N/A,#N/A,FALSE,"99 Tax Model CL";#N/A,#N/A,FALSE,"99 Incremental CL";#N/A,#N/A,FALSE,"Cisco FSC";#N/A,#N/A,FALSE,"25% case";#N/A,#N/A,FALSE,"ROY CALCS";#N/A,#N/A,FALSE,"Acquisition Royalty"}</definedName>
    <definedName name="headcount1" hidden="1">{#N/A,#N/A,FALSE,"Default Data";#N/A,#N/A,FALSE,"99 Tax Model";#N/A,#N/A,FALSE,"99 Incremental BV";#N/A,#N/A,FALSE,"99 Tax Model CL";#N/A,#N/A,FALSE,"99 Incremental CL";#N/A,#N/A,FALSE,"Cisco FSC";#N/A,#N/A,FALSE,"25% case";#N/A,#N/A,FALSE,"ROY CALCS";#N/A,#N/A,FALSE,"Acquisition Royalty"}</definedName>
    <definedName name="HTML_CodePage" hidden="1">1252</definedName>
    <definedName name="HTML_Control" localSheetId="2" hidden="1">{"'1-TheatreBkgs'!$A$1:$L$102"}</definedName>
    <definedName name="HTML_Control" localSheetId="3" hidden="1">{"'1-TheatreBkgs'!$A$1:$L$102"}</definedName>
    <definedName name="HTML_Control" localSheetId="4" hidden="1">{"'1-TheatreBkgs'!$A$1:$L$102"}</definedName>
    <definedName name="HTML_Control" localSheetId="5" hidden="1">{"'1-TheatreBkgs'!$A$1:$L$102"}</definedName>
    <definedName name="HTML_Control" localSheetId="0" hidden="1">{"'1-TheatreBkgs'!$A$1:$L$102"}</definedName>
    <definedName name="HTML_Control" localSheetId="7" hidden="1">{"'1-TheatreBkgs'!$A$1:$L$102"}</definedName>
    <definedName name="HTML_Control" localSheetId="1" hidden="1">{"'1-TheatreBkgs'!$A$1:$L$102"}</definedName>
    <definedName name="HTML_Control" localSheetId="6" hidden="1">{"'1-TheatreBkgs'!$A$1:$L$102"}</definedName>
    <definedName name="HTML_Control" hidden="1">{"'1-TheatreBkgs'!$A$1:$L$102"}</definedName>
    <definedName name="HTML_Control1" localSheetId="2" hidden="1">{"'1-TheatreBkgs'!$A$1:$L$102"}</definedName>
    <definedName name="HTML_Control1" localSheetId="3" hidden="1">{"'1-TheatreBkgs'!$A$1:$L$102"}</definedName>
    <definedName name="HTML_Control1" localSheetId="4" hidden="1">{"'1-TheatreBkgs'!$A$1:$L$102"}</definedName>
    <definedName name="HTML_Control1" localSheetId="5" hidden="1">{"'1-TheatreBkgs'!$A$1:$L$102"}</definedName>
    <definedName name="HTML_Control1" localSheetId="0" hidden="1">{"'1-TheatreBkgs'!$A$1:$L$102"}</definedName>
    <definedName name="HTML_Control1" localSheetId="7" hidden="1">{"'1-TheatreBkgs'!$A$1:$L$102"}</definedName>
    <definedName name="HTML_Control1" localSheetId="1" hidden="1">{"'1-TheatreBkgs'!$A$1:$L$102"}</definedName>
    <definedName name="HTML_Control1" localSheetId="6" hidden="1">{"'1-TheatreBkgs'!$A$1:$L$102"}</definedName>
    <definedName name="HTML_Control1" hidden="1">{"'1-TheatreBkgs'!$A$1:$L$102"}</definedName>
    <definedName name="html_control2" localSheetId="2" hidden="1">{"'1-TheatreBkgs'!$A$1:$L$102"}</definedName>
    <definedName name="html_control2" localSheetId="3" hidden="1">{"'1-TheatreBkgs'!$A$1:$L$102"}</definedName>
    <definedName name="html_control2" localSheetId="4" hidden="1">{"'1-TheatreBkgs'!$A$1:$L$102"}</definedName>
    <definedName name="html_control2" localSheetId="5" hidden="1">{"'1-TheatreBkgs'!$A$1:$L$102"}</definedName>
    <definedName name="html_control2" localSheetId="0" hidden="1">{"'1-TheatreBkgs'!$A$1:$L$102"}</definedName>
    <definedName name="html_control2" localSheetId="7" hidden="1">{"'1-TheatreBkgs'!$A$1:$L$102"}</definedName>
    <definedName name="html_control2" localSheetId="1" hidden="1">{"'1-TheatreBkgs'!$A$1:$L$102"}</definedName>
    <definedName name="html_control2" localSheetId="6" hidden="1">{"'1-TheatreBkgs'!$A$1:$L$102"}</definedName>
    <definedName name="html_control2" hidden="1">{"'1-TheatreBkgs'!$A$1:$L$102"}</definedName>
    <definedName name="HTML_Control3" localSheetId="2" hidden="1">{"'1-TheatreBkgs'!$A$1:$L$102"}</definedName>
    <definedName name="HTML_Control3" localSheetId="3" hidden="1">{"'1-TheatreBkgs'!$A$1:$L$102"}</definedName>
    <definedName name="HTML_Control3" localSheetId="4" hidden="1">{"'1-TheatreBkgs'!$A$1:$L$102"}</definedName>
    <definedName name="HTML_Control3" localSheetId="5" hidden="1">{"'1-TheatreBkgs'!$A$1:$L$102"}</definedName>
    <definedName name="HTML_Control3" localSheetId="0" hidden="1">{"'1-TheatreBkgs'!$A$1:$L$102"}</definedName>
    <definedName name="HTML_Control3" localSheetId="7" hidden="1">{"'1-TheatreBkgs'!$A$1:$L$102"}</definedName>
    <definedName name="HTML_Control3" localSheetId="1" hidden="1">{"'1-TheatreBkgs'!$A$1:$L$102"}</definedName>
    <definedName name="HTML_Control3" localSheetId="6" hidden="1">{"'1-TheatreBkgs'!$A$1:$L$102"}</definedName>
    <definedName name="HTML_Control3" hidden="1">{"'1-TheatreBkgs'!$A$1:$L$102"}</definedName>
    <definedName name="HTML_Description" hidden="1">""</definedName>
    <definedName name="HTML_Email" hidden="1">"chanders@cisco.com"</definedName>
    <definedName name="HTML_Header" hidden="1">""</definedName>
    <definedName name="HTML_LastUpdate" hidden="1">"5/19/97"</definedName>
    <definedName name="HTML_LineAfter" hidden="1">TRUE</definedName>
    <definedName name="HTML_LineBefore" hidden="1">FALSE</definedName>
    <definedName name="HTML_Name" hidden="1">"Charlene Anderson"</definedName>
    <definedName name="HTML_OBDlg2" hidden="1">TRUE</definedName>
    <definedName name="HTML_OBDlg3" hidden="1">TRUE</definedName>
    <definedName name="HTML_OBDlg4" hidden="1">TRUE</definedName>
    <definedName name="HTML_OS" hidden="1">0</definedName>
    <definedName name="HTML_PathFile" hidden="1">"C:\Data\Char's\finhr\wkly_thtre_book.html"</definedName>
    <definedName name="HTML_PathTemplate" hidden="1">"D:\Data\Business Summary\bsbookings.htm"</definedName>
    <definedName name="HTML_Title" hidden="1">"EH Apr97"</definedName>
    <definedName name="HTML1_1" hidden="1">"'[mgmt report (3-98).xls]Frontpage'!$A$1:$M$36"</definedName>
    <definedName name="HTML1_10" hidden="1">""</definedName>
    <definedName name="HTML1_11" hidden="1">1</definedName>
    <definedName name="HTML1_12" hidden="1">"C:\Data\Management Report\AR Dashboard\P8 FY98\MyHTML.htm"</definedName>
    <definedName name="HTML1_2" hidden="1">1</definedName>
    <definedName name="HTML1_3" hidden="1">"Management Report"</definedName>
    <definedName name="HTML1_4" hidden="1">"Frontpage"</definedName>
    <definedName name="HTML1_5" hidden="1">""</definedName>
    <definedName name="HTML1_6" hidden="1">1</definedName>
    <definedName name="HTML1_7" hidden="1">1</definedName>
    <definedName name="HTML1_8" hidden="1">"4/3/98"</definedName>
    <definedName name="HTML1_9" hidden="1">"Mary Pratt"</definedName>
    <definedName name="HTMLCount" hidden="1">1</definedName>
    <definedName name="HUh" localSheetId="2" hidden="1">{"'Standalone List Price Trends'!$A$1:$X$56"}</definedName>
    <definedName name="HUh" localSheetId="3" hidden="1">{"'Standalone List Price Trends'!$A$1:$X$56"}</definedName>
    <definedName name="HUh" localSheetId="4" hidden="1">{"'Standalone List Price Trends'!$A$1:$X$56"}</definedName>
    <definedName name="HUh" localSheetId="5" hidden="1">{"'Standalone List Price Trends'!$A$1:$X$56"}</definedName>
    <definedName name="HUh" localSheetId="0" hidden="1">{"'Standalone List Price Trends'!$A$1:$X$56"}</definedName>
    <definedName name="HUh" localSheetId="7" hidden="1">{"'Standalone List Price Trends'!$A$1:$X$56"}</definedName>
    <definedName name="HUh" localSheetId="1" hidden="1">{"'Standalone List Price Trends'!$A$1:$X$56"}</definedName>
    <definedName name="HUh" localSheetId="6" hidden="1">{"'Standalone List Price Trends'!$A$1:$X$56"}</definedName>
    <definedName name="HUh" hidden="1">{"'Standalone List Price Trends'!$A$1:$X$56"}</definedName>
    <definedName name="IQ_ACCOUNT_CHANGE" hidden="1">"c413"</definedName>
    <definedName name="IQ_ACCOUNTS_PAY" hidden="1">"c32"</definedName>
    <definedName name="IQ_ACCR_INT_PAY" hidden="1">"c1"</definedName>
    <definedName name="IQ_ACCR_INT_PAY_CF" hidden="1">"c2"</definedName>
    <definedName name="IQ_ACCR_INT_RECEIV" hidden="1">"c3"</definedName>
    <definedName name="IQ_ACCR_INT_RECEIV_CF" hidden="1">"c4"</definedName>
    <definedName name="IQ_ACCRUED_EXP" hidden="1">"c8"</definedName>
    <definedName name="IQ_ACCUM_DEP" hidden="1">"c7"</definedName>
    <definedName name="IQ_ACQ_COSTS_CAPITALIZED" hidden="1">"c5"</definedName>
    <definedName name="IQ_ACQUIRE_REAL_ESTATE_CF" hidden="1">"c6"</definedName>
    <definedName name="IQ_ACQUISITION_RE_ASSETS" hidden="1">"c1628"</definedName>
    <definedName name="IQ_AD" hidden="1">"c7"</definedName>
    <definedName name="IQ_ADD_PAID_IN" hidden="1">"c39"</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IT" hidden="1">"c13"</definedName>
    <definedName name="IQ_AE_UTI" hidden="1">"c14"</definedName>
    <definedName name="IQ_ALLOW_BORROW_CONST" hidden="1">"c15"</definedName>
    <definedName name="IQ_ALLOW_CONST" hidden="1">"c16"</definedName>
    <definedName name="IQ_ALLOW_EQUITY_CONST" hidden="1">"c16"</definedName>
    <definedName name="IQ_ALLOW_LL" hidden="1">"c17"</definedName>
    <definedName name="IQ_ALLOWANCE_10YR_ANN_GROWTH" hidden="1">"c18"</definedName>
    <definedName name="IQ_ALLOWANCE_1YR_ANN_GROWTH" hidden="1">"c19"</definedName>
    <definedName name="IQ_ALLOWANCE_2YR_ANN_GROWTH" hidden="1">"c20"</definedName>
    <definedName name="IQ_ALLOWANCE_3YR_ANN_GROWTH" hidden="1">"c21"</definedName>
    <definedName name="IQ_ALLOWANCE_5YR_ANN_GROWTH" hidden="1">"c22"</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ORTIZATION" hidden="1">"c1471"</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IT" hidden="1">"c43"</definedName>
    <definedName name="IQ_AR_TURNS" hidden="1">"c44"</definedName>
    <definedName name="IQ_AR_UTI" hidden="1">"c45"</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IT" hidden="1">"c60"</definedName>
    <definedName name="IQ_ASSET_WRITEDOWN_UTI" hidden="1">"c61"</definedName>
    <definedName name="IQ_AUDITOR_NAME" hidden="1">"c1539"</definedName>
    <definedName name="IQ_AUDITOR_OPINION" hidden="1">"c1540"</definedName>
    <definedName name="IQ_AUTO_WRITTEN" hidden="1">"c62"</definedName>
    <definedName name="IQ_AVG_BROKER_REC" hidden="1">"c63"</definedName>
    <definedName name="IQ_AVG_BROKER_REC_NO" hidden="1">"c64"</definedName>
    <definedName name="IQ_AVG_DAILY_VOL" hidden="1">"c65"</definedName>
    <definedName name="IQ_AVG_INT_BEAR_LIAB" hidden="1">"c66"</definedName>
    <definedName name="IQ_AVG_INT_BEAR_LIAB_10YR_ANN_GROWTH" hidden="1">"c67"</definedName>
    <definedName name="IQ_AVG_INT_BEAR_LIAB_1YR_ANN_GROWTH" hidden="1">"c68"</definedName>
    <definedName name="IQ_AVG_INT_BEAR_LIAB_2YR_ANN_GROWTH" hidden="1">"c69"</definedName>
    <definedName name="IQ_AVG_INT_BEAR_LIAB_3YR_ANN_GROWTH" hidden="1">"c70"</definedName>
    <definedName name="IQ_AVG_INT_BEAR_LIAB_5YR_ANN_GROWTH" hidden="1">"c71"</definedName>
    <definedName name="IQ_AVG_INT_BEAR_LIAB_7YR_ANN_GROWTH" hidden="1">"c72"</definedName>
    <definedName name="IQ_AVG_INT_EARN_ASSETS" hidden="1">"c73"</definedName>
    <definedName name="IQ_AVG_INT_EARN_ASSETS_10YR_ANN_GROWTH" hidden="1">"c74"</definedName>
    <definedName name="IQ_AVG_INT_EARN_ASSETS_1YR_ANN_GROWTH" hidden="1">"c75"</definedName>
    <definedName name="IQ_AVG_INT_EARN_ASSETS_2YR_ANN_GROWTH" hidden="1">"c76"</definedName>
    <definedName name="IQ_AVG_INT_EARN_ASSETS_3YR_ANN_GROWTH" hidden="1">"c77"</definedName>
    <definedName name="IQ_AVG_INT_EARN_ASSETS_5YR_ANN_GROWTH" hidden="1">"c78"</definedName>
    <definedName name="IQ_AVG_INT_EARN_ASSETS_7YR_ANN_GROWTH" hidden="1">"c79"</definedName>
    <definedName name="IQ_AVG_MKTCAP" hidden="1">"c80"</definedName>
    <definedName name="IQ_AVG_PRICE" hidden="1">"c81"</definedName>
    <definedName name="IQ_AVG_PRICE_TARGET" hidden="1">"c82"</definedName>
    <definedName name="IQ_AVG_SHAREOUTSTANDING" hidden="1">"c83"</definedName>
    <definedName name="IQ_AVG_TEV" hidden="1">"c84"</definedName>
    <definedName name="IQ_AVG_VOLUME" hidden="1">"c65"</definedName>
    <definedName name="IQ_BASIC_EPS_EXCL" hidden="1">"c85"</definedName>
    <definedName name="IQ_BASIC_EPS_INCL" hidden="1">"c86"</definedName>
    <definedName name="IQ_BASIC_NORMAL_EPS" hidden="1">"c1592"</definedName>
    <definedName name="IQ_BASIC_WEIGHT" hidden="1">"c87"</definedName>
    <definedName name="IQ_BETA" hidden="1">"c88"</definedName>
    <definedName name="IQ_BIG_INT_BEAR_CD" hidden="1">"c89"</definedName>
    <definedName name="IQ_BOARD_MEMBER" hidden="1">"c96"</definedName>
    <definedName name="IQ_BOARD_MEMBER_TITLE" hidden="1">"c97"</definedName>
    <definedName name="IQ_BROK_COMISSION" hidden="1">"c98"</definedName>
    <definedName name="IQ_BUILDINGS" hidden="1">"c99"</definedName>
    <definedName name="IQ_BUSINESS_DESCRIPTION" hidden="1">"c322"</definedName>
    <definedName name="IQ_BV_OVER_SHARES" hidden="1">"c100"</definedName>
    <definedName name="IQ_BV_SHARE" hidden="1">"c100"</definedName>
    <definedName name="IQ_CAL_Q" hidden="1">"c101"</definedName>
    <definedName name="IQ_CAL_Y" hidden="1">"c102"</definedName>
    <definedName name="IQ_CAPEX" hidden="1">"c103"</definedName>
    <definedName name="IQ_CAPEX_10YR_ANN_GROWTH" hidden="1">"c104"</definedName>
    <definedName name="IQ_CAPEX_1YR_ANN_GROWTH" hidden="1">"c105"</definedName>
    <definedName name="IQ_CAPEX_2YR_ANN_GROWTH" hidden="1">"c106"</definedName>
    <definedName name="IQ_CAPEX_3YR_ANN_GROWTH" hidden="1">"c107"</definedName>
    <definedName name="IQ_CAPEX_5YR_ANN_GROWTH" hidden="1">"c108"</definedName>
    <definedName name="IQ_CAPEX_7YR_ANN_GROWTH" hidden="1">"c109"</definedName>
    <definedName name="IQ_CAPEX_BNK" hidden="1">"c110"</definedName>
    <definedName name="IQ_CAPEX_BR" hidden="1">"c111"</definedName>
    <definedName name="IQ_CAPEX_FIN" hidden="1">"c112"</definedName>
    <definedName name="IQ_CAPEX_INS" hidden="1">"c113"</definedName>
    <definedName name="IQ_CAPEX_UTI" hidden="1">"c114"</definedName>
    <definedName name="IQ_CAPITAL_LEASE" hidden="1">"c115"</definedName>
    <definedName name="IQ_CAPITAL_LEASES" hidden="1">"c115"</definedName>
    <definedName name="IQ_CASH" hidden="1">"c118"</definedName>
    <definedName name="IQ_CASH_ACQUIRE_CF" hidden="1">"c1630"</definedName>
    <definedName name="IQ_CASH_CONVERSION" hidden="1">"c117"</definedName>
    <definedName name="IQ_CASH_DUE_BANKS" hidden="1">"c118"</definedName>
    <definedName name="IQ_CASH_EQUIV" hidden="1">"c118"</definedName>
    <definedName name="IQ_CASH_FINAN" hidden="1">"c119"</definedName>
    <definedName name="IQ_CASH_INTEREST" hidden="1">"c120"</definedName>
    <definedName name="IQ_CASH_INVEST" hidden="1">"c121"</definedName>
    <definedName name="IQ_CASH_OPER" hidden="1">"c122"</definedName>
    <definedName name="IQ_CASH_SEGREG" hidden="1">"c123"</definedName>
    <definedName name="IQ_CASH_ST" hidden="1">"c124"</definedName>
    <definedName name="IQ_CASH_ST_INVEST" hidden="1">"c124"</definedName>
    <definedName name="IQ_CASH_TAXES" hidden="1">"c125"</definedName>
    <definedName name="IQ_CFO_10YR_ANN_GROWTH" hidden="1">"c126"</definedName>
    <definedName name="IQ_CFO_1YR_ANN_GROWTH" hidden="1">"c127"</definedName>
    <definedName name="IQ_CFO_2YR_ANN_GROWTH" hidden="1">"c128"</definedName>
    <definedName name="IQ_CFO_3YR_ANN_GROWTH" hidden="1">"c129"</definedName>
    <definedName name="IQ_CFO_5YR_ANN_GROWTH" hidden="1">"c130"</definedName>
    <definedName name="IQ_CFO_7YR_ANN_GROWTH" hidden="1">"c131"</definedName>
    <definedName name="IQ_CFO_CURRENT_LIAB" hidden="1">"c132"</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ORY" hidden="1">"c151"</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"c161"</definedName>
    <definedName name="IQ_CHARGE_OFFS_GROSS" hidden="1">"c162"</definedName>
    <definedName name="IQ_CHARGE_OFFS_NET" hidden="1">"c163"</definedName>
    <definedName name="IQ_CHARGE_OFFS_RECOVERED" hidden="1">"c164"</definedName>
    <definedName name="IQ_CHARGE_OFFS_TOTAL_AVG_LOANS" hidden="1">"c165"</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OSEPRICE" hidden="1">"c174"</definedName>
    <definedName name="IQ_COGS" hidden="1">"c175"</definedName>
    <definedName name="IQ_COMBINED_RATIO" hidden="1">"c176"</definedName>
    <definedName name="IQ_COMMERCIAL_DOM" hidden="1">"c177"</definedName>
    <definedName name="IQ_COMMERCIAL_FIRE_WRITTEN" hidden="1">"c178"</definedName>
    <definedName name="IQ_COMMERCIAL_MORT" hidden="1">"c179"</definedName>
    <definedName name="IQ_COMMISS_FEES" hidden="1">"c180"</definedName>
    <definedName name="IQ_COMMISSION_DEF" hidden="1">"c181"</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IT" hidden="1">"c188"</definedName>
    <definedName name="IQ_COMMON_APIC_UTI" hidden="1">"c189"</definedName>
    <definedName name="IQ_COMMON_DIV_CF" hidden="1">"c190"</definedName>
    <definedName name="IQ_COMMON_EQUITY_10YR_ANN_GROWTH" hidden="1">"c191"</definedName>
    <definedName name="IQ_COMMON_EQUITY_1YR_ANN_GROWTH" hidden="1">"c192"</definedName>
    <definedName name="IQ_COMMON_EQUITY_2YR_ANN_GROWTH" hidden="1">"c193"</definedName>
    <definedName name="IQ_COMMON_EQUITY_3YR_ANN_GROWTH" hidden="1">"c194"</definedName>
    <definedName name="IQ_COMMON_EQUITY_5YR_ANN_GROWTH" hidden="1">"c195"</definedName>
    <definedName name="IQ_COMMON_EQUITY_7YR_ANN_GROWTH" hidden="1">"c196"</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IT" hidden="1">"c211"</definedName>
    <definedName name="IQ_COMMON_REP_UTI" hidden="1">"c212"</definedName>
    <definedName name="IQ_COMMON_STOCK" hidden="1">"c182"</definedName>
    <definedName name="IQ_COMP_BENEFITS" hidden="1">"c213"</definedName>
    <definedName name="IQ_COMPANY_ADDRESS" hidden="1">"c214"</definedName>
    <definedName name="IQ_COMPANY_NAME" hidden="1">"c215"</definedName>
    <definedName name="IQ_COMPANY_NAME_LONG" hidden="1">"c1585"</definedName>
    <definedName name="IQ_COMPANY_PHONE" hidden="1">"c216"</definedName>
    <definedName name="IQ_COMPANY_STREET1" hidden="1">"c217"</definedName>
    <definedName name="IQ_COMPANY_STREET2" hidden="1">"c218"</definedName>
    <definedName name="IQ_COMPANY_TICKER" hidden="1">"c219"</definedName>
    <definedName name="IQ_COMPANY_WEBSITE" hidden="1">"c220"</definedName>
    <definedName name="IQ_COMPANY_ZIP" hidden="1">"c221"</definedName>
    <definedName name="IQ_CONSTRUCTION_LOANS" hidden="1">"c222"</definedName>
    <definedName name="IQ_CONSUMER_LOANS" hidden="1">"c223"</definedName>
    <definedName name="IQ_COST_BORROWINGS" hidden="1">"c225"</definedName>
    <definedName name="IQ_COST_REV" hidden="1">"c226"</definedName>
    <definedName name="IQ_COST_REVENUE" hidden="1">"c226"</definedName>
    <definedName name="IQ_COST_SAVINGS" hidden="1">"c227"</definedName>
    <definedName name="IQ_COST_SERVICE" hidden="1">"c228"</definedName>
    <definedName name="IQ_COST_TOTAL_BORROWINGS" hidden="1">"c229"</definedName>
    <definedName name="IQ_COUNTRY_NAME" hidden="1">"c230"</definedName>
    <definedName name="IQ_CQ" hidden="1">5000</definedName>
    <definedName name="IQ_CREDIT_CARD_FEE_BNK" hidden="1">"c231"</definedName>
    <definedName name="IQ_CREDIT_CARD_FEE_FIN" hidden="1">"c1583"</definedName>
    <definedName name="IQ_CREDIT_LOSS_CF" hidden="1">"c232"</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IT" hidden="1">"c239"</definedName>
    <definedName name="IQ_CURRENCY_GAIN_UTI" hidden="1">"c240"</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IT" hidden="1">"c1570"</definedName>
    <definedName name="IQ_CURRENT_PORT_DEBT_UTI" hidden="1">"c1571"</definedName>
    <definedName name="IQ_CURRENT_PORT_LEASES" hidden="1">"c245"</definedName>
    <definedName name="IQ_CURRENT_RATIO" hidden="1">"c246"</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IT" hidden="1">"c254"</definedName>
    <definedName name="IQ_DA_CF_UTI" hidden="1">"c255"</definedName>
    <definedName name="IQ_DA_FIN" hidden="1">"c256"</definedName>
    <definedName name="IQ_DA_INS" hidden="1">"c257"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IT" hidden="1">"c266"</definedName>
    <definedName name="IQ_DA_SUPPL_CF_UTI" hidden="1">"c267"</definedName>
    <definedName name="IQ_DA_SUPPL_FIN" hidden="1">"c268"</definedName>
    <definedName name="IQ_DA_SUPPL_INS" hidden="1">"c269"</definedName>
    <definedName name="IQ_DA_SUPPL_REIT" hidden="1">"c270"</definedName>
    <definedName name="IQ_DA_SUPPL_UTI" hidden="1">"c271"</definedName>
    <definedName name="IQ_DA_UTI" hidden="1">"c272"</definedName>
    <definedName name="IQ_DAYS_COVER_SHORT" hidden="1">"c1578"</definedName>
    <definedName name="IQ_DAYS_INVENTORY_OUT" hidden="1">"c273"</definedName>
    <definedName name="IQ_DAYS_PAY_OUTST" hidden="1">"c274"</definedName>
    <definedName name="IQ_DAYS_PAYABLE_OUT" hidden="1">"c274"</definedName>
    <definedName name="IQ_DAYS_SALES_OUT" hidden="1">"c275"</definedName>
    <definedName name="IQ_DAYS_SALES_OUTST" hidden="1">"c275"</definedName>
    <definedName name="IQ_DEF_ACQ_CST" hidden="1">"c301"</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OTHER_COST" hidden="1">"c284"</definedName>
    <definedName name="IQ_DEF_BENEFIT_ROA" hidden="1">"c285"</definedName>
    <definedName name="IQ_DEF_BENEFIT_SERVICE_COST" hidden="1">"c286"</definedName>
    <definedName name="IQ_DEF_BENEFIT_TOTAL_COST" hidden="1">"c287"</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IT" hidden="1">"c297"</definedName>
    <definedName name="IQ_DEF_CHARGES_LT_UTI" hidden="1">"c298"</definedName>
    <definedName name="IQ_DEF_CHARGES_REIT" hidden="1">"c299"</definedName>
    <definedName name="IQ_DEF_CONTRIBUTION_TOTAL_COST" hidden="1">"c300"</definedName>
    <definedName name="IQ_DEF_INC_TAX" hidden="1">"c313"</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IT" hidden="1">"c318"</definedName>
    <definedName name="IQ_DEF_TAX_LIAB_LT_UTI" hidden="1">"c319"</definedName>
    <definedName name="IQ_DEFERRED_INC_TAX" hidden="1">"c315"</definedName>
    <definedName name="IQ_DEFERRED_TAXES" hidden="1">"c147"</definedName>
    <definedName name="IQ_DEMAND_DEP" hidden="1">"c320"</definedName>
    <definedName name="IQ_DEPOSITS_FIN" hidden="1">"c321"</definedName>
    <definedName name="IQ_DEPRE_AMORT" hidden="1">"c247"</definedName>
    <definedName name="IQ_DEPRE_AMORT_SUPPL" hidden="1">"c1593"</definedName>
    <definedName name="IQ_DEPRE_DEPLE" hidden="1">"c261"</definedName>
    <definedName name="IQ_DEPRE_SUPP" hidden="1">"c1443"</definedName>
    <definedName name="IQ_DESCRIPTION_LONG" hidden="1">"c322"</definedName>
    <definedName name="IQ_DEVELOP_LAND" hidden="1">"c323"</definedName>
    <definedName name="IQ_DILUT_ADJUST" hidden="1">"c1621"</definedName>
    <definedName name="IQ_DILUT_EPS_EXCL" hidden="1">"c324"</definedName>
    <definedName name="IQ_DILUT_EPS_INCL" hidden="1">"c325"</definedName>
    <definedName name="IQ_DILUT_NORMAL_EPS" hidden="1">"c1594"</definedName>
    <definedName name="IQ_DILUT_WEIGHT" hidden="1">"c326"</definedName>
    <definedName name="IQ_DISCONT_OPER" hidden="1">"c333"</definedName>
    <definedName name="IQ_DISCOUNT_RATE_PENSION_DOMESTIC" hidden="1">"c327"</definedName>
    <definedName name="IQ_DISCOUNT_RATE_PENSION_FOREIGN" hidden="1">"c328"</definedName>
    <definedName name="IQ_DISTR_EXCESS_EARN" hidden="1">"c329"</definedName>
    <definedName name="IQ_DIV_SHARE" hidden="1">"c330"</definedName>
    <definedName name="IQ_DIVEST_CF" hidden="1">"c331"</definedName>
    <definedName name="IQ_DIVID_SHARE" hidden="1">"c330"</definedName>
    <definedName name="IQ_DIVIDEND_YIELD" hidden="1">"c332"</definedName>
    <definedName name="IQ_DO" hidden="1">"c333"</definedName>
    <definedName name="IQ_DO_ASSETS_CURRENT" hidden="1">"c334"</definedName>
    <definedName name="IQ_DO_ASSETS_LT" hidden="1">"c335"</definedName>
    <definedName name="IQ_DO_CF" hidden="1">"c336"</definedName>
    <definedName name="IQ_DPS_10YR_ANN_GROWTH" hidden="1">"c337"</definedName>
    <definedName name="IQ_DPS_1YR_ANN_GROWTH" hidden="1">"c338"</definedName>
    <definedName name="IQ_DPS_2YR_ANN_GROWTH" hidden="1">"c339"</definedName>
    <definedName name="IQ_DPS_3YR_ANN_GROWTH" hidden="1">"c340"</definedName>
    <definedName name="IQ_DPS_5YR_ANN_GROWTH" hidden="1">"c341"</definedName>
    <definedName name="IQ_DPS_7YR_ANN_GROWTH" hidden="1">"c342"</definedName>
    <definedName name="IQ_EARNING_ASSET_YIELD" hidden="1">"c343"</definedName>
    <definedName name="IQ_EARNING_CO" hidden="1">"c344"</definedName>
    <definedName name="IQ_EARNING_CO_10YR_ANN_GROWTH" hidden="1">"c345"</definedName>
    <definedName name="IQ_EARNING_CO_1YR_ANN_GROWTH" hidden="1">"c346"</definedName>
    <definedName name="IQ_EARNING_CO_2YR_ANN_GROWTH" hidden="1">"c347"</definedName>
    <definedName name="IQ_EARNING_CO_3YR_ANN_GROWTH" hidden="1">"c348"</definedName>
    <definedName name="IQ_EARNING_CO_5YR_ANN_GROWTH" hidden="1">"c349"</definedName>
    <definedName name="IQ_EARNING_CO_7YR_ANN_GROWTH" hidden="1">"c350"</definedName>
    <definedName name="IQ_EARNING_CO_MARGIN" hidden="1">"c351"</definedName>
    <definedName name="IQ_EBIT" hidden="1">"c352"</definedName>
    <definedName name="IQ_EBIT_10YR_ANN_GROWTH" hidden="1">"c353"</definedName>
    <definedName name="IQ_EBIT_1YR_ANN_GROWTH" hidden="1">"c354"</definedName>
    <definedName name="IQ_EBIT_2YR_ANN_GROWTH" hidden="1">"c355"</definedName>
    <definedName name="IQ_EBIT_3YR_ANN_GROWTH" hidden="1">"c356"</definedName>
    <definedName name="IQ_EBIT_5YR_ANN_GROWTH" hidden="1">"c357"</definedName>
    <definedName name="IQ_EBIT_7YR_ANN_GROWTH" hidden="1">"c358"</definedName>
    <definedName name="IQ_EBIT_INT" hidden="1">"c360"</definedName>
    <definedName name="IQ_EBIT_MARGIN" hidden="1">"c359"</definedName>
    <definedName name="IQ_EBIT_OVER_IE" hidden="1">"c360"</definedName>
    <definedName name="IQ_EBITDA" hidden="1">"c361"</definedName>
    <definedName name="IQ_EBITDA_10YR_ANN_GROWTH" hidden="1">"c362"</definedName>
    <definedName name="IQ_EBITDA_1YR_ANN_GROWTH" hidden="1">"c363"</definedName>
    <definedName name="IQ_EBITDA_2YR_ANN_GROWTH" hidden="1">"c364"</definedName>
    <definedName name="IQ_EBITDA_3YR_ANN_GROWTH" hidden="1">"c365"</definedName>
    <definedName name="IQ_EBITDA_5YR_ANN_GROWTH" hidden="1">"c366"</definedName>
    <definedName name="IQ_EBITDA_7YR_ANN_GROWTH" hidden="1">"c367"</definedName>
    <definedName name="IQ_EBITDA_CAPEX_INT" hidden="1">"c368"</definedName>
    <definedName name="IQ_EBITDA_CAPEX_OVER_TOTAL_IE" hidden="1">"c368"</definedName>
    <definedName name="IQ_EBITDA_EST" hidden="1">"c369"</definedName>
    <definedName name="IQ_EBITDA_HIGH_EST" hidden="1">"c370"</definedName>
    <definedName name="IQ_EBITDA_INT" hidden="1">"c373"</definedName>
    <definedName name="IQ_EBITDA_LOW_EST" hidden="1">"c371"</definedName>
    <definedName name="IQ_EBITDA_MARGIN" hidden="1">"c372"</definedName>
    <definedName name="IQ_EBITDA_NUM_EST" hidden="1">"c374"</definedName>
    <definedName name="IQ_EBITDA_OVER_TOTAL_IE" hidden="1">"c373"</definedName>
    <definedName name="IQ_EBITDA_STDDEV_EST" hidden="1">"c375"</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IT" hidden="1">"c384"</definedName>
    <definedName name="IQ_EBT_EXCL_UTI" hidden="1">"c385"</definedName>
    <definedName name="IQ_EBT_FIN" hidden="1">"c386"</definedName>
    <definedName name="IQ_EBT_INS" hidden="1">"c388"</definedName>
    <definedName name="IQ_EBT_REIT" hidden="1">"c389"</definedName>
    <definedName name="IQ_EBT_UTI" hidden="1">"c390"</definedName>
    <definedName name="IQ_EFFECT_SPECIAL_CHARGE" hidden="1">"c1595"</definedName>
    <definedName name="IQ_EFFICIENCY_RATIO" hidden="1">"c391"</definedName>
    <definedName name="IQ_EMPLOYEES" hidden="1">"c392"</definedName>
    <definedName name="IQ_ENTERPRISE_VALUE" hidden="1">"c84"</definedName>
    <definedName name="IQ_EPS" hidden="1">"IQ_EPS"</definedName>
    <definedName name="IQ_EPS_10YR_ANN_GROWTH" hidden="1">"c393"</definedName>
    <definedName name="IQ_EPS_1YR_ANN_GROWTH" hidden="1">"c394"</definedName>
    <definedName name="IQ_EPS_2YR_ANN_GROWTH" hidden="1">"c395"</definedName>
    <definedName name="IQ_EPS_3YR_ANN_GROWTH" hidden="1">"c396"</definedName>
    <definedName name="IQ_EPS_5YR_ANN_GROWTH" hidden="1">"c397"</definedName>
    <definedName name="IQ_EPS_7YR_ANN_GROWTH" hidden="1">"c398"</definedName>
    <definedName name="IQ_EPS_EST" hidden="1">"c399"</definedName>
    <definedName name="IQ_EPS_HIGH_EST" hidden="1">"c400"</definedName>
    <definedName name="IQ_EPS_LOW_EST" hidden="1">"c401"</definedName>
    <definedName name="IQ_EPS_NUM_EST" hidden="1">"c402"</definedName>
    <definedName name="IQ_EPS_STDDEV_EST" hidden="1">"c403"</definedName>
    <definedName name="IQ_EQUITY_AFFIL" hidden="1">"c552"</definedName>
    <definedName name="IQ_EQUITY_METHOD" hidden="1">"c404"</definedName>
    <definedName name="IQ_EQV_OVER_BV" hidden="1">"c1596"</definedName>
    <definedName name="IQ_EQV_OVER_LTM_PRETAX_INC" hidden="1">"c739"</definedName>
    <definedName name="IQ_ESOP_DEBT" hidden="1">"c1597"</definedName>
    <definedName name="IQ_EST_ACT_EPS" hidden="1">"c1648"</definedName>
    <definedName name="IQ_EST_DATE" hidden="1">"c1634"</definedName>
    <definedName name="IQ_EST_EPS_GROWTH_1YR" hidden="1">"c1636"</definedName>
    <definedName name="IQ_EST_EPS_GROWTH_2YR" hidden="1">"c1637"</definedName>
    <definedName name="IQ_EST_EPS_GROWTH_Q_1YR" hidden="1">"c1641"</definedName>
    <definedName name="IQ_EST_EPS_SURPRISE" hidden="1">"c1635"</definedName>
    <definedName name="IQ_EST_REV_GROWTH_1YR" hidden="1">"c1638"</definedName>
    <definedName name="IQ_EST_REV_GROWTH_2YR" hidden="1">"c1639"</definedName>
    <definedName name="IQ_EST_REV_GROWTH_Q_1YR" hidden="1">"c1640"</definedName>
    <definedName name="IQ_EV_OVER_EMPLOYEE" hidden="1">"c1225"</definedName>
    <definedName name="IQ_EV_OVER_LTM_EBIT" hidden="1">"c1221"</definedName>
    <definedName name="IQ_EV_OVER_LTM_EBITDA" hidden="1">"c1223"</definedName>
    <definedName name="IQ_EV_OVER_LTM_REVENUE" hidden="1">"c1227"</definedName>
    <definedName name="IQ_EXCHANGE" hidden="1">"c405"</definedName>
    <definedName name="IQ_EXERCISE_PRICE" hidden="1">"c406"</definedName>
    <definedName name="IQ_EXP_RETURN_PENSION_DOMESTIC" hidden="1">"c407"</definedName>
    <definedName name="IQ_EXP_RETURN_PENSION_FOREIGN" hidden="1">"c408"</definedName>
    <definedName name="IQ_EXPLORE_DRILL" hidden="1">"c409"</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IT" hidden="1">"c415"</definedName>
    <definedName name="IQ_EXTRA_ACC_ITEMS_UTI" hidden="1">"c416"</definedName>
    <definedName name="IQ_EXTRA_ITEMS" hidden="1">"c413"</definedName>
    <definedName name="IQ_FDIC" hidden="1">"c417"</definedName>
    <definedName name="IQ_FFO" hidden="1">"c1574"</definedName>
    <definedName name="IQ_FFO_EST" hidden="1">"c418"</definedName>
    <definedName name="IQ_FFO_HIGH_EST" hidden="1">"c419"</definedName>
    <definedName name="IQ_FFO_LOW_EST" hidden="1">"c420"</definedName>
    <definedName name="IQ_FFO_NUM_EST" hidden="1">"c421"</definedName>
    <definedName name="IQ_FFO_STDDEV_EST" hidden="1">"c422"</definedName>
    <definedName name="IQ_FHLB_DEBT" hidden="1">"c423"</definedName>
    <definedName name="IQ_FILINGDATE_BS" hidden="1">"c424"</definedName>
    <definedName name="IQ_FILINGDATE_CF" hidden="1">"c425"</definedName>
    <definedName name="IQ_FILINGDATE_IS" hidden="1">"c426"</definedName>
    <definedName name="IQ_FIN_DIV_ASSETS_CURRENT" hidden="1">"c427"</definedName>
    <definedName name="IQ_FIN_DIV_ASSETS_LT" hidden="1">"c428"</definedName>
    <definedName name="IQ_FIN_DIV_DEBT_CURRENT" hidden="1">"c429"</definedName>
    <definedName name="IQ_FIN_DIV_DEBT_LT" hidden="1">"c430"</definedName>
    <definedName name="IQ_FIN_DIV_EXP" hidden="1">"c431"</definedName>
    <definedName name="IQ_FIN_DIV_INT_EXP" hidden="1">"c432"</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REV" hidden="1">"c437"</definedName>
    <definedName name="IQ_FINANCING_CASH" hidden="1">"c893"</definedName>
    <definedName name="IQ_FINANCING_CASH_SUPPL" hidden="1">"c899"</definedName>
    <definedName name="IQ_FINISHED_INV" hidden="1">"c438"</definedName>
    <definedName name="IQ_FIRST_YEAR_LIFE" hidden="1">"c439"</definedName>
    <definedName name="IQ_FISCAL_Q" hidden="1">"c440"</definedName>
    <definedName name="IQ_FISCAL_Y" hidden="1">"c441"</definedName>
    <definedName name="IQ_FIVE_PERCENT_OWNER" hidden="1">"c442"</definedName>
    <definedName name="IQ_FIVEPERCENT_PERCENT" hidden="1">"c443"</definedName>
    <definedName name="IQ_FIVEPERCENT_SHARES" hidden="1">"c444"</definedName>
    <definedName name="IQ_FIXED_ASSET_TURNS" hidden="1">"c445"</definedName>
    <definedName name="IQ_FLOAT_PERCENT" hidden="1">"c1575"</definedName>
    <definedName name="IQ_FOREIGN_DEP_IB" hidden="1">"c446"</definedName>
    <definedName name="IQ_FOREIGN_DEP_NON_IB" hidden="1">"c447"</definedName>
    <definedName name="IQ_FOREIGN_EXCHANGE" hidden="1">"c451"</definedName>
    <definedName name="IQ_FOREIGN_LOANS" hidden="1">"c448"</definedName>
    <definedName name="IQ_FQ" hidden="1">500</definedName>
    <definedName name="IQ_FUEL" hidden="1">"c449"</definedName>
    <definedName name="IQ_FULL_TIME" hidden="1">"c450"</definedName>
    <definedName name="IQ_FWD" hidden="1">"LTM"</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WD_Q3" hidden="1">"504"</definedName>
    <definedName name="IQ_FWD_Q4" hidden="1">"505"</definedName>
    <definedName name="IQ_FWD_Q5" hidden="1">"506"</definedName>
    <definedName name="IQ_FWD_Q6" hidden="1">"507"</definedName>
    <definedName name="IQ_FWD_Q7" hidden="1">"508"</definedName>
    <definedName name="IQ_FWD1" hidden="1">"LTM"</definedName>
    <definedName name="IQ_FX" hidden="1">"c451"</definedName>
    <definedName name="IQ_FY" hidden="1">1000</definedName>
    <definedName name="IQ_FY_DATE" hidden="1">"IQ_FY_DATE"</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"c452"</definedName>
    <definedName name="IQ_GOODWILL_NET" hidden="1">"c530"</definedName>
    <definedName name="IQ_GP" hidden="1">"c511"</definedName>
    <definedName name="IQ_GP_10YR_ANN_GROWTH" hidden="1">"c512"</definedName>
    <definedName name="IQ_GP_1YR_ANN_GROWTH" hidden="1">"c513"</definedName>
    <definedName name="IQ_GP_2YR_ANN_GROWTH" hidden="1">"c514"</definedName>
    <definedName name="IQ_GP_3YR_ANN_GROWTH" hidden="1">"c515"</definedName>
    <definedName name="IQ_GP_5YR_ANN_GROWTH" hidden="1">"c516"</definedName>
    <definedName name="IQ_GP_7YR_ANN_GROWTH" hidden="1">"c517"</definedName>
    <definedName name="IQ_GPPE" hidden="1">"c518"</definedName>
    <definedName name="IQ_GROSS_DIVID" hidden="1">"c192"</definedName>
    <definedName name="IQ_GROSS_LOANS" hidden="1">"c521"</definedName>
    <definedName name="IQ_GROSS_LOANS_10YR_ANN_GROWTH" hidden="1">"c522"</definedName>
    <definedName name="IQ_GROSS_LOANS_1YR_ANN_GROWTH" hidden="1">"c523"</definedName>
    <definedName name="IQ_GROSS_LOANS_2YR_ANN_GROWTH" hidden="1">"c524"</definedName>
    <definedName name="IQ_GROSS_LOANS_3YR_ANN_GROWTH" hidden="1">"c525"</definedName>
    <definedName name="IQ_GROSS_LOANS_5YR_ANN_GROWTH" hidden="1">"c526"</definedName>
    <definedName name="IQ_GROSS_LOANS_7YR_ANN_GROWTH" hidden="1">"c527"</definedName>
    <definedName name="IQ_GROSS_LOANS_TOTAL_DEPOSITS" hidden="1">"c528"</definedName>
    <definedName name="IQ_GROSS_MARGIN" hidden="1">"c529"</definedName>
    <definedName name="IQ_GROSS_PROFIT" hidden="1">"c511"</definedName>
    <definedName name="IQ_GW" hidden="1">"c530"</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IT" hidden="1">"c1480"</definedName>
    <definedName name="IQ_GW_INTAN_AMORT_UTI" hidden="1">"c1481"</definedName>
    <definedName name="IQ_HIGHPRICE" hidden="1">"c545"</definedName>
    <definedName name="IQ_HOMEOWNERS_WRITTEN" hidden="1">"c546"</definedName>
    <definedName name="IQ_IMPAIR_OIL" hidden="1">"c547"</definedName>
    <definedName name="IQ_IMPAIRMENT_GW" hidden="1">"c548"</definedName>
    <definedName name="IQ_INC_AFTER_TAX" hidden="1">"c1598"</definedName>
    <definedName name="IQ_INC_AVAIL_EXCL" hidden="1">"c789"</definedName>
    <definedName name="IQ_INC_AVAIL_INCL" hidden="1">"c791"</definedName>
    <definedName name="IQ_INC_BEFORE_TAX" hidden="1">"c386"</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S_ANNUITY_LIAB" hidden="1">"c563"</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OVER_TOTAL" hidden="1">"c1581"</definedName>
    <definedName name="IQ_INSIDER_OWNER" hidden="1">"c577"</definedName>
    <definedName name="IQ_INSIDER_PERCENT" hidden="1">"c578"</definedName>
    <definedName name="IQ_INSIDER_SHARES" hidden="1">"c579"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UR_RECEIV" hidden="1">"c1600"</definedName>
    <definedName name="IQ_INT_BORROW" hidden="1">"c583"</definedName>
    <definedName name="IQ_INT_DEPOSITS" hidden="1">"c584"</definedName>
    <definedName name="IQ_INT_DIV_INC" hidden="1">"c585"</definedName>
    <definedName name="IQ_INT_EXP_BR" hidden="1">"c586"</definedName>
    <definedName name="IQ_INT_EXP_COVERAGE" hidden="1">"c587"</definedName>
    <definedName name="IQ_INT_EXP_FIN" hidden="1">"c588"</definedName>
    <definedName name="IQ_INT_EXP_INS" hidden="1">"c589"</definedName>
    <definedName name="IQ_INT_EXP_REIT" hidden="1">"c590"</definedName>
    <definedName name="IQ_INT_EXP_TOTAL" hidden="1">"c591"</definedName>
    <definedName name="IQ_INT_EXP_UTI" hidden="1">"c592"</definedName>
    <definedName name="IQ_INT_INC_BR" hidden="1">"c593"</definedName>
    <definedName name="IQ_INT_INC_FIN" hidden="1">"c594"</definedName>
    <definedName name="IQ_INT_INC_INVEST" hidden="1">"c595"</definedName>
    <definedName name="IQ_INT_INC_LOANS" hidden="1">"c596"</definedName>
    <definedName name="IQ_INT_INC_REIT" hidden="1">"c597"</definedName>
    <definedName name="IQ_INT_INC_TOTAL" hidden="1">"c598"</definedName>
    <definedName name="IQ_INT_INC_UTI" hidden="1">"c599"</definedName>
    <definedName name="IQ_INT_INV_INC" hidden="1">"c600"</definedName>
    <definedName name="IQ_INT_INV_INC_REIT" hidden="1">"c601"</definedName>
    <definedName name="IQ_INT_INV_INC_UTI" hidden="1">"c602"</definedName>
    <definedName name="IQ_INT_ON_BORROWING_COVERAGE" hidden="1">"c603"</definedName>
    <definedName name="IQ_INT_RATE_SPREAD" hidden="1">"c604"</definedName>
    <definedName name="IQ_INTANGIBLES_NET" hidden="1">"c907"</definedName>
    <definedName name="IQ_INTEREST_EXP" hidden="1">"c618"</definedName>
    <definedName name="IQ_INTEREST_EXP_NET" hidden="1">"c1450"</definedName>
    <definedName name="IQ_INTEREST_EXP_NON" hidden="1">"c618"</definedName>
    <definedName name="IQ_INTEREST_EXP_SUPPL" hidden="1">"c1460"</definedName>
    <definedName name="IQ_INTEREST_INC" hidden="1">"c769"</definedName>
    <definedName name="IQ_INTEREST_INC_NON" hidden="1">"c619"</definedName>
    <definedName name="IQ_INTEREST_INVEST_INC" hidden="1">"c619"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IT" hidden="1">"c633"</definedName>
    <definedName name="IQ_INVEST_LOANS_CF_UTI" hidden="1">"c634"</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IT" hidden="1">"c642"</definedName>
    <definedName name="IQ_INVEST_SECURITY_CF_UTI" hidden="1">"c643"</definedName>
    <definedName name="IQ_IPRD" hidden="1">"c644"</definedName>
    <definedName name="IQ_ISS_DEBT_NET" hidden="1">"c751"</definedName>
    <definedName name="IQ_ISS_STOCK_NET" hidden="1">"c1601"</definedName>
    <definedName name="IQ_LAND" hidden="1">"c645"</definedName>
    <definedName name="IQ_LASTSALEPRICE" hidden="1">"c646"</definedName>
    <definedName name="IQ_LATEST" hidden="1">"1"</definedName>
    <definedName name="IQ_LATESTK" hidden="1">1000</definedName>
    <definedName name="IQ_LATESTKFR" hidden="1">"100"</definedName>
    <definedName name="IQ_LATESTQ" hidden="1">500</definedName>
    <definedName name="IQ_LATESTQFR" hidden="1">"50"</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IT" hidden="1">"c652"</definedName>
    <definedName name="IQ_LEGAL_SETTLE_UTI" hidden="1">"c653"</definedName>
    <definedName name="IQ_LEVERAGE_RATIO" hidden="1">"c654"</definedName>
    <definedName name="IQ_LIFOR" hidden="1">"c655"</definedName>
    <definedName name="IQ_LL" hidden="1">"c656"</definedName>
    <definedName name="IQ_LOAN_LEASE_RECEIV" hidden="1">"c657"</definedName>
    <definedName name="IQ_LOAN_LOSS" hidden="1">"c656"</definedName>
    <definedName name="IQ_LOAN_SERVICE_REV" hidden="1">"c658"</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IT" hidden="1">"c664"</definedName>
    <definedName name="IQ_LOANS_CF_UTI" hidden="1">"c665"</definedName>
    <definedName name="IQ_LOANS_FOR_SALE" hidden="1">"c666"</definedName>
    <definedName name="IQ_LOANS_PAST_DUE" hidden="1">"c667"</definedName>
    <definedName name="IQ_LOANS_RECEIV_CURRENT" hidden="1">"c668"</definedName>
    <definedName name="IQ_LOANS_RECEIV_LT" hidden="1">"c669"</definedName>
    <definedName name="IQ_LOANS_RECEIV_LT_UTI" hidden="1">"c670"</definedName>
    <definedName name="IQ_LONG_TERM_DEBT" hidden="1">"c674"</definedName>
    <definedName name="IQ_LONG_TERM_DEBT_OVER_TOTAL_CAP" hidden="1">"c677"</definedName>
    <definedName name="IQ_LONG_TERM_GROWTH" hidden="1">"c671"</definedName>
    <definedName name="IQ_LONG_TERM_INV" hidden="1">"c697"</definedName>
    <definedName name="IQ_LOSS_LOSS_EXP" hidden="1">"c672"</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IT" hidden="1">"c686"</definedName>
    <definedName name="IQ_LT_DEBT_ISSUED_UTI" hidden="1">"c687"</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IT" hidden="1">"c700"</definedName>
    <definedName name="IQ_LT_INVEST_UTI" hidden="1">"c701"</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DATE" hidden="1">"IQ_LTM_DATE"</definedName>
    <definedName name="IQ_LTM_REVENUE_OVER_EMPLOYEES" hidden="1">"c1304"</definedName>
    <definedName name="IQ_MACHINERY" hidden="1">"c711"</definedName>
    <definedName name="IQ_MARKETCAP" hidden="1">"c712"</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IT" hidden="1">"c734"</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M_ACCOUNT" hidden="1">"c743"</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NET_CHANGE" hidden="1">"c749"</definedName>
    <definedName name="IQ_NET_DEBT" hidden="1">"c1584"</definedName>
    <definedName name="IQ_NET_DEBT_EBITDA" hidden="1">"c750"</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IT" hidden="1">"c756"</definedName>
    <definedName name="IQ_NET_DEBT_ISSUED_UTI" hidden="1">"c757"</definedName>
    <definedName name="IQ_NET_INC" hidden="1">"c781"</definedName>
    <definedName name="IQ_NET_INC_BEFORE" hidden="1">"c344"</definedName>
    <definedName name="IQ_NET_INC_CF" hidden="1">"c793"</definedName>
    <definedName name="IQ_NET_INC_MARGIN" hidden="1">"c794"</definedName>
    <definedName name="IQ_NET_INT_INC_10YR_ANN_GROWTH" hidden="1">"c758"</definedName>
    <definedName name="IQ_NET_INT_INC_1YR_ANN_GROWTH" hidden="1">"c759"</definedName>
    <definedName name="IQ_NET_INT_INC_2YR_ANN_GROWTH" hidden="1">"c760"</definedName>
    <definedName name="IQ_NET_INT_INC_3YR_ANN_GROWTH" hidden="1">"c761"</definedName>
    <definedName name="IQ_NET_INT_INC_5YR_ANN_GROWTH" hidden="1">"c762"</definedName>
    <definedName name="IQ_NET_INT_INC_7YR_ANN_GROWTH" hidden="1">"c763"</definedName>
    <definedName name="IQ_NET_INT_INC_BNK" hidden="1">"c764"</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IT" hidden="1">"c770"</definedName>
    <definedName name="IQ_NET_INTEREST_EXP_UTI" hidden="1">"c771"</definedName>
    <definedName name="IQ_NET_INTEREST_INC" hidden="1">"c764"</definedName>
    <definedName name="IQ_NET_INTEREST_INC_AFTER_LL" hidden="1">"c1604"</definedName>
    <definedName name="IQ_NET_LOANS" hidden="1">"c772"</definedName>
    <definedName name="IQ_NET_LOANS_10YR_ANN_GROWTH" hidden="1">"c773"</definedName>
    <definedName name="IQ_NET_LOANS_1YR_ANN_GROWTH" hidden="1">"c774"</definedName>
    <definedName name="IQ_NET_LOANS_2YR_ANN_GROWTH" hidden="1">"c775"</definedName>
    <definedName name="IQ_NET_LOANS_3YR_ANN_GROWTH" hidden="1">"c776"</definedName>
    <definedName name="IQ_NET_LOANS_5YR_ANN_GROWTH" hidden="1">"c777"</definedName>
    <definedName name="IQ_NET_LOANS_7YR_ANN_GROWTH" hidden="1">"c778"</definedName>
    <definedName name="IQ_NET_LOANS_TOTAL_DEPOSITS" hidden="1">"c779"</definedName>
    <definedName name="IQ_NET_RENTAL_EXP_FN" hidden="1">"c780"</definedName>
    <definedName name="IQ_NI" hidden="1">"c781"</definedName>
    <definedName name="IQ_NI_10YR_ANN_GROWTH" hidden="1">"c782"</definedName>
    <definedName name="IQ_NI_1YR_ANN_GROWTH" hidden="1">"c783"</definedName>
    <definedName name="IQ_NI_2YR_ANN_GROWTH" hidden="1">"c784"</definedName>
    <definedName name="IQ_NI_3YR_ANN_GROWTH" hidden="1">"c785"</definedName>
    <definedName name="IQ_NI_5YR_ANN_GROWTH" hidden="1">"c786"</definedName>
    <definedName name="IQ_NI_7YR_ANN_GROWTH" hidden="1">"c787"</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MARGIN" hidden="1">"c794"</definedName>
    <definedName name="IQ_NI_SFAS" hidden="1">"c795"</definedName>
    <definedName name="IQ_NON_ACCRUAL_LOANS" hidden="1">"c796"</definedName>
    <definedName name="IQ_NON_CASH" hidden="1">"c797"</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INC" hidden="1">"c802"</definedName>
    <definedName name="IQ_NON_INT_INC_10YR_ANN_GROWTH" hidden="1">"c803"</definedName>
    <definedName name="IQ_NON_INT_INC_1YR_ANN_GROWTH" hidden="1">"c804"</definedName>
    <definedName name="IQ_NON_INT_INC_2YR_ANN_GROWTH" hidden="1">"c805"</definedName>
    <definedName name="IQ_NON_INT_INC_3YR_ANN_GROWTH" hidden="1">"c806"</definedName>
    <definedName name="IQ_NON_INT_INC_5YR_ANN_GROWTH" hidden="1">"c807"</definedName>
    <definedName name="IQ_NON_INT_INC_7YR_ANN_GROWTH" hidden="1">"c808"</definedName>
    <definedName name="IQ_NON_INTEREST_EXP" hidden="1">"c801"</definedName>
    <definedName name="IQ_NON_INTEREST_INC" hidden="1">"c802"</definedName>
    <definedName name="IQ_NON_OPER_EXP" hidden="1">"c809"</definedName>
    <definedName name="IQ_NON_OPER_INC" hidden="1">"c810"</definedName>
    <definedName name="IQ_NON_PERF_ASSETS_10YR_ANN_GROWTH" hidden="1">"c811"</definedName>
    <definedName name="IQ_NON_PERF_ASSETS_1YR_ANN_GROWTH" hidden="1">"c812"</definedName>
    <definedName name="IQ_NON_PERF_ASSETS_2YR_ANN_GROWTH" hidden="1">"c813"</definedName>
    <definedName name="IQ_NON_PERF_ASSETS_3YR_ANN_GROWTH" hidden="1">"c814"</definedName>
    <definedName name="IQ_NON_PERF_ASSETS_5YR_ANN_GROWTH" hidden="1">"c815"</definedName>
    <definedName name="IQ_NON_PERF_ASSETS_7YR_ANN_GROWTH" hidden="1">"c816"</definedName>
    <definedName name="IQ_NON_PERF_ASSETS_TOTAL_ASSETS" hidden="1">"c817"</definedName>
    <definedName name="IQ_NON_PERF_LOANS_10YR_ANN_GROWTH" hidden="1">"c818"</definedName>
    <definedName name="IQ_NON_PERF_LOANS_1YR_ANN_GROWTH" hidden="1">"c819"</definedName>
    <definedName name="IQ_NON_PERF_LOANS_2YR_ANN_GROWTH" hidden="1">"c820"</definedName>
    <definedName name="IQ_NON_PERF_LOANS_3YR_ANN_GROWTH" hidden="1">"c821"</definedName>
    <definedName name="IQ_NON_PERF_LOANS_5YR_ANN_GROWTH" hidden="1">"c822"</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RMAL_INC_AFTER" hidden="1">"c1605"</definedName>
    <definedName name="IQ_NORMAL_INC_AVAIL" hidden="1">"c1606"</definedName>
    <definedName name="IQ_NORMAL_INC_BEFORE" hidden="1">"c1607"</definedName>
    <definedName name="IQ_NOTES_PAY" hidden="1">"c1176"</definedName>
    <definedName name="IQ_NOW_ACCOUNT" hidden="1">"c828"</definedName>
    <definedName name="IQ_NPPE" hidden="1">"c829"</definedName>
    <definedName name="IQ_NPPE_10YR_ANN_GROWTH" hidden="1">"c830"</definedName>
    <definedName name="IQ_NPPE_1YR_ANN_GROWTH" hidden="1">"c831"</definedName>
    <definedName name="IQ_NPPE_2YR_ANN_GROWTH" hidden="1">"c832"</definedName>
    <definedName name="IQ_NPPE_3YR_ANN_GROWTH" hidden="1">"c833"</definedName>
    <definedName name="IQ_NPPE_5YR_ANN_GROWTH" hidden="1">"c834"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OCCUPY_EXP" hidden="1">"c839"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NPRICE" hidden="1">"c848"</definedName>
    <definedName name="IQ_OPER_INC" hidden="1">"c849"</definedName>
    <definedName name="IQ_OPER_INC_BR" hidden="1">"c850"</definedName>
    <definedName name="IQ_OPER_INC_FIN" hidden="1">"c851"</definedName>
    <definedName name="IQ_OPER_INC_INS" hidden="1">"c852"</definedName>
    <definedName name="IQ_OPER_INC_MARGIN" hidden="1">"c362"</definedName>
    <definedName name="IQ_OPER_INC_REIT" hidden="1">"c853"</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ISSUED" hidden="1">"c857"</definedName>
    <definedName name="IQ_OTHER_ADJUST_GROSS_LOANS" hidden="1">"c859"</definedName>
    <definedName name="IQ_OTHER_ASSETS" hidden="1">"c860"</definedName>
    <definedName name="IQ_OTHER_ASSETS_BNK" hidden="1">"c861"</definedName>
    <definedName name="IQ_OTHER_ASSETS_BR" hidden="1">"c862"</definedName>
    <definedName name="IQ_OTHER_ASSETS_FIN" hidden="1">"c863"</definedName>
    <definedName name="IQ_OTHER_ASSETS_INS" hidden="1">"c864"</definedName>
    <definedName name="IQ_OTHER_ASSETS_REIT" hidden="1">"c865"</definedName>
    <definedName name="IQ_OTHER_ASSETS_UTI" hidden="1">"c866"</definedName>
    <definedName name="IQ_OTHER_BEARING_LIAB" hidden="1">"c1608"</definedName>
    <definedName name="IQ_OTHER_BENEFITS_OBLIGATION" hidden="1">"c867"</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REIT" hidden="1">"c882"</definedName>
    <definedName name="IQ_OTHER_CL_SUPPL_UTI" hidden="1">"c883"</definedName>
    <definedName name="IQ_OTHER_CL_UTI" hidden="1">"c884"</definedName>
    <definedName name="IQ_OTHER_CURRENT_ASSETS" hidden="1">"c868"</definedName>
    <definedName name="IQ_OTHER_CURRENT_LIAB" hidden="1">"c877"</definedName>
    <definedName name="IQ_OTHER_DEP" hidden="1">"c885"</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IT" hidden="1">"c904"</definedName>
    <definedName name="IQ_OTHER_FINANCE_ACT_SUPPL_UTI" hidden="1">"c905"</definedName>
    <definedName name="IQ_OTHER_FINANCE_ACT_UTI" hidden="1">"c906"</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IT" hidden="1">"c912"</definedName>
    <definedName name="IQ_OTHER_INTAN_UTI" hidden="1">"c913"</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IT" hidden="1">"c927"</definedName>
    <definedName name="IQ_OTHER_INVEST_ACT_SUPPL_UTI" hidden="1">"c928"</definedName>
    <definedName name="IQ_OTHER_INVEST_ACT_UTI" hidden="1">"c929"</definedName>
    <definedName name="IQ_OTHER_INVESTING" hidden="1">"c916"</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IT" hidden="1">"c940"</definedName>
    <definedName name="IQ_OTHER_LIAB_LT_UTI" hidden="1">"c941"</definedName>
    <definedName name="IQ_OTHER_LIAB_REIT" hidden="1">"c942"</definedName>
    <definedName name="IQ_OTHER_LIAB_UTI" hidden="1">"c943"</definedName>
    <definedName name="IQ_OTHER_LIAB_WRITTEN" hidden="1">"c944"</definedName>
    <definedName name="IQ_OTHER_LOANS" hidden="1">"c945"</definedName>
    <definedName name="IQ_OTHER_LONG_TERM" hidden="1">"c946"</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IT" hidden="1">"c951"</definedName>
    <definedName name="IQ_OTHER_LT_ASSETS_UTI" hidden="1">"c952"</definedName>
    <definedName name="IQ_OTHER_NET" hidden="1">"c959"</definedName>
    <definedName name="IQ_OTHER_NON_INT_EXP" hidden="1">"c953"</definedName>
    <definedName name="IQ_OTHER_NON_INT_EXP_TOTAL" hidden="1">"c954"</definedName>
    <definedName name="IQ_OTHER_NON_INT_INC" hidden="1">"c955"</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IT" hidden="1">"c965"</definedName>
    <definedName name="IQ_OTHER_NON_OPER_EXP_SUPPL_UTI" hidden="1">"c966"</definedName>
    <definedName name="IQ_OTHER_NON_OPER_EXP_UTI" hidden="1">"c967"</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IT" hidden="1">"c1003"</definedName>
    <definedName name="IQ_OTHER_OPER_TOT_UTI" hidden="1">"c1004"</definedName>
    <definedName name="IQ_OTHER_OPER_UTI" hidden="1">"c1005"</definedName>
    <definedName name="IQ_OTHER_PC_WRITTEN" hidden="1">"c1006"</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IT" hidden="1">"c1019"</definedName>
    <definedName name="IQ_OTHER_REV_SUPPL_UTI" hidden="1">"c1020"</definedName>
    <definedName name="IQ_OTHER_REV_UTI" hidden="1">"c1021"</definedName>
    <definedName name="IQ_OTHER_REVENUE" hidden="1">"c1010"</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IT" hidden="1">"c1499"</definedName>
    <definedName name="IQ_OTHER_UNUSUAL_SUPPL_UTI" hidden="1">"c1500"</definedName>
    <definedName name="IQ_OTHER_UNUSUAL_UTI" hidden="1">"c1565"</definedName>
    <definedName name="IQ_OUTSTANDING_BS_DATE" hidden="1">"c1022"</definedName>
    <definedName name="IQ_OUTSTANDING_FILING_DATE" hidden="1">"c1023"</definedName>
    <definedName name="IQ_PART_TIME" hidden="1">"c1024"</definedName>
    <definedName name="IQ_PAY_ACCRUED" hidden="1">"c8"</definedName>
    <definedName name="IQ_PBV" hidden="1">"c1025"</definedName>
    <definedName name="IQ_PBV_AVG" hidden="1">"c1026"</definedName>
    <definedName name="IQ_PC_WRITTEN" hidden="1">"c1027"</definedName>
    <definedName name="IQ_PE_EXCL" hidden="1">"c1028"</definedName>
    <definedName name="IQ_PE_EXCL_AVG" hidden="1">"c1029"</definedName>
    <definedName name="IQ_PE_EXCL_FWD" hidden="1">"c1030"</definedName>
    <definedName name="IQ_PE_RATIO" hidden="1">"c1610"</definedName>
    <definedName name="IQ_PENSION" hidden="1">"c1031"</definedName>
    <definedName name="IQ_PERIODDATE" hidden="1">"c1034"</definedName>
    <definedName name="IQ_PERIODDATE_BS" hidden="1">"c1032"</definedName>
    <definedName name="IQ_PERIODDATE_CF" hidden="1">"c1033"</definedName>
    <definedName name="IQ_PERIODDATE_IS" hidden="1">"c1034"</definedName>
    <definedName name="IQ_PERIODLENGTH_CF" hidden="1">"c1502"</definedName>
    <definedName name="IQ_PERIODLENGTH_IS" hidden="1">"c1503"</definedName>
    <definedName name="IQ_PERTYPE" hidden="1">"c1611"</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RE_OPEN_COST" hidden="1">"c1040"</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IT" hidden="1">"c1058"</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IT" hidden="1">"c1065"</definedName>
    <definedName name="IQ_PREF_REP_UTI" hidden="1">"c1066"</definedName>
    <definedName name="IQ_PREF_STOCK" hidden="1">"c1052"</definedName>
    <definedName name="IQ_PREF_TOT" hidden="1">"c1044"</definedName>
    <definedName name="IQ_PREMIUMS_ANNUITY_REV" hidden="1">"c1067"</definedName>
    <definedName name="IQ_PREPAID_EXP" hidden="1">"c1068"</definedName>
    <definedName name="IQ_PREPAID_EXPEN" hidden="1">"c1068"</definedName>
    <definedName name="IQ_PRICE_OVER_BVPS" hidden="1">"c1026"</definedName>
    <definedName name="IQ_PRICE_OVER_LTM_EPS" hidden="1">"c1029"</definedName>
    <definedName name="IQ_PRICEDATE" hidden="1">"c1069"</definedName>
    <definedName name="IQ_PRICEDATETIME" hidden="1">"IQ_PRICEDATETIME"</definedName>
    <definedName name="IQ_PRICING_DATE" hidden="1">"c1613"</definedName>
    <definedName name="IQ_PRIMARY_INDUSTRY" hidden="1">"c1070"</definedName>
    <definedName name="IQ_PRO_FORMA_BASIC_EPS" hidden="1">"c1614"</definedName>
    <definedName name="IQ_PRO_FORMA_DILUT_EPS" hidden="1">"c1615"</definedName>
    <definedName name="IQ_PRO_FORMA_NET_INC" hidden="1">"c795"</definedName>
    <definedName name="IQ_PROFESSIONAL" hidden="1">"c1071"</definedName>
    <definedName name="IQ_PROFESSIONAL_TITLE" hidden="1">"c1072"</definedName>
    <definedName name="IQ_PROPERTY_EXP" hidden="1">"c1073"</definedName>
    <definedName name="IQ_PROPERTY_GROSS" hidden="1">"c518"</definedName>
    <definedName name="IQ_PROPERTY_MGMT_FEE" hidden="1">"c1074"</definedName>
    <definedName name="IQ_PROPERTY_NET" hidden="1">"c829"</definedName>
    <definedName name="IQ_PROV_BAD_DEBTS" hidden="1">"c1075"</definedName>
    <definedName name="IQ_PROV_BAD_DEBTS_CF" hidden="1">"c1076"</definedName>
    <definedName name="IQ_PROVISION_10YR_ANN_GROWTH" hidden="1">"c1077"</definedName>
    <definedName name="IQ_PROVISION_1YR_ANN_GROWTH" hidden="1">"c1078"</definedName>
    <definedName name="IQ_PROVISION_2YR_ANN_GROWTH" hidden="1">"c1079"</definedName>
    <definedName name="IQ_PROVISION_3YR_ANN_GROWTH" hidden="1">"c1080"</definedName>
    <definedName name="IQ_PROVISION_5YR_ANN_GROWTH" hidden="1">"c1081"</definedName>
    <definedName name="IQ_PROVISION_7YR_ANN_GROWTH" hidden="1">"c1082"</definedName>
    <definedName name="IQ_PROVISION_CHARGE_OFFS" hidden="1">"c1083"</definedName>
    <definedName name="IQ_PTBV" hidden="1">"c1084"</definedName>
    <definedName name="IQ_PTBV_AVG" hidden="1">"c1085"</definedName>
    <definedName name="IQ_QUICK_RATIO" hidden="1">"c1086"</definedName>
    <definedName name="IQ_RATE_COMP_GROWTH_DOMESTIC" hidden="1">"c1087"</definedName>
    <definedName name="IQ_RATE_COMP_GROWTH_FOREIGN" hidden="1">"c1088"</definedName>
    <definedName name="IQ_RAW_INV" hidden="1">"c1089"</definedName>
    <definedName name="IQ_RD_EXP" hidden="1">"c1090"</definedName>
    <definedName name="IQ_RD_EXP_FN" hidden="1">"c1091"</definedName>
    <definedName name="IQ_RE" hidden="1">"c1092"</definedName>
    <definedName name="IQ_REAL_ESTATE" hidden="1">"c1093"</definedName>
    <definedName name="IQ_REAL_ESTATE_ASSETS" hidden="1">"c1094"</definedName>
    <definedName name="IQ_REDEEM_PREF_STOCK" hidden="1">"c1059"</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NTAL_REV" hidden="1">"c1101"</definedName>
    <definedName name="IQ_RESEARCH_DEV" hidden="1">"c1090"</definedName>
    <definedName name="IQ_RESIDENTIAL_LOANS" hidden="1">"c1102"</definedName>
    <definedName name="IQ_RESTATEMENT_BS" hidden="1">"c1643"</definedName>
    <definedName name="IQ_RESTATEMENT_CF" hidden="1">"c1644"</definedName>
    <definedName name="IQ_RESTATEMENT_IS" hidden="1">"c1642"</definedName>
    <definedName name="IQ_RESTRICTED_CASH" hidden="1">"c1103"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IT" hidden="1">"c1110"</definedName>
    <definedName name="IQ_RESTRUCTURE_UTI" hidden="1">"c1111"</definedName>
    <definedName name="IQ_RESTRUCTURED_LOANS" hidden="1">"c1112"</definedName>
    <definedName name="IQ_RETAINED_EARN" hidden="1">"c1092"</definedName>
    <definedName name="IQ_RETURN_ASSETS" hidden="1">"c1113"</definedName>
    <definedName name="IQ_RETURN_ASSETS_BANK" hidden="1">"c1114"</definedName>
    <definedName name="IQ_RETURN_ASSETS_BROK" hidden="1">"c1115"</definedName>
    <definedName name="IQ_RETURN_ASSETS_FS" hidden="1">"c1116"</definedName>
    <definedName name="IQ_RETURN_CAPITAL" hidden="1">"c1117"</definedName>
    <definedName name="IQ_RETURN_EQUITY" hidden="1">"c1118"</definedName>
    <definedName name="IQ_RETURN_EQUITY_BANK" hidden="1">"c1119"</definedName>
    <definedName name="IQ_RETURN_EQUITY_BROK" hidden="1">"c1120"</definedName>
    <definedName name="IQ_RETURN_EQUITY_FS" hidden="1">"c1121"</definedName>
    <definedName name="IQ_RETURN_INVESTMENT" hidden="1">"c1117"</definedName>
    <definedName name="IQ_REV" hidden="1">"c1122"</definedName>
    <definedName name="IQ_REV_BEFORE_LL" hidden="1">"c1123"</definedName>
    <definedName name="IQ_REV_STDDEV_EST" hidden="1">"c1124"</definedName>
    <definedName name="IQ_REV_UTI" hidden="1">"c1125"</definedName>
    <definedName name="IQ_REVENUE" hidden="1">"c1122"</definedName>
    <definedName name="IQ_REVENUE_EST" hidden="1">"c1126"</definedName>
    <definedName name="IQ_REVENUE_HIGH_EST" hidden="1">"c1127"</definedName>
    <definedName name="IQ_REVENUE_LOW_EST" hidden="1">"c1128"</definedName>
    <definedName name="IQ_REVENUE_NUM_EST" hidden="1">"c1129"</definedName>
    <definedName name="IQ_SALARY" hidden="1">"c1130"</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ME_STORE" hidden="1">"c1149"</definedName>
    <definedName name="IQ_SAVING_DEP" hidden="1">"c1150"</definedName>
    <definedName name="IQ_SECUR_RECEIV" hidden="1">"c1151"</definedName>
    <definedName name="IQ_SECURITY_BORROW" hidden="1">"c1152"</definedName>
    <definedName name="IQ_SECURITY_OWN" hidden="1">"c1153"</definedName>
    <definedName name="IQ_SECURITY_RESELL" hidden="1">"c1154"</definedName>
    <definedName name="IQ_SEPARATE_ACCT_ASSETS" hidden="1">"c1155"</definedName>
    <definedName name="IQ_SEPARATE_ACCT_LIAB" hidden="1">"c1156"</definedName>
    <definedName name="IQ_SERV_CHARGE_DEPOSITS" hidden="1">"c1157"</definedName>
    <definedName name="IQ_SGA" hidden="1">"c1158"</definedName>
    <definedName name="IQ_SGA_BNK" hidden="1">"c1159"</definedName>
    <definedName name="IQ_SGA_INS" hidden="1">"c1160"</definedName>
    <definedName name="IQ_SGA_REIT" hidden="1">"c1161"</definedName>
    <definedName name="IQ_SGA_SUPPL" hidden="1">"c1162"</definedName>
    <definedName name="IQ_SGA_UTI" hidden="1">"c1163"</definedName>
    <definedName name="IQ_SHAREOUTSTANDING" hidden="1">"c83"</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"c1197"</definedName>
    <definedName name="IQ_SMALL_INT_BEAR_CD" hidden="1">"c1166"</definedName>
    <definedName name="IQ_SOFTWARE" hidden="1">"c1167"</definedName>
    <definedName name="IQ_SOURCE" hidden="1">"c1168"</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IT" hidden="1">"c1174"</definedName>
    <definedName name="IQ_SPECIAL_DIV_CF_UTI" hidden="1">"c1175"</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IT" hidden="1">"c1186"</definedName>
    <definedName name="IQ_ST_DEBT_ISSUED_UTI" hidden="1">"c1187"</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IT" hidden="1">"c1194"</definedName>
    <definedName name="IQ_ST_DEBT_REPAID_UTI" hidden="1">"c1195"</definedName>
    <definedName name="IQ_ST_DEBT_UTI" hidden="1">"c1196"</definedName>
    <definedName name="IQ_ST_INVEST" hidden="1">"c1197"</definedName>
    <definedName name="IQ_ST_INVEST_UTI" hidden="1">"c1198"</definedName>
    <definedName name="IQ_ST_NOTE_RECEIV" hidden="1">"c1199"</definedName>
    <definedName name="IQ_STATE" hidden="1">"c1200"</definedName>
    <definedName name="IQ_STATUTORY_SURPLUS" hidden="1">"c1201"</definedName>
    <definedName name="IQ_STOCK_BASED" hidden="1">"c1202"</definedName>
    <definedName name="IQ_STOCK_BASED_CF" hidden="1">"c1203"</definedName>
    <definedName name="IQ_STRIKE_PRICE_ISSUED" hidden="1">"c1645"</definedName>
    <definedName name="IQ_STRIKE_PRICE_OS" hidden="1">"c1646"</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VA" hidden="1">"c1214"</definedName>
    <definedName name="IQ_TAX_BENEFIT_OPTIONS" hidden="1">"c1215"</definedName>
    <definedName name="IQ_TAX_EQUIV_NET_INT_INC" hidden="1">"c1216"</definedName>
    <definedName name="IQ_TBV_SHARE" hidden="1">"c1217"</definedName>
    <definedName name="IQ_TEMPLATE" hidden="1">"c1521"</definedName>
    <definedName name="IQ_TENANT" hidden="1">"c1218"</definedName>
    <definedName name="IQ_TEV" hidden="1">"c1219"</definedName>
    <definedName name="IQ_TEV_EBIT" hidden="1">"c1220"</definedName>
    <definedName name="IQ_TEV_EBIT_AVG" hidden="1">"c1221"</definedName>
    <definedName name="IQ_TEV_EBITDA" hidden="1">"c1222"</definedName>
    <definedName name="IQ_TEV_EBITDA_AVG" hidden="1">"c1223"</definedName>
    <definedName name="IQ_TEV_EBITDA_FWD" hidden="1">"c1224"</definedName>
    <definedName name="IQ_TEV_EMPLOYEE_AVG" hidden="1">"c1225"</definedName>
    <definedName name="IQ_TEV_TOTAL_REV" hidden="1">"c1226"</definedName>
    <definedName name="IQ_TEV_TOTAL_REV_AVG" hidden="1">"c1227"</definedName>
    <definedName name="IQ_TEV_TOTAL_REV_FWD" hidden="1">"c1228"</definedName>
    <definedName name="IQ_TIER_ONE_RATIO" hidden="1">"c1229"</definedName>
    <definedName name="IQ_TIME_DEP" hidden="1">"c1230"</definedName>
    <definedName name="IQ_TODAY" hidden="1">0</definedName>
    <definedName name="IQ_TOT_ADJ_INC" hidden="1">"c1616"</definedName>
    <definedName name="IQ_TOTAL_AR_BR" hidden="1">"c1231"</definedName>
    <definedName name="IQ_TOTAL_AR_REIT" hidden="1">"c1232"</definedName>
    <definedName name="IQ_TOTAL_AR_UTI" hidden="1">"c1233"</definedName>
    <definedName name="IQ_TOTAL_ASSETS" hidden="1">"c1234"</definedName>
    <definedName name="IQ_TOTAL_ASSETS_10YR_ANN_GROWTH" hidden="1">"c1235"</definedName>
    <definedName name="IQ_TOTAL_ASSETS_1YR_ANN_GROWTH" hidden="1">"c1236"</definedName>
    <definedName name="IQ_TOTAL_ASSETS_2YR_ANN_GROWTH" hidden="1">"c1237"</definedName>
    <definedName name="IQ_TOTAL_ASSETS_3YR_ANN_GROWTH" hidden="1">"c1238"</definedName>
    <definedName name="IQ_TOTAL_ASSETS_5YR_ANN_GROWTH" hidden="1">"c1239"</definedName>
    <definedName name="IQ_TOTAL_ASSETS_7YR_ANN_GROWTH" hidden="1">"c1240"</definedName>
    <definedName name="IQ_TOTAL_AVG_CE_TOTAL_AVG_ASSETS" hidden="1">"c1241"</definedName>
    <definedName name="IQ_TOTAL_AVG_EQUITY_TOTAL_AVG_ASSETS" hidden="1">"c1242"</definedName>
    <definedName name="IQ_TOTAL_CA" hidden="1">"c1243"</definedName>
    <definedName name="IQ_TOTAL_CAP" hidden="1">"c1507"</definedName>
    <definedName name="IQ_TOTAL_CAPITAL_RATIO" hidden="1">"c1244"</definedName>
    <definedName name="IQ_TOTAL_CASH_DIVID" hidden="1">"c1266"</definedName>
    <definedName name="IQ_TOTAL_CASH_FINAN" hidden="1">"c119"</definedName>
    <definedName name="IQ_TOTAL_CASH_INVEST" hidden="1">"c121"</definedName>
    <definedName name="IQ_TOTAL_CASH_OPER" hidden="1">"c122"</definedName>
    <definedName name="IQ_TOTAL_CL" hidden="1">"c1245"</definedName>
    <definedName name="IQ_TOTAL_COMMON" hidden="1">"c1022"</definedName>
    <definedName name="IQ_TOTAL_COMMON_EQUITY" hidden="1">"c1246"</definedName>
    <definedName name="IQ_TOTAL_CURRENT_ASSETS" hidden="1">"c1243"</definedName>
    <definedName name="IQ_TOTAL_CURRENT_LIAB" hidden="1">"c1245"</definedName>
    <definedName name="IQ_TOTAL_DEBT" hidden="1">"c1247"</definedName>
    <definedName name="IQ_TOTAL_DEBT_CAPITAL" hidden="1">"c1248"</definedName>
    <definedName name="IQ_TOTAL_DEBT_EBITDA" hidden="1">"c1249"</definedName>
    <definedName name="IQ_TOTAL_DEBT_EQUITY" hidden="1">"c1250"</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IT" hidden="1">"c1255"</definedName>
    <definedName name="IQ_TOTAL_DEBT_ISSUED_UTI" hidden="1">"c1256"</definedName>
    <definedName name="IQ_TOTAL_DEBT_ISSUES_INS" hidden="1">"c1257"</definedName>
    <definedName name="IQ_TOTAL_DEBT_OVER_EBITDA" hidden="1">"c1249"</definedName>
    <definedName name="IQ_TOTAL_DEBT_OVER_TOTAL_BV" hidden="1">"c1250"</definedName>
    <definedName name="IQ_TOTAL_DEBT_OVER_TOTAL_CAP" hidden="1">"c1248"</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IT" hidden="1">"c1263"</definedName>
    <definedName name="IQ_TOTAL_DEBT_REPAID_UTI" hidden="1">"c1264"</definedName>
    <definedName name="IQ_TOTAL_DEPOSITS" hidden="1">"c1265"</definedName>
    <definedName name="IQ_TOTAL_DIV_PAID_CF" hidden="1">"c1266"</definedName>
    <definedName name="IQ_TOTAL_EMPLOYEE" hidden="1">"c1522"</definedName>
    <definedName name="IQ_TOTAL_EQUITY" hidden="1">"c1267"</definedName>
    <definedName name="IQ_TOTAL_EQUITY_10YR_ANN_GROWTH" hidden="1">"c1268"</definedName>
    <definedName name="IQ_TOTAL_EQUITY_1YR_ANN_GROWTH" hidden="1">"c1269"</definedName>
    <definedName name="IQ_TOTAL_EQUITY_2YR_ANN_GROWTH" hidden="1">"c1270"</definedName>
    <definedName name="IQ_TOTAL_EQUITY_3YR_ANN_GROWTH" hidden="1">"c1271"</definedName>
    <definedName name="IQ_TOTAL_EQUITY_5YR_ANN_GROWTH" hidden="1">"c1272"</definedName>
    <definedName name="IQ_TOTAL_EQUITY_7YR_ANN_GROWTH" hidden="1">"c1273"</definedName>
    <definedName name="IQ_TOTAL_EQUITY_ALLOWANCE_TOTAL_LOANS" hidden="1">"c1274"</definedName>
    <definedName name="IQ_TOTAL_INTEREST_EXP" hidden="1">"c591"</definedName>
    <definedName name="IQ_TOTAL_INVENTORY" hidden="1">"c622"</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FIN" hidden="1">"c1280"</definedName>
    <definedName name="IQ_TOTAL_LIAB_INS" hidden="1">"c1281"</definedName>
    <definedName name="IQ_TOTAL_LIAB_REIT" hidden="1">"c1282"</definedName>
    <definedName name="IQ_TOTAL_LIAB_SHAREHOLD" hidden="1">"c1279"</definedName>
    <definedName name="IQ_TOTAL_LIAB_TOTAL_ASSETS" hidden="1">"c1283"</definedName>
    <definedName name="IQ_TOTAL_LONG_DEBT" hidden="1">"c1617"</definedName>
    <definedName name="IQ_TOTAL_OPER_EXP_BR" hidden="1">"c1284"</definedName>
    <definedName name="IQ_TOTAL_OPER_EXP_FIN" hidden="1">"c1285"</definedName>
    <definedName name="IQ_TOTAL_OPER_EXP_INS" hidden="1">"c1286"</definedName>
    <definedName name="IQ_TOTAL_OPER_EXP_REIT" hidden="1">"c1287"</definedName>
    <definedName name="IQ_TOTAL_OPER_EXP_UTI" hidden="1">"c1288"</definedName>
    <definedName name="IQ_TOTAL_OPER_EXPEN" hidden="1">"c1445"</definedName>
    <definedName name="IQ_TOTAL_OTHER_OPER" hidden="1">"c1289"</definedName>
    <definedName name="IQ_TOTAL_PENSION_ASSETS" hidden="1">"c1290"</definedName>
    <definedName name="IQ_TOTAL_PENSION_EXP" hidden="1">"c1291"</definedName>
    <definedName name="IQ_TOTAL_PENSION_OBLIGATION" hidden="1">"c1292"</definedName>
    <definedName name="IQ_TOTAL_RECEIV" hidden="1">"c1293"</definedName>
    <definedName name="IQ_TOTAL_REV" hidden="1">"c1294"</definedName>
    <definedName name="IQ_TOTAL_REV_10YR_ANN_GROWTH" hidden="1">"c1295"</definedName>
    <definedName name="IQ_TOTAL_REV_1YR_ANN_GROWTH" hidden="1">"c1296"</definedName>
    <definedName name="IQ_TOTAL_REV_2YR_ANN_GROWTH" hidden="1">"c1297"</definedName>
    <definedName name="IQ_TOTAL_REV_3YR_ANN_GROWTH" hidden="1">"c1298"</definedName>
    <definedName name="IQ_TOTAL_REV_5YR_ANN_GROWTH" hidden="1">"c1299"</definedName>
    <definedName name="IQ_TOTAL_REV_7YR_ANN_GROWTH" hidden="1">"c1300"</definedName>
    <definedName name="IQ_TOTAL_REV_AS_REPORTED" hidden="1">"c1301"</definedName>
    <definedName name="IQ_TOTAL_REV_BNK" hidden="1">"c1302"</definedName>
    <definedName name="IQ_TOTAL_REV_BR" hidden="1">"c1303"</definedName>
    <definedName name="IQ_TOTAL_REV_EMPLOYEE" hidden="1">"c1304"</definedName>
    <definedName name="IQ_TOTAL_REV_FIN" hidden="1">"c1305"</definedName>
    <definedName name="IQ_TOTAL_REV_INS" hidden="1">"c1306"</definedName>
    <definedName name="IQ_TOTAL_REV_REIT" hidden="1">"c1307"</definedName>
    <definedName name="IQ_TOTAL_REV_UTI" hidden="1">"c1308"</definedName>
    <definedName name="IQ_TOTAL_REVENUE" hidden="1">"c1294"</definedName>
    <definedName name="IQ_TOTAL_SPECIAL" hidden="1">"c1618"</definedName>
    <definedName name="IQ_TOTAL_ST_BORROW" hidden="1">"c1177"</definedName>
    <definedName name="IQ_TOTAL_UNUSUAL" hidden="1">"c1508"</definedName>
    <definedName name="IQ_TRADE_AR" hidden="1">"c40"</definedName>
    <definedName name="IQ_TRADE_PRINCIPAL" hidden="1">"c1309"</definedName>
    <definedName name="IQ_TRADING_ASSETS" hidden="1">"c1310"</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IT" hidden="1">"c1317"</definedName>
    <definedName name="IQ_TREASURY_OTHER_EQUITY_UTI" hidden="1">"c1318"</definedName>
    <definedName name="IQ_TREASURY_STOCK" hidden="1">"c1311"</definedName>
    <definedName name="IQ_TRUST_INC" hidden="1">"c1319"</definedName>
    <definedName name="IQ_TRUST_PREF" hidden="1">"c1320"</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IT" hidden="1">"c1327"</definedName>
    <definedName name="IQ_UNEARN_REV_CURRENT_UTI" hidden="1">"c1328"</definedName>
    <definedName name="IQ_UNEARN_REV_LT" hidden="1">"c1329"</definedName>
    <definedName name="IQ_UNPAID_CLAIMS" hidden="1">"c1330"</definedName>
    <definedName name="IQ_UNREALIZED_GAIN" hidden="1">"c1619"</definedName>
    <definedName name="IQ_UNUSUAL_EXP" hidden="1">"c18"</definedName>
    <definedName name="IQ_US_GAAP" hidden="1">"c1331"</definedName>
    <definedName name="IQ_UTIL_PPE_NET" hidden="1">"c1620"</definedName>
    <definedName name="IQ_UV_PENSION_LIAB" hidden="1">"c1332"</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UME" hidden="1">"c1333"</definedName>
    <definedName name="IQ_WEIGHTED_AVG_PRICE" hidden="1">"c1334"</definedName>
    <definedName name="IQ_WIP_INV" hidden="1">"c1335"</definedName>
    <definedName name="IQ_WORKMEN_WRITTEN" hidden="1">"c1336"</definedName>
    <definedName name="IQ_YEARHIGH" hidden="1">"c1337"</definedName>
    <definedName name="IQ_YEARLOW" hidden="1">"c1338"</definedName>
    <definedName name="IQ_YTD" hidden="1">3000</definedName>
    <definedName name="IQ_Z_SCORE" hidden="1">"c1339"</definedName>
    <definedName name="jj" localSheetId="2" hidden="1">{"'1-TheatreBkgs'!$A$1:$L$102"}</definedName>
    <definedName name="jj" localSheetId="3" hidden="1">{"'1-TheatreBkgs'!$A$1:$L$102"}</definedName>
    <definedName name="jj" localSheetId="4" hidden="1">{"'1-TheatreBkgs'!$A$1:$L$102"}</definedName>
    <definedName name="jj" localSheetId="5" hidden="1">{"'1-TheatreBkgs'!$A$1:$L$102"}</definedName>
    <definedName name="jj" localSheetId="0" hidden="1">{"'1-TheatreBkgs'!$A$1:$L$102"}</definedName>
    <definedName name="jj" localSheetId="7" hidden="1">{"'1-TheatreBkgs'!$A$1:$L$102"}</definedName>
    <definedName name="jj" localSheetId="1" hidden="1">{"'1-TheatreBkgs'!$A$1:$L$102"}</definedName>
    <definedName name="jj" localSheetId="6" hidden="1">{"'1-TheatreBkgs'!$A$1:$L$102"}</definedName>
    <definedName name="jj" hidden="1">{"'1-TheatreBkgs'!$A$1:$L$102"}</definedName>
    <definedName name="kcjsdd" localSheetId="2" hidden="1">{"'1-TheatreBkgs'!$A$1:$L$102"}</definedName>
    <definedName name="kcjsdd" localSheetId="3" hidden="1">{"'1-TheatreBkgs'!$A$1:$L$102"}</definedName>
    <definedName name="kcjsdd" localSheetId="4" hidden="1">{"'1-TheatreBkgs'!$A$1:$L$102"}</definedName>
    <definedName name="kcjsdd" localSheetId="5" hidden="1">{"'1-TheatreBkgs'!$A$1:$L$102"}</definedName>
    <definedName name="kcjsdd" localSheetId="0" hidden="1">{"'1-TheatreBkgs'!$A$1:$L$102"}</definedName>
    <definedName name="kcjsdd" localSheetId="7" hidden="1">{"'1-TheatreBkgs'!$A$1:$L$102"}</definedName>
    <definedName name="kcjsdd" localSheetId="1" hidden="1">{"'1-TheatreBkgs'!$A$1:$L$102"}</definedName>
    <definedName name="kcjsdd" localSheetId="6" hidden="1">{"'1-TheatreBkgs'!$A$1:$L$102"}</definedName>
    <definedName name="kcjsdd" hidden="1">{"'1-TheatreBkgs'!$A$1:$L$102"}</definedName>
    <definedName name="kj\" localSheetId="2" hidden="1">{"'1-TheatreBkgs'!$A$1:$L$102"}</definedName>
    <definedName name="kj\" localSheetId="3" hidden="1">{"'1-TheatreBkgs'!$A$1:$L$102"}</definedName>
    <definedName name="kj\" localSheetId="4" hidden="1">{"'1-TheatreBkgs'!$A$1:$L$102"}</definedName>
    <definedName name="kj\" localSheetId="5" hidden="1">{"'1-TheatreBkgs'!$A$1:$L$102"}</definedName>
    <definedName name="kj\" localSheetId="0" hidden="1">{"'1-TheatreBkgs'!$A$1:$L$102"}</definedName>
    <definedName name="kj\" localSheetId="7" hidden="1">{"'1-TheatreBkgs'!$A$1:$L$102"}</definedName>
    <definedName name="kj\" localSheetId="1" hidden="1">{"'1-TheatreBkgs'!$A$1:$L$102"}</definedName>
    <definedName name="kj\" localSheetId="6" hidden="1">{"'1-TheatreBkgs'!$A$1:$L$102"}</definedName>
    <definedName name="kj\" hidden="1">{"'1-TheatreBkgs'!$A$1:$L$102"}</definedName>
    <definedName name="las" localSheetId="2" hidden="1">{#N/A,#N/A,FALSE,"S1 Theatre Sum";#N/A,#N/A,FALSE,"S2 U.S. B.S.POS";#N/A,#N/A,FALSE,"S3 US POS";#N/A,#N/A,FALSE,"S4 Family POS";#N/A,#N/A,FALSE,"S5 Ship vs POS";#N/A,#N/A,FALSE,"S6 Top VAR"}</definedName>
    <definedName name="las" localSheetId="3" hidden="1">{#N/A,#N/A,FALSE,"S1 Theatre Sum";#N/A,#N/A,FALSE,"S2 U.S. B.S.POS";#N/A,#N/A,FALSE,"S3 US POS";#N/A,#N/A,FALSE,"S4 Family POS";#N/A,#N/A,FALSE,"S5 Ship vs POS";#N/A,#N/A,FALSE,"S6 Top VAR"}</definedName>
    <definedName name="las" localSheetId="4" hidden="1">{#N/A,#N/A,FALSE,"S1 Theatre Sum";#N/A,#N/A,FALSE,"S2 U.S. B.S.POS";#N/A,#N/A,FALSE,"S3 US POS";#N/A,#N/A,FALSE,"S4 Family POS";#N/A,#N/A,FALSE,"S5 Ship vs POS";#N/A,#N/A,FALSE,"S6 Top VAR"}</definedName>
    <definedName name="las" localSheetId="5" hidden="1">{#N/A,#N/A,FALSE,"S1 Theatre Sum";#N/A,#N/A,FALSE,"S2 U.S. B.S.POS";#N/A,#N/A,FALSE,"S3 US POS";#N/A,#N/A,FALSE,"S4 Family POS";#N/A,#N/A,FALSE,"S5 Ship vs POS";#N/A,#N/A,FALSE,"S6 Top VAR"}</definedName>
    <definedName name="las" localSheetId="0" hidden="1">{#N/A,#N/A,FALSE,"S1 Theatre Sum";#N/A,#N/A,FALSE,"S2 U.S. B.S.POS";#N/A,#N/A,FALSE,"S3 US POS";#N/A,#N/A,FALSE,"S4 Family POS";#N/A,#N/A,FALSE,"S5 Ship vs POS";#N/A,#N/A,FALSE,"S6 Top VAR"}</definedName>
    <definedName name="las" localSheetId="7" hidden="1">{#N/A,#N/A,FALSE,"S1 Theatre Sum";#N/A,#N/A,FALSE,"S2 U.S. B.S.POS";#N/A,#N/A,FALSE,"S3 US POS";#N/A,#N/A,FALSE,"S4 Family POS";#N/A,#N/A,FALSE,"S5 Ship vs POS";#N/A,#N/A,FALSE,"S6 Top VAR"}</definedName>
    <definedName name="las" localSheetId="1" hidden="1">{#N/A,#N/A,FALSE,"S1 Theatre Sum";#N/A,#N/A,FALSE,"S2 U.S. B.S.POS";#N/A,#N/A,FALSE,"S3 US POS";#N/A,#N/A,FALSE,"S4 Family POS";#N/A,#N/A,FALSE,"S5 Ship vs POS";#N/A,#N/A,FALSE,"S6 Top VAR"}</definedName>
    <definedName name="las" localSheetId="6" hidden="1">{#N/A,#N/A,FALSE,"S1 Theatre Sum";#N/A,#N/A,FALSE,"S2 U.S. B.S.POS";#N/A,#N/A,FALSE,"S3 US POS";#N/A,#N/A,FALSE,"S4 Family POS";#N/A,#N/A,FALSE,"S5 Ship vs POS";#N/A,#N/A,FALSE,"S6 Top VAR"}</definedName>
    <definedName name="las" hidden="1">{#N/A,#N/A,FALSE,"S1 Theatre Sum";#N/A,#N/A,FALSE,"S2 U.S. B.S.POS";#N/A,#N/A,FALSE,"S3 US POS";#N/A,#N/A,FALSE,"S4 Family POS";#N/A,#N/A,FALSE,"S5 Ship vs POS";#N/A,#N/A,FALSE,"S6 Top VAR"}</definedName>
    <definedName name="laura" localSheetId="2" hidden="1">{"'1-TheatreBkgs'!$A$1:$L$102"}</definedName>
    <definedName name="laura" localSheetId="3" hidden="1">{"'1-TheatreBkgs'!$A$1:$L$102"}</definedName>
    <definedName name="laura" localSheetId="4" hidden="1">{"'1-TheatreBkgs'!$A$1:$L$102"}</definedName>
    <definedName name="laura" localSheetId="5" hidden="1">{"'1-TheatreBkgs'!$A$1:$L$102"}</definedName>
    <definedName name="laura" localSheetId="0" hidden="1">{"'1-TheatreBkgs'!$A$1:$L$102"}</definedName>
    <definedName name="laura" localSheetId="7" hidden="1">{"'1-TheatreBkgs'!$A$1:$L$102"}</definedName>
    <definedName name="laura" localSheetId="1" hidden="1">{"'1-TheatreBkgs'!$A$1:$L$102"}</definedName>
    <definedName name="laura" localSheetId="6" hidden="1">{"'1-TheatreBkgs'!$A$1:$L$102"}</definedName>
    <definedName name="laura" hidden="1">{"'1-TheatreBkgs'!$A$1:$L$102"}</definedName>
    <definedName name="Michelle" localSheetId="2" hidden="1">{#N/A,#N/A,FALSE,"S1 Theatre Sum";#N/A,#N/A,FALSE,"S2 U.S. B.S.POS";#N/A,#N/A,FALSE,"S3 US POS";#N/A,#N/A,FALSE,"S4 Family POS";#N/A,#N/A,FALSE,"S5 Ship vs POS";#N/A,#N/A,FALSE,"S6 Top VAR"}</definedName>
    <definedName name="Michelle" localSheetId="3" hidden="1">{#N/A,#N/A,FALSE,"S1 Theatre Sum";#N/A,#N/A,FALSE,"S2 U.S. B.S.POS";#N/A,#N/A,FALSE,"S3 US POS";#N/A,#N/A,FALSE,"S4 Family POS";#N/A,#N/A,FALSE,"S5 Ship vs POS";#N/A,#N/A,FALSE,"S6 Top VAR"}</definedName>
    <definedName name="Michelle" localSheetId="4" hidden="1">{#N/A,#N/A,FALSE,"S1 Theatre Sum";#N/A,#N/A,FALSE,"S2 U.S. B.S.POS";#N/A,#N/A,FALSE,"S3 US POS";#N/A,#N/A,FALSE,"S4 Family POS";#N/A,#N/A,FALSE,"S5 Ship vs POS";#N/A,#N/A,FALSE,"S6 Top VAR"}</definedName>
    <definedName name="Michelle" localSheetId="5" hidden="1">{#N/A,#N/A,FALSE,"S1 Theatre Sum";#N/A,#N/A,FALSE,"S2 U.S. B.S.POS";#N/A,#N/A,FALSE,"S3 US POS";#N/A,#N/A,FALSE,"S4 Family POS";#N/A,#N/A,FALSE,"S5 Ship vs POS";#N/A,#N/A,FALSE,"S6 Top VAR"}</definedName>
    <definedName name="Michelle" localSheetId="0" hidden="1">{#N/A,#N/A,FALSE,"S1 Theatre Sum";#N/A,#N/A,FALSE,"S2 U.S. B.S.POS";#N/A,#N/A,FALSE,"S3 US POS";#N/A,#N/A,FALSE,"S4 Family POS";#N/A,#N/A,FALSE,"S5 Ship vs POS";#N/A,#N/A,FALSE,"S6 Top VAR"}</definedName>
    <definedName name="Michelle" localSheetId="7" hidden="1">{#N/A,#N/A,FALSE,"S1 Theatre Sum";#N/A,#N/A,FALSE,"S2 U.S. B.S.POS";#N/A,#N/A,FALSE,"S3 US POS";#N/A,#N/A,FALSE,"S4 Family POS";#N/A,#N/A,FALSE,"S5 Ship vs POS";#N/A,#N/A,FALSE,"S6 Top VAR"}</definedName>
    <definedName name="Michelle" localSheetId="1" hidden="1">{#N/A,#N/A,FALSE,"S1 Theatre Sum";#N/A,#N/A,FALSE,"S2 U.S. B.S.POS";#N/A,#N/A,FALSE,"S3 US POS";#N/A,#N/A,FALSE,"S4 Family POS";#N/A,#N/A,FALSE,"S5 Ship vs POS";#N/A,#N/A,FALSE,"S6 Top VAR"}</definedName>
    <definedName name="Michelle" localSheetId="6" hidden="1">{#N/A,#N/A,FALSE,"S1 Theatre Sum";#N/A,#N/A,FALSE,"S2 U.S. B.S.POS";#N/A,#N/A,FALSE,"S3 US POS";#N/A,#N/A,FALSE,"S4 Family POS";#N/A,#N/A,FALSE,"S5 Ship vs POS";#N/A,#N/A,FALSE,"S6 Top VAR"}</definedName>
    <definedName name="Michelle" hidden="1">{#N/A,#N/A,FALSE,"S1 Theatre Sum";#N/A,#N/A,FALSE,"S2 U.S. B.S.POS";#N/A,#N/A,FALSE,"S3 US POS";#N/A,#N/A,FALSE,"S4 Family POS";#N/A,#N/A,FALSE,"S5 Ship vs POS";#N/A,#N/A,FALSE,"S6 Top VAR"}</definedName>
    <definedName name="newrange" localSheetId="2" hidden="1">{#N/A,#N/A,FALSE,"Default Data";#N/A,#N/A,FALSE,"99 Tax Model";#N/A,#N/A,FALSE,"99 Incremental BV";#N/A,#N/A,FALSE,"99 Tax Model CL";#N/A,#N/A,FALSE,"99 Incremental CL";#N/A,#N/A,FALSE,"Cisco FSC";#N/A,#N/A,FALSE,"25% case";#N/A,#N/A,FALSE,"ROY CALCS";#N/A,#N/A,FALSE,"Acquisition Royalty"}</definedName>
    <definedName name="newrange" localSheetId="3" hidden="1">{#N/A,#N/A,FALSE,"Default Data";#N/A,#N/A,FALSE,"99 Tax Model";#N/A,#N/A,FALSE,"99 Incremental BV";#N/A,#N/A,FALSE,"99 Tax Model CL";#N/A,#N/A,FALSE,"99 Incremental CL";#N/A,#N/A,FALSE,"Cisco FSC";#N/A,#N/A,FALSE,"25% case";#N/A,#N/A,FALSE,"ROY CALCS";#N/A,#N/A,FALSE,"Acquisition Royalty"}</definedName>
    <definedName name="newrange" localSheetId="4" hidden="1">{#N/A,#N/A,FALSE,"Default Data";#N/A,#N/A,FALSE,"99 Tax Model";#N/A,#N/A,FALSE,"99 Incremental BV";#N/A,#N/A,FALSE,"99 Tax Model CL";#N/A,#N/A,FALSE,"99 Incremental CL";#N/A,#N/A,FALSE,"Cisco FSC";#N/A,#N/A,FALSE,"25% case";#N/A,#N/A,FALSE,"ROY CALCS";#N/A,#N/A,FALSE,"Acquisition Royalty"}</definedName>
    <definedName name="newrange" localSheetId="5" hidden="1">{#N/A,#N/A,FALSE,"Default Data";#N/A,#N/A,FALSE,"99 Tax Model";#N/A,#N/A,FALSE,"99 Incremental BV";#N/A,#N/A,FALSE,"99 Tax Model CL";#N/A,#N/A,FALSE,"99 Incremental CL";#N/A,#N/A,FALSE,"Cisco FSC";#N/A,#N/A,FALSE,"25% case";#N/A,#N/A,FALSE,"ROY CALCS";#N/A,#N/A,FALSE,"Acquisition Royalty"}</definedName>
    <definedName name="newrange" localSheetId="0" hidden="1">{#N/A,#N/A,FALSE,"Default Data";#N/A,#N/A,FALSE,"99 Tax Model";#N/A,#N/A,FALSE,"99 Incremental BV";#N/A,#N/A,FALSE,"99 Tax Model CL";#N/A,#N/A,FALSE,"99 Incremental CL";#N/A,#N/A,FALSE,"Cisco FSC";#N/A,#N/A,FALSE,"25% case";#N/A,#N/A,FALSE,"ROY CALCS";#N/A,#N/A,FALSE,"Acquisition Royalty"}</definedName>
    <definedName name="newrange" localSheetId="7" hidden="1">{#N/A,#N/A,FALSE,"Default Data";#N/A,#N/A,FALSE,"99 Tax Model";#N/A,#N/A,FALSE,"99 Incremental BV";#N/A,#N/A,FALSE,"99 Tax Model CL";#N/A,#N/A,FALSE,"99 Incremental CL";#N/A,#N/A,FALSE,"Cisco FSC";#N/A,#N/A,FALSE,"25% case";#N/A,#N/A,FALSE,"ROY CALCS";#N/A,#N/A,FALSE,"Acquisition Royalty"}</definedName>
    <definedName name="newrange" localSheetId="1" hidden="1">{#N/A,#N/A,FALSE,"Default Data";#N/A,#N/A,FALSE,"99 Tax Model";#N/A,#N/A,FALSE,"99 Incremental BV";#N/A,#N/A,FALSE,"99 Tax Model CL";#N/A,#N/A,FALSE,"99 Incremental CL";#N/A,#N/A,FALSE,"Cisco FSC";#N/A,#N/A,FALSE,"25% case";#N/A,#N/A,FALSE,"ROY CALCS";#N/A,#N/A,FALSE,"Acquisition Royalty"}</definedName>
    <definedName name="newrange" localSheetId="6" hidden="1">{#N/A,#N/A,FALSE,"Default Data";#N/A,#N/A,FALSE,"99 Tax Model";#N/A,#N/A,FALSE,"99 Incremental BV";#N/A,#N/A,FALSE,"99 Tax Model CL";#N/A,#N/A,FALSE,"99 Incremental CL";#N/A,#N/A,FALSE,"Cisco FSC";#N/A,#N/A,FALSE,"25% case";#N/A,#N/A,FALSE,"ROY CALCS";#N/A,#N/A,FALSE,"Acquisition Royalty"}</definedName>
    <definedName name="newrange" hidden="1">{#N/A,#N/A,FALSE,"Default Data";#N/A,#N/A,FALSE,"99 Tax Model";#N/A,#N/A,FALSE,"99 Incremental BV";#N/A,#N/A,FALSE,"99 Tax Model CL";#N/A,#N/A,FALSE,"99 Incremental CL";#N/A,#N/A,FALSE,"Cisco FSC";#N/A,#N/A,FALSE,"25% case";#N/A,#N/A,FALSE,"ROY CALCS";#N/A,#N/A,FALSE,"Acquisition Royalty"}</definedName>
    <definedName name="newrange2" localSheetId="2" hidden="1">{#N/A,#N/A,FALSE,"Default Data";#N/A,#N/A,FALSE,"99 Tax Model";#N/A,#N/A,FALSE,"99 Incremental BV";#N/A,#N/A,FALSE,"99 Tax Model CL";#N/A,#N/A,FALSE,"99 Incremental CL";#N/A,#N/A,FALSE,"Cisco FSC";#N/A,#N/A,FALSE,"25% case";#N/A,#N/A,FALSE,"ROY CALCS";#N/A,#N/A,FALSE,"Acquisition Royalty"}</definedName>
    <definedName name="newrange2" localSheetId="3" hidden="1">{#N/A,#N/A,FALSE,"Default Data";#N/A,#N/A,FALSE,"99 Tax Model";#N/A,#N/A,FALSE,"99 Incremental BV";#N/A,#N/A,FALSE,"99 Tax Model CL";#N/A,#N/A,FALSE,"99 Incremental CL";#N/A,#N/A,FALSE,"Cisco FSC";#N/A,#N/A,FALSE,"25% case";#N/A,#N/A,FALSE,"ROY CALCS";#N/A,#N/A,FALSE,"Acquisition Royalty"}</definedName>
    <definedName name="newrange2" localSheetId="4" hidden="1">{#N/A,#N/A,FALSE,"Default Data";#N/A,#N/A,FALSE,"99 Tax Model";#N/A,#N/A,FALSE,"99 Incremental BV";#N/A,#N/A,FALSE,"99 Tax Model CL";#N/A,#N/A,FALSE,"99 Incremental CL";#N/A,#N/A,FALSE,"Cisco FSC";#N/A,#N/A,FALSE,"25% case";#N/A,#N/A,FALSE,"ROY CALCS";#N/A,#N/A,FALSE,"Acquisition Royalty"}</definedName>
    <definedName name="newrange2" localSheetId="5" hidden="1">{#N/A,#N/A,FALSE,"Default Data";#N/A,#N/A,FALSE,"99 Tax Model";#N/A,#N/A,FALSE,"99 Incremental BV";#N/A,#N/A,FALSE,"99 Tax Model CL";#N/A,#N/A,FALSE,"99 Incremental CL";#N/A,#N/A,FALSE,"Cisco FSC";#N/A,#N/A,FALSE,"25% case";#N/A,#N/A,FALSE,"ROY CALCS";#N/A,#N/A,FALSE,"Acquisition Royalty"}</definedName>
    <definedName name="newrange2" localSheetId="0" hidden="1">{#N/A,#N/A,FALSE,"Default Data";#N/A,#N/A,FALSE,"99 Tax Model";#N/A,#N/A,FALSE,"99 Incremental BV";#N/A,#N/A,FALSE,"99 Tax Model CL";#N/A,#N/A,FALSE,"99 Incremental CL";#N/A,#N/A,FALSE,"Cisco FSC";#N/A,#N/A,FALSE,"25% case";#N/A,#N/A,FALSE,"ROY CALCS";#N/A,#N/A,FALSE,"Acquisition Royalty"}</definedName>
    <definedName name="newrange2" localSheetId="7" hidden="1">{#N/A,#N/A,FALSE,"Default Data";#N/A,#N/A,FALSE,"99 Tax Model";#N/A,#N/A,FALSE,"99 Incremental BV";#N/A,#N/A,FALSE,"99 Tax Model CL";#N/A,#N/A,FALSE,"99 Incremental CL";#N/A,#N/A,FALSE,"Cisco FSC";#N/A,#N/A,FALSE,"25% case";#N/A,#N/A,FALSE,"ROY CALCS";#N/A,#N/A,FALSE,"Acquisition Royalty"}</definedName>
    <definedName name="newrange2" localSheetId="1" hidden="1">{#N/A,#N/A,FALSE,"Default Data";#N/A,#N/A,FALSE,"99 Tax Model";#N/A,#N/A,FALSE,"99 Incremental BV";#N/A,#N/A,FALSE,"99 Tax Model CL";#N/A,#N/A,FALSE,"99 Incremental CL";#N/A,#N/A,FALSE,"Cisco FSC";#N/A,#N/A,FALSE,"25% case";#N/A,#N/A,FALSE,"ROY CALCS";#N/A,#N/A,FALSE,"Acquisition Royalty"}</definedName>
    <definedName name="newrange2" localSheetId="6" hidden="1">{#N/A,#N/A,FALSE,"Default Data";#N/A,#N/A,FALSE,"99 Tax Model";#N/A,#N/A,FALSE,"99 Incremental BV";#N/A,#N/A,FALSE,"99 Tax Model CL";#N/A,#N/A,FALSE,"99 Incremental CL";#N/A,#N/A,FALSE,"Cisco FSC";#N/A,#N/A,FALSE,"25% case";#N/A,#N/A,FALSE,"ROY CALCS";#N/A,#N/A,FALSE,"Acquisition Royalty"}</definedName>
    <definedName name="newrange2" hidden="1">{#N/A,#N/A,FALSE,"Default Data";#N/A,#N/A,FALSE,"99 Tax Model";#N/A,#N/A,FALSE,"99 Incremental BV";#N/A,#N/A,FALSE,"99 Tax Model CL";#N/A,#N/A,FALSE,"99 Incremental CL";#N/A,#N/A,FALSE,"Cisco FSC";#N/A,#N/A,FALSE,"25% case";#N/A,#N/A,FALSE,"ROY CALCS";#N/A,#N/A,FALSE,"Acquisition Royalty"}</definedName>
    <definedName name="newrange3" localSheetId="2" hidden="1">{#N/A,#N/A,FALSE,"Default Data";#N/A,#N/A,FALSE,"99 Tax Model";#N/A,#N/A,FALSE,"99 Incremental BV";#N/A,#N/A,FALSE,"99 Tax Model CL";#N/A,#N/A,FALSE,"99 Incremental CL";#N/A,#N/A,FALSE,"Cisco FSC";#N/A,#N/A,FALSE,"25% case";#N/A,#N/A,FALSE,"ROY CALCS";#N/A,#N/A,FALSE,"Acquisition Royalty"}</definedName>
    <definedName name="newrange3" localSheetId="3" hidden="1">{#N/A,#N/A,FALSE,"Default Data";#N/A,#N/A,FALSE,"99 Tax Model";#N/A,#N/A,FALSE,"99 Incremental BV";#N/A,#N/A,FALSE,"99 Tax Model CL";#N/A,#N/A,FALSE,"99 Incremental CL";#N/A,#N/A,FALSE,"Cisco FSC";#N/A,#N/A,FALSE,"25% case";#N/A,#N/A,FALSE,"ROY CALCS";#N/A,#N/A,FALSE,"Acquisition Royalty"}</definedName>
    <definedName name="newrange3" localSheetId="4" hidden="1">{#N/A,#N/A,FALSE,"Default Data";#N/A,#N/A,FALSE,"99 Tax Model";#N/A,#N/A,FALSE,"99 Incremental BV";#N/A,#N/A,FALSE,"99 Tax Model CL";#N/A,#N/A,FALSE,"99 Incremental CL";#N/A,#N/A,FALSE,"Cisco FSC";#N/A,#N/A,FALSE,"25% case";#N/A,#N/A,FALSE,"ROY CALCS";#N/A,#N/A,FALSE,"Acquisition Royalty"}</definedName>
    <definedName name="newrange3" localSheetId="5" hidden="1">{#N/A,#N/A,FALSE,"Default Data";#N/A,#N/A,FALSE,"99 Tax Model";#N/A,#N/A,FALSE,"99 Incremental BV";#N/A,#N/A,FALSE,"99 Tax Model CL";#N/A,#N/A,FALSE,"99 Incremental CL";#N/A,#N/A,FALSE,"Cisco FSC";#N/A,#N/A,FALSE,"25% case";#N/A,#N/A,FALSE,"ROY CALCS";#N/A,#N/A,FALSE,"Acquisition Royalty"}</definedName>
    <definedName name="newrange3" localSheetId="0" hidden="1">{#N/A,#N/A,FALSE,"Default Data";#N/A,#N/A,FALSE,"99 Tax Model";#N/A,#N/A,FALSE,"99 Incremental BV";#N/A,#N/A,FALSE,"99 Tax Model CL";#N/A,#N/A,FALSE,"99 Incremental CL";#N/A,#N/A,FALSE,"Cisco FSC";#N/A,#N/A,FALSE,"25% case";#N/A,#N/A,FALSE,"ROY CALCS";#N/A,#N/A,FALSE,"Acquisition Royalty"}</definedName>
    <definedName name="newrange3" localSheetId="7" hidden="1">{#N/A,#N/A,FALSE,"Default Data";#N/A,#N/A,FALSE,"99 Tax Model";#N/A,#N/A,FALSE,"99 Incremental BV";#N/A,#N/A,FALSE,"99 Tax Model CL";#N/A,#N/A,FALSE,"99 Incremental CL";#N/A,#N/A,FALSE,"Cisco FSC";#N/A,#N/A,FALSE,"25% case";#N/A,#N/A,FALSE,"ROY CALCS";#N/A,#N/A,FALSE,"Acquisition Royalty"}</definedName>
    <definedName name="newrange3" localSheetId="1" hidden="1">{#N/A,#N/A,FALSE,"Default Data";#N/A,#N/A,FALSE,"99 Tax Model";#N/A,#N/A,FALSE,"99 Incremental BV";#N/A,#N/A,FALSE,"99 Tax Model CL";#N/A,#N/A,FALSE,"99 Incremental CL";#N/A,#N/A,FALSE,"Cisco FSC";#N/A,#N/A,FALSE,"25% case";#N/A,#N/A,FALSE,"ROY CALCS";#N/A,#N/A,FALSE,"Acquisition Royalty"}</definedName>
    <definedName name="newrange3" localSheetId="6" hidden="1">{#N/A,#N/A,FALSE,"Default Data";#N/A,#N/A,FALSE,"99 Tax Model";#N/A,#N/A,FALSE,"99 Incremental BV";#N/A,#N/A,FALSE,"99 Tax Model CL";#N/A,#N/A,FALSE,"99 Incremental CL";#N/A,#N/A,FALSE,"Cisco FSC";#N/A,#N/A,FALSE,"25% case";#N/A,#N/A,FALSE,"ROY CALCS";#N/A,#N/A,FALSE,"Acquisition Royalty"}</definedName>
    <definedName name="newrange3" hidden="1">{#N/A,#N/A,FALSE,"Default Data";#N/A,#N/A,FALSE,"99 Tax Model";#N/A,#N/A,FALSE,"99 Incremental BV";#N/A,#N/A,FALSE,"99 Tax Model CL";#N/A,#N/A,FALSE,"99 Incremental CL";#N/A,#N/A,FALSE,"Cisco FSC";#N/A,#N/A,FALSE,"25% case";#N/A,#N/A,FALSE,"ROY CALCS";#N/A,#N/A,FALSE,"Acquisition Royalty"}</definedName>
    <definedName name="newrange4" localSheetId="2" hidden="1">{#N/A,#N/A,FALSE,"Default Data";#N/A,#N/A,FALSE,"99 Tax Model";#N/A,#N/A,FALSE,"99 Incremental BV";#N/A,#N/A,FALSE,"99 Tax Model CL";#N/A,#N/A,FALSE,"99 Incremental CL";#N/A,#N/A,FALSE,"Cisco FSC";#N/A,#N/A,FALSE,"25% case";#N/A,#N/A,FALSE,"ROY CALCS";#N/A,#N/A,FALSE,"Acquisition Royalty"}</definedName>
    <definedName name="newrange4" localSheetId="3" hidden="1">{#N/A,#N/A,FALSE,"Default Data";#N/A,#N/A,FALSE,"99 Tax Model";#N/A,#N/A,FALSE,"99 Incremental BV";#N/A,#N/A,FALSE,"99 Tax Model CL";#N/A,#N/A,FALSE,"99 Incremental CL";#N/A,#N/A,FALSE,"Cisco FSC";#N/A,#N/A,FALSE,"25% case";#N/A,#N/A,FALSE,"ROY CALCS";#N/A,#N/A,FALSE,"Acquisition Royalty"}</definedName>
    <definedName name="newrange4" localSheetId="4" hidden="1">{#N/A,#N/A,FALSE,"Default Data";#N/A,#N/A,FALSE,"99 Tax Model";#N/A,#N/A,FALSE,"99 Incremental BV";#N/A,#N/A,FALSE,"99 Tax Model CL";#N/A,#N/A,FALSE,"99 Incremental CL";#N/A,#N/A,FALSE,"Cisco FSC";#N/A,#N/A,FALSE,"25% case";#N/A,#N/A,FALSE,"ROY CALCS";#N/A,#N/A,FALSE,"Acquisition Royalty"}</definedName>
    <definedName name="newrange4" localSheetId="5" hidden="1">{#N/A,#N/A,FALSE,"Default Data";#N/A,#N/A,FALSE,"99 Tax Model";#N/A,#N/A,FALSE,"99 Incremental BV";#N/A,#N/A,FALSE,"99 Tax Model CL";#N/A,#N/A,FALSE,"99 Incremental CL";#N/A,#N/A,FALSE,"Cisco FSC";#N/A,#N/A,FALSE,"25% case";#N/A,#N/A,FALSE,"ROY CALCS";#N/A,#N/A,FALSE,"Acquisition Royalty"}</definedName>
    <definedName name="newrange4" localSheetId="0" hidden="1">{#N/A,#N/A,FALSE,"Default Data";#N/A,#N/A,FALSE,"99 Tax Model";#N/A,#N/A,FALSE,"99 Incremental BV";#N/A,#N/A,FALSE,"99 Tax Model CL";#N/A,#N/A,FALSE,"99 Incremental CL";#N/A,#N/A,FALSE,"Cisco FSC";#N/A,#N/A,FALSE,"25% case";#N/A,#N/A,FALSE,"ROY CALCS";#N/A,#N/A,FALSE,"Acquisition Royalty"}</definedName>
    <definedName name="newrange4" localSheetId="7" hidden="1">{#N/A,#N/A,FALSE,"Default Data";#N/A,#N/A,FALSE,"99 Tax Model";#N/A,#N/A,FALSE,"99 Incremental BV";#N/A,#N/A,FALSE,"99 Tax Model CL";#N/A,#N/A,FALSE,"99 Incremental CL";#N/A,#N/A,FALSE,"Cisco FSC";#N/A,#N/A,FALSE,"25% case";#N/A,#N/A,FALSE,"ROY CALCS";#N/A,#N/A,FALSE,"Acquisition Royalty"}</definedName>
    <definedName name="newrange4" localSheetId="1" hidden="1">{#N/A,#N/A,FALSE,"Default Data";#N/A,#N/A,FALSE,"99 Tax Model";#N/A,#N/A,FALSE,"99 Incremental BV";#N/A,#N/A,FALSE,"99 Tax Model CL";#N/A,#N/A,FALSE,"99 Incremental CL";#N/A,#N/A,FALSE,"Cisco FSC";#N/A,#N/A,FALSE,"25% case";#N/A,#N/A,FALSE,"ROY CALCS";#N/A,#N/A,FALSE,"Acquisition Royalty"}</definedName>
    <definedName name="newrange4" localSheetId="6" hidden="1">{#N/A,#N/A,FALSE,"Default Data";#N/A,#N/A,FALSE,"99 Tax Model";#N/A,#N/A,FALSE,"99 Incremental BV";#N/A,#N/A,FALSE,"99 Tax Model CL";#N/A,#N/A,FALSE,"99 Incremental CL";#N/A,#N/A,FALSE,"Cisco FSC";#N/A,#N/A,FALSE,"25% case";#N/A,#N/A,FALSE,"ROY CALCS";#N/A,#N/A,FALSE,"Acquisition Royalty"}</definedName>
    <definedName name="newrange4" hidden="1">{#N/A,#N/A,FALSE,"Default Data";#N/A,#N/A,FALSE,"99 Tax Model";#N/A,#N/A,FALSE,"99 Incremental BV";#N/A,#N/A,FALSE,"99 Tax Model CL";#N/A,#N/A,FALSE,"99 Incremental CL";#N/A,#N/A,FALSE,"Cisco FSC";#N/A,#N/A,FALSE,"25% case";#N/A,#N/A,FALSE,"ROY CALCS";#N/A,#N/A,FALSE,"Acquisition Royalty"}</definedName>
    <definedName name="nhgiso" localSheetId="2" hidden="1">{"'1-TheatreBkgs'!$A$1:$L$102"}</definedName>
    <definedName name="nhgiso" localSheetId="3" hidden="1">{"'1-TheatreBkgs'!$A$1:$L$102"}</definedName>
    <definedName name="nhgiso" localSheetId="4" hidden="1">{"'1-TheatreBkgs'!$A$1:$L$102"}</definedName>
    <definedName name="nhgiso" localSheetId="5" hidden="1">{"'1-TheatreBkgs'!$A$1:$L$102"}</definedName>
    <definedName name="nhgiso" localSheetId="0" hidden="1">{"'1-TheatreBkgs'!$A$1:$L$102"}</definedName>
    <definedName name="nhgiso" localSheetId="7" hidden="1">{"'1-TheatreBkgs'!$A$1:$L$102"}</definedName>
    <definedName name="nhgiso" localSheetId="1" hidden="1">{"'1-TheatreBkgs'!$A$1:$L$102"}</definedName>
    <definedName name="nhgiso" localSheetId="6" hidden="1">{"'1-TheatreBkgs'!$A$1:$L$102"}</definedName>
    <definedName name="nhgiso" hidden="1">{"'1-TheatreBkgs'!$A$1:$L$102"}</definedName>
    <definedName name="notmine" localSheetId="2" hidden="1">{#N/A,#N/A,FALSE,"S1 Theatre Sum";#N/A,#N/A,FALSE,"S2 U.S. B.S.POS";#N/A,#N/A,FALSE,"S3 US POS";#N/A,#N/A,FALSE,"S4 Family POS";#N/A,#N/A,FALSE,"S5 Ship vs POS";#N/A,#N/A,FALSE,"S6 Top VAR"}</definedName>
    <definedName name="notmine" localSheetId="3" hidden="1">{#N/A,#N/A,FALSE,"S1 Theatre Sum";#N/A,#N/A,FALSE,"S2 U.S. B.S.POS";#N/A,#N/A,FALSE,"S3 US POS";#N/A,#N/A,FALSE,"S4 Family POS";#N/A,#N/A,FALSE,"S5 Ship vs POS";#N/A,#N/A,FALSE,"S6 Top VAR"}</definedName>
    <definedName name="notmine" localSheetId="4" hidden="1">{#N/A,#N/A,FALSE,"S1 Theatre Sum";#N/A,#N/A,FALSE,"S2 U.S. B.S.POS";#N/A,#N/A,FALSE,"S3 US POS";#N/A,#N/A,FALSE,"S4 Family POS";#N/A,#N/A,FALSE,"S5 Ship vs POS";#N/A,#N/A,FALSE,"S6 Top VAR"}</definedName>
    <definedName name="notmine" localSheetId="5" hidden="1">{#N/A,#N/A,FALSE,"S1 Theatre Sum";#N/A,#N/A,FALSE,"S2 U.S. B.S.POS";#N/A,#N/A,FALSE,"S3 US POS";#N/A,#N/A,FALSE,"S4 Family POS";#N/A,#N/A,FALSE,"S5 Ship vs POS";#N/A,#N/A,FALSE,"S6 Top VAR"}</definedName>
    <definedName name="notmine" localSheetId="0" hidden="1">{#N/A,#N/A,FALSE,"S1 Theatre Sum";#N/A,#N/A,FALSE,"S2 U.S. B.S.POS";#N/A,#N/A,FALSE,"S3 US POS";#N/A,#N/A,FALSE,"S4 Family POS";#N/A,#N/A,FALSE,"S5 Ship vs POS";#N/A,#N/A,FALSE,"S6 Top VAR"}</definedName>
    <definedName name="notmine" localSheetId="7" hidden="1">{#N/A,#N/A,FALSE,"S1 Theatre Sum";#N/A,#N/A,FALSE,"S2 U.S. B.S.POS";#N/A,#N/A,FALSE,"S3 US POS";#N/A,#N/A,FALSE,"S4 Family POS";#N/A,#N/A,FALSE,"S5 Ship vs POS";#N/A,#N/A,FALSE,"S6 Top VAR"}</definedName>
    <definedName name="notmine" localSheetId="1" hidden="1">{#N/A,#N/A,FALSE,"S1 Theatre Sum";#N/A,#N/A,FALSE,"S2 U.S. B.S.POS";#N/A,#N/A,FALSE,"S3 US POS";#N/A,#N/A,FALSE,"S4 Family POS";#N/A,#N/A,FALSE,"S5 Ship vs POS";#N/A,#N/A,FALSE,"S6 Top VAR"}</definedName>
    <definedName name="notmine" localSheetId="6" hidden="1">{#N/A,#N/A,FALSE,"S1 Theatre Sum";#N/A,#N/A,FALSE,"S2 U.S. B.S.POS";#N/A,#N/A,FALSE,"S3 US POS";#N/A,#N/A,FALSE,"S4 Family POS";#N/A,#N/A,FALSE,"S5 Ship vs POS";#N/A,#N/A,FALSE,"S6 Top VAR"}</definedName>
    <definedName name="notmine" hidden="1">{#N/A,#N/A,FALSE,"S1 Theatre Sum";#N/A,#N/A,FALSE,"S2 U.S. B.S.POS";#N/A,#N/A,FALSE,"S3 US POS";#N/A,#N/A,FALSE,"S4 Family POS";#N/A,#N/A,FALSE,"S5 Ship vs POS";#N/A,#N/A,FALSE,"S6 Top VAR"}</definedName>
    <definedName name="old" localSheetId="2" hidden="1">{#N/A,#N/A,FALSE,"Default Data";#N/A,#N/A,FALSE,"99 Tax Model";#N/A,#N/A,FALSE,"99 Incremental BV";#N/A,#N/A,FALSE,"99 Tax Model CL";#N/A,#N/A,FALSE,"99 Incremental CL";#N/A,#N/A,FALSE,"Cisco FSC";#N/A,#N/A,FALSE,"25% case";#N/A,#N/A,FALSE,"ROY CALCS";#N/A,#N/A,FALSE,"Acquisition Royalty"}</definedName>
    <definedName name="old" localSheetId="3" hidden="1">{#N/A,#N/A,FALSE,"Default Data";#N/A,#N/A,FALSE,"99 Tax Model";#N/A,#N/A,FALSE,"99 Incremental BV";#N/A,#N/A,FALSE,"99 Tax Model CL";#N/A,#N/A,FALSE,"99 Incremental CL";#N/A,#N/A,FALSE,"Cisco FSC";#N/A,#N/A,FALSE,"25% case";#N/A,#N/A,FALSE,"ROY CALCS";#N/A,#N/A,FALSE,"Acquisition Royalty"}</definedName>
    <definedName name="old" localSheetId="4" hidden="1">{#N/A,#N/A,FALSE,"Default Data";#N/A,#N/A,FALSE,"99 Tax Model";#N/A,#N/A,FALSE,"99 Incremental BV";#N/A,#N/A,FALSE,"99 Tax Model CL";#N/A,#N/A,FALSE,"99 Incremental CL";#N/A,#N/A,FALSE,"Cisco FSC";#N/A,#N/A,FALSE,"25% case";#N/A,#N/A,FALSE,"ROY CALCS";#N/A,#N/A,FALSE,"Acquisition Royalty"}</definedName>
    <definedName name="old" localSheetId="5" hidden="1">{#N/A,#N/A,FALSE,"Default Data";#N/A,#N/A,FALSE,"99 Tax Model";#N/A,#N/A,FALSE,"99 Incremental BV";#N/A,#N/A,FALSE,"99 Tax Model CL";#N/A,#N/A,FALSE,"99 Incremental CL";#N/A,#N/A,FALSE,"Cisco FSC";#N/A,#N/A,FALSE,"25% case";#N/A,#N/A,FALSE,"ROY CALCS";#N/A,#N/A,FALSE,"Acquisition Royalty"}</definedName>
    <definedName name="old" localSheetId="0" hidden="1">{#N/A,#N/A,FALSE,"Default Data";#N/A,#N/A,FALSE,"99 Tax Model";#N/A,#N/A,FALSE,"99 Incremental BV";#N/A,#N/A,FALSE,"99 Tax Model CL";#N/A,#N/A,FALSE,"99 Incremental CL";#N/A,#N/A,FALSE,"Cisco FSC";#N/A,#N/A,FALSE,"25% case";#N/A,#N/A,FALSE,"ROY CALCS";#N/A,#N/A,FALSE,"Acquisition Royalty"}</definedName>
    <definedName name="old" localSheetId="7" hidden="1">{#N/A,#N/A,FALSE,"Default Data";#N/A,#N/A,FALSE,"99 Tax Model";#N/A,#N/A,FALSE,"99 Incremental BV";#N/A,#N/A,FALSE,"99 Tax Model CL";#N/A,#N/A,FALSE,"99 Incremental CL";#N/A,#N/A,FALSE,"Cisco FSC";#N/A,#N/A,FALSE,"25% case";#N/A,#N/A,FALSE,"ROY CALCS";#N/A,#N/A,FALSE,"Acquisition Royalty"}</definedName>
    <definedName name="old" localSheetId="1" hidden="1">{#N/A,#N/A,FALSE,"Default Data";#N/A,#N/A,FALSE,"99 Tax Model";#N/A,#N/A,FALSE,"99 Incremental BV";#N/A,#N/A,FALSE,"99 Tax Model CL";#N/A,#N/A,FALSE,"99 Incremental CL";#N/A,#N/A,FALSE,"Cisco FSC";#N/A,#N/A,FALSE,"25% case";#N/A,#N/A,FALSE,"ROY CALCS";#N/A,#N/A,FALSE,"Acquisition Royalty"}</definedName>
    <definedName name="old" localSheetId="6" hidden="1">{#N/A,#N/A,FALSE,"Default Data";#N/A,#N/A,FALSE,"99 Tax Model";#N/A,#N/A,FALSE,"99 Incremental BV";#N/A,#N/A,FALSE,"99 Tax Model CL";#N/A,#N/A,FALSE,"99 Incremental CL";#N/A,#N/A,FALSE,"Cisco FSC";#N/A,#N/A,FALSE,"25% case";#N/A,#N/A,FALSE,"ROY CALCS";#N/A,#N/A,FALSE,"Acquisition Royalty"}</definedName>
    <definedName name="old" hidden="1">{#N/A,#N/A,FALSE,"Default Data";#N/A,#N/A,FALSE,"99 Tax Model";#N/A,#N/A,FALSE,"99 Incremental BV";#N/A,#N/A,FALSE,"99 Tax Model CL";#N/A,#N/A,FALSE,"99 Incremental CL";#N/A,#N/A,FALSE,"Cisco FSC";#N/A,#N/A,FALSE,"25% case";#N/A,#N/A,FALSE,"ROY CALCS";#N/A,#N/A,FALSE,"Acquisition Royalty"}</definedName>
    <definedName name="pal.stuff" localSheetId="2" hidden="1">{#N/A,#N/A,FALSE,"s0a.Qtr Book";#N/A,#N/A,FALSE,"s0b.Theatre B/S";#N/A,#N/A,FALSE,"s1.Theatre Slide";#N/A,#N/A,FALSE,"s2.US B/S/P";#N/A,#N/A,FALSE,"s3.US CP POS";#N/A,#N/A,FALSE,"s4.Bus Unit BS";#N/A,#N/A,FALSE,"s5.CP WW Product Sum";#N/A,#N/A,FALSE,"S6 US POS";#N/A,#N/A,FALSE,"S7 Family POS";#N/A,#N/A,FALSE,"S8 Access Ship vs POS";#N/A,#N/A,FALSE,"s9.Wkgrp BSP $";#N/A,#N/A,FALSE,"s10.CP US Dist Sum";#N/A,#N/A,FALSE,"s11.Book YTD by Theatre"}</definedName>
    <definedName name="pal.stuff" localSheetId="3" hidden="1">{#N/A,#N/A,FALSE,"s0a.Qtr Book";#N/A,#N/A,FALSE,"s0b.Theatre B/S";#N/A,#N/A,FALSE,"s1.Theatre Slide";#N/A,#N/A,FALSE,"s2.US B/S/P";#N/A,#N/A,FALSE,"s3.US CP POS";#N/A,#N/A,FALSE,"s4.Bus Unit BS";#N/A,#N/A,FALSE,"s5.CP WW Product Sum";#N/A,#N/A,FALSE,"S6 US POS";#N/A,#N/A,FALSE,"S7 Family POS";#N/A,#N/A,FALSE,"S8 Access Ship vs POS";#N/A,#N/A,FALSE,"s9.Wkgrp BSP $";#N/A,#N/A,FALSE,"s10.CP US Dist Sum";#N/A,#N/A,FALSE,"s11.Book YTD by Theatre"}</definedName>
    <definedName name="pal.stuff" localSheetId="4" hidden="1">{#N/A,#N/A,FALSE,"s0a.Qtr Book";#N/A,#N/A,FALSE,"s0b.Theatre B/S";#N/A,#N/A,FALSE,"s1.Theatre Slide";#N/A,#N/A,FALSE,"s2.US B/S/P";#N/A,#N/A,FALSE,"s3.US CP POS";#N/A,#N/A,FALSE,"s4.Bus Unit BS";#N/A,#N/A,FALSE,"s5.CP WW Product Sum";#N/A,#N/A,FALSE,"S6 US POS";#N/A,#N/A,FALSE,"S7 Family POS";#N/A,#N/A,FALSE,"S8 Access Ship vs POS";#N/A,#N/A,FALSE,"s9.Wkgrp BSP $";#N/A,#N/A,FALSE,"s10.CP US Dist Sum";#N/A,#N/A,FALSE,"s11.Book YTD by Theatre"}</definedName>
    <definedName name="pal.stuff" localSheetId="5" hidden="1">{#N/A,#N/A,FALSE,"s0a.Qtr Book";#N/A,#N/A,FALSE,"s0b.Theatre B/S";#N/A,#N/A,FALSE,"s1.Theatre Slide";#N/A,#N/A,FALSE,"s2.US B/S/P";#N/A,#N/A,FALSE,"s3.US CP POS";#N/A,#N/A,FALSE,"s4.Bus Unit BS";#N/A,#N/A,FALSE,"s5.CP WW Product Sum";#N/A,#N/A,FALSE,"S6 US POS";#N/A,#N/A,FALSE,"S7 Family POS";#N/A,#N/A,FALSE,"S8 Access Ship vs POS";#N/A,#N/A,FALSE,"s9.Wkgrp BSP $";#N/A,#N/A,FALSE,"s10.CP US Dist Sum";#N/A,#N/A,FALSE,"s11.Book YTD by Theatre"}</definedName>
    <definedName name="pal.stuff" localSheetId="0" hidden="1">{#N/A,#N/A,FALSE,"s0a.Qtr Book";#N/A,#N/A,FALSE,"s0b.Theatre B/S";#N/A,#N/A,FALSE,"s1.Theatre Slide";#N/A,#N/A,FALSE,"s2.US B/S/P";#N/A,#N/A,FALSE,"s3.US CP POS";#N/A,#N/A,FALSE,"s4.Bus Unit BS";#N/A,#N/A,FALSE,"s5.CP WW Product Sum";#N/A,#N/A,FALSE,"S6 US POS";#N/A,#N/A,FALSE,"S7 Family POS";#N/A,#N/A,FALSE,"S8 Access Ship vs POS";#N/A,#N/A,FALSE,"s9.Wkgrp BSP $";#N/A,#N/A,FALSE,"s10.CP US Dist Sum";#N/A,#N/A,FALSE,"s11.Book YTD by Theatre"}</definedName>
    <definedName name="pal.stuff" localSheetId="7" hidden="1">{#N/A,#N/A,FALSE,"s0a.Qtr Book";#N/A,#N/A,FALSE,"s0b.Theatre B/S";#N/A,#N/A,FALSE,"s1.Theatre Slide";#N/A,#N/A,FALSE,"s2.US B/S/P";#N/A,#N/A,FALSE,"s3.US CP POS";#N/A,#N/A,FALSE,"s4.Bus Unit BS";#N/A,#N/A,FALSE,"s5.CP WW Product Sum";#N/A,#N/A,FALSE,"S6 US POS";#N/A,#N/A,FALSE,"S7 Family POS";#N/A,#N/A,FALSE,"S8 Access Ship vs POS";#N/A,#N/A,FALSE,"s9.Wkgrp BSP $";#N/A,#N/A,FALSE,"s10.CP US Dist Sum";#N/A,#N/A,FALSE,"s11.Book YTD by Theatre"}</definedName>
    <definedName name="pal.stuff" localSheetId="1" hidden="1">{#N/A,#N/A,FALSE,"s0a.Qtr Book";#N/A,#N/A,FALSE,"s0b.Theatre B/S";#N/A,#N/A,FALSE,"s1.Theatre Slide";#N/A,#N/A,FALSE,"s2.US B/S/P";#N/A,#N/A,FALSE,"s3.US CP POS";#N/A,#N/A,FALSE,"s4.Bus Unit BS";#N/A,#N/A,FALSE,"s5.CP WW Product Sum";#N/A,#N/A,FALSE,"S6 US POS";#N/A,#N/A,FALSE,"S7 Family POS";#N/A,#N/A,FALSE,"S8 Access Ship vs POS";#N/A,#N/A,FALSE,"s9.Wkgrp BSP $";#N/A,#N/A,FALSE,"s10.CP US Dist Sum";#N/A,#N/A,FALSE,"s11.Book YTD by Theatre"}</definedName>
    <definedName name="pal.stuff" localSheetId="6" hidden="1">{#N/A,#N/A,FALSE,"s0a.Qtr Book";#N/A,#N/A,FALSE,"s0b.Theatre B/S";#N/A,#N/A,FALSE,"s1.Theatre Slide";#N/A,#N/A,FALSE,"s2.US B/S/P";#N/A,#N/A,FALSE,"s3.US CP POS";#N/A,#N/A,FALSE,"s4.Bus Unit BS";#N/A,#N/A,FALSE,"s5.CP WW Product Sum";#N/A,#N/A,FALSE,"S6 US POS";#N/A,#N/A,FALSE,"S7 Family POS";#N/A,#N/A,FALSE,"S8 Access Ship vs POS";#N/A,#N/A,FALSE,"s9.Wkgrp BSP $";#N/A,#N/A,FALSE,"s10.CP US Dist Sum";#N/A,#N/A,FALSE,"s11.Book YTD by Theatre"}</definedName>
    <definedName name="pal.stuff" hidden="1">{#N/A,#N/A,FALSE,"s0a.Qtr Book";#N/A,#N/A,FALSE,"s0b.Theatre B/S";#N/A,#N/A,FALSE,"s1.Theatre Slide";#N/A,#N/A,FALSE,"s2.US B/S/P";#N/A,#N/A,FALSE,"s3.US CP POS";#N/A,#N/A,FALSE,"s4.Bus Unit BS";#N/A,#N/A,FALSE,"s5.CP WW Product Sum";#N/A,#N/A,FALSE,"S6 US POS";#N/A,#N/A,FALSE,"S7 Family POS";#N/A,#N/A,FALSE,"S8 Access Ship vs POS";#N/A,#N/A,FALSE,"s9.Wkgrp BSP $";#N/A,#N/A,FALSE,"s10.CP US Dist Sum";#N/A,#N/A,FALSE,"s11.Book YTD by Theatre"}</definedName>
    <definedName name="rw" localSheetId="2" hidden="1">{"'Standalone List Price Trends'!$A$1:$X$56"}</definedName>
    <definedName name="rw" localSheetId="3" hidden="1">{"'Standalone List Price Trends'!$A$1:$X$56"}</definedName>
    <definedName name="rw" localSheetId="4" hidden="1">{"'Standalone List Price Trends'!$A$1:$X$56"}</definedName>
    <definedName name="rw" localSheetId="5" hidden="1">{"'Standalone List Price Trends'!$A$1:$X$56"}</definedName>
    <definedName name="rw" localSheetId="0" hidden="1">{"'Standalone List Price Trends'!$A$1:$X$56"}</definedName>
    <definedName name="rw" localSheetId="7" hidden="1">{"'Standalone List Price Trends'!$A$1:$X$56"}</definedName>
    <definedName name="rw" localSheetId="1" hidden="1">{"'Standalone List Price Trends'!$A$1:$X$56"}</definedName>
    <definedName name="rw" localSheetId="6" hidden="1">{"'Standalone List Price Trends'!$A$1:$X$56"}</definedName>
    <definedName name="rw" hidden="1">{"'Standalone List Price Trends'!$A$1:$X$56"}</definedName>
    <definedName name="saadsd" localSheetId="2" hidden="1">{#N/A,#N/A,FALSE,"Default Data";#N/A,#N/A,FALSE,"99 Tax Model";#N/A,#N/A,FALSE,"99 Incremental BV";#N/A,#N/A,FALSE,"99 Tax Model CL";#N/A,#N/A,FALSE,"99 Incremental CL";#N/A,#N/A,FALSE,"Cisco FSC";#N/A,#N/A,FALSE,"25% case";#N/A,#N/A,FALSE,"ROY CALCS";#N/A,#N/A,FALSE,"Acquisition Royalty"}</definedName>
    <definedName name="saadsd" localSheetId="3" hidden="1">{#N/A,#N/A,FALSE,"Default Data";#N/A,#N/A,FALSE,"99 Tax Model";#N/A,#N/A,FALSE,"99 Incremental BV";#N/A,#N/A,FALSE,"99 Tax Model CL";#N/A,#N/A,FALSE,"99 Incremental CL";#N/A,#N/A,FALSE,"Cisco FSC";#N/A,#N/A,FALSE,"25% case";#N/A,#N/A,FALSE,"ROY CALCS";#N/A,#N/A,FALSE,"Acquisition Royalty"}</definedName>
    <definedName name="saadsd" localSheetId="4" hidden="1">{#N/A,#N/A,FALSE,"Default Data";#N/A,#N/A,FALSE,"99 Tax Model";#N/A,#N/A,FALSE,"99 Incremental BV";#N/A,#N/A,FALSE,"99 Tax Model CL";#N/A,#N/A,FALSE,"99 Incremental CL";#N/A,#N/A,FALSE,"Cisco FSC";#N/A,#N/A,FALSE,"25% case";#N/A,#N/A,FALSE,"ROY CALCS";#N/A,#N/A,FALSE,"Acquisition Royalty"}</definedName>
    <definedName name="saadsd" localSheetId="5" hidden="1">{#N/A,#N/A,FALSE,"Default Data";#N/A,#N/A,FALSE,"99 Tax Model";#N/A,#N/A,FALSE,"99 Incremental BV";#N/A,#N/A,FALSE,"99 Tax Model CL";#N/A,#N/A,FALSE,"99 Incremental CL";#N/A,#N/A,FALSE,"Cisco FSC";#N/A,#N/A,FALSE,"25% case";#N/A,#N/A,FALSE,"ROY CALCS";#N/A,#N/A,FALSE,"Acquisition Royalty"}</definedName>
    <definedName name="saadsd" localSheetId="0" hidden="1">{#N/A,#N/A,FALSE,"Default Data";#N/A,#N/A,FALSE,"99 Tax Model";#N/A,#N/A,FALSE,"99 Incremental BV";#N/A,#N/A,FALSE,"99 Tax Model CL";#N/A,#N/A,FALSE,"99 Incremental CL";#N/A,#N/A,FALSE,"Cisco FSC";#N/A,#N/A,FALSE,"25% case";#N/A,#N/A,FALSE,"ROY CALCS";#N/A,#N/A,FALSE,"Acquisition Royalty"}</definedName>
    <definedName name="saadsd" localSheetId="7" hidden="1">{#N/A,#N/A,FALSE,"Default Data";#N/A,#N/A,FALSE,"99 Tax Model";#N/A,#N/A,FALSE,"99 Incremental BV";#N/A,#N/A,FALSE,"99 Tax Model CL";#N/A,#N/A,FALSE,"99 Incremental CL";#N/A,#N/A,FALSE,"Cisco FSC";#N/A,#N/A,FALSE,"25% case";#N/A,#N/A,FALSE,"ROY CALCS";#N/A,#N/A,FALSE,"Acquisition Royalty"}</definedName>
    <definedName name="saadsd" localSheetId="1" hidden="1">{#N/A,#N/A,FALSE,"Default Data";#N/A,#N/A,FALSE,"99 Tax Model";#N/A,#N/A,FALSE,"99 Incremental BV";#N/A,#N/A,FALSE,"99 Tax Model CL";#N/A,#N/A,FALSE,"99 Incremental CL";#N/A,#N/A,FALSE,"Cisco FSC";#N/A,#N/A,FALSE,"25% case";#N/A,#N/A,FALSE,"ROY CALCS";#N/A,#N/A,FALSE,"Acquisition Royalty"}</definedName>
    <definedName name="saadsd" localSheetId="6" hidden="1">{#N/A,#N/A,FALSE,"Default Data";#N/A,#N/A,FALSE,"99 Tax Model";#N/A,#N/A,FALSE,"99 Incremental BV";#N/A,#N/A,FALSE,"99 Tax Model CL";#N/A,#N/A,FALSE,"99 Incremental CL";#N/A,#N/A,FALSE,"Cisco FSC";#N/A,#N/A,FALSE,"25% case";#N/A,#N/A,FALSE,"ROY CALCS";#N/A,#N/A,FALSE,"Acquisition Royalty"}</definedName>
    <definedName name="saadsd" hidden="1">{#N/A,#N/A,FALSE,"Default Data";#N/A,#N/A,FALSE,"99 Tax Model";#N/A,#N/A,FALSE,"99 Incremental BV";#N/A,#N/A,FALSE,"99 Tax Model CL";#N/A,#N/A,FALSE,"99 Incremental CL";#N/A,#N/A,FALSE,"Cisco FSC";#N/A,#N/A,FALSE,"25% case";#N/A,#N/A,FALSE,"ROY CALCS";#N/A,#N/A,FALSE,"Acquisition Royalty"}</definedName>
    <definedName name="sheet5" localSheetId="2"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sheet5" localSheetId="3"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sheet5" localSheetId="4"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sheet5" localSheetId="5"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sheet5" localSheetId="0"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sheet5" localSheetId="7"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sheet5" localSheetId="1"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sheet5" localSheetId="6"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sheet5"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sss" localSheetId="2" hidden="1">{"'1-TheatreBkgs'!$A$1:$L$102"}</definedName>
    <definedName name="sss" localSheetId="3" hidden="1">{"'1-TheatreBkgs'!$A$1:$L$102"}</definedName>
    <definedName name="sss" localSheetId="4" hidden="1">{"'1-TheatreBkgs'!$A$1:$L$102"}</definedName>
    <definedName name="sss" localSheetId="5" hidden="1">{"'1-TheatreBkgs'!$A$1:$L$102"}</definedName>
    <definedName name="sss" localSheetId="0" hidden="1">{"'1-TheatreBkgs'!$A$1:$L$102"}</definedName>
    <definedName name="sss" localSheetId="7" hidden="1">{"'1-TheatreBkgs'!$A$1:$L$102"}</definedName>
    <definedName name="sss" localSheetId="1" hidden="1">{"'1-TheatreBkgs'!$A$1:$L$102"}</definedName>
    <definedName name="sss" localSheetId="6" hidden="1">{"'1-TheatreBkgs'!$A$1:$L$102"}</definedName>
    <definedName name="sss" hidden="1">{"'1-TheatreBkgs'!$A$1:$L$102"}</definedName>
    <definedName name="stupid" localSheetId="2" hidden="1">{#N/A,#N/A,FALSE,"S1 Theatre Sum";#N/A,#N/A,FALSE,"S2 U.S. B.S.POS";#N/A,#N/A,FALSE,"S3 US POS";#N/A,#N/A,FALSE,"S4 Family POS";#N/A,#N/A,FALSE,"S5 Ship vs POS";#N/A,#N/A,FALSE,"S6 Top VAR"}</definedName>
    <definedName name="stupid" localSheetId="3" hidden="1">{#N/A,#N/A,FALSE,"S1 Theatre Sum";#N/A,#N/A,FALSE,"S2 U.S. B.S.POS";#N/A,#N/A,FALSE,"S3 US POS";#N/A,#N/A,FALSE,"S4 Family POS";#N/A,#N/A,FALSE,"S5 Ship vs POS";#N/A,#N/A,FALSE,"S6 Top VAR"}</definedName>
    <definedName name="stupid" localSheetId="4" hidden="1">{#N/A,#N/A,FALSE,"S1 Theatre Sum";#N/A,#N/A,FALSE,"S2 U.S. B.S.POS";#N/A,#N/A,FALSE,"S3 US POS";#N/A,#N/A,FALSE,"S4 Family POS";#N/A,#N/A,FALSE,"S5 Ship vs POS";#N/A,#N/A,FALSE,"S6 Top VAR"}</definedName>
    <definedName name="stupid" localSheetId="5" hidden="1">{#N/A,#N/A,FALSE,"S1 Theatre Sum";#N/A,#N/A,FALSE,"S2 U.S. B.S.POS";#N/A,#N/A,FALSE,"S3 US POS";#N/A,#N/A,FALSE,"S4 Family POS";#N/A,#N/A,FALSE,"S5 Ship vs POS";#N/A,#N/A,FALSE,"S6 Top VAR"}</definedName>
    <definedName name="stupid" localSheetId="0" hidden="1">{#N/A,#N/A,FALSE,"S1 Theatre Sum";#N/A,#N/A,FALSE,"S2 U.S. B.S.POS";#N/A,#N/A,FALSE,"S3 US POS";#N/A,#N/A,FALSE,"S4 Family POS";#N/A,#N/A,FALSE,"S5 Ship vs POS";#N/A,#N/A,FALSE,"S6 Top VAR"}</definedName>
    <definedName name="stupid" localSheetId="7" hidden="1">{#N/A,#N/A,FALSE,"S1 Theatre Sum";#N/A,#N/A,FALSE,"S2 U.S. B.S.POS";#N/A,#N/A,FALSE,"S3 US POS";#N/A,#N/A,FALSE,"S4 Family POS";#N/A,#N/A,FALSE,"S5 Ship vs POS";#N/A,#N/A,FALSE,"S6 Top VAR"}</definedName>
    <definedName name="stupid" localSheetId="1" hidden="1">{#N/A,#N/A,FALSE,"S1 Theatre Sum";#N/A,#N/A,FALSE,"S2 U.S. B.S.POS";#N/A,#N/A,FALSE,"S3 US POS";#N/A,#N/A,FALSE,"S4 Family POS";#N/A,#N/A,FALSE,"S5 Ship vs POS";#N/A,#N/A,FALSE,"S6 Top VAR"}</definedName>
    <definedName name="stupid" localSheetId="6" hidden="1">{#N/A,#N/A,FALSE,"S1 Theatre Sum";#N/A,#N/A,FALSE,"S2 U.S. B.S.POS";#N/A,#N/A,FALSE,"S3 US POS";#N/A,#N/A,FALSE,"S4 Family POS";#N/A,#N/A,FALSE,"S5 Ship vs POS";#N/A,#N/A,FALSE,"S6 Top VAR"}</definedName>
    <definedName name="stupid" hidden="1">{#N/A,#N/A,FALSE,"S1 Theatre Sum";#N/A,#N/A,FALSE,"S2 U.S. B.S.POS";#N/A,#N/A,FALSE,"S3 US POS";#N/A,#N/A,FALSE,"S4 Family POS";#N/A,#N/A,FALSE,"S5 Ship vs POS";#N/A,#N/A,FALSE,"S6 Top VAR"}</definedName>
    <definedName name="stupid2" localSheetId="2"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stupid2" localSheetId="3"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stupid2" localSheetId="4"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stupid2" localSheetId="5"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stupid2" localSheetId="0"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stupid2" localSheetId="7"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stupid2" localSheetId="1"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stupid2" localSheetId="6"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stupid2"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stupidwho" localSheetId="2" hidden="1">{#N/A,#N/A,FALSE,"S1 Theatre Sum";#N/A,#N/A,FALSE,"S2 U.S. B.S.POS";#N/A,#N/A,FALSE,"S3 US POS";#N/A,#N/A,FALSE,"S4 Family POS";#N/A,#N/A,FALSE,"S5 Ship vs POS";#N/A,#N/A,FALSE,"S6 Top VAR"}</definedName>
    <definedName name="stupidwho" localSheetId="3" hidden="1">{#N/A,#N/A,FALSE,"S1 Theatre Sum";#N/A,#N/A,FALSE,"S2 U.S. B.S.POS";#N/A,#N/A,FALSE,"S3 US POS";#N/A,#N/A,FALSE,"S4 Family POS";#N/A,#N/A,FALSE,"S5 Ship vs POS";#N/A,#N/A,FALSE,"S6 Top VAR"}</definedName>
    <definedName name="stupidwho" localSheetId="4" hidden="1">{#N/A,#N/A,FALSE,"S1 Theatre Sum";#N/A,#N/A,FALSE,"S2 U.S. B.S.POS";#N/A,#N/A,FALSE,"S3 US POS";#N/A,#N/A,FALSE,"S4 Family POS";#N/A,#N/A,FALSE,"S5 Ship vs POS";#N/A,#N/A,FALSE,"S6 Top VAR"}</definedName>
    <definedName name="stupidwho" localSheetId="5" hidden="1">{#N/A,#N/A,FALSE,"S1 Theatre Sum";#N/A,#N/A,FALSE,"S2 U.S. B.S.POS";#N/A,#N/A,FALSE,"S3 US POS";#N/A,#N/A,FALSE,"S4 Family POS";#N/A,#N/A,FALSE,"S5 Ship vs POS";#N/A,#N/A,FALSE,"S6 Top VAR"}</definedName>
    <definedName name="stupidwho" localSheetId="0" hidden="1">{#N/A,#N/A,FALSE,"S1 Theatre Sum";#N/A,#N/A,FALSE,"S2 U.S. B.S.POS";#N/A,#N/A,FALSE,"S3 US POS";#N/A,#N/A,FALSE,"S4 Family POS";#N/A,#N/A,FALSE,"S5 Ship vs POS";#N/A,#N/A,FALSE,"S6 Top VAR"}</definedName>
    <definedName name="stupidwho" localSheetId="7" hidden="1">{#N/A,#N/A,FALSE,"S1 Theatre Sum";#N/A,#N/A,FALSE,"S2 U.S. B.S.POS";#N/A,#N/A,FALSE,"S3 US POS";#N/A,#N/A,FALSE,"S4 Family POS";#N/A,#N/A,FALSE,"S5 Ship vs POS";#N/A,#N/A,FALSE,"S6 Top VAR"}</definedName>
    <definedName name="stupidwho" localSheetId="1" hidden="1">{#N/A,#N/A,FALSE,"S1 Theatre Sum";#N/A,#N/A,FALSE,"S2 U.S. B.S.POS";#N/A,#N/A,FALSE,"S3 US POS";#N/A,#N/A,FALSE,"S4 Family POS";#N/A,#N/A,FALSE,"S5 Ship vs POS";#N/A,#N/A,FALSE,"S6 Top VAR"}</definedName>
    <definedName name="stupidwho" localSheetId="6" hidden="1">{#N/A,#N/A,FALSE,"S1 Theatre Sum";#N/A,#N/A,FALSE,"S2 U.S. B.S.POS";#N/A,#N/A,FALSE,"S3 US POS";#N/A,#N/A,FALSE,"S4 Family POS";#N/A,#N/A,FALSE,"S5 Ship vs POS";#N/A,#N/A,FALSE,"S6 Top VAR"}</definedName>
    <definedName name="stupidwho" hidden="1">{#N/A,#N/A,FALSE,"S1 Theatre Sum";#N/A,#N/A,FALSE,"S2 U.S. B.S.POS";#N/A,#N/A,FALSE,"S3 US POS";#N/A,#N/A,FALSE,"S4 Family POS";#N/A,#N/A,FALSE,"S5 Ship vs POS";#N/A,#N/A,FALSE,"S6 Top VAR"}</definedName>
    <definedName name="stupidwho2" localSheetId="2"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stupidwho2" localSheetId="3"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stupidwho2" localSheetId="4"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stupidwho2" localSheetId="5"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stupidwho2" localSheetId="0"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stupidwho2" localSheetId="7"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stupidwho2" localSheetId="1"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stupidwho2" localSheetId="6"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stupidwho2"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test11" localSheetId="2" hidden="1">{"'1-TheatreBkgs'!$A$1:$L$102"}</definedName>
    <definedName name="test11" localSheetId="3" hidden="1">{"'1-TheatreBkgs'!$A$1:$L$102"}</definedName>
    <definedName name="test11" localSheetId="4" hidden="1">{"'1-TheatreBkgs'!$A$1:$L$102"}</definedName>
    <definedName name="test11" localSheetId="5" hidden="1">{"'1-TheatreBkgs'!$A$1:$L$102"}</definedName>
    <definedName name="test11" localSheetId="0" hidden="1">{"'1-TheatreBkgs'!$A$1:$L$102"}</definedName>
    <definedName name="test11" localSheetId="7" hidden="1">{"'1-TheatreBkgs'!$A$1:$L$102"}</definedName>
    <definedName name="test11" localSheetId="1" hidden="1">{"'1-TheatreBkgs'!$A$1:$L$102"}</definedName>
    <definedName name="test11" localSheetId="6" hidden="1">{"'1-TheatreBkgs'!$A$1:$L$102"}</definedName>
    <definedName name="test11" hidden="1">{"'1-TheatreBkgs'!$A$1:$L$102"}</definedName>
    <definedName name="test200" localSheetId="2" hidden="1">{"'1-TheatreBkgs'!$A$1:$L$102"}</definedName>
    <definedName name="test200" localSheetId="3" hidden="1">{"'1-TheatreBkgs'!$A$1:$L$102"}</definedName>
    <definedName name="test200" localSheetId="4" hidden="1">{"'1-TheatreBkgs'!$A$1:$L$102"}</definedName>
    <definedName name="test200" localSheetId="5" hidden="1">{"'1-TheatreBkgs'!$A$1:$L$102"}</definedName>
    <definedName name="test200" localSheetId="0" hidden="1">{"'1-TheatreBkgs'!$A$1:$L$102"}</definedName>
    <definedName name="test200" localSheetId="7" hidden="1">{"'1-TheatreBkgs'!$A$1:$L$102"}</definedName>
    <definedName name="test200" localSheetId="1" hidden="1">{"'1-TheatreBkgs'!$A$1:$L$102"}</definedName>
    <definedName name="test200" localSheetId="6" hidden="1">{"'1-TheatreBkgs'!$A$1:$L$102"}</definedName>
    <definedName name="test200" hidden="1">{"'1-TheatreBkgs'!$A$1:$L$102"}</definedName>
    <definedName name="test21" localSheetId="2" hidden="1">{"'1-TheatreBkgs'!$A$1:$L$102"}</definedName>
    <definedName name="test21" localSheetId="3" hidden="1">{"'1-TheatreBkgs'!$A$1:$L$102"}</definedName>
    <definedName name="test21" localSheetId="4" hidden="1">{"'1-TheatreBkgs'!$A$1:$L$102"}</definedName>
    <definedName name="test21" localSheetId="5" hidden="1">{"'1-TheatreBkgs'!$A$1:$L$102"}</definedName>
    <definedName name="test21" localSheetId="0" hidden="1">{"'1-TheatreBkgs'!$A$1:$L$102"}</definedName>
    <definedName name="test21" localSheetId="7" hidden="1">{"'1-TheatreBkgs'!$A$1:$L$102"}</definedName>
    <definedName name="test21" localSheetId="1" hidden="1">{"'1-TheatreBkgs'!$A$1:$L$102"}</definedName>
    <definedName name="test21" localSheetId="6" hidden="1">{"'1-TheatreBkgs'!$A$1:$L$102"}</definedName>
    <definedName name="test21" hidden="1">{"'1-TheatreBkgs'!$A$1:$L$102"}</definedName>
    <definedName name="TEST23" localSheetId="2" hidden="1">{"'1-TheatreBkgs'!$A$1:$L$102"}</definedName>
    <definedName name="TEST23" localSheetId="3" hidden="1">{"'1-TheatreBkgs'!$A$1:$L$102"}</definedName>
    <definedName name="TEST23" localSheetId="4" hidden="1">{"'1-TheatreBkgs'!$A$1:$L$102"}</definedName>
    <definedName name="TEST23" localSheetId="5" hidden="1">{"'1-TheatreBkgs'!$A$1:$L$102"}</definedName>
    <definedName name="TEST23" localSheetId="0" hidden="1">{"'1-TheatreBkgs'!$A$1:$L$102"}</definedName>
    <definedName name="TEST23" localSheetId="7" hidden="1">{"'1-TheatreBkgs'!$A$1:$L$102"}</definedName>
    <definedName name="TEST23" localSheetId="1" hidden="1">{"'1-TheatreBkgs'!$A$1:$L$102"}</definedName>
    <definedName name="TEST23" localSheetId="6" hidden="1">{"'1-TheatreBkgs'!$A$1:$L$102"}</definedName>
    <definedName name="TEST23" hidden="1">{"'1-TheatreBkgs'!$A$1:$L$102"}</definedName>
    <definedName name="TEST25" localSheetId="2" hidden="1">{"'1-TheatreBkgs'!$A$1:$L$102"}</definedName>
    <definedName name="TEST25" localSheetId="3" hidden="1">{"'1-TheatreBkgs'!$A$1:$L$102"}</definedName>
    <definedName name="TEST25" localSheetId="4" hidden="1">{"'1-TheatreBkgs'!$A$1:$L$102"}</definedName>
    <definedName name="TEST25" localSheetId="5" hidden="1">{"'1-TheatreBkgs'!$A$1:$L$102"}</definedName>
    <definedName name="TEST25" localSheetId="0" hidden="1">{"'1-TheatreBkgs'!$A$1:$L$102"}</definedName>
    <definedName name="TEST25" localSheetId="7" hidden="1">{"'1-TheatreBkgs'!$A$1:$L$102"}</definedName>
    <definedName name="TEST25" localSheetId="1" hidden="1">{"'1-TheatreBkgs'!$A$1:$L$102"}</definedName>
    <definedName name="TEST25" localSheetId="6" hidden="1">{"'1-TheatreBkgs'!$A$1:$L$102"}</definedName>
    <definedName name="TEST25" hidden="1">{"'1-TheatreBkgs'!$A$1:$L$102"}</definedName>
    <definedName name="Utoo" localSheetId="2"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Utoo" localSheetId="3"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Utoo" localSheetId="4"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Utoo" localSheetId="5"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Utoo" localSheetId="0"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Utoo" localSheetId="7"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Utoo" localSheetId="1"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Utoo" localSheetId="6"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Utoo"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v" localSheetId="2" hidden="1">{"'1-TheatreBkgs'!$A$1:$L$102"}</definedName>
    <definedName name="v" localSheetId="3" hidden="1">{"'1-TheatreBkgs'!$A$1:$L$102"}</definedName>
    <definedName name="v" localSheetId="4" hidden="1">{"'1-TheatreBkgs'!$A$1:$L$102"}</definedName>
    <definedName name="v" localSheetId="5" hidden="1">{"'1-TheatreBkgs'!$A$1:$L$102"}</definedName>
    <definedName name="v" localSheetId="0" hidden="1">{"'1-TheatreBkgs'!$A$1:$L$102"}</definedName>
    <definedName name="v" localSheetId="7" hidden="1">{"'1-TheatreBkgs'!$A$1:$L$102"}</definedName>
    <definedName name="v" localSheetId="1" hidden="1">{"'1-TheatreBkgs'!$A$1:$L$102"}</definedName>
    <definedName name="v" localSheetId="6" hidden="1">{"'1-TheatreBkgs'!$A$1:$L$102"}</definedName>
    <definedName name="v" hidden="1">{"'1-TheatreBkgs'!$A$1:$L$102"}</definedName>
    <definedName name="wrn.Mfg._.Present." localSheetId="2"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wrn.Mfg._.Present." localSheetId="3"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wrn.Mfg._.Present." localSheetId="4"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wrn.Mfg._.Present." localSheetId="5"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wrn.Mfg._.Present." localSheetId="0"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wrn.Mfg._.Present." localSheetId="7"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wrn.Mfg._.Present." localSheetId="1"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wrn.Mfg._.Present." localSheetId="6"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wrn.Mfg._.Present."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wrn.Planning." localSheetId="2" hidden="1">{#N/A,#N/A,FALSE,"Default Data";#N/A,#N/A,FALSE,"99 Tax Model";#N/A,#N/A,FALSE,"99 Incremental BV";#N/A,#N/A,FALSE,"99 Tax Model CL";#N/A,#N/A,FALSE,"99 Incremental CL";#N/A,#N/A,FALSE,"Cisco FSC";#N/A,#N/A,FALSE,"25% case";#N/A,#N/A,FALSE,"ROY CALCS";#N/A,#N/A,FALSE,"Acquisition Royalty"}</definedName>
    <definedName name="wrn.Planning." localSheetId="3" hidden="1">{#N/A,#N/A,FALSE,"Default Data";#N/A,#N/A,FALSE,"99 Tax Model";#N/A,#N/A,FALSE,"99 Incremental BV";#N/A,#N/A,FALSE,"99 Tax Model CL";#N/A,#N/A,FALSE,"99 Incremental CL";#N/A,#N/A,FALSE,"Cisco FSC";#N/A,#N/A,FALSE,"25% case";#N/A,#N/A,FALSE,"ROY CALCS";#N/A,#N/A,FALSE,"Acquisition Royalty"}</definedName>
    <definedName name="wrn.Planning." localSheetId="4" hidden="1">{#N/A,#N/A,FALSE,"Default Data";#N/A,#N/A,FALSE,"99 Tax Model";#N/A,#N/A,FALSE,"99 Incremental BV";#N/A,#N/A,FALSE,"99 Tax Model CL";#N/A,#N/A,FALSE,"99 Incremental CL";#N/A,#N/A,FALSE,"Cisco FSC";#N/A,#N/A,FALSE,"25% case";#N/A,#N/A,FALSE,"ROY CALCS";#N/A,#N/A,FALSE,"Acquisition Royalty"}</definedName>
    <definedName name="wrn.Planning." localSheetId="5" hidden="1">{#N/A,#N/A,FALSE,"Default Data";#N/A,#N/A,FALSE,"99 Tax Model";#N/A,#N/A,FALSE,"99 Incremental BV";#N/A,#N/A,FALSE,"99 Tax Model CL";#N/A,#N/A,FALSE,"99 Incremental CL";#N/A,#N/A,FALSE,"Cisco FSC";#N/A,#N/A,FALSE,"25% case";#N/A,#N/A,FALSE,"ROY CALCS";#N/A,#N/A,FALSE,"Acquisition Royalty"}</definedName>
    <definedName name="wrn.Planning." localSheetId="0" hidden="1">{#N/A,#N/A,FALSE,"Default Data";#N/A,#N/A,FALSE,"99 Tax Model";#N/A,#N/A,FALSE,"99 Incremental BV";#N/A,#N/A,FALSE,"99 Tax Model CL";#N/A,#N/A,FALSE,"99 Incremental CL";#N/A,#N/A,FALSE,"Cisco FSC";#N/A,#N/A,FALSE,"25% case";#N/A,#N/A,FALSE,"ROY CALCS";#N/A,#N/A,FALSE,"Acquisition Royalty"}</definedName>
    <definedName name="wrn.Planning." localSheetId="7" hidden="1">{#N/A,#N/A,FALSE,"Default Data";#N/A,#N/A,FALSE,"99 Tax Model";#N/A,#N/A,FALSE,"99 Incremental BV";#N/A,#N/A,FALSE,"99 Tax Model CL";#N/A,#N/A,FALSE,"99 Incremental CL";#N/A,#N/A,FALSE,"Cisco FSC";#N/A,#N/A,FALSE,"25% case";#N/A,#N/A,FALSE,"ROY CALCS";#N/A,#N/A,FALSE,"Acquisition Royalty"}</definedName>
    <definedName name="wrn.Planning." localSheetId="1" hidden="1">{#N/A,#N/A,FALSE,"Default Data";#N/A,#N/A,FALSE,"99 Tax Model";#N/A,#N/A,FALSE,"99 Incremental BV";#N/A,#N/A,FALSE,"99 Tax Model CL";#N/A,#N/A,FALSE,"99 Incremental CL";#N/A,#N/A,FALSE,"Cisco FSC";#N/A,#N/A,FALSE,"25% case";#N/A,#N/A,FALSE,"ROY CALCS";#N/A,#N/A,FALSE,"Acquisition Royalty"}</definedName>
    <definedName name="wrn.Planning." localSheetId="6" hidden="1">{#N/A,#N/A,FALSE,"Default Data";#N/A,#N/A,FALSE,"99 Tax Model";#N/A,#N/A,FALSE,"99 Incremental BV";#N/A,#N/A,FALSE,"99 Tax Model CL";#N/A,#N/A,FALSE,"99 Incremental CL";#N/A,#N/A,FALSE,"Cisco FSC";#N/A,#N/A,FALSE,"25% case";#N/A,#N/A,FALSE,"ROY CALCS";#N/A,#N/A,FALSE,"Acquisition Royalty"}</definedName>
    <definedName name="wrn.Planning." hidden="1">{#N/A,#N/A,FALSE,"Default Data";#N/A,#N/A,FALSE,"99 Tax Model";#N/A,#N/A,FALSE,"99 Incremental BV";#N/A,#N/A,FALSE,"99 Tax Model CL";#N/A,#N/A,FALSE,"99 Incremental CL";#N/A,#N/A,FALSE,"Cisco FSC";#N/A,#N/A,FALSE,"25% case";#N/A,#N/A,FALSE,"ROY CALCS";#N/A,#N/A,FALSE,"Acquisition Royalty"}</definedName>
    <definedName name="wrn.Planning1" localSheetId="2" hidden="1">{#N/A,#N/A,FALSE,"Default Data";#N/A,#N/A,FALSE,"99 Tax Model";#N/A,#N/A,FALSE,"99 Incremental BV";#N/A,#N/A,FALSE,"99 Tax Model CL";#N/A,#N/A,FALSE,"99 Incremental CL";#N/A,#N/A,FALSE,"Cisco FSC";#N/A,#N/A,FALSE,"25% case";#N/A,#N/A,FALSE,"ROY CALCS";#N/A,#N/A,FALSE,"Acquisition Royalty"}</definedName>
    <definedName name="wrn.Planning1" localSheetId="3" hidden="1">{#N/A,#N/A,FALSE,"Default Data";#N/A,#N/A,FALSE,"99 Tax Model";#N/A,#N/A,FALSE,"99 Incremental BV";#N/A,#N/A,FALSE,"99 Tax Model CL";#N/A,#N/A,FALSE,"99 Incremental CL";#N/A,#N/A,FALSE,"Cisco FSC";#N/A,#N/A,FALSE,"25% case";#N/A,#N/A,FALSE,"ROY CALCS";#N/A,#N/A,FALSE,"Acquisition Royalty"}</definedName>
    <definedName name="wrn.Planning1" localSheetId="4" hidden="1">{#N/A,#N/A,FALSE,"Default Data";#N/A,#N/A,FALSE,"99 Tax Model";#N/A,#N/A,FALSE,"99 Incremental BV";#N/A,#N/A,FALSE,"99 Tax Model CL";#N/A,#N/A,FALSE,"99 Incremental CL";#N/A,#N/A,FALSE,"Cisco FSC";#N/A,#N/A,FALSE,"25% case";#N/A,#N/A,FALSE,"ROY CALCS";#N/A,#N/A,FALSE,"Acquisition Royalty"}</definedName>
    <definedName name="wrn.Planning1" localSheetId="5" hidden="1">{#N/A,#N/A,FALSE,"Default Data";#N/A,#N/A,FALSE,"99 Tax Model";#N/A,#N/A,FALSE,"99 Incremental BV";#N/A,#N/A,FALSE,"99 Tax Model CL";#N/A,#N/A,FALSE,"99 Incremental CL";#N/A,#N/A,FALSE,"Cisco FSC";#N/A,#N/A,FALSE,"25% case";#N/A,#N/A,FALSE,"ROY CALCS";#N/A,#N/A,FALSE,"Acquisition Royalty"}</definedName>
    <definedName name="wrn.Planning1" localSheetId="0" hidden="1">{#N/A,#N/A,FALSE,"Default Data";#N/A,#N/A,FALSE,"99 Tax Model";#N/A,#N/A,FALSE,"99 Incremental BV";#N/A,#N/A,FALSE,"99 Tax Model CL";#N/A,#N/A,FALSE,"99 Incremental CL";#N/A,#N/A,FALSE,"Cisco FSC";#N/A,#N/A,FALSE,"25% case";#N/A,#N/A,FALSE,"ROY CALCS";#N/A,#N/A,FALSE,"Acquisition Royalty"}</definedName>
    <definedName name="wrn.Planning1" localSheetId="7" hidden="1">{#N/A,#N/A,FALSE,"Default Data";#N/A,#N/A,FALSE,"99 Tax Model";#N/A,#N/A,FALSE,"99 Incremental BV";#N/A,#N/A,FALSE,"99 Tax Model CL";#N/A,#N/A,FALSE,"99 Incremental CL";#N/A,#N/A,FALSE,"Cisco FSC";#N/A,#N/A,FALSE,"25% case";#N/A,#N/A,FALSE,"ROY CALCS";#N/A,#N/A,FALSE,"Acquisition Royalty"}</definedName>
    <definedName name="wrn.Planning1" localSheetId="1" hidden="1">{#N/A,#N/A,FALSE,"Default Data";#N/A,#N/A,FALSE,"99 Tax Model";#N/A,#N/A,FALSE,"99 Incremental BV";#N/A,#N/A,FALSE,"99 Tax Model CL";#N/A,#N/A,FALSE,"99 Incremental CL";#N/A,#N/A,FALSE,"Cisco FSC";#N/A,#N/A,FALSE,"25% case";#N/A,#N/A,FALSE,"ROY CALCS";#N/A,#N/A,FALSE,"Acquisition Royalty"}</definedName>
    <definedName name="wrn.Planning1" localSheetId="6" hidden="1">{#N/A,#N/A,FALSE,"Default Data";#N/A,#N/A,FALSE,"99 Tax Model";#N/A,#N/A,FALSE,"99 Incremental BV";#N/A,#N/A,FALSE,"99 Tax Model CL";#N/A,#N/A,FALSE,"99 Incremental CL";#N/A,#N/A,FALSE,"Cisco FSC";#N/A,#N/A,FALSE,"25% case";#N/A,#N/A,FALSE,"ROY CALCS";#N/A,#N/A,FALSE,"Acquisition Royalty"}</definedName>
    <definedName name="wrn.Planning1" hidden="1">{#N/A,#N/A,FALSE,"Default Data";#N/A,#N/A,FALSE,"99 Tax Model";#N/A,#N/A,FALSE,"99 Incremental BV";#N/A,#N/A,FALSE,"99 Tax Model CL";#N/A,#N/A,FALSE,"99 Incremental CL";#N/A,#N/A,FALSE,"Cisco FSC";#N/A,#N/A,FALSE,"25% case";#N/A,#N/A,FALSE,"ROY CALCS";#N/A,#N/A,FALSE,"Acquisition Royalty"}</definedName>
    <definedName name="wrn.planning2" localSheetId="2" hidden="1">{#N/A,#N/A,FALSE,"Default Data";#N/A,#N/A,FALSE,"99 Tax Model";#N/A,#N/A,FALSE,"99 Incremental BV";#N/A,#N/A,FALSE,"99 Tax Model CL";#N/A,#N/A,FALSE,"99 Incremental CL";#N/A,#N/A,FALSE,"Cisco FSC";#N/A,#N/A,FALSE,"25% case";#N/A,#N/A,FALSE,"ROY CALCS";#N/A,#N/A,FALSE,"Acquisition Royalty"}</definedName>
    <definedName name="wrn.planning2" localSheetId="3" hidden="1">{#N/A,#N/A,FALSE,"Default Data";#N/A,#N/A,FALSE,"99 Tax Model";#N/A,#N/A,FALSE,"99 Incremental BV";#N/A,#N/A,FALSE,"99 Tax Model CL";#N/A,#N/A,FALSE,"99 Incremental CL";#N/A,#N/A,FALSE,"Cisco FSC";#N/A,#N/A,FALSE,"25% case";#N/A,#N/A,FALSE,"ROY CALCS";#N/A,#N/A,FALSE,"Acquisition Royalty"}</definedName>
    <definedName name="wrn.planning2" localSheetId="4" hidden="1">{#N/A,#N/A,FALSE,"Default Data";#N/A,#N/A,FALSE,"99 Tax Model";#N/A,#N/A,FALSE,"99 Incremental BV";#N/A,#N/A,FALSE,"99 Tax Model CL";#N/A,#N/A,FALSE,"99 Incremental CL";#N/A,#N/A,FALSE,"Cisco FSC";#N/A,#N/A,FALSE,"25% case";#N/A,#N/A,FALSE,"ROY CALCS";#N/A,#N/A,FALSE,"Acquisition Royalty"}</definedName>
    <definedName name="wrn.planning2" localSheetId="5" hidden="1">{#N/A,#N/A,FALSE,"Default Data";#N/A,#N/A,FALSE,"99 Tax Model";#N/A,#N/A,FALSE,"99 Incremental BV";#N/A,#N/A,FALSE,"99 Tax Model CL";#N/A,#N/A,FALSE,"99 Incremental CL";#N/A,#N/A,FALSE,"Cisco FSC";#N/A,#N/A,FALSE,"25% case";#N/A,#N/A,FALSE,"ROY CALCS";#N/A,#N/A,FALSE,"Acquisition Royalty"}</definedName>
    <definedName name="wrn.planning2" localSheetId="0" hidden="1">{#N/A,#N/A,FALSE,"Default Data";#N/A,#N/A,FALSE,"99 Tax Model";#N/A,#N/A,FALSE,"99 Incremental BV";#N/A,#N/A,FALSE,"99 Tax Model CL";#N/A,#N/A,FALSE,"99 Incremental CL";#N/A,#N/A,FALSE,"Cisco FSC";#N/A,#N/A,FALSE,"25% case";#N/A,#N/A,FALSE,"ROY CALCS";#N/A,#N/A,FALSE,"Acquisition Royalty"}</definedName>
    <definedName name="wrn.planning2" localSheetId="7" hidden="1">{#N/A,#N/A,FALSE,"Default Data";#N/A,#N/A,FALSE,"99 Tax Model";#N/A,#N/A,FALSE,"99 Incremental BV";#N/A,#N/A,FALSE,"99 Tax Model CL";#N/A,#N/A,FALSE,"99 Incremental CL";#N/A,#N/A,FALSE,"Cisco FSC";#N/A,#N/A,FALSE,"25% case";#N/A,#N/A,FALSE,"ROY CALCS";#N/A,#N/A,FALSE,"Acquisition Royalty"}</definedName>
    <definedName name="wrn.planning2" localSheetId="1" hidden="1">{#N/A,#N/A,FALSE,"Default Data";#N/A,#N/A,FALSE,"99 Tax Model";#N/A,#N/A,FALSE,"99 Incremental BV";#N/A,#N/A,FALSE,"99 Tax Model CL";#N/A,#N/A,FALSE,"99 Incremental CL";#N/A,#N/A,FALSE,"Cisco FSC";#N/A,#N/A,FALSE,"25% case";#N/A,#N/A,FALSE,"ROY CALCS";#N/A,#N/A,FALSE,"Acquisition Royalty"}</definedName>
    <definedName name="wrn.planning2" localSheetId="6" hidden="1">{#N/A,#N/A,FALSE,"Default Data";#N/A,#N/A,FALSE,"99 Tax Model";#N/A,#N/A,FALSE,"99 Incremental BV";#N/A,#N/A,FALSE,"99 Tax Model CL";#N/A,#N/A,FALSE,"99 Incremental CL";#N/A,#N/A,FALSE,"Cisco FSC";#N/A,#N/A,FALSE,"25% case";#N/A,#N/A,FALSE,"ROY CALCS";#N/A,#N/A,FALSE,"Acquisition Royalty"}</definedName>
    <definedName name="wrn.planning2" hidden="1">{#N/A,#N/A,FALSE,"Default Data";#N/A,#N/A,FALSE,"99 Tax Model";#N/A,#N/A,FALSE,"99 Incremental BV";#N/A,#N/A,FALSE,"99 Tax Model CL";#N/A,#N/A,FALSE,"99 Incremental CL";#N/A,#N/A,FALSE,"Cisco FSC";#N/A,#N/A,FALSE,"25% case";#N/A,#N/A,FALSE,"ROY CALCS";#N/A,#N/A,FALSE,"Acquisition Royalty"}</definedName>
    <definedName name="wrn.planning3" localSheetId="2" hidden="1">{#N/A,#N/A,FALSE,"Default Data";#N/A,#N/A,FALSE,"99 Tax Model";#N/A,#N/A,FALSE,"99 Incremental BV";#N/A,#N/A,FALSE,"99 Tax Model CL";#N/A,#N/A,FALSE,"99 Incremental CL";#N/A,#N/A,FALSE,"Cisco FSC";#N/A,#N/A,FALSE,"25% case";#N/A,#N/A,FALSE,"ROY CALCS";#N/A,#N/A,FALSE,"Acquisition Royalty"}</definedName>
    <definedName name="wrn.planning3" localSheetId="3" hidden="1">{#N/A,#N/A,FALSE,"Default Data";#N/A,#N/A,FALSE,"99 Tax Model";#N/A,#N/A,FALSE,"99 Incremental BV";#N/A,#N/A,FALSE,"99 Tax Model CL";#N/A,#N/A,FALSE,"99 Incremental CL";#N/A,#N/A,FALSE,"Cisco FSC";#N/A,#N/A,FALSE,"25% case";#N/A,#N/A,FALSE,"ROY CALCS";#N/A,#N/A,FALSE,"Acquisition Royalty"}</definedName>
    <definedName name="wrn.planning3" localSheetId="4" hidden="1">{#N/A,#N/A,FALSE,"Default Data";#N/A,#N/A,FALSE,"99 Tax Model";#N/A,#N/A,FALSE,"99 Incremental BV";#N/A,#N/A,FALSE,"99 Tax Model CL";#N/A,#N/A,FALSE,"99 Incremental CL";#N/A,#N/A,FALSE,"Cisco FSC";#N/A,#N/A,FALSE,"25% case";#N/A,#N/A,FALSE,"ROY CALCS";#N/A,#N/A,FALSE,"Acquisition Royalty"}</definedName>
    <definedName name="wrn.planning3" localSheetId="5" hidden="1">{#N/A,#N/A,FALSE,"Default Data";#N/A,#N/A,FALSE,"99 Tax Model";#N/A,#N/A,FALSE,"99 Incremental BV";#N/A,#N/A,FALSE,"99 Tax Model CL";#N/A,#N/A,FALSE,"99 Incremental CL";#N/A,#N/A,FALSE,"Cisco FSC";#N/A,#N/A,FALSE,"25% case";#N/A,#N/A,FALSE,"ROY CALCS";#N/A,#N/A,FALSE,"Acquisition Royalty"}</definedName>
    <definedName name="wrn.planning3" localSheetId="0" hidden="1">{#N/A,#N/A,FALSE,"Default Data";#N/A,#N/A,FALSE,"99 Tax Model";#N/A,#N/A,FALSE,"99 Incremental BV";#N/A,#N/A,FALSE,"99 Tax Model CL";#N/A,#N/A,FALSE,"99 Incremental CL";#N/A,#N/A,FALSE,"Cisco FSC";#N/A,#N/A,FALSE,"25% case";#N/A,#N/A,FALSE,"ROY CALCS";#N/A,#N/A,FALSE,"Acquisition Royalty"}</definedName>
    <definedName name="wrn.planning3" localSheetId="7" hidden="1">{#N/A,#N/A,FALSE,"Default Data";#N/A,#N/A,FALSE,"99 Tax Model";#N/A,#N/A,FALSE,"99 Incremental BV";#N/A,#N/A,FALSE,"99 Tax Model CL";#N/A,#N/A,FALSE,"99 Incremental CL";#N/A,#N/A,FALSE,"Cisco FSC";#N/A,#N/A,FALSE,"25% case";#N/A,#N/A,FALSE,"ROY CALCS";#N/A,#N/A,FALSE,"Acquisition Royalty"}</definedName>
    <definedName name="wrn.planning3" localSheetId="1" hidden="1">{#N/A,#N/A,FALSE,"Default Data";#N/A,#N/A,FALSE,"99 Tax Model";#N/A,#N/A,FALSE,"99 Incremental BV";#N/A,#N/A,FALSE,"99 Tax Model CL";#N/A,#N/A,FALSE,"99 Incremental CL";#N/A,#N/A,FALSE,"Cisco FSC";#N/A,#N/A,FALSE,"25% case";#N/A,#N/A,FALSE,"ROY CALCS";#N/A,#N/A,FALSE,"Acquisition Royalty"}</definedName>
    <definedName name="wrn.planning3" localSheetId="6" hidden="1">{#N/A,#N/A,FALSE,"Default Data";#N/A,#N/A,FALSE,"99 Tax Model";#N/A,#N/A,FALSE,"99 Incremental BV";#N/A,#N/A,FALSE,"99 Tax Model CL";#N/A,#N/A,FALSE,"99 Incremental CL";#N/A,#N/A,FALSE,"Cisco FSC";#N/A,#N/A,FALSE,"25% case";#N/A,#N/A,FALSE,"ROY CALCS";#N/A,#N/A,FALSE,"Acquisition Royalty"}</definedName>
    <definedName name="wrn.planning3" hidden="1">{#N/A,#N/A,FALSE,"Default Data";#N/A,#N/A,FALSE,"99 Tax Model";#N/A,#N/A,FALSE,"99 Incremental BV";#N/A,#N/A,FALSE,"99 Tax Model CL";#N/A,#N/A,FALSE,"99 Incremental CL";#N/A,#N/A,FALSE,"Cisco FSC";#N/A,#N/A,FALSE,"25% case";#N/A,#N/A,FALSE,"ROY CALCS";#N/A,#N/A,FALSE,"Acquisition Royalty"}</definedName>
    <definedName name="wrn.Slides._.Part1." localSheetId="2" hidden="1">{#N/A,#N/A,FALSE,"s0a.Qtr Book";#N/A,#N/A,FALSE,"s0b.Theatre B/S";#N/A,#N/A,FALSE,"s1.Theatre Slide";#N/A,#N/A,FALSE,"s2.US B/S/P";#N/A,#N/A,FALSE,"s3.US CP POS";#N/A,#N/A,FALSE,"s4.Bus Unit BS";#N/A,#N/A,FALSE,"s5.CP WW Product Sum";#N/A,#N/A,FALSE,"S6 US POS";#N/A,#N/A,FALSE,"S7 Family POS";#N/A,#N/A,FALSE,"S8 Access Ship vs POS";#N/A,#N/A,FALSE,"s9.Wkgrp BSP $";#N/A,#N/A,FALSE,"s10.CP US Dist Sum";#N/A,#N/A,FALSE,"s11.Book YTD by Theatre"}</definedName>
    <definedName name="wrn.Slides._.Part1." localSheetId="3" hidden="1">{#N/A,#N/A,FALSE,"s0a.Qtr Book";#N/A,#N/A,FALSE,"s0b.Theatre B/S";#N/A,#N/A,FALSE,"s1.Theatre Slide";#N/A,#N/A,FALSE,"s2.US B/S/P";#N/A,#N/A,FALSE,"s3.US CP POS";#N/A,#N/A,FALSE,"s4.Bus Unit BS";#N/A,#N/A,FALSE,"s5.CP WW Product Sum";#N/A,#N/A,FALSE,"S6 US POS";#N/A,#N/A,FALSE,"S7 Family POS";#N/A,#N/A,FALSE,"S8 Access Ship vs POS";#N/A,#N/A,FALSE,"s9.Wkgrp BSP $";#N/A,#N/A,FALSE,"s10.CP US Dist Sum";#N/A,#N/A,FALSE,"s11.Book YTD by Theatre"}</definedName>
    <definedName name="wrn.Slides._.Part1." localSheetId="4" hidden="1">{#N/A,#N/A,FALSE,"s0a.Qtr Book";#N/A,#N/A,FALSE,"s0b.Theatre B/S";#N/A,#N/A,FALSE,"s1.Theatre Slide";#N/A,#N/A,FALSE,"s2.US B/S/P";#N/A,#N/A,FALSE,"s3.US CP POS";#N/A,#N/A,FALSE,"s4.Bus Unit BS";#N/A,#N/A,FALSE,"s5.CP WW Product Sum";#N/A,#N/A,FALSE,"S6 US POS";#N/A,#N/A,FALSE,"S7 Family POS";#N/A,#N/A,FALSE,"S8 Access Ship vs POS";#N/A,#N/A,FALSE,"s9.Wkgrp BSP $";#N/A,#N/A,FALSE,"s10.CP US Dist Sum";#N/A,#N/A,FALSE,"s11.Book YTD by Theatre"}</definedName>
    <definedName name="wrn.Slides._.Part1." localSheetId="5" hidden="1">{#N/A,#N/A,FALSE,"s0a.Qtr Book";#N/A,#N/A,FALSE,"s0b.Theatre B/S";#N/A,#N/A,FALSE,"s1.Theatre Slide";#N/A,#N/A,FALSE,"s2.US B/S/P";#N/A,#N/A,FALSE,"s3.US CP POS";#N/A,#N/A,FALSE,"s4.Bus Unit BS";#N/A,#N/A,FALSE,"s5.CP WW Product Sum";#N/A,#N/A,FALSE,"S6 US POS";#N/A,#N/A,FALSE,"S7 Family POS";#N/A,#N/A,FALSE,"S8 Access Ship vs POS";#N/A,#N/A,FALSE,"s9.Wkgrp BSP $";#N/A,#N/A,FALSE,"s10.CP US Dist Sum";#N/A,#N/A,FALSE,"s11.Book YTD by Theatre"}</definedName>
    <definedName name="wrn.Slides._.Part1." localSheetId="0" hidden="1">{#N/A,#N/A,FALSE,"s0a.Qtr Book";#N/A,#N/A,FALSE,"s0b.Theatre B/S";#N/A,#N/A,FALSE,"s1.Theatre Slide";#N/A,#N/A,FALSE,"s2.US B/S/P";#N/A,#N/A,FALSE,"s3.US CP POS";#N/A,#N/A,FALSE,"s4.Bus Unit BS";#N/A,#N/A,FALSE,"s5.CP WW Product Sum";#N/A,#N/A,FALSE,"S6 US POS";#N/A,#N/A,FALSE,"S7 Family POS";#N/A,#N/A,FALSE,"S8 Access Ship vs POS";#N/A,#N/A,FALSE,"s9.Wkgrp BSP $";#N/A,#N/A,FALSE,"s10.CP US Dist Sum";#N/A,#N/A,FALSE,"s11.Book YTD by Theatre"}</definedName>
    <definedName name="wrn.Slides._.Part1." localSheetId="7" hidden="1">{#N/A,#N/A,FALSE,"s0a.Qtr Book";#N/A,#N/A,FALSE,"s0b.Theatre B/S";#N/A,#N/A,FALSE,"s1.Theatre Slide";#N/A,#N/A,FALSE,"s2.US B/S/P";#N/A,#N/A,FALSE,"s3.US CP POS";#N/A,#N/A,FALSE,"s4.Bus Unit BS";#N/A,#N/A,FALSE,"s5.CP WW Product Sum";#N/A,#N/A,FALSE,"S6 US POS";#N/A,#N/A,FALSE,"S7 Family POS";#N/A,#N/A,FALSE,"S8 Access Ship vs POS";#N/A,#N/A,FALSE,"s9.Wkgrp BSP $";#N/A,#N/A,FALSE,"s10.CP US Dist Sum";#N/A,#N/A,FALSE,"s11.Book YTD by Theatre"}</definedName>
    <definedName name="wrn.Slides._.Part1." localSheetId="1" hidden="1">{#N/A,#N/A,FALSE,"s0a.Qtr Book";#N/A,#N/A,FALSE,"s0b.Theatre B/S";#N/A,#N/A,FALSE,"s1.Theatre Slide";#N/A,#N/A,FALSE,"s2.US B/S/P";#N/A,#N/A,FALSE,"s3.US CP POS";#N/A,#N/A,FALSE,"s4.Bus Unit BS";#N/A,#N/A,FALSE,"s5.CP WW Product Sum";#N/A,#N/A,FALSE,"S6 US POS";#N/A,#N/A,FALSE,"S7 Family POS";#N/A,#N/A,FALSE,"S8 Access Ship vs POS";#N/A,#N/A,FALSE,"s9.Wkgrp BSP $";#N/A,#N/A,FALSE,"s10.CP US Dist Sum";#N/A,#N/A,FALSE,"s11.Book YTD by Theatre"}</definedName>
    <definedName name="wrn.Slides._.Part1." localSheetId="6" hidden="1">{#N/A,#N/A,FALSE,"s0a.Qtr Book";#N/A,#N/A,FALSE,"s0b.Theatre B/S";#N/A,#N/A,FALSE,"s1.Theatre Slide";#N/A,#N/A,FALSE,"s2.US B/S/P";#N/A,#N/A,FALSE,"s3.US CP POS";#N/A,#N/A,FALSE,"s4.Bus Unit BS";#N/A,#N/A,FALSE,"s5.CP WW Product Sum";#N/A,#N/A,FALSE,"S6 US POS";#N/A,#N/A,FALSE,"S7 Family POS";#N/A,#N/A,FALSE,"S8 Access Ship vs POS";#N/A,#N/A,FALSE,"s9.Wkgrp BSP $";#N/A,#N/A,FALSE,"s10.CP US Dist Sum";#N/A,#N/A,FALSE,"s11.Book YTD by Theatre"}</definedName>
    <definedName name="wrn.Slides._.Part1." hidden="1">{#N/A,#N/A,FALSE,"s0a.Qtr Book";#N/A,#N/A,FALSE,"s0b.Theatre B/S";#N/A,#N/A,FALSE,"s1.Theatre Slide";#N/A,#N/A,FALSE,"s2.US B/S/P";#N/A,#N/A,FALSE,"s3.US CP POS";#N/A,#N/A,FALSE,"s4.Bus Unit BS";#N/A,#N/A,FALSE,"s5.CP WW Product Sum";#N/A,#N/A,FALSE,"S6 US POS";#N/A,#N/A,FALSE,"S7 Family POS";#N/A,#N/A,FALSE,"S8 Access Ship vs POS";#N/A,#N/A,FALSE,"s9.Wkgrp BSP $";#N/A,#N/A,FALSE,"s10.CP US Dist Sum";#N/A,#N/A,FALSE,"s11.Book YTD by Theatre"}</definedName>
    <definedName name="wrn.Slides._.Part2." localSheetId="2" hidden="1">{#N/A,#N/A,FALSE,"s12 Access Fam BSP";#N/A,#N/A,FALSE,"s13 WG";#N/A,#N/A,FALSE,"s14 Azlan BSP";#N/A,#N/A,FALSE,"s15 Access Stk Rotate";#N/A,#N/A,FALSE,"s16 WG Stk Rotate";#N/A,#N/A,FALSE,"s17.Avg Days POS"}</definedName>
    <definedName name="wrn.Slides._.Part2." localSheetId="3" hidden="1">{#N/A,#N/A,FALSE,"s12 Access Fam BSP";#N/A,#N/A,FALSE,"s13 WG";#N/A,#N/A,FALSE,"s14 Azlan BSP";#N/A,#N/A,FALSE,"s15 Access Stk Rotate";#N/A,#N/A,FALSE,"s16 WG Stk Rotate";#N/A,#N/A,FALSE,"s17.Avg Days POS"}</definedName>
    <definedName name="wrn.Slides._.Part2." localSheetId="4" hidden="1">{#N/A,#N/A,FALSE,"s12 Access Fam BSP";#N/A,#N/A,FALSE,"s13 WG";#N/A,#N/A,FALSE,"s14 Azlan BSP";#N/A,#N/A,FALSE,"s15 Access Stk Rotate";#N/A,#N/A,FALSE,"s16 WG Stk Rotate";#N/A,#N/A,FALSE,"s17.Avg Days POS"}</definedName>
    <definedName name="wrn.Slides._.Part2." localSheetId="5" hidden="1">{#N/A,#N/A,FALSE,"s12 Access Fam BSP";#N/A,#N/A,FALSE,"s13 WG";#N/A,#N/A,FALSE,"s14 Azlan BSP";#N/A,#N/A,FALSE,"s15 Access Stk Rotate";#N/A,#N/A,FALSE,"s16 WG Stk Rotate";#N/A,#N/A,FALSE,"s17.Avg Days POS"}</definedName>
    <definedName name="wrn.Slides._.Part2." localSheetId="0" hidden="1">{#N/A,#N/A,FALSE,"s12 Access Fam BSP";#N/A,#N/A,FALSE,"s13 WG";#N/A,#N/A,FALSE,"s14 Azlan BSP";#N/A,#N/A,FALSE,"s15 Access Stk Rotate";#N/A,#N/A,FALSE,"s16 WG Stk Rotate";#N/A,#N/A,FALSE,"s17.Avg Days POS"}</definedName>
    <definedName name="wrn.Slides._.Part2." localSheetId="7" hidden="1">{#N/A,#N/A,FALSE,"s12 Access Fam BSP";#N/A,#N/A,FALSE,"s13 WG";#N/A,#N/A,FALSE,"s14 Azlan BSP";#N/A,#N/A,FALSE,"s15 Access Stk Rotate";#N/A,#N/A,FALSE,"s16 WG Stk Rotate";#N/A,#N/A,FALSE,"s17.Avg Days POS"}</definedName>
    <definedName name="wrn.Slides._.Part2." localSheetId="1" hidden="1">{#N/A,#N/A,FALSE,"s12 Access Fam BSP";#N/A,#N/A,FALSE,"s13 WG";#N/A,#N/A,FALSE,"s14 Azlan BSP";#N/A,#N/A,FALSE,"s15 Access Stk Rotate";#N/A,#N/A,FALSE,"s16 WG Stk Rotate";#N/A,#N/A,FALSE,"s17.Avg Days POS"}</definedName>
    <definedName name="wrn.Slides._.Part2." localSheetId="6" hidden="1">{#N/A,#N/A,FALSE,"s12 Access Fam BSP";#N/A,#N/A,FALSE,"s13 WG";#N/A,#N/A,FALSE,"s14 Azlan BSP";#N/A,#N/A,FALSE,"s15 Access Stk Rotate";#N/A,#N/A,FALSE,"s16 WG Stk Rotate";#N/A,#N/A,FALSE,"s17.Avg Days POS"}</definedName>
    <definedName name="wrn.Slides._.Part2." hidden="1">{#N/A,#N/A,FALSE,"s12 Access Fam BSP";#N/A,#N/A,FALSE,"s13 WG";#N/A,#N/A,FALSE,"s14 Azlan BSP";#N/A,#N/A,FALSE,"s15 Access Stk Rotate";#N/A,#N/A,FALSE,"s16 WG Stk Rotate";#N/A,#N/A,FALSE,"s17.Avg Days POS"}</definedName>
    <definedName name="wrn1.Planning." localSheetId="2" hidden="1">{#N/A,#N/A,FALSE,"Default Data";#N/A,#N/A,FALSE,"99 Tax Model";#N/A,#N/A,FALSE,"99 Incremental BV";#N/A,#N/A,FALSE,"99 Tax Model CL";#N/A,#N/A,FALSE,"99 Incremental CL";#N/A,#N/A,FALSE,"Cisco FSC";#N/A,#N/A,FALSE,"25% case";#N/A,#N/A,FALSE,"ROY CALCS";#N/A,#N/A,FALSE,"Acquisition Royalty"}</definedName>
    <definedName name="wrn1.Planning." localSheetId="3" hidden="1">{#N/A,#N/A,FALSE,"Default Data";#N/A,#N/A,FALSE,"99 Tax Model";#N/A,#N/A,FALSE,"99 Incremental BV";#N/A,#N/A,FALSE,"99 Tax Model CL";#N/A,#N/A,FALSE,"99 Incremental CL";#N/A,#N/A,FALSE,"Cisco FSC";#N/A,#N/A,FALSE,"25% case";#N/A,#N/A,FALSE,"ROY CALCS";#N/A,#N/A,FALSE,"Acquisition Royalty"}</definedName>
    <definedName name="wrn1.Planning." localSheetId="4" hidden="1">{#N/A,#N/A,FALSE,"Default Data";#N/A,#N/A,FALSE,"99 Tax Model";#N/A,#N/A,FALSE,"99 Incremental BV";#N/A,#N/A,FALSE,"99 Tax Model CL";#N/A,#N/A,FALSE,"99 Incremental CL";#N/A,#N/A,FALSE,"Cisco FSC";#N/A,#N/A,FALSE,"25% case";#N/A,#N/A,FALSE,"ROY CALCS";#N/A,#N/A,FALSE,"Acquisition Royalty"}</definedName>
    <definedName name="wrn1.Planning." localSheetId="5" hidden="1">{#N/A,#N/A,FALSE,"Default Data";#N/A,#N/A,FALSE,"99 Tax Model";#N/A,#N/A,FALSE,"99 Incremental BV";#N/A,#N/A,FALSE,"99 Tax Model CL";#N/A,#N/A,FALSE,"99 Incremental CL";#N/A,#N/A,FALSE,"Cisco FSC";#N/A,#N/A,FALSE,"25% case";#N/A,#N/A,FALSE,"ROY CALCS";#N/A,#N/A,FALSE,"Acquisition Royalty"}</definedName>
    <definedName name="wrn1.Planning." localSheetId="0" hidden="1">{#N/A,#N/A,FALSE,"Default Data";#N/A,#N/A,FALSE,"99 Tax Model";#N/A,#N/A,FALSE,"99 Incremental BV";#N/A,#N/A,FALSE,"99 Tax Model CL";#N/A,#N/A,FALSE,"99 Incremental CL";#N/A,#N/A,FALSE,"Cisco FSC";#N/A,#N/A,FALSE,"25% case";#N/A,#N/A,FALSE,"ROY CALCS";#N/A,#N/A,FALSE,"Acquisition Royalty"}</definedName>
    <definedName name="wrn1.Planning." localSheetId="7" hidden="1">{#N/A,#N/A,FALSE,"Default Data";#N/A,#N/A,FALSE,"99 Tax Model";#N/A,#N/A,FALSE,"99 Incremental BV";#N/A,#N/A,FALSE,"99 Tax Model CL";#N/A,#N/A,FALSE,"99 Incremental CL";#N/A,#N/A,FALSE,"Cisco FSC";#N/A,#N/A,FALSE,"25% case";#N/A,#N/A,FALSE,"ROY CALCS";#N/A,#N/A,FALSE,"Acquisition Royalty"}</definedName>
    <definedName name="wrn1.Planning." localSheetId="1" hidden="1">{#N/A,#N/A,FALSE,"Default Data";#N/A,#N/A,FALSE,"99 Tax Model";#N/A,#N/A,FALSE,"99 Incremental BV";#N/A,#N/A,FALSE,"99 Tax Model CL";#N/A,#N/A,FALSE,"99 Incremental CL";#N/A,#N/A,FALSE,"Cisco FSC";#N/A,#N/A,FALSE,"25% case";#N/A,#N/A,FALSE,"ROY CALCS";#N/A,#N/A,FALSE,"Acquisition Royalty"}</definedName>
    <definedName name="wrn1.Planning." localSheetId="6" hidden="1">{#N/A,#N/A,FALSE,"Default Data";#N/A,#N/A,FALSE,"99 Tax Model";#N/A,#N/A,FALSE,"99 Incremental BV";#N/A,#N/A,FALSE,"99 Tax Model CL";#N/A,#N/A,FALSE,"99 Incremental CL";#N/A,#N/A,FALSE,"Cisco FSC";#N/A,#N/A,FALSE,"25% case";#N/A,#N/A,FALSE,"ROY CALCS";#N/A,#N/A,FALSE,"Acquisition Royalty"}</definedName>
    <definedName name="wrn1.Planning." hidden="1">{#N/A,#N/A,FALSE,"Default Data";#N/A,#N/A,FALSE,"99 Tax Model";#N/A,#N/A,FALSE,"99 Incremental BV";#N/A,#N/A,FALSE,"99 Tax Model CL";#N/A,#N/A,FALSE,"99 Incremental CL";#N/A,#N/A,FALSE,"Cisco FSC";#N/A,#N/A,FALSE,"25% case";#N/A,#N/A,FALSE,"ROY CALCS";#N/A,#N/A,FALSE,"Acquisition Royalty"}</definedName>
    <definedName name="x" localSheetId="2" hidden="1">{#N/A,#N/A,FALSE,"Default Data";#N/A,#N/A,FALSE,"99 Tax Model";#N/A,#N/A,FALSE,"99 Incremental BV";#N/A,#N/A,FALSE,"99 Tax Model CL";#N/A,#N/A,FALSE,"99 Incremental CL";#N/A,#N/A,FALSE,"Cisco FSC";#N/A,#N/A,FALSE,"25% case";#N/A,#N/A,FALSE,"ROY CALCS";#N/A,#N/A,FALSE,"Acquisition Royalty"}</definedName>
    <definedName name="x" localSheetId="3" hidden="1">{#N/A,#N/A,FALSE,"Default Data";#N/A,#N/A,FALSE,"99 Tax Model";#N/A,#N/A,FALSE,"99 Incremental BV";#N/A,#N/A,FALSE,"99 Tax Model CL";#N/A,#N/A,FALSE,"99 Incremental CL";#N/A,#N/A,FALSE,"Cisco FSC";#N/A,#N/A,FALSE,"25% case";#N/A,#N/A,FALSE,"ROY CALCS";#N/A,#N/A,FALSE,"Acquisition Royalty"}</definedName>
    <definedName name="x" localSheetId="4" hidden="1">{#N/A,#N/A,FALSE,"Default Data";#N/A,#N/A,FALSE,"99 Tax Model";#N/A,#N/A,FALSE,"99 Incremental BV";#N/A,#N/A,FALSE,"99 Tax Model CL";#N/A,#N/A,FALSE,"99 Incremental CL";#N/A,#N/A,FALSE,"Cisco FSC";#N/A,#N/A,FALSE,"25% case";#N/A,#N/A,FALSE,"ROY CALCS";#N/A,#N/A,FALSE,"Acquisition Royalty"}</definedName>
    <definedName name="x" localSheetId="5" hidden="1">{#N/A,#N/A,FALSE,"Default Data";#N/A,#N/A,FALSE,"99 Tax Model";#N/A,#N/A,FALSE,"99 Incremental BV";#N/A,#N/A,FALSE,"99 Tax Model CL";#N/A,#N/A,FALSE,"99 Incremental CL";#N/A,#N/A,FALSE,"Cisco FSC";#N/A,#N/A,FALSE,"25% case";#N/A,#N/A,FALSE,"ROY CALCS";#N/A,#N/A,FALSE,"Acquisition Royalty"}</definedName>
    <definedName name="x" localSheetId="0" hidden="1">{#N/A,#N/A,FALSE,"Default Data";#N/A,#N/A,FALSE,"99 Tax Model";#N/A,#N/A,FALSE,"99 Incremental BV";#N/A,#N/A,FALSE,"99 Tax Model CL";#N/A,#N/A,FALSE,"99 Incremental CL";#N/A,#N/A,FALSE,"Cisco FSC";#N/A,#N/A,FALSE,"25% case";#N/A,#N/A,FALSE,"ROY CALCS";#N/A,#N/A,FALSE,"Acquisition Royalty"}</definedName>
    <definedName name="x" localSheetId="7" hidden="1">{#N/A,#N/A,FALSE,"Default Data";#N/A,#N/A,FALSE,"99 Tax Model";#N/A,#N/A,FALSE,"99 Incremental BV";#N/A,#N/A,FALSE,"99 Tax Model CL";#N/A,#N/A,FALSE,"99 Incremental CL";#N/A,#N/A,FALSE,"Cisco FSC";#N/A,#N/A,FALSE,"25% case";#N/A,#N/A,FALSE,"ROY CALCS";#N/A,#N/A,FALSE,"Acquisition Royalty"}</definedName>
    <definedName name="x" localSheetId="1" hidden="1">{#N/A,#N/A,FALSE,"Default Data";#N/A,#N/A,FALSE,"99 Tax Model";#N/A,#N/A,FALSE,"99 Incremental BV";#N/A,#N/A,FALSE,"99 Tax Model CL";#N/A,#N/A,FALSE,"99 Incremental CL";#N/A,#N/A,FALSE,"Cisco FSC";#N/A,#N/A,FALSE,"25% case";#N/A,#N/A,FALSE,"ROY CALCS";#N/A,#N/A,FALSE,"Acquisition Royalty"}</definedName>
    <definedName name="x" localSheetId="6" hidden="1">{#N/A,#N/A,FALSE,"Default Data";#N/A,#N/A,FALSE,"99 Tax Model";#N/A,#N/A,FALSE,"99 Incremental BV";#N/A,#N/A,FALSE,"99 Tax Model CL";#N/A,#N/A,FALSE,"99 Incremental CL";#N/A,#N/A,FALSE,"Cisco FSC";#N/A,#N/A,FALSE,"25% case";#N/A,#N/A,FALSE,"ROY CALCS";#N/A,#N/A,FALSE,"Acquisition Royalty"}</definedName>
    <definedName name="x" hidden="1">{#N/A,#N/A,FALSE,"Default Data";#N/A,#N/A,FALSE,"99 Tax Model";#N/A,#N/A,FALSE,"99 Incremental BV";#N/A,#N/A,FALSE,"99 Tax Model CL";#N/A,#N/A,FALSE,"99 Incremental CL";#N/A,#N/A,FALSE,"Cisco FSC";#N/A,#N/A,FALSE,"25% case";#N/A,#N/A,FALSE,"ROY CALCS";#N/A,#N/A,FALSE,"Acquisition Royalty"}</definedName>
    <definedName name="yayaya" localSheetId="2"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yayaya" localSheetId="3"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yayaya" localSheetId="4"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yayaya" localSheetId="5"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yayaya" localSheetId="0"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yayaya" localSheetId="7"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yayaya" localSheetId="1"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yayaya" localSheetId="6"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yayaya"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you" localSheetId="2" hidden="1">{#N/A,#N/A,FALSE,"S1 Theatre Sum";#N/A,#N/A,FALSE,"S2 U.S. B.S.POS";#N/A,#N/A,FALSE,"S3 US POS";#N/A,#N/A,FALSE,"S4 Family POS";#N/A,#N/A,FALSE,"S5 Ship vs POS";#N/A,#N/A,FALSE,"S6 Top VAR"}</definedName>
    <definedName name="you" localSheetId="3" hidden="1">{#N/A,#N/A,FALSE,"S1 Theatre Sum";#N/A,#N/A,FALSE,"S2 U.S. B.S.POS";#N/A,#N/A,FALSE,"S3 US POS";#N/A,#N/A,FALSE,"S4 Family POS";#N/A,#N/A,FALSE,"S5 Ship vs POS";#N/A,#N/A,FALSE,"S6 Top VAR"}</definedName>
    <definedName name="you" localSheetId="4" hidden="1">{#N/A,#N/A,FALSE,"S1 Theatre Sum";#N/A,#N/A,FALSE,"S2 U.S. B.S.POS";#N/A,#N/A,FALSE,"S3 US POS";#N/A,#N/A,FALSE,"S4 Family POS";#N/A,#N/A,FALSE,"S5 Ship vs POS";#N/A,#N/A,FALSE,"S6 Top VAR"}</definedName>
    <definedName name="you" localSheetId="5" hidden="1">{#N/A,#N/A,FALSE,"S1 Theatre Sum";#N/A,#N/A,FALSE,"S2 U.S. B.S.POS";#N/A,#N/A,FALSE,"S3 US POS";#N/A,#N/A,FALSE,"S4 Family POS";#N/A,#N/A,FALSE,"S5 Ship vs POS";#N/A,#N/A,FALSE,"S6 Top VAR"}</definedName>
    <definedName name="you" localSheetId="0" hidden="1">{#N/A,#N/A,FALSE,"S1 Theatre Sum";#N/A,#N/A,FALSE,"S2 U.S. B.S.POS";#N/A,#N/A,FALSE,"S3 US POS";#N/A,#N/A,FALSE,"S4 Family POS";#N/A,#N/A,FALSE,"S5 Ship vs POS";#N/A,#N/A,FALSE,"S6 Top VAR"}</definedName>
    <definedName name="you" localSheetId="7" hidden="1">{#N/A,#N/A,FALSE,"S1 Theatre Sum";#N/A,#N/A,FALSE,"S2 U.S. B.S.POS";#N/A,#N/A,FALSE,"S3 US POS";#N/A,#N/A,FALSE,"S4 Family POS";#N/A,#N/A,FALSE,"S5 Ship vs POS";#N/A,#N/A,FALSE,"S6 Top VAR"}</definedName>
    <definedName name="you" localSheetId="1" hidden="1">{#N/A,#N/A,FALSE,"S1 Theatre Sum";#N/A,#N/A,FALSE,"S2 U.S. B.S.POS";#N/A,#N/A,FALSE,"S3 US POS";#N/A,#N/A,FALSE,"S4 Family POS";#N/A,#N/A,FALSE,"S5 Ship vs POS";#N/A,#N/A,FALSE,"S6 Top VAR"}</definedName>
    <definedName name="you" localSheetId="6" hidden="1">{#N/A,#N/A,FALSE,"S1 Theatre Sum";#N/A,#N/A,FALSE,"S2 U.S. B.S.POS";#N/A,#N/A,FALSE,"S3 US POS";#N/A,#N/A,FALSE,"S4 Family POS";#N/A,#N/A,FALSE,"S5 Ship vs POS";#N/A,#N/A,FALSE,"S6 Top VAR"}</definedName>
    <definedName name="you" hidden="1">{#N/A,#N/A,FALSE,"S1 Theatre Sum";#N/A,#N/A,FALSE,"S2 U.S. B.S.POS";#N/A,#N/A,FALSE,"S3 US POS";#N/A,#N/A,FALSE,"S4 Family POS";#N/A,#N/A,FALSE,"S5 Ship vs POS";#N/A,#N/A,FALSE,"S6 Top VAR"}</definedName>
    <definedName name="Z_2DE5EA60_7A3A_11D2_AE76_0080C7A84E90_.wvu.Cols" localSheetId="2" hidden="1">#REF!</definedName>
    <definedName name="Z_2DE5EA60_7A3A_11D2_AE76_0080C7A84E90_.wvu.Cols" localSheetId="14" hidden="1">#REF!</definedName>
    <definedName name="Z_2DE5EA60_7A3A_11D2_AE76_0080C7A84E90_.wvu.Cols" hidden="1">#REF!</definedName>
    <definedName name="Z_2DE5EA60_7A3A_11D2_AE76_0080C7A84E90_.wvu.PrintArea" localSheetId="2" hidden="1">#REF!</definedName>
    <definedName name="Z_2DE5EA60_7A3A_11D2_AE76_0080C7A84E90_.wvu.PrintArea" localSheetId="14" hidden="1">#REF!</definedName>
    <definedName name="Z_2DE5EA60_7A3A_11D2_AE76_0080C7A84E90_.wvu.PrintArea" hidden="1">#REF!</definedName>
    <definedName name="Z_2DE5EA60_7A3A_11D2_AE76_0080C7A84E90_.wvu.Rows" localSheetId="2" hidden="1">#REF!</definedName>
    <definedName name="Z_2DE5EA60_7A3A_11D2_AE76_0080C7A84E90_.wvu.Rows" localSheetId="14" hidden="1">#REF!</definedName>
    <definedName name="Z_2DE5EA60_7A3A_11D2_AE76_0080C7A84E90_.wvu.Rows" hidden="1">#REF!</definedName>
    <definedName name="zdfdzfa" localSheetId="2" hidden="1">{#N/A,#N/A,FALSE,"Default Data";#N/A,#N/A,FALSE,"99 Tax Model";#N/A,#N/A,FALSE,"99 Incremental BV";#N/A,#N/A,FALSE,"99 Tax Model CL";#N/A,#N/A,FALSE,"99 Incremental CL";#N/A,#N/A,FALSE,"Cisco FSC";#N/A,#N/A,FALSE,"25% case";#N/A,#N/A,FALSE,"ROY CALCS";#N/A,#N/A,FALSE,"Acquisition Royalty"}</definedName>
    <definedName name="zdfdzfa" localSheetId="3" hidden="1">{#N/A,#N/A,FALSE,"Default Data";#N/A,#N/A,FALSE,"99 Tax Model";#N/A,#N/A,FALSE,"99 Incremental BV";#N/A,#N/A,FALSE,"99 Tax Model CL";#N/A,#N/A,FALSE,"99 Incremental CL";#N/A,#N/A,FALSE,"Cisco FSC";#N/A,#N/A,FALSE,"25% case";#N/A,#N/A,FALSE,"ROY CALCS";#N/A,#N/A,FALSE,"Acquisition Royalty"}</definedName>
    <definedName name="zdfdzfa" localSheetId="4" hidden="1">{#N/A,#N/A,FALSE,"Default Data";#N/A,#N/A,FALSE,"99 Tax Model";#N/A,#N/A,FALSE,"99 Incremental BV";#N/A,#N/A,FALSE,"99 Tax Model CL";#N/A,#N/A,FALSE,"99 Incremental CL";#N/A,#N/A,FALSE,"Cisco FSC";#N/A,#N/A,FALSE,"25% case";#N/A,#N/A,FALSE,"ROY CALCS";#N/A,#N/A,FALSE,"Acquisition Royalty"}</definedName>
    <definedName name="zdfdzfa" localSheetId="5" hidden="1">{#N/A,#N/A,FALSE,"Default Data";#N/A,#N/A,FALSE,"99 Tax Model";#N/A,#N/A,FALSE,"99 Incremental BV";#N/A,#N/A,FALSE,"99 Tax Model CL";#N/A,#N/A,FALSE,"99 Incremental CL";#N/A,#N/A,FALSE,"Cisco FSC";#N/A,#N/A,FALSE,"25% case";#N/A,#N/A,FALSE,"ROY CALCS";#N/A,#N/A,FALSE,"Acquisition Royalty"}</definedName>
    <definedName name="zdfdzfa" localSheetId="0" hidden="1">{#N/A,#N/A,FALSE,"Default Data";#N/A,#N/A,FALSE,"99 Tax Model";#N/A,#N/A,FALSE,"99 Incremental BV";#N/A,#N/A,FALSE,"99 Tax Model CL";#N/A,#N/A,FALSE,"99 Incremental CL";#N/A,#N/A,FALSE,"Cisco FSC";#N/A,#N/A,FALSE,"25% case";#N/A,#N/A,FALSE,"ROY CALCS";#N/A,#N/A,FALSE,"Acquisition Royalty"}</definedName>
    <definedName name="zdfdzfa" localSheetId="7" hidden="1">{#N/A,#N/A,FALSE,"Default Data";#N/A,#N/A,FALSE,"99 Tax Model";#N/A,#N/A,FALSE,"99 Incremental BV";#N/A,#N/A,FALSE,"99 Tax Model CL";#N/A,#N/A,FALSE,"99 Incremental CL";#N/A,#N/A,FALSE,"Cisco FSC";#N/A,#N/A,FALSE,"25% case";#N/A,#N/A,FALSE,"ROY CALCS";#N/A,#N/A,FALSE,"Acquisition Royalty"}</definedName>
    <definedName name="zdfdzfa" localSheetId="1" hidden="1">{#N/A,#N/A,FALSE,"Default Data";#N/A,#N/A,FALSE,"99 Tax Model";#N/A,#N/A,FALSE,"99 Incremental BV";#N/A,#N/A,FALSE,"99 Tax Model CL";#N/A,#N/A,FALSE,"99 Incremental CL";#N/A,#N/A,FALSE,"Cisco FSC";#N/A,#N/A,FALSE,"25% case";#N/A,#N/A,FALSE,"ROY CALCS";#N/A,#N/A,FALSE,"Acquisition Royalty"}</definedName>
    <definedName name="zdfdzfa" localSheetId="6" hidden="1">{#N/A,#N/A,FALSE,"Default Data";#N/A,#N/A,FALSE,"99 Tax Model";#N/A,#N/A,FALSE,"99 Incremental BV";#N/A,#N/A,FALSE,"99 Tax Model CL";#N/A,#N/A,FALSE,"99 Incremental CL";#N/A,#N/A,FALSE,"Cisco FSC";#N/A,#N/A,FALSE,"25% case";#N/A,#N/A,FALSE,"ROY CALCS";#N/A,#N/A,FALSE,"Acquisition Royalty"}</definedName>
    <definedName name="zdfdzfa" hidden="1">{#N/A,#N/A,FALSE,"Default Data";#N/A,#N/A,FALSE,"99 Tax Model";#N/A,#N/A,FALSE,"99 Incremental BV";#N/A,#N/A,FALSE,"99 Tax Model CL";#N/A,#N/A,FALSE,"99 Incremental CL";#N/A,#N/A,FALSE,"Cisco FSC";#N/A,#N/A,FALSE,"25% case";#N/A,#N/A,FALSE,"ROY CALCS";#N/A,#N/A,FALSE,"Acquisition Royalty"}</definedName>
  </definedNames>
  <calcPr calcId="145621" iterateDelta="1E-4"/>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D257" i="2" l="1"/>
  <c r="L13" i="2"/>
  <c r="AB257" i="2"/>
  <c r="AC257" i="2"/>
  <c r="AA258" i="2"/>
  <c r="W37" i="25" l="1"/>
  <c r="X37" i="25"/>
  <c r="Y37" i="25"/>
  <c r="Z37" i="25"/>
  <c r="AA37" i="25"/>
  <c r="AB37" i="25"/>
  <c r="AC37" i="25"/>
  <c r="AD37" i="25"/>
  <c r="AE37" i="25"/>
  <c r="AF37" i="25"/>
  <c r="AG37" i="25"/>
  <c r="AH37" i="25"/>
  <c r="H275" i="2" l="1"/>
  <c r="W20" i="20" l="1"/>
  <c r="X20" i="20"/>
  <c r="Y20" i="20"/>
  <c r="AI9" i="7" l="1"/>
  <c r="Y9" i="4"/>
  <c r="X9" i="4"/>
  <c r="W9" i="4"/>
  <c r="AC21" i="6"/>
  <c r="AB21" i="6"/>
  <c r="AA21" i="6"/>
  <c r="AC20" i="6"/>
  <c r="AB20" i="6"/>
  <c r="AA20" i="6"/>
  <c r="AC18" i="6"/>
  <c r="AB18" i="6"/>
  <c r="AA18" i="6"/>
  <c r="AC17" i="6"/>
  <c r="AB17" i="6"/>
  <c r="AA17" i="6"/>
  <c r="AC16" i="6"/>
  <c r="AB16" i="6"/>
  <c r="AA16" i="6"/>
  <c r="AC15" i="6"/>
  <c r="AB15" i="6"/>
  <c r="AA15" i="6"/>
  <c r="AC14" i="6"/>
  <c r="AB14" i="6"/>
  <c r="AA14" i="6"/>
  <c r="AC13" i="6"/>
  <c r="AB13" i="6"/>
  <c r="AA13" i="6"/>
  <c r="AC12" i="6"/>
  <c r="AB12" i="6"/>
  <c r="AA12" i="6"/>
  <c r="AC11" i="6"/>
  <c r="AB11" i="6"/>
  <c r="AA11" i="6"/>
  <c r="AC10" i="6"/>
  <c r="AB10" i="6"/>
  <c r="AA10" i="6"/>
  <c r="AC8" i="6"/>
  <c r="AB8" i="6"/>
  <c r="AA8" i="6"/>
  <c r="AE14" i="6"/>
  <c r="V22" i="6" l="1"/>
  <c r="Y31" i="3" l="1"/>
  <c r="W8" i="3"/>
  <c r="V23" i="3"/>
  <c r="C51" i="4" l="1"/>
  <c r="D51" i="4"/>
  <c r="E51" i="4"/>
  <c r="F51" i="4"/>
  <c r="G51" i="4"/>
  <c r="H51" i="4"/>
  <c r="I51" i="4"/>
  <c r="J51" i="4"/>
  <c r="C56" i="4"/>
  <c r="D56" i="4"/>
  <c r="E56" i="4"/>
  <c r="F56" i="4"/>
  <c r="G56" i="4"/>
  <c r="H56" i="4"/>
  <c r="I56" i="4"/>
  <c r="J56" i="4"/>
  <c r="K56" i="4"/>
  <c r="L56" i="4"/>
  <c r="M56" i="4"/>
  <c r="K51" i="4"/>
  <c r="L51" i="4"/>
  <c r="M51" i="4"/>
  <c r="H281" i="2" l="1"/>
  <c r="V18" i="5" l="1"/>
  <c r="H280" i="2" l="1"/>
  <c r="G280" i="2"/>
  <c r="H282" i="2"/>
  <c r="F277" i="2" l="1"/>
  <c r="S68" i="25" l="1"/>
  <c r="T68" i="25"/>
  <c r="U68" i="25"/>
  <c r="V68" i="25"/>
  <c r="C68" i="25"/>
  <c r="D68" i="25"/>
  <c r="E68" i="25"/>
  <c r="F68" i="25"/>
  <c r="G68" i="25"/>
  <c r="W68" i="25" s="1"/>
  <c r="H68" i="25"/>
  <c r="X68" i="25" s="1"/>
  <c r="I68" i="25"/>
  <c r="Y68" i="25" s="1"/>
  <c r="J68" i="25"/>
  <c r="Z68" i="25" s="1"/>
  <c r="K68" i="25"/>
  <c r="AA68" i="25" s="1"/>
  <c r="L68" i="25"/>
  <c r="AB68" i="25" s="1"/>
  <c r="M68" i="25"/>
  <c r="AC68" i="25" s="1"/>
  <c r="N68" i="25"/>
  <c r="AD68" i="25" s="1"/>
  <c r="O68" i="25"/>
  <c r="AE68" i="25" s="1"/>
  <c r="P68" i="25"/>
  <c r="AF68" i="25" s="1"/>
  <c r="Q68" i="25"/>
  <c r="AG68" i="25" s="1"/>
  <c r="R68" i="25"/>
  <c r="AH68" i="25" s="1"/>
  <c r="O278" i="25"/>
  <c r="P278" i="25"/>
  <c r="Q278" i="25"/>
  <c r="R278" i="25"/>
  <c r="O244" i="25"/>
  <c r="Q244" i="25"/>
  <c r="R244" i="25"/>
  <c r="A193" i="27"/>
  <c r="S30" i="26"/>
  <c r="T30" i="26"/>
  <c r="S52" i="26"/>
  <c r="T52" i="26"/>
  <c r="K8" i="2"/>
  <c r="N265" i="2"/>
  <c r="N267" i="2" s="1"/>
  <c r="O265" i="2"/>
  <c r="O267" i="2" s="1"/>
  <c r="N266" i="2"/>
  <c r="O266" i="2"/>
  <c r="AX341" i="2"/>
  <c r="AY341" i="2"/>
  <c r="AZ341" i="2"/>
  <c r="BA341" i="2"/>
  <c r="G285" i="2"/>
  <c r="G284" i="2"/>
  <c r="G279" i="2"/>
  <c r="G278" i="2"/>
  <c r="F287" i="2"/>
  <c r="F285" i="2"/>
  <c r="F284" i="2"/>
  <c r="F279" i="2"/>
  <c r="F278" i="2"/>
  <c r="F276" i="2"/>
  <c r="H276" i="2" s="1"/>
  <c r="F275" i="2"/>
  <c r="AX264" i="2"/>
  <c r="AY264" i="2"/>
  <c r="AZ264" i="2"/>
  <c r="BA264" i="2"/>
  <c r="AX265" i="2"/>
  <c r="AY265" i="2"/>
  <c r="AZ265" i="2"/>
  <c r="BA265" i="2"/>
  <c r="AX266" i="2"/>
  <c r="AY266" i="2"/>
  <c r="AZ266" i="2"/>
  <c r="BA266" i="2"/>
  <c r="AX267" i="2"/>
  <c r="AY267" i="2"/>
  <c r="AZ267" i="2"/>
  <c r="BA267" i="2"/>
  <c r="AX243" i="2"/>
  <c r="AY243" i="2"/>
  <c r="AZ244" i="2" s="1"/>
  <c r="AZ243" i="2"/>
  <c r="BA243" i="2"/>
  <c r="BA244" i="2"/>
  <c r="AY247" i="2"/>
  <c r="AZ247" i="2"/>
  <c r="BA247" i="2"/>
  <c r="AZ144" i="2"/>
  <c r="BA144" i="2"/>
  <c r="BA146" i="2" s="1"/>
  <c r="AW130" i="2"/>
  <c r="AW134" i="2"/>
  <c r="AW135" i="2"/>
  <c r="AW136" i="2"/>
  <c r="AW137" i="2"/>
  <c r="AW138" i="2"/>
  <c r="AW139" i="2"/>
  <c r="AW140" i="2"/>
  <c r="AW142" i="2"/>
  <c r="AW143" i="2"/>
  <c r="AW70" i="2"/>
  <c r="AX29" i="2"/>
  <c r="AY29" i="2"/>
  <c r="AZ29" i="2"/>
  <c r="BA29" i="2"/>
  <c r="AW29" i="2"/>
  <c r="AW41" i="2"/>
  <c r="S27" i="4"/>
  <c r="S6" i="4"/>
  <c r="W8" i="20"/>
  <c r="Y23" i="7"/>
  <c r="X23" i="7"/>
  <c r="W23" i="7"/>
  <c r="Y22" i="7"/>
  <c r="X22" i="7"/>
  <c r="W22" i="7"/>
  <c r="Y21" i="7"/>
  <c r="X21" i="7"/>
  <c r="W21" i="7"/>
  <c r="Y19" i="7"/>
  <c r="X19" i="7"/>
  <c r="W19" i="7"/>
  <c r="Y18" i="7"/>
  <c r="X18" i="7"/>
  <c r="W18" i="7"/>
  <c r="Y17" i="7"/>
  <c r="X17" i="7"/>
  <c r="W17" i="7"/>
  <c r="Y16" i="7"/>
  <c r="X16" i="7"/>
  <c r="W16" i="7"/>
  <c r="Y15" i="7"/>
  <c r="X15" i="7"/>
  <c r="W15" i="7"/>
  <c r="Y13" i="7"/>
  <c r="X13" i="7"/>
  <c r="W13" i="7"/>
  <c r="Y11" i="7"/>
  <c r="X11" i="7"/>
  <c r="W11" i="7"/>
  <c r="Y10" i="7"/>
  <c r="X10" i="7"/>
  <c r="W10" i="7"/>
  <c r="Y9" i="7"/>
  <c r="X9" i="7"/>
  <c r="W9" i="7"/>
  <c r="Y8" i="7"/>
  <c r="X8" i="7"/>
  <c r="W8" i="7"/>
  <c r="AG12" i="5"/>
  <c r="Z23" i="5"/>
  <c r="Z22" i="5"/>
  <c r="Z21" i="5"/>
  <c r="Z19" i="5"/>
  <c r="V30" i="6"/>
  <c r="V32" i="6" s="1"/>
  <c r="AD12" i="6"/>
  <c r="AE12" i="6"/>
  <c r="AD13" i="6"/>
  <c r="AE13" i="6"/>
  <c r="AD14" i="6"/>
  <c r="AD15" i="6"/>
  <c r="AE15" i="6"/>
  <c r="AD16" i="6"/>
  <c r="AE16" i="6"/>
  <c r="AD17" i="6"/>
  <c r="AE17" i="6"/>
  <c r="AD18" i="6"/>
  <c r="AE18" i="6"/>
  <c r="AD20" i="6"/>
  <c r="AE20" i="6"/>
  <c r="AD21" i="6"/>
  <c r="AE21" i="6"/>
  <c r="AE8" i="6"/>
  <c r="AD8" i="6"/>
  <c r="AH12" i="5"/>
  <c r="V22" i="5"/>
  <c r="V23" i="5"/>
  <c r="AW72" i="2" l="1"/>
  <c r="AY244" i="2"/>
  <c r="X23" i="5"/>
  <c r="W23" i="5"/>
  <c r="V50" i="3"/>
  <c r="V58" i="3"/>
  <c r="W9" i="3"/>
  <c r="X9" i="3"/>
  <c r="Y9" i="3"/>
  <c r="W10" i="3"/>
  <c r="X10" i="3"/>
  <c r="Y10" i="3"/>
  <c r="W11" i="3"/>
  <c r="X11" i="3"/>
  <c r="Y11" i="3"/>
  <c r="W12" i="3"/>
  <c r="X12" i="3"/>
  <c r="Y12" i="3"/>
  <c r="W13" i="3"/>
  <c r="X13" i="3"/>
  <c r="Y13" i="3"/>
  <c r="W14" i="3"/>
  <c r="X14" i="3"/>
  <c r="Y14" i="3"/>
  <c r="W15" i="3"/>
  <c r="X15" i="3"/>
  <c r="Y15" i="3"/>
  <c r="W16" i="3"/>
  <c r="X16" i="3"/>
  <c r="Y16" i="3"/>
  <c r="W17" i="3"/>
  <c r="X17" i="3"/>
  <c r="Y17" i="3"/>
  <c r="W18" i="3"/>
  <c r="X18" i="3"/>
  <c r="Y18" i="3"/>
  <c r="W19" i="3"/>
  <c r="X19" i="3"/>
  <c r="Y19" i="3"/>
  <c r="W20" i="3"/>
  <c r="X20" i="3"/>
  <c r="Y20" i="3"/>
  <c r="W21" i="3"/>
  <c r="X21" i="3"/>
  <c r="Y21" i="3"/>
  <c r="W22" i="3"/>
  <c r="X22" i="3"/>
  <c r="Y22" i="3"/>
  <c r="Y8" i="3"/>
  <c r="X8" i="3"/>
  <c r="Y43" i="3"/>
  <c r="X43" i="3"/>
  <c r="W43" i="3"/>
  <c r="Y42" i="3"/>
  <c r="X42" i="3"/>
  <c r="W42" i="3"/>
  <c r="Y41" i="3"/>
  <c r="X41" i="3"/>
  <c r="W41" i="3"/>
  <c r="Y40" i="3"/>
  <c r="X40" i="3"/>
  <c r="W40" i="3"/>
  <c r="Y39" i="3"/>
  <c r="X39" i="3"/>
  <c r="W39" i="3"/>
  <c r="Y38" i="3"/>
  <c r="X38" i="3"/>
  <c r="W38" i="3"/>
  <c r="Y37" i="3"/>
  <c r="X37" i="3"/>
  <c r="W37" i="3"/>
  <c r="Y36" i="3"/>
  <c r="X36" i="3"/>
  <c r="W36" i="3"/>
  <c r="Y35" i="3"/>
  <c r="X35" i="3"/>
  <c r="W35" i="3"/>
  <c r="Y34" i="3"/>
  <c r="X34" i="3"/>
  <c r="W34" i="3"/>
  <c r="Y33" i="3"/>
  <c r="X33" i="3"/>
  <c r="W33" i="3"/>
  <c r="Y32" i="3"/>
  <c r="X32" i="3"/>
  <c r="W32" i="3"/>
  <c r="X31" i="3"/>
  <c r="W31" i="3"/>
  <c r="Y30" i="3"/>
  <c r="X30" i="3"/>
  <c r="W30" i="3"/>
  <c r="Y29" i="3"/>
  <c r="X29" i="3"/>
  <c r="W29" i="3"/>
  <c r="AC17" i="5"/>
  <c r="AB17" i="5"/>
  <c r="AA17" i="5"/>
  <c r="AC15" i="5"/>
  <c r="AB15" i="5"/>
  <c r="AA15" i="5"/>
  <c r="AB14" i="5"/>
  <c r="AA14" i="5"/>
  <c r="AC13" i="5"/>
  <c r="AB13" i="5"/>
  <c r="AA13" i="5"/>
  <c r="AC12" i="5"/>
  <c r="AB12" i="5"/>
  <c r="AA12" i="5"/>
  <c r="AC11" i="5"/>
  <c r="AB11" i="5"/>
  <c r="AA11" i="5"/>
  <c r="AC10" i="5"/>
  <c r="AB10" i="5"/>
  <c r="AA10" i="5"/>
  <c r="AC9" i="5"/>
  <c r="AB9" i="5"/>
  <c r="AA9" i="5"/>
  <c r="AC8" i="5"/>
  <c r="AB8" i="5"/>
  <c r="AA8" i="5"/>
  <c r="Y24" i="20"/>
  <c r="X24" i="20"/>
  <c r="Y23" i="20"/>
  <c r="X23" i="20"/>
  <c r="Y22" i="20"/>
  <c r="X22" i="20"/>
  <c r="Y19" i="20"/>
  <c r="X19" i="20"/>
  <c r="Y18" i="20"/>
  <c r="X18" i="20"/>
  <c r="Y16" i="20"/>
  <c r="X16" i="20"/>
  <c r="Y15" i="20"/>
  <c r="X15" i="20"/>
  <c r="Y11" i="20"/>
  <c r="X11" i="20"/>
  <c r="Y9" i="20"/>
  <c r="X9" i="20"/>
  <c r="Y8" i="20"/>
  <c r="X8" i="20"/>
  <c r="W24" i="20"/>
  <c r="W23" i="20"/>
  <c r="W22" i="20"/>
  <c r="W19" i="20"/>
  <c r="W18" i="20"/>
  <c r="W16" i="20"/>
  <c r="W15" i="20"/>
  <c r="W11" i="20"/>
  <c r="W9" i="20"/>
  <c r="AW42" i="2" l="1"/>
  <c r="AW46" i="2"/>
  <c r="V57" i="3"/>
  <c r="AW45" i="2"/>
  <c r="AW48" i="2" s="1"/>
  <c r="Y23" i="5"/>
  <c r="Z24" i="5" s="1"/>
  <c r="V53" i="3"/>
  <c r="AW49" i="2" l="1"/>
  <c r="AW43" i="2"/>
  <c r="AB16" i="5"/>
  <c r="AA16" i="5"/>
  <c r="AC16" i="5"/>
  <c r="AD10" i="6" l="1"/>
  <c r="AE10" i="6"/>
  <c r="AW132" i="2"/>
  <c r="AE11" i="6"/>
  <c r="AD11" i="6"/>
  <c r="AW133" i="2"/>
  <c r="V31" i="7"/>
  <c r="V29" i="7"/>
  <c r="V24" i="7"/>
  <c r="V50" i="7" s="1"/>
  <c r="AW206" i="2" l="1"/>
  <c r="AW208" i="2"/>
  <c r="V39" i="7"/>
  <c r="V45" i="7"/>
  <c r="V36" i="7"/>
  <c r="V41" i="7"/>
  <c r="V46" i="7"/>
  <c r="V51" i="7"/>
  <c r="V43" i="7"/>
  <c r="V37" i="7"/>
  <c r="V47" i="7"/>
  <c r="V38" i="7"/>
  <c r="V44" i="7"/>
  <c r="V49" i="7"/>
  <c r="H20" i="31"/>
  <c r="G20" i="31"/>
  <c r="F20" i="31"/>
  <c r="E20" i="31"/>
  <c r="D20" i="31"/>
  <c r="C20" i="31"/>
  <c r="C21" i="31" s="1"/>
  <c r="V52" i="7" l="1"/>
  <c r="V54" i="7"/>
  <c r="V55" i="7" s="1"/>
  <c r="C43" i="31"/>
  <c r="D43" i="31"/>
  <c r="E43" i="31"/>
  <c r="F43" i="31"/>
  <c r="G43" i="31"/>
  <c r="H43" i="31"/>
  <c r="C44" i="31"/>
  <c r="D44" i="31"/>
  <c r="E44" i="31"/>
  <c r="F44" i="31"/>
  <c r="G44" i="31"/>
  <c r="H44" i="31"/>
  <c r="C45" i="31"/>
  <c r="D45" i="31"/>
  <c r="E45" i="31"/>
  <c r="F45" i="31"/>
  <c r="G45" i="31"/>
  <c r="H45" i="31"/>
  <c r="C46" i="31"/>
  <c r="D46" i="31"/>
  <c r="E46" i="31"/>
  <c r="F46" i="31"/>
  <c r="G46" i="31"/>
  <c r="H46" i="31"/>
  <c r="C47" i="31"/>
  <c r="D47" i="31"/>
  <c r="E47" i="31"/>
  <c r="F47" i="31"/>
  <c r="G47" i="31"/>
  <c r="H47" i="31"/>
  <c r="C48" i="31"/>
  <c r="D48" i="31"/>
  <c r="E48" i="31"/>
  <c r="F48" i="31"/>
  <c r="G48" i="31"/>
  <c r="H48" i="31"/>
  <c r="C49" i="31"/>
  <c r="D49" i="31"/>
  <c r="E49" i="31"/>
  <c r="F49" i="31"/>
  <c r="G49" i="31"/>
  <c r="H49" i="31"/>
  <c r="C50" i="31"/>
  <c r="D50" i="31"/>
  <c r="E50" i="31"/>
  <c r="F50" i="31"/>
  <c r="G50" i="31"/>
  <c r="H50" i="31"/>
  <c r="C51" i="31"/>
  <c r="D51" i="31"/>
  <c r="E51" i="31"/>
  <c r="F51" i="31"/>
  <c r="G51" i="31"/>
  <c r="H51" i="31"/>
  <c r="D42" i="31"/>
  <c r="T245" i="25" s="1"/>
  <c r="E42" i="31"/>
  <c r="U245" i="25" s="1"/>
  <c r="F42" i="31"/>
  <c r="V245" i="25" s="1"/>
  <c r="G42" i="31"/>
  <c r="W245" i="25" s="1"/>
  <c r="H42" i="31"/>
  <c r="X245" i="25" s="1"/>
  <c r="Y245" i="25"/>
  <c r="Z245" i="25"/>
  <c r="Z246" i="25" l="1"/>
  <c r="F52" i="31"/>
  <c r="V246" i="25" s="1"/>
  <c r="Y246" i="25"/>
  <c r="E52" i="31"/>
  <c r="U246" i="25" s="1"/>
  <c r="H52" i="31"/>
  <c r="X246" i="25" s="1"/>
  <c r="D52" i="31"/>
  <c r="T246" i="25" s="1"/>
  <c r="G52" i="31"/>
  <c r="W246" i="25" s="1"/>
  <c r="C52" i="31"/>
  <c r="AG246" i="25"/>
  <c r="Q71" i="25"/>
  <c r="AE176" i="25"/>
  <c r="AF175" i="25"/>
  <c r="AE174" i="25"/>
  <c r="AF174" i="25"/>
  <c r="U30" i="6"/>
  <c r="U24" i="7"/>
  <c r="U51" i="7" s="1"/>
  <c r="U29" i="7"/>
  <c r="V30" i="7" s="1"/>
  <c r="U31" i="7"/>
  <c r="U22" i="6"/>
  <c r="AK218" i="2"/>
  <c r="AL218" i="2"/>
  <c r="AV142" i="2"/>
  <c r="AV143" i="2"/>
  <c r="AV130" i="2"/>
  <c r="AV132" i="2"/>
  <c r="AV133" i="2"/>
  <c r="AV134" i="2"/>
  <c r="AV135" i="2"/>
  <c r="AV136" i="2"/>
  <c r="AV137" i="2"/>
  <c r="AV138" i="2"/>
  <c r="AV139" i="2"/>
  <c r="AV140" i="2"/>
  <c r="AV29" i="2"/>
  <c r="U44" i="4"/>
  <c r="U23" i="4"/>
  <c r="U50" i="3"/>
  <c r="V52" i="3" s="1"/>
  <c r="U58" i="3"/>
  <c r="AV45" i="2" s="1"/>
  <c r="U23" i="3"/>
  <c r="U51" i="4"/>
  <c r="U56" i="4"/>
  <c r="AV41" i="2"/>
  <c r="BB42" i="2" s="1"/>
  <c r="J280" i="2"/>
  <c r="R73" i="25"/>
  <c r="P69" i="25"/>
  <c r="O69" i="25"/>
  <c r="O210" i="25"/>
  <c r="O209" i="25"/>
  <c r="I71" i="25"/>
  <c r="H21" i="31"/>
  <c r="G21" i="31"/>
  <c r="F21" i="31"/>
  <c r="E21" i="31"/>
  <c r="E71" i="25" s="1"/>
  <c r="D21" i="31"/>
  <c r="R282" i="25"/>
  <c r="Q282" i="25"/>
  <c r="P282" i="25"/>
  <c r="O282" i="25"/>
  <c r="N282" i="25"/>
  <c r="M282" i="25"/>
  <c r="L282" i="25"/>
  <c r="K282" i="25"/>
  <c r="J282" i="25"/>
  <c r="I282" i="25"/>
  <c r="H282" i="25"/>
  <c r="G282" i="25"/>
  <c r="AB245" i="25"/>
  <c r="AC245" i="25"/>
  <c r="AD245" i="25"/>
  <c r="J281" i="2"/>
  <c r="AU29" i="2"/>
  <c r="V26" i="20"/>
  <c r="V27" i="20" s="1"/>
  <c r="U26" i="20"/>
  <c r="T26" i="20"/>
  <c r="R26" i="20"/>
  <c r="O26" i="20"/>
  <c r="N26" i="20"/>
  <c r="N37" i="20" s="1"/>
  <c r="M26" i="20"/>
  <c r="M50" i="20" s="1"/>
  <c r="L26" i="20"/>
  <c r="K26" i="20"/>
  <c r="K36" i="20" s="1"/>
  <c r="B58" i="20"/>
  <c r="B72" i="20"/>
  <c r="B50" i="20"/>
  <c r="B36" i="20"/>
  <c r="R176" i="25"/>
  <c r="Q176" i="25"/>
  <c r="P176" i="25"/>
  <c r="O176" i="25"/>
  <c r="N176" i="25"/>
  <c r="M176" i="25"/>
  <c r="L176" i="25"/>
  <c r="K176" i="25"/>
  <c r="AC141" i="25"/>
  <c r="AB141" i="25"/>
  <c r="AA141" i="25"/>
  <c r="R141" i="25"/>
  <c r="Q141" i="25"/>
  <c r="P141" i="25"/>
  <c r="O141" i="25"/>
  <c r="N141" i="25"/>
  <c r="M141" i="25"/>
  <c r="L141" i="25"/>
  <c r="K141" i="25"/>
  <c r="T26" i="26"/>
  <c r="R72" i="25" s="1"/>
  <c r="S26" i="26"/>
  <c r="Q72" i="25" s="1"/>
  <c r="Q174" i="25"/>
  <c r="R74" i="25"/>
  <c r="Q74" i="25"/>
  <c r="R138" i="25"/>
  <c r="AH278" i="25"/>
  <c r="AG278" i="25"/>
  <c r="R245" i="25"/>
  <c r="Q245" i="25"/>
  <c r="Q208" i="25"/>
  <c r="Q175" i="25"/>
  <c r="R140" i="25"/>
  <c r="Q140" i="25"/>
  <c r="R139" i="25"/>
  <c r="Q139" i="25"/>
  <c r="Q138" i="25"/>
  <c r="Q137" i="25"/>
  <c r="R246" i="25"/>
  <c r="Q246" i="25"/>
  <c r="R71" i="25"/>
  <c r="AF176" i="25"/>
  <c r="AH280" i="25"/>
  <c r="AG207" i="25"/>
  <c r="R175" i="25"/>
  <c r="Q173" i="25"/>
  <c r="Q172" i="25"/>
  <c r="R208" i="25"/>
  <c r="R207" i="25"/>
  <c r="R210" i="25"/>
  <c r="R211" i="25"/>
  <c r="Q211" i="25"/>
  <c r="Q207" i="25"/>
  <c r="Q210" i="25"/>
  <c r="R209" i="25"/>
  <c r="Q209" i="25"/>
  <c r="R137" i="25"/>
  <c r="R70" i="25"/>
  <c r="Q70" i="25"/>
  <c r="AG140" i="25"/>
  <c r="R173" i="25"/>
  <c r="R172" i="25"/>
  <c r="R174" i="25"/>
  <c r="AG138" i="25"/>
  <c r="X22" i="5"/>
  <c r="T58" i="3"/>
  <c r="AU45" i="2" s="1"/>
  <c r="T50" i="3"/>
  <c r="T53" i="3" s="1"/>
  <c r="T23" i="3"/>
  <c r="T29" i="7"/>
  <c r="T24" i="7"/>
  <c r="T38" i="7" s="1"/>
  <c r="AC9" i="7"/>
  <c r="AB8" i="7"/>
  <c r="B3" i="20"/>
  <c r="B3" i="7"/>
  <c r="B3" i="6"/>
  <c r="B3" i="5"/>
  <c r="B3" i="4"/>
  <c r="B3" i="3"/>
  <c r="B3" i="2"/>
  <c r="K24" i="7"/>
  <c r="N22" i="6"/>
  <c r="M22" i="6"/>
  <c r="L22" i="6"/>
  <c r="K22" i="6"/>
  <c r="N18" i="5"/>
  <c r="M18" i="5"/>
  <c r="L18" i="5"/>
  <c r="K18" i="5"/>
  <c r="N44" i="4"/>
  <c r="M44" i="4"/>
  <c r="M58" i="4" s="1"/>
  <c r="L44" i="4"/>
  <c r="L58" i="4" s="1"/>
  <c r="K44" i="4"/>
  <c r="K58" i="4" s="1"/>
  <c r="N23" i="4"/>
  <c r="M23" i="4"/>
  <c r="M53" i="4" s="1"/>
  <c r="L23" i="4"/>
  <c r="L53" i="4" s="1"/>
  <c r="K23" i="4"/>
  <c r="K53" i="4" s="1"/>
  <c r="L44" i="3"/>
  <c r="K44" i="3"/>
  <c r="N23" i="3"/>
  <c r="N243" i="2"/>
  <c r="P284" i="25"/>
  <c r="O284" i="25"/>
  <c r="N284" i="25"/>
  <c r="M284" i="25"/>
  <c r="L284" i="25"/>
  <c r="P283" i="25"/>
  <c r="O283" i="25"/>
  <c r="N283" i="25"/>
  <c r="M283" i="25"/>
  <c r="L283" i="25"/>
  <c r="K283" i="25"/>
  <c r="K284" i="25"/>
  <c r="D34" i="30"/>
  <c r="AF278" i="25"/>
  <c r="AE278" i="25"/>
  <c r="AD278" i="25"/>
  <c r="AC278" i="25"/>
  <c r="P281" i="25"/>
  <c r="O281" i="25"/>
  <c r="N281" i="25"/>
  <c r="M281" i="25"/>
  <c r="P280" i="25"/>
  <c r="O280" i="25"/>
  <c r="N280" i="25"/>
  <c r="M280" i="25"/>
  <c r="P279" i="25"/>
  <c r="O279" i="25"/>
  <c r="N279" i="25"/>
  <c r="M279" i="25"/>
  <c r="O285" i="25"/>
  <c r="O286" i="25" s="1"/>
  <c r="N278" i="25"/>
  <c r="M278" i="25"/>
  <c r="P210" i="25"/>
  <c r="N207" i="25"/>
  <c r="N212" i="25" s="1"/>
  <c r="N208" i="25"/>
  <c r="N209" i="25"/>
  <c r="N210" i="25"/>
  <c r="P209" i="25"/>
  <c r="P211" i="25"/>
  <c r="O211" i="25"/>
  <c r="N26" i="26"/>
  <c r="J176" i="25"/>
  <c r="I176" i="25"/>
  <c r="P175" i="25"/>
  <c r="O175" i="25"/>
  <c r="N175" i="25"/>
  <c r="M175" i="25"/>
  <c r="L175" i="25"/>
  <c r="K175" i="25"/>
  <c r="J175" i="25"/>
  <c r="I175" i="25"/>
  <c r="P174" i="25"/>
  <c r="O174" i="25"/>
  <c r="N174" i="25"/>
  <c r="M174" i="25"/>
  <c r="L174" i="25"/>
  <c r="K174" i="25"/>
  <c r="J174" i="25"/>
  <c r="I174" i="25"/>
  <c r="N173" i="25"/>
  <c r="M173" i="25"/>
  <c r="L173" i="25"/>
  <c r="K173" i="25"/>
  <c r="J173" i="25"/>
  <c r="I173" i="25"/>
  <c r="P172" i="25"/>
  <c r="O172" i="25"/>
  <c r="N172" i="25"/>
  <c r="M172" i="25"/>
  <c r="M177" i="25" s="1"/>
  <c r="L172" i="25"/>
  <c r="K172" i="25"/>
  <c r="J172" i="25"/>
  <c r="I172" i="25"/>
  <c r="AC140" i="25"/>
  <c r="M137" i="25"/>
  <c r="M138" i="25"/>
  <c r="M139" i="25"/>
  <c r="M140" i="25"/>
  <c r="N137" i="25"/>
  <c r="N142" i="25" s="1"/>
  <c r="N138" i="25"/>
  <c r="N139" i="25"/>
  <c r="N140" i="25"/>
  <c r="L103" i="25"/>
  <c r="L104" i="25"/>
  <c r="L105" i="25"/>
  <c r="L106" i="25"/>
  <c r="L107" i="25"/>
  <c r="L108" i="25"/>
  <c r="L109" i="25"/>
  <c r="AG23" i="7"/>
  <c r="AG22" i="7"/>
  <c r="AG21" i="7"/>
  <c r="AG19" i="7"/>
  <c r="AG18" i="7"/>
  <c r="AG17" i="7"/>
  <c r="AG16" i="7"/>
  <c r="AG14" i="7"/>
  <c r="AG13" i="7"/>
  <c r="AG12" i="7"/>
  <c r="AG11" i="7"/>
  <c r="AG10" i="7"/>
  <c r="AG9" i="7"/>
  <c r="AG8" i="7"/>
  <c r="A49" i="29"/>
  <c r="A50" i="29"/>
  <c r="A51" i="29"/>
  <c r="A52" i="29"/>
  <c r="A53" i="29"/>
  <c r="A54" i="29"/>
  <c r="A55" i="29"/>
  <c r="A56" i="29"/>
  <c r="A57" i="29"/>
  <c r="A58" i="29"/>
  <c r="A60" i="29"/>
  <c r="A62" i="29"/>
  <c r="A63" i="29"/>
  <c r="A29" i="29"/>
  <c r="A30" i="29"/>
  <c r="A31" i="29"/>
  <c r="A32" i="29"/>
  <c r="A33" i="29"/>
  <c r="A34" i="29"/>
  <c r="A35" i="29"/>
  <c r="A36" i="29"/>
  <c r="A37" i="29"/>
  <c r="A38" i="29"/>
  <c r="A40" i="29"/>
  <c r="A42" i="29"/>
  <c r="A43" i="29"/>
  <c r="J177" i="25"/>
  <c r="N177" i="25"/>
  <c r="I177" i="25"/>
  <c r="L177" i="25"/>
  <c r="P285" i="25"/>
  <c r="P286" i="25" s="1"/>
  <c r="L50" i="20"/>
  <c r="L36" i="20"/>
  <c r="M36" i="20"/>
  <c r="K50" i="20"/>
  <c r="P177" i="25"/>
  <c r="M142" i="25"/>
  <c r="O214" i="2"/>
  <c r="AI218" i="2"/>
  <c r="AJ218" i="2"/>
  <c r="B52" i="31"/>
  <c r="C42" i="31"/>
  <c r="B42" i="31"/>
  <c r="H41" i="31"/>
  <c r="G41" i="31"/>
  <c r="F41" i="31"/>
  <c r="E41" i="31"/>
  <c r="D41" i="31"/>
  <c r="C41" i="31"/>
  <c r="C53" i="31" s="1"/>
  <c r="B41" i="31"/>
  <c r="B27" i="31"/>
  <c r="B26" i="31"/>
  <c r="L25" i="31"/>
  <c r="L40" i="31" s="1"/>
  <c r="K25" i="31"/>
  <c r="K40" i="31" s="1"/>
  <c r="J25" i="31"/>
  <c r="J40" i="31" s="1"/>
  <c r="I25" i="31"/>
  <c r="I40" i="31" s="1"/>
  <c r="H25" i="31"/>
  <c r="H40" i="31" s="1"/>
  <c r="G25" i="31"/>
  <c r="G40" i="31" s="1"/>
  <c r="J71" i="25"/>
  <c r="H71" i="25"/>
  <c r="G71" i="25"/>
  <c r="F71" i="25"/>
  <c r="D71" i="25"/>
  <c r="A7" i="31"/>
  <c r="A39" i="31"/>
  <c r="A2" i="31"/>
  <c r="A1" i="31"/>
  <c r="C94" i="30"/>
  <c r="B94" i="30"/>
  <c r="A94" i="30"/>
  <c r="I93" i="30"/>
  <c r="H93" i="30"/>
  <c r="G93" i="30"/>
  <c r="F93" i="30"/>
  <c r="E93" i="30"/>
  <c r="D93" i="30"/>
  <c r="A93" i="30"/>
  <c r="I92" i="30"/>
  <c r="H92" i="30"/>
  <c r="C92" i="30"/>
  <c r="B92" i="30"/>
  <c r="AF284" i="25"/>
  <c r="I89" i="30"/>
  <c r="X284" i="25" s="1"/>
  <c r="H89" i="30"/>
  <c r="C89" i="30"/>
  <c r="B89" i="30"/>
  <c r="C88" i="30"/>
  <c r="B88" i="30"/>
  <c r="A88" i="30"/>
  <c r="C87" i="30"/>
  <c r="B87" i="30"/>
  <c r="A87" i="30"/>
  <c r="AE283" i="25"/>
  <c r="C86" i="30"/>
  <c r="B86" i="30"/>
  <c r="A86" i="30"/>
  <c r="I84" i="30"/>
  <c r="H84" i="30"/>
  <c r="C84" i="30"/>
  <c r="B84" i="30"/>
  <c r="A84" i="30"/>
  <c r="I83" i="30"/>
  <c r="H83" i="30"/>
  <c r="C83" i="30"/>
  <c r="B83" i="30"/>
  <c r="A83" i="30"/>
  <c r="C82" i="30"/>
  <c r="B82" i="30"/>
  <c r="A82" i="30"/>
  <c r="AB282" i="25"/>
  <c r="I81" i="30"/>
  <c r="H81" i="30"/>
  <c r="C81" i="30"/>
  <c r="B81" i="30"/>
  <c r="A81" i="30"/>
  <c r="I80" i="30"/>
  <c r="H80" i="30"/>
  <c r="G80" i="30"/>
  <c r="F80" i="30"/>
  <c r="E80" i="30"/>
  <c r="D80" i="30"/>
  <c r="C80" i="30"/>
  <c r="B80" i="30"/>
  <c r="A80" i="30"/>
  <c r="Y281" i="25"/>
  <c r="I79" i="30"/>
  <c r="H79" i="30"/>
  <c r="G79" i="30"/>
  <c r="F79" i="30"/>
  <c r="E79" i="30"/>
  <c r="D79" i="30"/>
  <c r="C79" i="30"/>
  <c r="B79" i="30"/>
  <c r="A79" i="30"/>
  <c r="I78" i="30"/>
  <c r="H78" i="30"/>
  <c r="G78" i="30"/>
  <c r="F78" i="30"/>
  <c r="E78" i="30"/>
  <c r="D78" i="30"/>
  <c r="C78" i="30"/>
  <c r="B78" i="30"/>
  <c r="A78" i="30"/>
  <c r="I77" i="30"/>
  <c r="H77" i="30"/>
  <c r="G77" i="30"/>
  <c r="F77" i="30"/>
  <c r="E77" i="30"/>
  <c r="D77" i="30"/>
  <c r="C77" i="30"/>
  <c r="B77" i="30"/>
  <c r="A77" i="30"/>
  <c r="I76" i="30"/>
  <c r="H76" i="30"/>
  <c r="G76" i="30"/>
  <c r="F76" i="30"/>
  <c r="E76" i="30"/>
  <c r="D76" i="30"/>
  <c r="C76" i="30"/>
  <c r="B76" i="30"/>
  <c r="A76" i="30"/>
  <c r="AF280" i="25"/>
  <c r="I75" i="30"/>
  <c r="X280" i="25"/>
  <c r="H75" i="30"/>
  <c r="G75" i="30"/>
  <c r="F75" i="30"/>
  <c r="E75" i="30"/>
  <c r="D75" i="30"/>
  <c r="C75" i="30"/>
  <c r="B75" i="30"/>
  <c r="A75" i="30"/>
  <c r="I74" i="30"/>
  <c r="X279" i="25" s="1"/>
  <c r="H74" i="30"/>
  <c r="G74" i="30"/>
  <c r="F74" i="30"/>
  <c r="E74" i="30"/>
  <c r="D74" i="30"/>
  <c r="C74" i="30"/>
  <c r="B74" i="30"/>
  <c r="A74" i="30"/>
  <c r="H73" i="30"/>
  <c r="G73" i="30"/>
  <c r="F73" i="30"/>
  <c r="E73" i="30"/>
  <c r="D73" i="30"/>
  <c r="C73" i="30"/>
  <c r="B73" i="30"/>
  <c r="A73" i="30"/>
  <c r="AF279" i="25"/>
  <c r="H72" i="30"/>
  <c r="G72" i="30"/>
  <c r="F72" i="30"/>
  <c r="E72" i="30"/>
  <c r="D72" i="30"/>
  <c r="C72" i="30"/>
  <c r="B72" i="30"/>
  <c r="A72" i="30"/>
  <c r="H71" i="30"/>
  <c r="G71" i="30"/>
  <c r="F71" i="30"/>
  <c r="E71" i="30"/>
  <c r="D71" i="30"/>
  <c r="C71" i="30"/>
  <c r="B71" i="30"/>
  <c r="A71" i="30"/>
  <c r="H70" i="30"/>
  <c r="G70" i="30"/>
  <c r="F70" i="30"/>
  <c r="E70" i="30"/>
  <c r="D70" i="30"/>
  <c r="C70" i="30"/>
  <c r="B70" i="30"/>
  <c r="A70" i="30"/>
  <c r="H69" i="30"/>
  <c r="G69" i="30"/>
  <c r="F69" i="30"/>
  <c r="E69" i="30"/>
  <c r="D69" i="30"/>
  <c r="C69" i="30"/>
  <c r="B69" i="30"/>
  <c r="A69" i="30"/>
  <c r="M68" i="30"/>
  <c r="L68" i="30"/>
  <c r="K68" i="30"/>
  <c r="J68" i="30"/>
  <c r="I68" i="30"/>
  <c r="H68" i="30"/>
  <c r="C68" i="30"/>
  <c r="B68" i="30"/>
  <c r="A68" i="30"/>
  <c r="N67" i="30"/>
  <c r="C64" i="30"/>
  <c r="B64" i="30"/>
  <c r="A64" i="30"/>
  <c r="A63" i="30"/>
  <c r="C62" i="30"/>
  <c r="B62" i="30"/>
  <c r="C59" i="30"/>
  <c r="B59" i="30"/>
  <c r="C58" i="30"/>
  <c r="B58" i="30"/>
  <c r="A58" i="30"/>
  <c r="C57" i="30"/>
  <c r="B57" i="30"/>
  <c r="A57" i="30"/>
  <c r="C56" i="30"/>
  <c r="B56" i="30"/>
  <c r="A56" i="30"/>
  <c r="C54" i="30"/>
  <c r="B54" i="30"/>
  <c r="A54" i="30"/>
  <c r="C53" i="30"/>
  <c r="B53" i="30"/>
  <c r="A53" i="30"/>
  <c r="C52" i="30"/>
  <c r="B52" i="30"/>
  <c r="A52" i="30"/>
  <c r="C51" i="30"/>
  <c r="B51" i="30"/>
  <c r="A51" i="30"/>
  <c r="C50" i="30"/>
  <c r="B50" i="30"/>
  <c r="A50" i="30"/>
  <c r="C49" i="30"/>
  <c r="B49" i="30"/>
  <c r="A49" i="30"/>
  <c r="C48" i="30"/>
  <c r="B48" i="30"/>
  <c r="A48" i="30"/>
  <c r="C47" i="30"/>
  <c r="B47" i="30"/>
  <c r="A47" i="30"/>
  <c r="C46" i="30"/>
  <c r="B46" i="30"/>
  <c r="A46" i="30"/>
  <c r="C45" i="30"/>
  <c r="B45" i="30"/>
  <c r="A45" i="30"/>
  <c r="C44" i="30"/>
  <c r="B44" i="30"/>
  <c r="A44" i="30"/>
  <c r="C43" i="30"/>
  <c r="B43" i="30"/>
  <c r="A43" i="30"/>
  <c r="C42" i="30"/>
  <c r="B42" i="30"/>
  <c r="A42" i="30"/>
  <c r="C41" i="30"/>
  <c r="B41" i="30"/>
  <c r="A41" i="30"/>
  <c r="C40" i="30"/>
  <c r="B40" i="30"/>
  <c r="A40" i="30"/>
  <c r="C39" i="30"/>
  <c r="B39" i="30"/>
  <c r="A39" i="30"/>
  <c r="M38" i="30"/>
  <c r="L38" i="30"/>
  <c r="K38" i="30"/>
  <c r="J38" i="30"/>
  <c r="I38" i="30"/>
  <c r="H38" i="30"/>
  <c r="C38" i="30"/>
  <c r="B38" i="30"/>
  <c r="A38" i="30"/>
  <c r="N37" i="30"/>
  <c r="K73" i="25"/>
  <c r="I73" i="25"/>
  <c r="I34" i="30"/>
  <c r="H34" i="30"/>
  <c r="G73" i="25" s="1"/>
  <c r="G34" i="30"/>
  <c r="F73" i="25" s="1"/>
  <c r="F34" i="30"/>
  <c r="E73" i="25" s="1"/>
  <c r="E34" i="30"/>
  <c r="N7" i="30"/>
  <c r="A7" i="30"/>
  <c r="A37" i="30" s="1"/>
  <c r="A2" i="30"/>
  <c r="A1" i="30"/>
  <c r="J63" i="29"/>
  <c r="I63" i="29"/>
  <c r="H63" i="29"/>
  <c r="G63" i="29"/>
  <c r="F63" i="29"/>
  <c r="E63" i="29"/>
  <c r="J62" i="29"/>
  <c r="I62" i="29"/>
  <c r="H62" i="29"/>
  <c r="G62" i="29"/>
  <c r="F62" i="29"/>
  <c r="E62" i="29"/>
  <c r="J57" i="29"/>
  <c r="I57" i="29"/>
  <c r="H57" i="29"/>
  <c r="G57" i="29"/>
  <c r="F57" i="29"/>
  <c r="E57" i="29"/>
  <c r="AF210" i="25"/>
  <c r="J54" i="29"/>
  <c r="I54" i="29"/>
  <c r="J53" i="29"/>
  <c r="I53" i="29"/>
  <c r="H53" i="29"/>
  <c r="G53" i="29"/>
  <c r="F53" i="29"/>
  <c r="E53" i="29"/>
  <c r="J52" i="29"/>
  <c r="I52" i="29"/>
  <c r="H52" i="29"/>
  <c r="G52" i="29"/>
  <c r="F52" i="29"/>
  <c r="E52" i="29"/>
  <c r="AE208" i="25"/>
  <c r="J51" i="29"/>
  <c r="I51" i="29"/>
  <c r="H51" i="29"/>
  <c r="G51" i="29"/>
  <c r="F51" i="29"/>
  <c r="E51" i="29"/>
  <c r="J50" i="29"/>
  <c r="I50" i="29"/>
  <c r="H50" i="29"/>
  <c r="G50" i="29"/>
  <c r="F50" i="29"/>
  <c r="E50" i="29"/>
  <c r="AF209" i="25"/>
  <c r="AE209" i="25"/>
  <c r="AA209" i="25"/>
  <c r="J49" i="29"/>
  <c r="I49" i="29"/>
  <c r="W209" i="25" s="1"/>
  <c r="H49" i="29"/>
  <c r="G49" i="29"/>
  <c r="F49" i="29"/>
  <c r="E49" i="29"/>
  <c r="N48" i="29"/>
  <c r="M48" i="29"/>
  <c r="L48" i="29"/>
  <c r="K48" i="29"/>
  <c r="J48" i="29"/>
  <c r="I48" i="29"/>
  <c r="O47" i="29"/>
  <c r="A47" i="29"/>
  <c r="A44" i="29"/>
  <c r="A64" i="29" s="1"/>
  <c r="D43" i="29"/>
  <c r="D63" i="29" s="1"/>
  <c r="C43" i="29"/>
  <c r="C63" i="29" s="1"/>
  <c r="B43" i="29"/>
  <c r="B63" i="29" s="1"/>
  <c r="D42" i="29"/>
  <c r="D62" i="29" s="1"/>
  <c r="C42" i="29"/>
  <c r="C62" i="29" s="1"/>
  <c r="B42" i="29"/>
  <c r="B62" i="29" s="1"/>
  <c r="D41" i="29"/>
  <c r="D61" i="29" s="1"/>
  <c r="C41" i="29"/>
  <c r="C61" i="29" s="1"/>
  <c r="B41" i="29"/>
  <c r="B61" i="29" s="1"/>
  <c r="D40" i="29"/>
  <c r="D60" i="29" s="1"/>
  <c r="C40" i="29"/>
  <c r="C60" i="29" s="1"/>
  <c r="B40" i="29"/>
  <c r="B60" i="29" s="1"/>
  <c r="D39" i="29"/>
  <c r="D59" i="29" s="1"/>
  <c r="C39" i="29"/>
  <c r="C59" i="29" s="1"/>
  <c r="B39" i="29"/>
  <c r="B59" i="29" s="1"/>
  <c r="D38" i="29"/>
  <c r="D58" i="29" s="1"/>
  <c r="C38" i="29"/>
  <c r="C58" i="29" s="1"/>
  <c r="B38" i="29"/>
  <c r="B58" i="29" s="1"/>
  <c r="C37" i="29"/>
  <c r="C57" i="29" s="1"/>
  <c r="B37" i="29"/>
  <c r="B57" i="29" s="1"/>
  <c r="D33" i="29"/>
  <c r="D53" i="29" s="1"/>
  <c r="C33" i="29"/>
  <c r="C53" i="29" s="1"/>
  <c r="B33" i="29"/>
  <c r="B53" i="29" s="1"/>
  <c r="D32" i="29"/>
  <c r="D52" i="29" s="1"/>
  <c r="C32" i="29"/>
  <c r="C52" i="29" s="1"/>
  <c r="B32" i="29"/>
  <c r="B52" i="29" s="1"/>
  <c r="D31" i="29"/>
  <c r="D51" i="29" s="1"/>
  <c r="C31" i="29"/>
  <c r="C51" i="29" s="1"/>
  <c r="B31" i="29"/>
  <c r="B51" i="29" s="1"/>
  <c r="D30" i="29"/>
  <c r="D50" i="29" s="1"/>
  <c r="C30" i="29"/>
  <c r="C50" i="29" s="1"/>
  <c r="B30" i="29"/>
  <c r="B50" i="29" s="1"/>
  <c r="D29" i="29"/>
  <c r="D49" i="29" s="1"/>
  <c r="C29" i="29"/>
  <c r="C49" i="29" s="1"/>
  <c r="B29" i="29"/>
  <c r="B49" i="29" s="1"/>
  <c r="N28" i="29"/>
  <c r="M28" i="29"/>
  <c r="L28" i="29"/>
  <c r="K28" i="29"/>
  <c r="J28" i="29"/>
  <c r="I28" i="29"/>
  <c r="D28" i="29"/>
  <c r="D48" i="29" s="1"/>
  <c r="C28" i="29"/>
  <c r="C48" i="29" s="1"/>
  <c r="B28" i="29"/>
  <c r="B48" i="29" s="1"/>
  <c r="A28" i="29"/>
  <c r="A48" i="29" s="1"/>
  <c r="O27" i="29"/>
  <c r="A27" i="29"/>
  <c r="P74" i="25"/>
  <c r="N213" i="25"/>
  <c r="M74" i="25"/>
  <c r="I74" i="25"/>
  <c r="J24" i="29"/>
  <c r="H74" i="25"/>
  <c r="I24" i="29"/>
  <c r="H24" i="29"/>
  <c r="G24" i="29"/>
  <c r="E74" i="25"/>
  <c r="F24" i="29"/>
  <c r="D74" i="25" s="1"/>
  <c r="E24" i="29"/>
  <c r="A21" i="29"/>
  <c r="A19" i="29"/>
  <c r="O7" i="29"/>
  <c r="A7" i="29"/>
  <c r="A2" i="29"/>
  <c r="A1" i="29"/>
  <c r="C55" i="28"/>
  <c r="B55" i="28"/>
  <c r="A55" i="28"/>
  <c r="I54" i="28"/>
  <c r="H54" i="28"/>
  <c r="G54" i="28"/>
  <c r="F54" i="28"/>
  <c r="E54" i="28"/>
  <c r="D54" i="28"/>
  <c r="A54" i="28"/>
  <c r="C53" i="28"/>
  <c r="B53" i="28"/>
  <c r="A53" i="28"/>
  <c r="AF141" i="25"/>
  <c r="C52" i="28"/>
  <c r="B52" i="28"/>
  <c r="A52" i="28"/>
  <c r="I51" i="28"/>
  <c r="H51" i="28"/>
  <c r="G51" i="28"/>
  <c r="F51" i="28"/>
  <c r="E51" i="28"/>
  <c r="D51" i="28"/>
  <c r="C51" i="28"/>
  <c r="B51" i="28"/>
  <c r="A51" i="28"/>
  <c r="I50" i="28"/>
  <c r="H50" i="28"/>
  <c r="G50" i="28"/>
  <c r="F50" i="28"/>
  <c r="U140" i="25" s="1"/>
  <c r="E50" i="28"/>
  <c r="D50" i="28"/>
  <c r="C50" i="28"/>
  <c r="B50" i="28"/>
  <c r="A50" i="28"/>
  <c r="I49" i="28"/>
  <c r="H49" i="28"/>
  <c r="G49" i="28"/>
  <c r="F49" i="28"/>
  <c r="E49" i="28"/>
  <c r="D49" i="28"/>
  <c r="C49" i="28"/>
  <c r="B49" i="28"/>
  <c r="A49" i="28"/>
  <c r="AF139" i="25"/>
  <c r="AC139" i="25"/>
  <c r="AB139" i="25"/>
  <c r="I48" i="28"/>
  <c r="H48" i="28"/>
  <c r="G48" i="28"/>
  <c r="F48" i="28"/>
  <c r="E48" i="28"/>
  <c r="T139" i="25" s="1"/>
  <c r="D48" i="28"/>
  <c r="C48" i="28"/>
  <c r="B48" i="28"/>
  <c r="A48" i="28"/>
  <c r="I47" i="28"/>
  <c r="H47" i="28"/>
  <c r="G47" i="28"/>
  <c r="F47" i="28"/>
  <c r="E47" i="28"/>
  <c r="D47" i="28"/>
  <c r="C47" i="28"/>
  <c r="B47" i="28"/>
  <c r="A47" i="28"/>
  <c r="AC138" i="25"/>
  <c r="I46" i="28"/>
  <c r="H46" i="28"/>
  <c r="W138" i="25"/>
  <c r="G46" i="28"/>
  <c r="F46" i="28"/>
  <c r="E46" i="28"/>
  <c r="D46" i="28"/>
  <c r="S138" i="25" s="1"/>
  <c r="C46" i="28"/>
  <c r="B46" i="28"/>
  <c r="A46" i="28"/>
  <c r="I45" i="28"/>
  <c r="H45" i="28"/>
  <c r="G45" i="28"/>
  <c r="F45" i="28"/>
  <c r="E45" i="28"/>
  <c r="D45" i="28"/>
  <c r="C45" i="28"/>
  <c r="B45" i="28"/>
  <c r="A45" i="28"/>
  <c r="I44" i="28"/>
  <c r="H44" i="28"/>
  <c r="G44" i="28"/>
  <c r="F44" i="28"/>
  <c r="E44" i="28"/>
  <c r="D44" i="28"/>
  <c r="C44" i="28"/>
  <c r="B44" i="28"/>
  <c r="A44" i="28"/>
  <c r="I43" i="28"/>
  <c r="H43" i="28"/>
  <c r="G43" i="28"/>
  <c r="F43" i="28"/>
  <c r="E43" i="28"/>
  <c r="D43" i="28"/>
  <c r="C43" i="28"/>
  <c r="B43" i="28"/>
  <c r="A43" i="28"/>
  <c r="M42" i="28"/>
  <c r="L42" i="28"/>
  <c r="K42" i="28"/>
  <c r="J42" i="28"/>
  <c r="I42" i="28"/>
  <c r="H42" i="28"/>
  <c r="C42" i="28"/>
  <c r="B42" i="28"/>
  <c r="A42" i="28"/>
  <c r="N41" i="28"/>
  <c r="A41" i="28"/>
  <c r="C38" i="28"/>
  <c r="B38" i="28"/>
  <c r="A38" i="28"/>
  <c r="C37" i="28"/>
  <c r="B37" i="28"/>
  <c r="A37" i="28"/>
  <c r="C36" i="28"/>
  <c r="B36" i="28"/>
  <c r="A36" i="28"/>
  <c r="C35" i="28"/>
  <c r="B35" i="28"/>
  <c r="A35" i="28"/>
  <c r="C34" i="28"/>
  <c r="B34" i="28"/>
  <c r="A34" i="28"/>
  <c r="C33" i="28"/>
  <c r="B33" i="28"/>
  <c r="A33" i="28"/>
  <c r="C32" i="28"/>
  <c r="B32" i="28"/>
  <c r="A32" i="28"/>
  <c r="C31" i="28"/>
  <c r="B31" i="28"/>
  <c r="A31" i="28"/>
  <c r="C30" i="28"/>
  <c r="B30" i="28"/>
  <c r="A30" i="28"/>
  <c r="C29" i="28"/>
  <c r="B29" i="28"/>
  <c r="A29" i="28"/>
  <c r="C28" i="28"/>
  <c r="B28" i="28"/>
  <c r="A28" i="28"/>
  <c r="C27" i="28"/>
  <c r="B27" i="28"/>
  <c r="A27" i="28"/>
  <c r="C26" i="28"/>
  <c r="B26" i="28"/>
  <c r="A26" i="28"/>
  <c r="M25" i="28"/>
  <c r="L25" i="28"/>
  <c r="K25" i="28"/>
  <c r="J25" i="28"/>
  <c r="I25" i="28"/>
  <c r="H25" i="28"/>
  <c r="C25" i="28"/>
  <c r="B25" i="28"/>
  <c r="A25" i="28"/>
  <c r="N24" i="28"/>
  <c r="O70" i="25"/>
  <c r="I70" i="25"/>
  <c r="I21" i="28"/>
  <c r="H21" i="28"/>
  <c r="G21" i="28"/>
  <c r="F21" i="28"/>
  <c r="E70" i="25" s="1"/>
  <c r="E21" i="28"/>
  <c r="D21" i="28"/>
  <c r="N7" i="28"/>
  <c r="A7" i="28"/>
  <c r="A24" i="28" s="1"/>
  <c r="A2" i="28"/>
  <c r="A1" i="28"/>
  <c r="D195" i="27"/>
  <c r="C195" i="27"/>
  <c r="B195" i="27"/>
  <c r="A195" i="27"/>
  <c r="J194" i="27"/>
  <c r="I194" i="27"/>
  <c r="H194" i="27"/>
  <c r="G194" i="27"/>
  <c r="F194" i="27"/>
  <c r="E194" i="27"/>
  <c r="D194" i="27"/>
  <c r="C194" i="27"/>
  <c r="B194" i="27"/>
  <c r="A194" i="27"/>
  <c r="J193" i="27"/>
  <c r="I193" i="27"/>
  <c r="H193" i="27"/>
  <c r="G193" i="27"/>
  <c r="F193" i="27"/>
  <c r="E193" i="27"/>
  <c r="J189" i="27"/>
  <c r="I189" i="27"/>
  <c r="H189" i="27"/>
  <c r="G189" i="27"/>
  <c r="F189" i="27"/>
  <c r="E189" i="27"/>
  <c r="D189" i="27"/>
  <c r="C189" i="27"/>
  <c r="B189" i="27"/>
  <c r="A189" i="27"/>
  <c r="D188" i="27"/>
  <c r="C188" i="27"/>
  <c r="B188" i="27"/>
  <c r="A188" i="27"/>
  <c r="J187" i="27"/>
  <c r="I187" i="27"/>
  <c r="H187" i="27"/>
  <c r="G187" i="27"/>
  <c r="F187" i="27"/>
  <c r="E187" i="27"/>
  <c r="D187" i="27"/>
  <c r="C187" i="27"/>
  <c r="B187" i="27"/>
  <c r="A187" i="27"/>
  <c r="J186" i="27"/>
  <c r="I186" i="27"/>
  <c r="H186" i="27"/>
  <c r="G186" i="27"/>
  <c r="F186" i="27"/>
  <c r="E186" i="27"/>
  <c r="D186" i="27"/>
  <c r="C186" i="27"/>
  <c r="B186" i="27"/>
  <c r="A186" i="27"/>
  <c r="J185" i="27"/>
  <c r="I185" i="27"/>
  <c r="H185" i="27"/>
  <c r="G185" i="27"/>
  <c r="F185" i="27"/>
  <c r="E185" i="27"/>
  <c r="D185" i="27"/>
  <c r="C185" i="27"/>
  <c r="B185" i="27"/>
  <c r="A185" i="27"/>
  <c r="AC109" i="25"/>
  <c r="Z109" i="25"/>
  <c r="J184" i="27"/>
  <c r="I184" i="27"/>
  <c r="H184" i="27"/>
  <c r="G184" i="27"/>
  <c r="F184" i="27"/>
  <c r="E184" i="27"/>
  <c r="D184" i="27"/>
  <c r="C184" i="27"/>
  <c r="B184" i="27"/>
  <c r="A184" i="27"/>
  <c r="J183" i="27"/>
  <c r="I183" i="27"/>
  <c r="H183" i="27"/>
  <c r="G183" i="27"/>
  <c r="F183" i="27"/>
  <c r="E183" i="27"/>
  <c r="D183" i="27"/>
  <c r="C183" i="27"/>
  <c r="B183" i="27"/>
  <c r="A183" i="27"/>
  <c r="J182" i="27"/>
  <c r="I182" i="27"/>
  <c r="H182" i="27"/>
  <c r="G182" i="27"/>
  <c r="D182" i="27"/>
  <c r="C182" i="27"/>
  <c r="B182" i="27"/>
  <c r="A182" i="27"/>
  <c r="D181" i="27"/>
  <c r="C181" i="27"/>
  <c r="B181" i="27"/>
  <c r="A181" i="27"/>
  <c r="D180" i="27"/>
  <c r="C180" i="27"/>
  <c r="B180" i="27"/>
  <c r="A180" i="27"/>
  <c r="J179" i="27"/>
  <c r="I179" i="27"/>
  <c r="H179" i="27"/>
  <c r="G179" i="27"/>
  <c r="F179" i="27"/>
  <c r="E179" i="27"/>
  <c r="D179" i="27"/>
  <c r="C179" i="27"/>
  <c r="B179" i="27"/>
  <c r="A179" i="27"/>
  <c r="J178" i="27"/>
  <c r="I178" i="27"/>
  <c r="H178" i="27"/>
  <c r="G178" i="27"/>
  <c r="F178" i="27"/>
  <c r="E178" i="27"/>
  <c r="D178" i="27"/>
  <c r="C178" i="27"/>
  <c r="B178" i="27"/>
  <c r="A178" i="27"/>
  <c r="J177" i="27"/>
  <c r="I177" i="27"/>
  <c r="H177" i="27"/>
  <c r="G177" i="27"/>
  <c r="F177" i="27"/>
  <c r="E177" i="27"/>
  <c r="D177" i="27"/>
  <c r="C177" i="27"/>
  <c r="B177" i="27"/>
  <c r="A177" i="27"/>
  <c r="J176" i="27"/>
  <c r="I176" i="27"/>
  <c r="H176" i="27"/>
  <c r="G176" i="27"/>
  <c r="F176" i="27"/>
  <c r="E176" i="27"/>
  <c r="D176" i="27"/>
  <c r="C176" i="27"/>
  <c r="B176" i="27"/>
  <c r="A176" i="27"/>
  <c r="J175" i="27"/>
  <c r="I175" i="27"/>
  <c r="H175" i="27"/>
  <c r="G175" i="27"/>
  <c r="F175" i="27"/>
  <c r="E175" i="27"/>
  <c r="D175" i="27"/>
  <c r="C175" i="27"/>
  <c r="B175" i="27"/>
  <c r="A175" i="27"/>
  <c r="J174" i="27"/>
  <c r="I174" i="27"/>
  <c r="H174" i="27"/>
  <c r="G174" i="27"/>
  <c r="F174" i="27"/>
  <c r="E174" i="27"/>
  <c r="D174" i="27"/>
  <c r="C174" i="27"/>
  <c r="B174" i="27"/>
  <c r="A174" i="27"/>
  <c r="A173" i="27"/>
  <c r="J172" i="27"/>
  <c r="I172" i="27"/>
  <c r="H172" i="27"/>
  <c r="G172" i="27"/>
  <c r="F172" i="27"/>
  <c r="E172" i="27"/>
  <c r="D172" i="27"/>
  <c r="C172" i="27"/>
  <c r="B172" i="27"/>
  <c r="A172" i="27"/>
  <c r="D171" i="27"/>
  <c r="C171" i="27"/>
  <c r="B171" i="27"/>
  <c r="A171" i="27"/>
  <c r="D170" i="27"/>
  <c r="C170" i="27"/>
  <c r="B170" i="27"/>
  <c r="A170" i="27"/>
  <c r="J169" i="27"/>
  <c r="I169" i="27"/>
  <c r="H169" i="27"/>
  <c r="G169" i="27"/>
  <c r="F169" i="27"/>
  <c r="E169" i="27"/>
  <c r="D169" i="27"/>
  <c r="C169" i="27"/>
  <c r="B169" i="27"/>
  <c r="A169" i="27"/>
  <c r="J168" i="27"/>
  <c r="I168" i="27"/>
  <c r="H168" i="27"/>
  <c r="G168" i="27"/>
  <c r="F168" i="27"/>
  <c r="E168" i="27"/>
  <c r="D168" i="27"/>
  <c r="C168" i="27"/>
  <c r="B168" i="27"/>
  <c r="A168" i="27"/>
  <c r="AD108" i="25"/>
  <c r="J167" i="27"/>
  <c r="I167" i="27"/>
  <c r="H167" i="27"/>
  <c r="G167" i="27"/>
  <c r="F167" i="27"/>
  <c r="E167" i="27"/>
  <c r="D167" i="27"/>
  <c r="C167" i="27"/>
  <c r="B167" i="27"/>
  <c r="A167" i="27"/>
  <c r="J166" i="27"/>
  <c r="I166" i="27"/>
  <c r="H166" i="27"/>
  <c r="G166" i="27"/>
  <c r="F166" i="27"/>
  <c r="E166" i="27"/>
  <c r="D166" i="27"/>
  <c r="C166" i="27"/>
  <c r="B166" i="27"/>
  <c r="A166" i="27"/>
  <c r="AC107" i="25"/>
  <c r="J165" i="27"/>
  <c r="I165" i="27"/>
  <c r="H165" i="27"/>
  <c r="G165" i="27"/>
  <c r="F165" i="27"/>
  <c r="E165" i="27"/>
  <c r="D165" i="27"/>
  <c r="C165" i="27"/>
  <c r="B165" i="27"/>
  <c r="A165" i="27"/>
  <c r="J164" i="27"/>
  <c r="I164" i="27"/>
  <c r="H164" i="27"/>
  <c r="G164" i="27"/>
  <c r="F164" i="27"/>
  <c r="E164" i="27"/>
  <c r="D164" i="27"/>
  <c r="C164" i="27"/>
  <c r="B164" i="27"/>
  <c r="A164" i="27"/>
  <c r="J163" i="27"/>
  <c r="I163" i="27"/>
  <c r="H163" i="27"/>
  <c r="G163" i="27"/>
  <c r="F163" i="27"/>
  <c r="E163" i="27"/>
  <c r="D163" i="27"/>
  <c r="C163" i="27"/>
  <c r="B163" i="27"/>
  <c r="A163" i="27"/>
  <c r="J162" i="27"/>
  <c r="I162" i="27"/>
  <c r="H162" i="27"/>
  <c r="G162" i="27"/>
  <c r="F162" i="27"/>
  <c r="E162" i="27"/>
  <c r="D162" i="27"/>
  <c r="C162" i="27"/>
  <c r="B162" i="27"/>
  <c r="A162" i="27"/>
  <c r="J161" i="27"/>
  <c r="I161" i="27"/>
  <c r="H161" i="27"/>
  <c r="G161" i="27"/>
  <c r="F161" i="27"/>
  <c r="E161" i="27"/>
  <c r="D161" i="27"/>
  <c r="C161" i="27"/>
  <c r="B161" i="27"/>
  <c r="A161" i="27"/>
  <c r="J160" i="27"/>
  <c r="I160" i="27"/>
  <c r="H160" i="27"/>
  <c r="G160" i="27"/>
  <c r="F160" i="27"/>
  <c r="E160" i="27"/>
  <c r="D160" i="27"/>
  <c r="C160" i="27"/>
  <c r="B160" i="27"/>
  <c r="A160" i="27"/>
  <c r="J159" i="27"/>
  <c r="I159" i="27"/>
  <c r="H159" i="27"/>
  <c r="G159" i="27"/>
  <c r="F159" i="27"/>
  <c r="E159" i="27"/>
  <c r="D159" i="27"/>
  <c r="C159" i="27"/>
  <c r="B159" i="27"/>
  <c r="A159" i="27"/>
  <c r="J158" i="27"/>
  <c r="I158" i="27"/>
  <c r="H158" i="27"/>
  <c r="G158" i="27"/>
  <c r="F158" i="27"/>
  <c r="E158" i="27"/>
  <c r="D158" i="27"/>
  <c r="C158" i="27"/>
  <c r="B158" i="27"/>
  <c r="A158" i="27"/>
  <c r="J157" i="27"/>
  <c r="I157" i="27"/>
  <c r="H157" i="27"/>
  <c r="G157" i="27"/>
  <c r="F157" i="27"/>
  <c r="E157" i="27"/>
  <c r="D157" i="27"/>
  <c r="C157" i="27"/>
  <c r="B157" i="27"/>
  <c r="A157" i="27"/>
  <c r="AD106" i="25"/>
  <c r="Z106" i="25"/>
  <c r="J156" i="27"/>
  <c r="I156" i="27"/>
  <c r="H156" i="27"/>
  <c r="V106" i="25" s="1"/>
  <c r="G156" i="27"/>
  <c r="F156" i="27"/>
  <c r="E156" i="27"/>
  <c r="D156" i="27"/>
  <c r="C156" i="27"/>
  <c r="B156" i="27"/>
  <c r="A156" i="27"/>
  <c r="AF106" i="25"/>
  <c r="AB106" i="25"/>
  <c r="J155" i="27"/>
  <c r="X106" i="25" s="1"/>
  <c r="I155" i="27"/>
  <c r="H155" i="27"/>
  <c r="G155" i="27"/>
  <c r="F155" i="27"/>
  <c r="T106" i="25" s="1"/>
  <c r="E155" i="27"/>
  <c r="D155" i="27"/>
  <c r="C155" i="27"/>
  <c r="B155" i="27"/>
  <c r="A155" i="27"/>
  <c r="J154" i="27"/>
  <c r="I154" i="27"/>
  <c r="H154" i="27"/>
  <c r="G154" i="27"/>
  <c r="F154" i="27"/>
  <c r="E154" i="27"/>
  <c r="D154" i="27"/>
  <c r="C154" i="27"/>
  <c r="B154" i="27"/>
  <c r="A154" i="27"/>
  <c r="J153" i="27"/>
  <c r="I153" i="27"/>
  <c r="H153" i="27"/>
  <c r="G153" i="27"/>
  <c r="F153" i="27"/>
  <c r="E153" i="27"/>
  <c r="D153" i="27"/>
  <c r="C153" i="27"/>
  <c r="B153" i="27"/>
  <c r="A153" i="27"/>
  <c r="J152" i="27"/>
  <c r="I152" i="27"/>
  <c r="H152" i="27"/>
  <c r="G152" i="27"/>
  <c r="F152" i="27"/>
  <c r="E152" i="27"/>
  <c r="D152" i="27"/>
  <c r="C152" i="27"/>
  <c r="B152" i="27"/>
  <c r="A152" i="27"/>
  <c r="J151" i="27"/>
  <c r="I151" i="27"/>
  <c r="H151" i="27"/>
  <c r="G151" i="27"/>
  <c r="F151" i="27"/>
  <c r="E151" i="27"/>
  <c r="D151" i="27"/>
  <c r="C151" i="27"/>
  <c r="B151" i="27"/>
  <c r="A151" i="27"/>
  <c r="J150" i="27"/>
  <c r="I150" i="27"/>
  <c r="H150" i="27"/>
  <c r="G150" i="27"/>
  <c r="F150" i="27"/>
  <c r="E150" i="27"/>
  <c r="D150" i="27"/>
  <c r="C150" i="27"/>
  <c r="B150" i="27"/>
  <c r="A150" i="27"/>
  <c r="J149" i="27"/>
  <c r="I149" i="27"/>
  <c r="H149" i="27"/>
  <c r="G149" i="27"/>
  <c r="F149" i="27"/>
  <c r="E149" i="27"/>
  <c r="D149" i="27"/>
  <c r="C149" i="27"/>
  <c r="B149" i="27"/>
  <c r="A149" i="27"/>
  <c r="J148" i="27"/>
  <c r="I148" i="27"/>
  <c r="H148" i="27"/>
  <c r="G148" i="27"/>
  <c r="F148" i="27"/>
  <c r="E148" i="27"/>
  <c r="D148" i="27"/>
  <c r="C148" i="27"/>
  <c r="B148" i="27"/>
  <c r="A148" i="27"/>
  <c r="J147" i="27"/>
  <c r="I147" i="27"/>
  <c r="H147" i="27"/>
  <c r="G147" i="27"/>
  <c r="F147" i="27"/>
  <c r="E147" i="27"/>
  <c r="D147" i="27"/>
  <c r="C147" i="27"/>
  <c r="B147" i="27"/>
  <c r="A147" i="27"/>
  <c r="J146" i="27"/>
  <c r="I146" i="27"/>
  <c r="H146" i="27"/>
  <c r="G146" i="27"/>
  <c r="F146" i="27"/>
  <c r="E146" i="27"/>
  <c r="D146" i="27"/>
  <c r="C146" i="27"/>
  <c r="B146" i="27"/>
  <c r="A146" i="27"/>
  <c r="J145" i="27"/>
  <c r="I145" i="27"/>
  <c r="H145" i="27"/>
  <c r="G145" i="27"/>
  <c r="F145" i="27"/>
  <c r="E145" i="27"/>
  <c r="D145" i="27"/>
  <c r="C145" i="27"/>
  <c r="B145" i="27"/>
  <c r="A145" i="27"/>
  <c r="J144" i="27"/>
  <c r="I144" i="27"/>
  <c r="H144" i="27"/>
  <c r="G144" i="27"/>
  <c r="F144" i="27"/>
  <c r="E144" i="27"/>
  <c r="D144" i="27"/>
  <c r="C144" i="27"/>
  <c r="B144" i="27"/>
  <c r="A144" i="27"/>
  <c r="J143" i="27"/>
  <c r="I143" i="27"/>
  <c r="H143" i="27"/>
  <c r="G143" i="27"/>
  <c r="F143" i="27"/>
  <c r="E143" i="27"/>
  <c r="D143" i="27"/>
  <c r="C143" i="27"/>
  <c r="B143" i="27"/>
  <c r="A143" i="27"/>
  <c r="J142" i="27"/>
  <c r="I142" i="27"/>
  <c r="H142" i="27"/>
  <c r="G142" i="27"/>
  <c r="F142" i="27"/>
  <c r="E142" i="27"/>
  <c r="D142" i="27"/>
  <c r="C142" i="27"/>
  <c r="B142" i="27"/>
  <c r="A142" i="27"/>
  <c r="J141" i="27"/>
  <c r="I141" i="27"/>
  <c r="H141" i="27"/>
  <c r="G141" i="27"/>
  <c r="F141" i="27"/>
  <c r="E141" i="27"/>
  <c r="D141" i="27"/>
  <c r="C141" i="27"/>
  <c r="B141" i="27"/>
  <c r="A141" i="27"/>
  <c r="J140" i="27"/>
  <c r="I140" i="27"/>
  <c r="H140" i="27"/>
  <c r="G140" i="27"/>
  <c r="F140" i="27"/>
  <c r="E140" i="27"/>
  <c r="D140" i="27"/>
  <c r="C140" i="27"/>
  <c r="B140" i="27"/>
  <c r="A140" i="27"/>
  <c r="J139" i="27"/>
  <c r="I139" i="27"/>
  <c r="H139" i="27"/>
  <c r="G139" i="27"/>
  <c r="F139" i="27"/>
  <c r="E139" i="27"/>
  <c r="D139" i="27"/>
  <c r="C139" i="27"/>
  <c r="B139" i="27"/>
  <c r="A139" i="27"/>
  <c r="J138" i="27"/>
  <c r="I138" i="27"/>
  <c r="H138" i="27"/>
  <c r="G138" i="27"/>
  <c r="F138" i="27"/>
  <c r="E138" i="27"/>
  <c r="D138" i="27"/>
  <c r="C138" i="27"/>
  <c r="B138" i="27"/>
  <c r="A138" i="27"/>
  <c r="J137" i="27"/>
  <c r="I137" i="27"/>
  <c r="H137" i="27"/>
  <c r="G137" i="27"/>
  <c r="F137" i="27"/>
  <c r="E137" i="27"/>
  <c r="D137" i="27"/>
  <c r="C137" i="27"/>
  <c r="B137" i="27"/>
  <c r="A137" i="27"/>
  <c r="J136" i="27"/>
  <c r="I136" i="27"/>
  <c r="H136" i="27"/>
  <c r="G136" i="27"/>
  <c r="F136" i="27"/>
  <c r="E136" i="27"/>
  <c r="D136" i="27"/>
  <c r="C136" i="27"/>
  <c r="B136" i="27"/>
  <c r="A136" i="27"/>
  <c r="L135" i="27"/>
  <c r="K135" i="27"/>
  <c r="J135" i="27"/>
  <c r="I135" i="27"/>
  <c r="O134" i="27"/>
  <c r="D131" i="27"/>
  <c r="C131" i="27"/>
  <c r="B131" i="27"/>
  <c r="A131" i="27"/>
  <c r="D130" i="27"/>
  <c r="C130" i="27"/>
  <c r="B130" i="27"/>
  <c r="A130" i="27"/>
  <c r="D128" i="27"/>
  <c r="D192" i="27" s="1"/>
  <c r="A128" i="27"/>
  <c r="A192" i="27" s="1"/>
  <c r="D127" i="27"/>
  <c r="D191" i="27" s="1"/>
  <c r="A127" i="27"/>
  <c r="A191" i="27" s="1"/>
  <c r="D126" i="27"/>
  <c r="D190" i="27" s="1"/>
  <c r="A126" i="27"/>
  <c r="A190" i="27" s="1"/>
  <c r="D125" i="27"/>
  <c r="C125" i="27"/>
  <c r="B125" i="27"/>
  <c r="A125" i="27"/>
  <c r="D124" i="27"/>
  <c r="C124" i="27"/>
  <c r="B124" i="27"/>
  <c r="A124" i="27"/>
  <c r="D123" i="27"/>
  <c r="C123" i="27"/>
  <c r="B123" i="27"/>
  <c r="A123" i="27"/>
  <c r="D122" i="27"/>
  <c r="C122" i="27"/>
  <c r="B122" i="27"/>
  <c r="A122" i="27"/>
  <c r="D121" i="27"/>
  <c r="C121" i="27"/>
  <c r="B121" i="27"/>
  <c r="A121" i="27"/>
  <c r="D120" i="27"/>
  <c r="C120" i="27"/>
  <c r="B120" i="27"/>
  <c r="A120" i="27"/>
  <c r="D119" i="27"/>
  <c r="C119" i="27"/>
  <c r="B119" i="27"/>
  <c r="A119" i="27"/>
  <c r="D118" i="27"/>
  <c r="C118" i="27"/>
  <c r="B118" i="27"/>
  <c r="A118" i="27"/>
  <c r="B117" i="27"/>
  <c r="C116" i="27"/>
  <c r="B116" i="27"/>
  <c r="A116" i="27"/>
  <c r="D115" i="27"/>
  <c r="C115" i="27"/>
  <c r="B115" i="27"/>
  <c r="A115" i="27"/>
  <c r="D114" i="27"/>
  <c r="C114" i="27"/>
  <c r="B114" i="27"/>
  <c r="A114" i="27"/>
  <c r="D113" i="27"/>
  <c r="C113" i="27"/>
  <c r="B113" i="27"/>
  <c r="A113" i="27"/>
  <c r="D112" i="27"/>
  <c r="C112" i="27"/>
  <c r="B112" i="27"/>
  <c r="A112" i="27"/>
  <c r="D111" i="27"/>
  <c r="C111" i="27"/>
  <c r="B111" i="27"/>
  <c r="A111" i="27"/>
  <c r="D110" i="27"/>
  <c r="C110" i="27"/>
  <c r="B110" i="27"/>
  <c r="A110" i="27"/>
  <c r="A109" i="27"/>
  <c r="D108" i="27"/>
  <c r="C108" i="27"/>
  <c r="B108" i="27"/>
  <c r="A108" i="27"/>
  <c r="D106" i="27"/>
  <c r="C106" i="27"/>
  <c r="B106" i="27"/>
  <c r="A106" i="27"/>
  <c r="D105" i="27"/>
  <c r="C105" i="27"/>
  <c r="B105" i="27"/>
  <c r="A105" i="27"/>
  <c r="D104" i="27"/>
  <c r="C104" i="27"/>
  <c r="B104" i="27"/>
  <c r="A104" i="27"/>
  <c r="D103" i="27"/>
  <c r="C103" i="27"/>
  <c r="B103" i="27"/>
  <c r="A103" i="27"/>
  <c r="D102" i="27"/>
  <c r="C102" i="27"/>
  <c r="B102" i="27"/>
  <c r="A102" i="27"/>
  <c r="D101" i="27"/>
  <c r="C101" i="27"/>
  <c r="B101" i="27"/>
  <c r="A101" i="27"/>
  <c r="D100" i="27"/>
  <c r="C100" i="27"/>
  <c r="B100" i="27"/>
  <c r="A100" i="27"/>
  <c r="D99" i="27"/>
  <c r="C99" i="27"/>
  <c r="B99" i="27"/>
  <c r="A99" i="27"/>
  <c r="D98" i="27"/>
  <c r="C98" i="27"/>
  <c r="B98" i="27"/>
  <c r="A98" i="27"/>
  <c r="D97" i="27"/>
  <c r="C97" i="27"/>
  <c r="B97" i="27"/>
  <c r="A97" i="27"/>
  <c r="D96" i="27"/>
  <c r="C96" i="27"/>
  <c r="B96" i="27"/>
  <c r="A96" i="27"/>
  <c r="D95" i="27"/>
  <c r="C95" i="27"/>
  <c r="B95" i="27"/>
  <c r="A95" i="27"/>
  <c r="D94" i="27"/>
  <c r="C94" i="27"/>
  <c r="B94" i="27"/>
  <c r="A94" i="27"/>
  <c r="D93" i="27"/>
  <c r="C93" i="27"/>
  <c r="B93" i="27"/>
  <c r="A93" i="27"/>
  <c r="D92" i="27"/>
  <c r="C92" i="27"/>
  <c r="B92" i="27"/>
  <c r="A92" i="27"/>
  <c r="D91" i="27"/>
  <c r="C91" i="27"/>
  <c r="B91" i="27"/>
  <c r="A91" i="27"/>
  <c r="D90" i="27"/>
  <c r="C90" i="27"/>
  <c r="B90" i="27"/>
  <c r="A90" i="27"/>
  <c r="D89" i="27"/>
  <c r="C89" i="27"/>
  <c r="B89" i="27"/>
  <c r="A89" i="27"/>
  <c r="D88" i="27"/>
  <c r="C88" i="27"/>
  <c r="B88" i="27"/>
  <c r="A88" i="27"/>
  <c r="D87" i="27"/>
  <c r="C87" i="27"/>
  <c r="B87" i="27"/>
  <c r="A87" i="27"/>
  <c r="D86" i="27"/>
  <c r="C86" i="27"/>
  <c r="B86" i="27"/>
  <c r="A86" i="27"/>
  <c r="D85" i="27"/>
  <c r="C85" i="27"/>
  <c r="B85" i="27"/>
  <c r="A85" i="27"/>
  <c r="D84" i="27"/>
  <c r="C84" i="27"/>
  <c r="B84" i="27"/>
  <c r="A84" i="27"/>
  <c r="D83" i="27"/>
  <c r="C83" i="27"/>
  <c r="B83" i="27"/>
  <c r="A83" i="27"/>
  <c r="D82" i="27"/>
  <c r="C82" i="27"/>
  <c r="B82" i="27"/>
  <c r="A82" i="27"/>
  <c r="D81" i="27"/>
  <c r="C81" i="27"/>
  <c r="B81" i="27"/>
  <c r="A81" i="27"/>
  <c r="D80" i="27"/>
  <c r="C80" i="27"/>
  <c r="B80" i="27"/>
  <c r="A80" i="27"/>
  <c r="D79" i="27"/>
  <c r="C79" i="27"/>
  <c r="B79" i="27"/>
  <c r="A79" i="27"/>
  <c r="D78" i="27"/>
  <c r="C78" i="27"/>
  <c r="B78" i="27"/>
  <c r="A78" i="27"/>
  <c r="D77" i="27"/>
  <c r="C77" i="27"/>
  <c r="B77" i="27"/>
  <c r="A77" i="27"/>
  <c r="D76" i="27"/>
  <c r="C76" i="27"/>
  <c r="B76" i="27"/>
  <c r="A76" i="27"/>
  <c r="D75" i="27"/>
  <c r="C75" i="27"/>
  <c r="B75" i="27"/>
  <c r="A75" i="27"/>
  <c r="D74" i="27"/>
  <c r="C74" i="27"/>
  <c r="B74" i="27"/>
  <c r="A74" i="27"/>
  <c r="D73" i="27"/>
  <c r="C73" i="27"/>
  <c r="B73" i="27"/>
  <c r="A73" i="27"/>
  <c r="D72" i="27"/>
  <c r="C72" i="27"/>
  <c r="B72" i="27"/>
  <c r="A72" i="27"/>
  <c r="N71" i="27"/>
  <c r="N135" i="27" s="1"/>
  <c r="M71" i="27"/>
  <c r="M135" i="27" s="1"/>
  <c r="L71" i="27"/>
  <c r="K71" i="27"/>
  <c r="J71" i="27"/>
  <c r="I71" i="27"/>
  <c r="O70" i="27"/>
  <c r="N69" i="25"/>
  <c r="M69" i="25"/>
  <c r="K69" i="25"/>
  <c r="J69" i="25"/>
  <c r="I69" i="25"/>
  <c r="J67" i="27"/>
  <c r="H69" i="25" s="1"/>
  <c r="I67" i="27"/>
  <c r="G69" i="25" s="1"/>
  <c r="H67" i="27"/>
  <c r="F69" i="25" s="1"/>
  <c r="G67" i="27"/>
  <c r="F67" i="27"/>
  <c r="D69" i="25" s="1"/>
  <c r="E67" i="27"/>
  <c r="C69" i="25" s="1"/>
  <c r="O6" i="27"/>
  <c r="A6" i="27"/>
  <c r="A134" i="27" s="1"/>
  <c r="A2" i="27"/>
  <c r="A1" i="27"/>
  <c r="J69" i="26"/>
  <c r="I69" i="26"/>
  <c r="H69" i="26"/>
  <c r="G69" i="26"/>
  <c r="F69" i="26"/>
  <c r="E69" i="26"/>
  <c r="B69" i="26"/>
  <c r="A69" i="26"/>
  <c r="D68" i="26"/>
  <c r="C68" i="26"/>
  <c r="B68" i="26"/>
  <c r="A68" i="26"/>
  <c r="J67" i="26"/>
  <c r="I67" i="26"/>
  <c r="H67" i="26"/>
  <c r="AE23" i="26" s="1"/>
  <c r="G67" i="26"/>
  <c r="F67" i="26"/>
  <c r="E67" i="26"/>
  <c r="D67" i="26"/>
  <c r="C67" i="26"/>
  <c r="B67" i="26"/>
  <c r="A67" i="26"/>
  <c r="J66" i="26"/>
  <c r="I66" i="26"/>
  <c r="H66" i="26"/>
  <c r="AE22" i="26" s="1"/>
  <c r="G66" i="26"/>
  <c r="F66" i="26"/>
  <c r="E66" i="26"/>
  <c r="D66" i="26"/>
  <c r="C66" i="26"/>
  <c r="B66" i="26"/>
  <c r="A66" i="26"/>
  <c r="J65" i="26"/>
  <c r="I65" i="26"/>
  <c r="H65" i="26"/>
  <c r="AE21" i="26" s="1"/>
  <c r="G65" i="26"/>
  <c r="F65" i="26"/>
  <c r="E65" i="26"/>
  <c r="D65" i="26"/>
  <c r="C65" i="26"/>
  <c r="B65" i="26"/>
  <c r="A65" i="26"/>
  <c r="AD176" i="25"/>
  <c r="J64" i="26"/>
  <c r="I64" i="26"/>
  <c r="H64" i="26"/>
  <c r="G64" i="26"/>
  <c r="U176" i="25"/>
  <c r="F64" i="26"/>
  <c r="E64" i="26"/>
  <c r="D64" i="26"/>
  <c r="C64" i="26"/>
  <c r="B64" i="26"/>
  <c r="A64" i="26"/>
  <c r="AC175" i="25"/>
  <c r="AB175" i="25"/>
  <c r="Z175" i="25"/>
  <c r="J63" i="26"/>
  <c r="I63" i="26"/>
  <c r="H63" i="26"/>
  <c r="V175" i="25" s="1"/>
  <c r="G63" i="26"/>
  <c r="U175" i="25"/>
  <c r="F63" i="26"/>
  <c r="T175" i="25"/>
  <c r="E63" i="26"/>
  <c r="D63" i="26"/>
  <c r="C63" i="26"/>
  <c r="B63" i="26"/>
  <c r="A63" i="26"/>
  <c r="J62" i="26"/>
  <c r="I62" i="26"/>
  <c r="H62" i="26"/>
  <c r="G62" i="26"/>
  <c r="F62" i="26"/>
  <c r="E62" i="26"/>
  <c r="D62" i="26"/>
  <c r="C62" i="26"/>
  <c r="B62" i="26"/>
  <c r="A62" i="26"/>
  <c r="J61" i="26"/>
  <c r="I61" i="26"/>
  <c r="H61" i="26"/>
  <c r="G61" i="26"/>
  <c r="F61" i="26"/>
  <c r="E61" i="26"/>
  <c r="D61" i="26"/>
  <c r="C61" i="26"/>
  <c r="B61" i="26"/>
  <c r="A61" i="26"/>
  <c r="J60" i="26"/>
  <c r="I60" i="26"/>
  <c r="H60" i="26"/>
  <c r="G60" i="26"/>
  <c r="F60" i="26"/>
  <c r="E60" i="26"/>
  <c r="D60" i="26"/>
  <c r="C60" i="26"/>
  <c r="B60" i="26"/>
  <c r="A60" i="26"/>
  <c r="AD174" i="25"/>
  <c r="Z174" i="25"/>
  <c r="J59" i="26"/>
  <c r="I59" i="26"/>
  <c r="H59" i="26"/>
  <c r="V174" i="25" s="1"/>
  <c r="G59" i="26"/>
  <c r="F59" i="26"/>
  <c r="E59" i="26"/>
  <c r="D59" i="26"/>
  <c r="C59" i="26"/>
  <c r="B59" i="26"/>
  <c r="A59" i="26"/>
  <c r="AD173" i="25"/>
  <c r="AC173" i="25"/>
  <c r="Z173" i="25"/>
  <c r="J58" i="26"/>
  <c r="I58" i="26"/>
  <c r="H58" i="26"/>
  <c r="V173" i="25" s="1"/>
  <c r="G58" i="26"/>
  <c r="U173" i="25" s="1"/>
  <c r="F58" i="26"/>
  <c r="T173" i="25" s="1"/>
  <c r="E58" i="26"/>
  <c r="D58" i="26"/>
  <c r="C58" i="26"/>
  <c r="B58" i="26"/>
  <c r="A58" i="26"/>
  <c r="J57" i="26"/>
  <c r="I57" i="26"/>
  <c r="H57" i="26"/>
  <c r="G57" i="26"/>
  <c r="F57" i="26"/>
  <c r="E57" i="26"/>
  <c r="D57" i="26"/>
  <c r="C57" i="26"/>
  <c r="B57" i="26"/>
  <c r="A57" i="26"/>
  <c r="J56" i="26"/>
  <c r="I56" i="26"/>
  <c r="H56" i="26"/>
  <c r="G56" i="26"/>
  <c r="F56" i="26"/>
  <c r="E56" i="26"/>
  <c r="D56" i="26"/>
  <c r="C56" i="26"/>
  <c r="B56" i="26"/>
  <c r="A56" i="26"/>
  <c r="J55" i="26"/>
  <c r="I55" i="26"/>
  <c r="H55" i="26"/>
  <c r="G55" i="26"/>
  <c r="F55" i="26"/>
  <c r="E55" i="26"/>
  <c r="D55" i="26"/>
  <c r="C55" i="26"/>
  <c r="B55" i="26"/>
  <c r="A55" i="26"/>
  <c r="J54" i="26"/>
  <c r="I54" i="26"/>
  <c r="H54" i="26"/>
  <c r="G54" i="26"/>
  <c r="F54" i="26"/>
  <c r="E54" i="26"/>
  <c r="D54" i="26"/>
  <c r="C54" i="26"/>
  <c r="B54" i="26"/>
  <c r="A54" i="26"/>
  <c r="Z172" i="25"/>
  <c r="J53" i="26"/>
  <c r="I53" i="26"/>
  <c r="H53" i="26"/>
  <c r="V172" i="25" s="1"/>
  <c r="G53" i="26"/>
  <c r="F53" i="26"/>
  <c r="E53" i="26"/>
  <c r="D53" i="26"/>
  <c r="C53" i="26"/>
  <c r="B53" i="26"/>
  <c r="A53" i="26"/>
  <c r="N52" i="26"/>
  <c r="M52" i="26"/>
  <c r="L52" i="26"/>
  <c r="K52" i="26"/>
  <c r="J52" i="26"/>
  <c r="I52" i="26"/>
  <c r="O51" i="26"/>
  <c r="A48" i="26"/>
  <c r="A70" i="26" s="1"/>
  <c r="B47" i="26"/>
  <c r="A47" i="26"/>
  <c r="D46" i="26"/>
  <c r="C46" i="26"/>
  <c r="B46" i="26"/>
  <c r="A46" i="26"/>
  <c r="D45" i="26"/>
  <c r="C45" i="26"/>
  <c r="B45" i="26"/>
  <c r="A45" i="26"/>
  <c r="D44" i="26"/>
  <c r="C44" i="26"/>
  <c r="B44" i="26"/>
  <c r="A44" i="26"/>
  <c r="D43" i="26"/>
  <c r="C43" i="26"/>
  <c r="B43" i="26"/>
  <c r="A43" i="26"/>
  <c r="D42" i="26"/>
  <c r="C42" i="26"/>
  <c r="B42" i="26"/>
  <c r="A42" i="26"/>
  <c r="D41" i="26"/>
  <c r="C41" i="26"/>
  <c r="B41" i="26"/>
  <c r="A41" i="26"/>
  <c r="D40" i="26"/>
  <c r="C40" i="26"/>
  <c r="B40" i="26"/>
  <c r="A40" i="26"/>
  <c r="D39" i="26"/>
  <c r="C39" i="26"/>
  <c r="B39" i="26"/>
  <c r="A39" i="26"/>
  <c r="D38" i="26"/>
  <c r="C38" i="26"/>
  <c r="B38" i="26"/>
  <c r="A38" i="26"/>
  <c r="D37" i="26"/>
  <c r="C37" i="26"/>
  <c r="B37" i="26"/>
  <c r="A37" i="26"/>
  <c r="D36" i="26"/>
  <c r="C36" i="26"/>
  <c r="B36" i="26"/>
  <c r="A36" i="26"/>
  <c r="D35" i="26"/>
  <c r="C35" i="26"/>
  <c r="B35" i="26"/>
  <c r="A35" i="26"/>
  <c r="D34" i="26"/>
  <c r="C34" i="26"/>
  <c r="B34" i="26"/>
  <c r="A34" i="26"/>
  <c r="D33" i="26"/>
  <c r="C33" i="26"/>
  <c r="B33" i="26"/>
  <c r="A33" i="26"/>
  <c r="D32" i="26"/>
  <c r="C32" i="26"/>
  <c r="B32" i="26"/>
  <c r="A32" i="26"/>
  <c r="D31" i="26"/>
  <c r="C31" i="26"/>
  <c r="B31" i="26"/>
  <c r="A31" i="26"/>
  <c r="N30" i="26"/>
  <c r="M30" i="26"/>
  <c r="L30" i="26"/>
  <c r="K30" i="26"/>
  <c r="J30" i="26"/>
  <c r="I30" i="26"/>
  <c r="O29" i="26"/>
  <c r="R26" i="26"/>
  <c r="P178" i="25" s="1"/>
  <c r="Q26" i="26"/>
  <c r="P26" i="26"/>
  <c r="O26" i="26"/>
  <c r="M72" i="25" s="1"/>
  <c r="M26" i="26"/>
  <c r="K72" i="25" s="1"/>
  <c r="L26" i="26"/>
  <c r="K26" i="26"/>
  <c r="I72" i="25"/>
  <c r="J26" i="26"/>
  <c r="H72" i="25"/>
  <c r="I26" i="26"/>
  <c r="G72" i="25"/>
  <c r="H26" i="26"/>
  <c r="G26" i="26"/>
  <c r="F26" i="26"/>
  <c r="D72" i="25"/>
  <c r="E26" i="26"/>
  <c r="O7" i="26"/>
  <c r="A7" i="26"/>
  <c r="A29" i="26"/>
  <c r="A51" i="26" s="1"/>
  <c r="A2" i="26"/>
  <c r="A1" i="26"/>
  <c r="Z284" i="25"/>
  <c r="Y284" i="25"/>
  <c r="W284" i="25"/>
  <c r="V284" i="25"/>
  <c r="U284" i="25"/>
  <c r="T284" i="25"/>
  <c r="S284" i="25"/>
  <c r="J284" i="25"/>
  <c r="I284" i="25"/>
  <c r="H284" i="25"/>
  <c r="G284" i="25"/>
  <c r="F284" i="25"/>
  <c r="E284" i="25"/>
  <c r="D284" i="25"/>
  <c r="C284" i="25"/>
  <c r="Z283" i="25"/>
  <c r="Y283" i="25"/>
  <c r="X283" i="25"/>
  <c r="W283" i="25"/>
  <c r="V283" i="25"/>
  <c r="U283" i="25"/>
  <c r="T283" i="25"/>
  <c r="S283" i="25"/>
  <c r="J283" i="25"/>
  <c r="I283" i="25"/>
  <c r="H283" i="25"/>
  <c r="G283" i="25"/>
  <c r="F283" i="25"/>
  <c r="E283" i="25"/>
  <c r="D283" i="25"/>
  <c r="C283" i="25"/>
  <c r="Z282" i="25"/>
  <c r="Y282" i="25"/>
  <c r="V282" i="25"/>
  <c r="U282" i="25"/>
  <c r="T282" i="25"/>
  <c r="S282" i="25"/>
  <c r="F282" i="25"/>
  <c r="E282" i="25"/>
  <c r="D282" i="25"/>
  <c r="C282" i="25"/>
  <c r="AB281" i="25"/>
  <c r="Z281" i="25"/>
  <c r="V281" i="25"/>
  <c r="U281" i="25"/>
  <c r="L281" i="25"/>
  <c r="K281" i="25"/>
  <c r="J281" i="25"/>
  <c r="I281" i="25"/>
  <c r="H281" i="25"/>
  <c r="G281" i="25"/>
  <c r="F281" i="25"/>
  <c r="E281" i="25"/>
  <c r="D281" i="25"/>
  <c r="C281" i="25"/>
  <c r="AA280" i="25"/>
  <c r="L280" i="25"/>
  <c r="K280" i="25"/>
  <c r="J280" i="25"/>
  <c r="I280" i="25"/>
  <c r="H280" i="25"/>
  <c r="G280" i="25"/>
  <c r="F280" i="25"/>
  <c r="E280" i="25"/>
  <c r="D280" i="25"/>
  <c r="C280" i="25"/>
  <c r="Z279" i="25"/>
  <c r="Y279" i="25"/>
  <c r="L279" i="25"/>
  <c r="K279" i="25"/>
  <c r="J279" i="25"/>
  <c r="I279" i="25"/>
  <c r="H279" i="25"/>
  <c r="G279" i="25"/>
  <c r="F279" i="25"/>
  <c r="E279" i="25"/>
  <c r="D279" i="25"/>
  <c r="C279" i="25"/>
  <c r="AB278" i="25"/>
  <c r="AA278" i="25"/>
  <c r="Z278" i="25"/>
  <c r="Y278" i="25"/>
  <c r="X278" i="25"/>
  <c r="S278" i="25"/>
  <c r="L278" i="25"/>
  <c r="K278" i="25"/>
  <c r="J278" i="25"/>
  <c r="I278" i="25"/>
  <c r="H278" i="25"/>
  <c r="G278" i="25"/>
  <c r="F278" i="25"/>
  <c r="E278" i="25"/>
  <c r="D278" i="25"/>
  <c r="C278" i="25"/>
  <c r="W275" i="25"/>
  <c r="S246" i="25"/>
  <c r="P246" i="25"/>
  <c r="O246" i="25"/>
  <c r="N246" i="25"/>
  <c r="M246" i="25"/>
  <c r="L246" i="25"/>
  <c r="K246" i="25"/>
  <c r="J246" i="25"/>
  <c r="I246" i="25"/>
  <c r="H246" i="25"/>
  <c r="G246" i="25"/>
  <c r="F246" i="25"/>
  <c r="E246" i="25"/>
  <c r="D246" i="25"/>
  <c r="C246" i="25"/>
  <c r="S245" i="25"/>
  <c r="P245" i="25"/>
  <c r="O245" i="25"/>
  <c r="N245" i="25"/>
  <c r="M245" i="25"/>
  <c r="L245" i="25"/>
  <c r="K245" i="25"/>
  <c r="J245" i="25"/>
  <c r="I245" i="25"/>
  <c r="H245" i="25"/>
  <c r="G245" i="25"/>
  <c r="F245" i="25"/>
  <c r="E245" i="25"/>
  <c r="D245" i="25"/>
  <c r="C245" i="25"/>
  <c r="S244" i="25"/>
  <c r="N244" i="25"/>
  <c r="M244" i="25"/>
  <c r="L244" i="25"/>
  <c r="K244" i="25"/>
  <c r="J244" i="25"/>
  <c r="I244" i="25"/>
  <c r="H244" i="25"/>
  <c r="G244" i="25"/>
  <c r="F244" i="25"/>
  <c r="E244" i="25"/>
  <c r="D244" i="25"/>
  <c r="C244" i="25"/>
  <c r="W241" i="25"/>
  <c r="AD210" i="25"/>
  <c r="AC210" i="25"/>
  <c r="AB210" i="25"/>
  <c r="AA210" i="25"/>
  <c r="Z210" i="25"/>
  <c r="Y210" i="25"/>
  <c r="X210" i="25"/>
  <c r="W210" i="25"/>
  <c r="V210" i="25"/>
  <c r="U210" i="25"/>
  <c r="T210" i="25"/>
  <c r="S210" i="25"/>
  <c r="M210" i="25"/>
  <c r="L210" i="25"/>
  <c r="K210" i="25"/>
  <c r="J210" i="25"/>
  <c r="I210" i="25"/>
  <c r="H210" i="25"/>
  <c r="G210" i="25"/>
  <c r="F210" i="25"/>
  <c r="E210" i="25"/>
  <c r="D210" i="25"/>
  <c r="C210" i="25"/>
  <c r="AD209" i="25"/>
  <c r="AC209" i="25"/>
  <c r="AB209" i="25"/>
  <c r="Z209" i="25"/>
  <c r="Y209" i="25"/>
  <c r="X209" i="25"/>
  <c r="V209" i="25"/>
  <c r="U209" i="25"/>
  <c r="T209" i="25"/>
  <c r="M209" i="25"/>
  <c r="L209" i="25"/>
  <c r="K209" i="25"/>
  <c r="J209" i="25"/>
  <c r="I209" i="25"/>
  <c r="H209" i="25"/>
  <c r="G209" i="25"/>
  <c r="F209" i="25"/>
  <c r="E209" i="25"/>
  <c r="D209" i="25"/>
  <c r="C209" i="25"/>
  <c r="AC208" i="25"/>
  <c r="AA208" i="25"/>
  <c r="Y208" i="25"/>
  <c r="W208" i="25"/>
  <c r="U208" i="25"/>
  <c r="S208" i="25"/>
  <c r="P208" i="25"/>
  <c r="O208" i="25"/>
  <c r="M208" i="25"/>
  <c r="L208" i="25"/>
  <c r="K208" i="25"/>
  <c r="J208" i="25"/>
  <c r="I208" i="25"/>
  <c r="H208" i="25"/>
  <c r="G208" i="25"/>
  <c r="F208" i="25"/>
  <c r="E208" i="25"/>
  <c r="D208" i="25"/>
  <c r="C208" i="25"/>
  <c r="AD207" i="25"/>
  <c r="AB207" i="25"/>
  <c r="Z207" i="25"/>
  <c r="X207" i="25"/>
  <c r="V207" i="25"/>
  <c r="T207" i="25"/>
  <c r="P207" i="25"/>
  <c r="O207" i="25"/>
  <c r="M207" i="25"/>
  <c r="L207" i="25"/>
  <c r="K207" i="25"/>
  <c r="J207" i="25"/>
  <c r="I207" i="25"/>
  <c r="H207" i="25"/>
  <c r="G207" i="25"/>
  <c r="G212" i="25" s="1"/>
  <c r="G213" i="25" s="1"/>
  <c r="F207" i="25"/>
  <c r="E207" i="25"/>
  <c r="D207" i="25"/>
  <c r="C207" i="25"/>
  <c r="C212" i="25" s="1"/>
  <c r="C213" i="25" s="1"/>
  <c r="W204" i="25"/>
  <c r="H176" i="25"/>
  <c r="G176" i="25"/>
  <c r="F176" i="25"/>
  <c r="E176" i="25"/>
  <c r="D176" i="25"/>
  <c r="C176" i="25"/>
  <c r="AE175" i="25"/>
  <c r="AD175" i="25"/>
  <c r="AA175" i="25"/>
  <c r="Y175" i="25"/>
  <c r="W175" i="25"/>
  <c r="S175" i="25"/>
  <c r="H175" i="25"/>
  <c r="G175" i="25"/>
  <c r="F175" i="25"/>
  <c r="E175" i="25"/>
  <c r="D175" i="25"/>
  <c r="C175" i="25"/>
  <c r="AA174" i="25"/>
  <c r="H174" i="25"/>
  <c r="G174" i="25"/>
  <c r="F174" i="25"/>
  <c r="E174" i="25"/>
  <c r="D174" i="25"/>
  <c r="C174" i="25"/>
  <c r="AA173" i="25"/>
  <c r="Y173" i="25"/>
  <c r="X173" i="25"/>
  <c r="W173" i="25"/>
  <c r="S173" i="25"/>
  <c r="H173" i="25"/>
  <c r="G173" i="25"/>
  <c r="F173" i="25"/>
  <c r="E173" i="25"/>
  <c r="D173" i="25"/>
  <c r="C173" i="25"/>
  <c r="H172" i="25"/>
  <c r="G172" i="25"/>
  <c r="F172" i="25"/>
  <c r="E172" i="25"/>
  <c r="D172" i="25"/>
  <c r="C172" i="25"/>
  <c r="W169" i="25"/>
  <c r="B146" i="25"/>
  <c r="AB140" i="25"/>
  <c r="Y140" i="25"/>
  <c r="X140" i="25"/>
  <c r="T140" i="25"/>
  <c r="P140" i="25"/>
  <c r="O140" i="25"/>
  <c r="L140" i="25"/>
  <c r="K140" i="25"/>
  <c r="J140" i="25"/>
  <c r="I140" i="25"/>
  <c r="H140" i="25"/>
  <c r="G140" i="25"/>
  <c r="F140" i="25"/>
  <c r="E140" i="25"/>
  <c r="D140" i="25"/>
  <c r="C140" i="25"/>
  <c r="X139" i="25"/>
  <c r="P139" i="25"/>
  <c r="O139" i="25"/>
  <c r="L139" i="25"/>
  <c r="K139" i="25"/>
  <c r="J139" i="25"/>
  <c r="I139" i="25"/>
  <c r="H139" i="25"/>
  <c r="G139" i="25"/>
  <c r="F139" i="25"/>
  <c r="E139" i="25"/>
  <c r="D139" i="25"/>
  <c r="C139" i="25"/>
  <c r="AB138" i="25"/>
  <c r="AA138" i="25"/>
  <c r="X138" i="25"/>
  <c r="U138" i="25"/>
  <c r="T138" i="25"/>
  <c r="P138" i="25"/>
  <c r="O138" i="25"/>
  <c r="L138" i="25"/>
  <c r="K138" i="25"/>
  <c r="J138" i="25"/>
  <c r="I138" i="25"/>
  <c r="H138" i="25"/>
  <c r="G138" i="25"/>
  <c r="F138" i="25"/>
  <c r="E138" i="25"/>
  <c r="D138" i="25"/>
  <c r="C138" i="25"/>
  <c r="P137" i="25"/>
  <c r="O137" i="25"/>
  <c r="L137" i="25"/>
  <c r="K137" i="25"/>
  <c r="J137" i="25"/>
  <c r="I137" i="25"/>
  <c r="H137" i="25"/>
  <c r="G137" i="25"/>
  <c r="F137" i="25"/>
  <c r="E137" i="25"/>
  <c r="D137" i="25"/>
  <c r="C137" i="25"/>
  <c r="W134" i="25"/>
  <c r="V109" i="25"/>
  <c r="P109" i="25"/>
  <c r="O109" i="25"/>
  <c r="N109" i="25"/>
  <c r="M109" i="25"/>
  <c r="K109" i="25"/>
  <c r="J109" i="25"/>
  <c r="I109" i="25"/>
  <c r="H109" i="25"/>
  <c r="G109" i="25"/>
  <c r="F109" i="25"/>
  <c r="E109" i="25"/>
  <c r="D109" i="25"/>
  <c r="C109" i="25"/>
  <c r="P108" i="25"/>
  <c r="O108" i="25"/>
  <c r="N108" i="25"/>
  <c r="M108" i="25"/>
  <c r="K108" i="25"/>
  <c r="J108" i="25"/>
  <c r="I108" i="25"/>
  <c r="H108" i="25"/>
  <c r="G108" i="25"/>
  <c r="F108" i="25"/>
  <c r="E108" i="25"/>
  <c r="D108" i="25"/>
  <c r="C108" i="25"/>
  <c r="AA107" i="25"/>
  <c r="S107" i="25"/>
  <c r="P107" i="25"/>
  <c r="O107" i="25"/>
  <c r="N107" i="25"/>
  <c r="M107" i="25"/>
  <c r="K107" i="25"/>
  <c r="J107" i="25"/>
  <c r="I107" i="25"/>
  <c r="H107" i="25"/>
  <c r="G107" i="25"/>
  <c r="F107" i="25"/>
  <c r="E107" i="25"/>
  <c r="D107" i="25"/>
  <c r="C107" i="25"/>
  <c r="Y106" i="25"/>
  <c r="P106" i="25"/>
  <c r="O106" i="25"/>
  <c r="N106" i="25"/>
  <c r="M106" i="25"/>
  <c r="K106" i="25"/>
  <c r="J106" i="25"/>
  <c r="I106" i="25"/>
  <c r="H106" i="25"/>
  <c r="G106" i="25"/>
  <c r="F106" i="25"/>
  <c r="E106" i="25"/>
  <c r="D106" i="25"/>
  <c r="C106" i="25"/>
  <c r="P105" i="25"/>
  <c r="O105" i="25"/>
  <c r="N105" i="25"/>
  <c r="M105" i="25"/>
  <c r="K105" i="25"/>
  <c r="J105" i="25"/>
  <c r="I105" i="25"/>
  <c r="H105" i="25"/>
  <c r="G105" i="25"/>
  <c r="F105" i="25"/>
  <c r="E105" i="25"/>
  <c r="D105" i="25"/>
  <c r="C105" i="25"/>
  <c r="P104" i="25"/>
  <c r="O104" i="25"/>
  <c r="N104" i="25"/>
  <c r="M104" i="25"/>
  <c r="K104" i="25"/>
  <c r="J104" i="25"/>
  <c r="I104" i="25"/>
  <c r="H104" i="25"/>
  <c r="G104" i="25"/>
  <c r="F104" i="25"/>
  <c r="E104" i="25"/>
  <c r="D104" i="25"/>
  <c r="C104" i="25"/>
  <c r="V103" i="25"/>
  <c r="P103" i="25"/>
  <c r="O103" i="25"/>
  <c r="N103" i="25"/>
  <c r="M103" i="25"/>
  <c r="K103" i="25"/>
  <c r="J103" i="25"/>
  <c r="I103" i="25"/>
  <c r="H103" i="25"/>
  <c r="G103" i="25"/>
  <c r="F103" i="25"/>
  <c r="E103" i="25"/>
  <c r="D103" i="25"/>
  <c r="C103" i="25"/>
  <c r="B100" i="25"/>
  <c r="O74" i="25"/>
  <c r="L74" i="25"/>
  <c r="K74" i="25"/>
  <c r="J74" i="25"/>
  <c r="G74" i="25"/>
  <c r="F74" i="25"/>
  <c r="C74" i="25"/>
  <c r="N73" i="25"/>
  <c r="M73" i="25"/>
  <c r="L73" i="25"/>
  <c r="J73" i="25"/>
  <c r="H73" i="25"/>
  <c r="D73" i="25"/>
  <c r="C73" i="25"/>
  <c r="N72" i="25"/>
  <c r="L72" i="25"/>
  <c r="J72" i="25"/>
  <c r="F72" i="25"/>
  <c r="E72" i="25"/>
  <c r="O71" i="25"/>
  <c r="N71" i="25"/>
  <c r="M71" i="25"/>
  <c r="K71" i="25"/>
  <c r="C71" i="25"/>
  <c r="P70" i="25"/>
  <c r="M70" i="25"/>
  <c r="L70" i="25"/>
  <c r="K70" i="25"/>
  <c r="J70" i="25"/>
  <c r="H70" i="25"/>
  <c r="G70" i="25"/>
  <c r="F70" i="25"/>
  <c r="D70" i="25"/>
  <c r="E69" i="25"/>
  <c r="V206" i="25"/>
  <c r="U102" i="25"/>
  <c r="F136" i="25"/>
  <c r="E102" i="25"/>
  <c r="Y243" i="25"/>
  <c r="W102" i="25"/>
  <c r="T277" i="25"/>
  <c r="S136" i="25"/>
  <c r="K277" i="25"/>
  <c r="I206" i="25"/>
  <c r="B2" i="25"/>
  <c r="B1" i="25"/>
  <c r="T176" i="25"/>
  <c r="X176" i="25"/>
  <c r="AB176" i="25"/>
  <c r="U278" i="25"/>
  <c r="W278" i="25"/>
  <c r="S207" i="25"/>
  <c r="D247" i="25"/>
  <c r="I70" i="26"/>
  <c r="AA72" i="25"/>
  <c r="AP240" i="2" s="1"/>
  <c r="AG23" i="26"/>
  <c r="AC282" i="25"/>
  <c r="F70" i="26"/>
  <c r="S176" i="25"/>
  <c r="W176" i="25"/>
  <c r="AA176" i="25"/>
  <c r="AD282" i="25"/>
  <c r="E247" i="25"/>
  <c r="I247" i="25"/>
  <c r="M247" i="25"/>
  <c r="F247" i="25"/>
  <c r="W137" i="25"/>
  <c r="AA137" i="25"/>
  <c r="AD141" i="25"/>
  <c r="S172" i="25"/>
  <c r="W172" i="25"/>
  <c r="AA172" i="25"/>
  <c r="U174" i="25"/>
  <c r="AF20" i="26"/>
  <c r="AG21" i="26"/>
  <c r="AI21" i="26" s="1"/>
  <c r="U139" i="25"/>
  <c r="Y139" i="25"/>
  <c r="V140" i="25"/>
  <c r="Z140" i="25"/>
  <c r="W282" i="25"/>
  <c r="AB284" i="25"/>
  <c r="S174" i="25"/>
  <c r="W174" i="25"/>
  <c r="AD23" i="26"/>
  <c r="AF23" i="26"/>
  <c r="S209" i="25"/>
  <c r="W207" i="25"/>
  <c r="AA207" i="25"/>
  <c r="T208" i="25"/>
  <c r="X208" i="25"/>
  <c r="X212" i="25" s="1"/>
  <c r="X213" i="25" s="1"/>
  <c r="AF208" i="25"/>
  <c r="S137" i="25"/>
  <c r="V137" i="25"/>
  <c r="Z137" i="25"/>
  <c r="AC104" i="25"/>
  <c r="C70" i="25"/>
  <c r="S279" i="25"/>
  <c r="W279" i="25"/>
  <c r="T281" i="25"/>
  <c r="X281" i="25"/>
  <c r="AA279" i="25"/>
  <c r="AE104" i="25"/>
  <c r="AA283" i="25"/>
  <c r="AB208" i="25"/>
  <c r="N74" i="25"/>
  <c r="U280" i="25"/>
  <c r="Y280" i="25"/>
  <c r="S281" i="25"/>
  <c r="W281" i="25"/>
  <c r="AA281" i="25"/>
  <c r="AB283" i="25"/>
  <c r="O73" i="25"/>
  <c r="P73" i="25"/>
  <c r="T278" i="25"/>
  <c r="V278" i="25"/>
  <c r="U279" i="25"/>
  <c r="AB279" i="25"/>
  <c r="V279" i="25"/>
  <c r="T279" i="25"/>
  <c r="T280" i="25"/>
  <c r="AB280" i="25"/>
  <c r="U137" i="25"/>
  <c r="Y137" i="25"/>
  <c r="AD138" i="25"/>
  <c r="T174" i="25"/>
  <c r="X174" i="25"/>
  <c r="Y174" i="25"/>
  <c r="V280" i="25"/>
  <c r="Z280" i="25"/>
  <c r="AD281" i="25"/>
  <c r="F64" i="29"/>
  <c r="T74" i="25" s="1"/>
  <c r="J64" i="29"/>
  <c r="X74" i="25" s="1"/>
  <c r="AM242" i="2" s="1"/>
  <c r="T212" i="25"/>
  <c r="E55" i="28"/>
  <c r="E38" i="28"/>
  <c r="I55" i="28"/>
  <c r="I38" i="28" s="1"/>
  <c r="AB70" i="25"/>
  <c r="AQ238" i="2" s="1"/>
  <c r="AF220" i="2" s="1"/>
  <c r="C142" i="25"/>
  <c r="G142" i="25"/>
  <c r="K142" i="25"/>
  <c r="AD139" i="25"/>
  <c r="AF172" i="25"/>
  <c r="AB174" i="25"/>
  <c r="AG22" i="26"/>
  <c r="AI22" i="26" s="1"/>
  <c r="AC174" i="25"/>
  <c r="Y172" i="25"/>
  <c r="AD172" i="25"/>
  <c r="AE172" i="25"/>
  <c r="T137" i="25"/>
  <c r="T142" i="25" s="1"/>
  <c r="X137" i="25"/>
  <c r="X142" i="25" s="1"/>
  <c r="AB137" i="25"/>
  <c r="T172" i="25"/>
  <c r="X172" i="25"/>
  <c r="F212" i="25"/>
  <c r="F213" i="25" s="1"/>
  <c r="J212" i="25"/>
  <c r="J213" i="25" s="1"/>
  <c r="AB172" i="25"/>
  <c r="N70" i="25"/>
  <c r="X70" i="25"/>
  <c r="AM238" i="2" s="1"/>
  <c r="C72" i="25"/>
  <c r="AF109" i="25"/>
  <c r="K212" i="25"/>
  <c r="K213" i="25" s="1"/>
  <c r="AE222" i="2"/>
  <c r="AE140" i="25"/>
  <c r="D94" i="30"/>
  <c r="S73" i="25"/>
  <c r="H94" i="30"/>
  <c r="W73" i="25" s="1"/>
  <c r="AL241" i="2" s="1"/>
  <c r="AA73" i="25"/>
  <c r="AP241" i="2" s="1"/>
  <c r="AE279" i="25"/>
  <c r="W72" i="25"/>
  <c r="AL240" i="2" s="1"/>
  <c r="AD22" i="26"/>
  <c r="AF22" i="26"/>
  <c r="D55" i="28"/>
  <c r="S70" i="25" s="1"/>
  <c r="H55" i="28"/>
  <c r="W70" i="25"/>
  <c r="AL238" i="2" s="1"/>
  <c r="AA70" i="25"/>
  <c r="AP238" i="2" s="1"/>
  <c r="AF137" i="25"/>
  <c r="AD140" i="25"/>
  <c r="A41" i="29"/>
  <c r="A61" i="29"/>
  <c r="E64" i="29"/>
  <c r="I64" i="29"/>
  <c r="W74" i="25" s="1"/>
  <c r="AL242" i="2" s="1"/>
  <c r="AA74" i="25"/>
  <c r="AP242" i="2" s="1"/>
  <c r="G94" i="30"/>
  <c r="AD279" i="25"/>
  <c r="Z73" i="25"/>
  <c r="AD283" i="25"/>
  <c r="AA284" i="25"/>
  <c r="AE284" i="25"/>
  <c r="AD21" i="26"/>
  <c r="AF21" i="26"/>
  <c r="AI23" i="26"/>
  <c r="AB109" i="25"/>
  <c r="F55" i="28"/>
  <c r="F38" i="28" s="1"/>
  <c r="AD70" i="25"/>
  <c r="AS238" i="2" s="1"/>
  <c r="AH220" i="2" s="1"/>
  <c r="AD137" i="25"/>
  <c r="AE138" i="25"/>
  <c r="A39" i="29"/>
  <c r="A59" i="29"/>
  <c r="G64" i="29"/>
  <c r="Y74" i="25"/>
  <c r="AN242" i="2" s="1"/>
  <c r="AC74" i="25"/>
  <c r="AR242" i="2" s="1"/>
  <c r="AG224" i="2" s="1"/>
  <c r="R279" i="25"/>
  <c r="R281" i="25"/>
  <c r="E94" i="30"/>
  <c r="AF73" i="25"/>
  <c r="AU241" i="2" s="1"/>
  <c r="AJ223" i="2" s="1"/>
  <c r="I94" i="30"/>
  <c r="AC280" i="25"/>
  <c r="AC284" i="25"/>
  <c r="H38" i="28"/>
  <c r="G55" i="28"/>
  <c r="V70" i="25"/>
  <c r="Z70" i="25"/>
  <c r="AO238" i="2" s="1"/>
  <c r="AE137" i="25"/>
  <c r="AF138" i="25"/>
  <c r="H64" i="29"/>
  <c r="V74" i="25" s="1"/>
  <c r="Z74" i="25"/>
  <c r="AO242" i="2" s="1"/>
  <c r="AD74" i="25"/>
  <c r="AS242" i="2" s="1"/>
  <c r="AH224" i="2" s="1"/>
  <c r="F94" i="30"/>
  <c r="AC279" i="25"/>
  <c r="AD280" i="25"/>
  <c r="AC281" i="25"/>
  <c r="AC283" i="25"/>
  <c r="AD284" i="25"/>
  <c r="S71" i="25"/>
  <c r="AC137" i="25"/>
  <c r="AC142" i="25" s="1"/>
  <c r="H177" i="25"/>
  <c r="F177" i="25"/>
  <c r="D285" i="25"/>
  <c r="D286" i="25" s="1"/>
  <c r="H285" i="25"/>
  <c r="H286" i="25" s="1"/>
  <c r="L285" i="25"/>
  <c r="E177" i="25"/>
  <c r="E285" i="25"/>
  <c r="E286" i="25" s="1"/>
  <c r="I285" i="25"/>
  <c r="I286" i="25" s="1"/>
  <c r="E212" i="25"/>
  <c r="E213" i="25" s="1"/>
  <c r="I212" i="25"/>
  <c r="I213" i="25" s="1"/>
  <c r="M212" i="25"/>
  <c r="M213" i="25" s="1"/>
  <c r="W212" i="25"/>
  <c r="I171" i="25"/>
  <c r="Y206" i="25"/>
  <c r="D277" i="25"/>
  <c r="D243" i="25"/>
  <c r="D206" i="25"/>
  <c r="D171" i="25"/>
  <c r="D136" i="25"/>
  <c r="D102" i="25"/>
  <c r="J206" i="25"/>
  <c r="J277" i="25"/>
  <c r="J243" i="25"/>
  <c r="J136" i="25"/>
  <c r="J171" i="25"/>
  <c r="J102" i="25"/>
  <c r="T206" i="25"/>
  <c r="T136" i="25"/>
  <c r="K171" i="25"/>
  <c r="K243" i="25"/>
  <c r="K206" i="25"/>
  <c r="K136" i="25"/>
  <c r="W243" i="25"/>
  <c r="W171" i="25"/>
  <c r="W277" i="25"/>
  <c r="W206" i="25"/>
  <c r="W136" i="25"/>
  <c r="X136" i="25"/>
  <c r="V243" i="25"/>
  <c r="E171" i="25"/>
  <c r="F102" i="25"/>
  <c r="F206" i="25"/>
  <c r="F277" i="25"/>
  <c r="F243" i="25"/>
  <c r="U171" i="25"/>
  <c r="U277" i="25"/>
  <c r="U243" i="25"/>
  <c r="U206" i="25"/>
  <c r="U136" i="25"/>
  <c r="F171" i="25"/>
  <c r="I48" i="26"/>
  <c r="G195" i="27"/>
  <c r="G131" i="27" s="1"/>
  <c r="F44" i="29"/>
  <c r="H64" i="30"/>
  <c r="A24" i="31"/>
  <c r="A67" i="30"/>
  <c r="Z9" i="7"/>
  <c r="Z10" i="7"/>
  <c r="Z11" i="7"/>
  <c r="Z13" i="7"/>
  <c r="Z15" i="7"/>
  <c r="Z16" i="7"/>
  <c r="Z17" i="7"/>
  <c r="Z18" i="7"/>
  <c r="Z19" i="7"/>
  <c r="Z21" i="7"/>
  <c r="Z22" i="7"/>
  <c r="Z23" i="7"/>
  <c r="Z24" i="7"/>
  <c r="Z8" i="7"/>
  <c r="BB179" i="2"/>
  <c r="BB178" i="2"/>
  <c r="U285" i="25"/>
  <c r="U286" i="25" s="1"/>
  <c r="W177" i="25"/>
  <c r="W178" i="25" s="1"/>
  <c r="T285" i="25"/>
  <c r="T286" i="25" s="1"/>
  <c r="R103" i="25"/>
  <c r="Q103" i="25"/>
  <c r="R109" i="25"/>
  <c r="Q109" i="25"/>
  <c r="Q104" i="25"/>
  <c r="R107" i="25"/>
  <c r="Q107" i="25"/>
  <c r="R105" i="25"/>
  <c r="Q105" i="25"/>
  <c r="Q106" i="25"/>
  <c r="R283" i="25"/>
  <c r="Q283" i="25"/>
  <c r="R280" i="25"/>
  <c r="Q280" i="25"/>
  <c r="Q281" i="25"/>
  <c r="R284" i="25"/>
  <c r="Q284" i="25"/>
  <c r="Q279" i="25"/>
  <c r="V285" i="25"/>
  <c r="V286" i="25" s="1"/>
  <c r="D38" i="28"/>
  <c r="T70" i="25"/>
  <c r="I65" i="29"/>
  <c r="H44" i="29"/>
  <c r="AC285" i="25"/>
  <c r="J65" i="29"/>
  <c r="F64" i="30"/>
  <c r="U73" i="25"/>
  <c r="G97" i="30"/>
  <c r="AB73" i="25"/>
  <c r="Y70" i="25"/>
  <c r="AN238" i="2" s="1"/>
  <c r="G38" i="28"/>
  <c r="G64" i="30"/>
  <c r="V73" i="25"/>
  <c r="D64" i="30"/>
  <c r="I64" i="30"/>
  <c r="E64" i="30"/>
  <c r="T73" i="25"/>
  <c r="U70" i="25"/>
  <c r="AB74" i="25"/>
  <c r="S29" i="7"/>
  <c r="T30" i="7" s="1"/>
  <c r="L286" i="25"/>
  <c r="S31" i="7"/>
  <c r="S24" i="7"/>
  <c r="S47" i="7" s="1"/>
  <c r="AB32" i="6"/>
  <c r="AB30" i="6"/>
  <c r="Q73" i="25"/>
  <c r="R106" i="25"/>
  <c r="R104" i="25"/>
  <c r="S23" i="3"/>
  <c r="V25" i="3" s="1"/>
  <c r="V47" i="3"/>
  <c r="AT130" i="2"/>
  <c r="AT132" i="2"/>
  <c r="AT133" i="2"/>
  <c r="AT135" i="2"/>
  <c r="AT138" i="2"/>
  <c r="AT139" i="2"/>
  <c r="AT140" i="2"/>
  <c r="AT141" i="2"/>
  <c r="AT142" i="2"/>
  <c r="AT143" i="2"/>
  <c r="AT29" i="2"/>
  <c r="AT42" i="2"/>
  <c r="B37" i="20"/>
  <c r="M37" i="20"/>
  <c r="L37" i="20"/>
  <c r="K37" i="20"/>
  <c r="B59" i="20"/>
  <c r="AH8" i="7"/>
  <c r="S30" i="6"/>
  <c r="S50" i="3"/>
  <c r="S53" i="3" s="1"/>
  <c r="S58" i="3"/>
  <c r="AT45" i="2" s="1"/>
  <c r="R22" i="5"/>
  <c r="N51" i="4"/>
  <c r="N53" i="4" s="1"/>
  <c r="O51" i="4"/>
  <c r="P51" i="4"/>
  <c r="Q51" i="4"/>
  <c r="R51" i="4"/>
  <c r="R52" i="4" s="1"/>
  <c r="N56" i="4"/>
  <c r="T53" i="20"/>
  <c r="B77" i="2"/>
  <c r="B78" i="2"/>
  <c r="B79" i="2"/>
  <c r="B80" i="2"/>
  <c r="B81" i="2"/>
  <c r="B82" i="2"/>
  <c r="B83" i="2"/>
  <c r="B84" i="2"/>
  <c r="B85" i="2"/>
  <c r="B86" i="2"/>
  <c r="B87" i="2"/>
  <c r="B88" i="2"/>
  <c r="B89" i="2"/>
  <c r="B90" i="2"/>
  <c r="B91" i="2"/>
  <c r="R50" i="3"/>
  <c r="V51" i="3" s="1"/>
  <c r="R58" i="3"/>
  <c r="AS45" i="2" s="1"/>
  <c r="R30" i="6"/>
  <c r="V31" i="6" s="1"/>
  <c r="R22" i="6"/>
  <c r="R23" i="3"/>
  <c r="V24" i="3" s="1"/>
  <c r="R50" i="20"/>
  <c r="R36" i="20"/>
  <c r="R37" i="20"/>
  <c r="R53" i="20"/>
  <c r="R51" i="20"/>
  <c r="R46" i="20"/>
  <c r="R39" i="20"/>
  <c r="R44" i="20"/>
  <c r="R47" i="20"/>
  <c r="R48" i="20"/>
  <c r="R54" i="20"/>
  <c r="R43" i="20"/>
  <c r="R52" i="20"/>
  <c r="AS29" i="2"/>
  <c r="R23" i="4"/>
  <c r="AE21" i="7"/>
  <c r="AF21" i="7"/>
  <c r="AH21" i="7"/>
  <c r="B49" i="7"/>
  <c r="B70" i="7"/>
  <c r="AF14" i="7"/>
  <c r="AE9" i="7"/>
  <c r="AF9" i="7"/>
  <c r="AH9" i="7"/>
  <c r="AJ9" i="7" s="1"/>
  <c r="AE10" i="7"/>
  <c r="AF10" i="7"/>
  <c r="AH10" i="7"/>
  <c r="AE11" i="7"/>
  <c r="AF11" i="7"/>
  <c r="AH11" i="7"/>
  <c r="AE12" i="7"/>
  <c r="AF12" i="7"/>
  <c r="AE13" i="7"/>
  <c r="AF13" i="7"/>
  <c r="AH13" i="7"/>
  <c r="AE14" i="7"/>
  <c r="AH14" i="7"/>
  <c r="AE15" i="7"/>
  <c r="AF15" i="7"/>
  <c r="AE16" i="7"/>
  <c r="AF16" i="7"/>
  <c r="AH16" i="7"/>
  <c r="AE17" i="7"/>
  <c r="AF17" i="7"/>
  <c r="AH17" i="7"/>
  <c r="AE18" i="7"/>
  <c r="AF18" i="7"/>
  <c r="AH18" i="7"/>
  <c r="AE19" i="7"/>
  <c r="AF19" i="7"/>
  <c r="AH19" i="7"/>
  <c r="AE20" i="7"/>
  <c r="AF20" i="7"/>
  <c r="AE22" i="7"/>
  <c r="AF22" i="7"/>
  <c r="AE23" i="7"/>
  <c r="AF23" i="7"/>
  <c r="AF8" i="7"/>
  <c r="AE8" i="7"/>
  <c r="J29" i="7"/>
  <c r="R29" i="7"/>
  <c r="Q24" i="7"/>
  <c r="AH23" i="7"/>
  <c r="AH22" i="7"/>
  <c r="R31" i="7"/>
  <c r="V32" i="7" s="1"/>
  <c r="R24" i="7"/>
  <c r="R41" i="7" s="1"/>
  <c r="AS208" i="2"/>
  <c r="AW209" i="2" s="1"/>
  <c r="AS177" i="2"/>
  <c r="AS130" i="2"/>
  <c r="BB130" i="2" s="1"/>
  <c r="AS132" i="2"/>
  <c r="BC132" i="2" s="1"/>
  <c r="AS133" i="2"/>
  <c r="BC133" i="2" s="1"/>
  <c r="AS134" i="2"/>
  <c r="BB134" i="2" s="1"/>
  <c r="AS136" i="2"/>
  <c r="BC136" i="2" s="1"/>
  <c r="AS137" i="2"/>
  <c r="BC137" i="2" s="1"/>
  <c r="AS138" i="2"/>
  <c r="BB138" i="2" s="1"/>
  <c r="AX144" i="2" s="1"/>
  <c r="AS139" i="2"/>
  <c r="BB139" i="2" s="1"/>
  <c r="AS140" i="2"/>
  <c r="BC140" i="2" s="1"/>
  <c r="AS141" i="2"/>
  <c r="AS142" i="2"/>
  <c r="BB142" i="2" s="1"/>
  <c r="AS143" i="2"/>
  <c r="BB143" i="2" s="1"/>
  <c r="AH218" i="2"/>
  <c r="AS264" i="2"/>
  <c r="AT264" i="2"/>
  <c r="AU264" i="2"/>
  <c r="AV264" i="2"/>
  <c r="AW264" i="2"/>
  <c r="AR264" i="2"/>
  <c r="BB244" i="2"/>
  <c r="BB245" i="2"/>
  <c r="G18" i="2"/>
  <c r="E17" i="2"/>
  <c r="L8" i="2"/>
  <c r="BB101" i="2"/>
  <c r="BB100" i="2"/>
  <c r="BB99" i="2"/>
  <c r="J98" i="2"/>
  <c r="K98" i="2"/>
  <c r="L98" i="2"/>
  <c r="M98" i="2"/>
  <c r="N98" i="2"/>
  <c r="O98" i="2"/>
  <c r="P98" i="2"/>
  <c r="Q98" i="2"/>
  <c r="R98" i="2"/>
  <c r="S98" i="2"/>
  <c r="T98" i="2"/>
  <c r="U98" i="2"/>
  <c r="V98" i="2"/>
  <c r="J282" i="2"/>
  <c r="I287" i="2"/>
  <c r="I282" i="2"/>
  <c r="I275" i="2"/>
  <c r="I277" i="2"/>
  <c r="I278" i="2"/>
  <c r="J279" i="2"/>
  <c r="I283" i="2"/>
  <c r="I284" i="2"/>
  <c r="AG218" i="2"/>
  <c r="AR130" i="2"/>
  <c r="AR132" i="2"/>
  <c r="AR133" i="2"/>
  <c r="AR134" i="2"/>
  <c r="AR135" i="2"/>
  <c r="AR136" i="2"/>
  <c r="AR137" i="2"/>
  <c r="AR138" i="2"/>
  <c r="AR139" i="2"/>
  <c r="AR140" i="2"/>
  <c r="AR141" i="2"/>
  <c r="AR142" i="2"/>
  <c r="AR143" i="2"/>
  <c r="AR29" i="2"/>
  <c r="J285" i="2"/>
  <c r="I285" i="2"/>
  <c r="J284" i="2"/>
  <c r="I279" i="2"/>
  <c r="J283" i="2"/>
  <c r="J278" i="2"/>
  <c r="Q45" i="3"/>
  <c r="Q23" i="3"/>
  <c r="Q22" i="5"/>
  <c r="Q22" i="6"/>
  <c r="Q23" i="6" s="1"/>
  <c r="Q50" i="3"/>
  <c r="U51" i="3" s="1"/>
  <c r="Q58" i="3"/>
  <c r="AR45" i="2" s="1"/>
  <c r="S28" i="4"/>
  <c r="T28" i="4"/>
  <c r="U28" i="4"/>
  <c r="V28" i="4"/>
  <c r="S57" i="20"/>
  <c r="T57" i="20"/>
  <c r="U57" i="20"/>
  <c r="V57" i="20"/>
  <c r="S35" i="20"/>
  <c r="T35" i="20"/>
  <c r="U35" i="20"/>
  <c r="V35" i="20"/>
  <c r="S35" i="7"/>
  <c r="S56" i="7" s="1"/>
  <c r="T35" i="7"/>
  <c r="T56" i="7" s="1"/>
  <c r="U35" i="7"/>
  <c r="U56" i="7"/>
  <c r="V35" i="7"/>
  <c r="V56" i="7" s="1"/>
  <c r="Q29" i="7"/>
  <c r="R30" i="7" s="1"/>
  <c r="Q31" i="7"/>
  <c r="U32" i="7" s="1"/>
  <c r="Q30" i="6"/>
  <c r="Q18" i="5"/>
  <c r="AR70" i="2"/>
  <c r="Q23" i="4"/>
  <c r="P26" i="20"/>
  <c r="P51" i="20" s="1"/>
  <c r="AJ42" i="20" s="1"/>
  <c r="F89" i="20"/>
  <c r="AB18" i="7"/>
  <c r="N69" i="20"/>
  <c r="L27" i="5"/>
  <c r="AQ130" i="2"/>
  <c r="AQ132" i="2"/>
  <c r="AQ133" i="2"/>
  <c r="AQ134" i="2"/>
  <c r="AQ135" i="2"/>
  <c r="AQ136" i="2"/>
  <c r="AQ137" i="2"/>
  <c r="AQ138" i="2"/>
  <c r="AQ139" i="2"/>
  <c r="AQ140" i="2"/>
  <c r="AQ141" i="2"/>
  <c r="AQ142" i="2"/>
  <c r="AQ143" i="2"/>
  <c r="AP264" i="2"/>
  <c r="AQ264" i="2"/>
  <c r="P44" i="20"/>
  <c r="AJ41" i="20" s="1"/>
  <c r="AQ177" i="2"/>
  <c r="AB10" i="7"/>
  <c r="AC13" i="7"/>
  <c r="AB14" i="7"/>
  <c r="AC16" i="7"/>
  <c r="P29" i="7"/>
  <c r="Q30" i="7" s="1"/>
  <c r="P31" i="7"/>
  <c r="P30" i="6"/>
  <c r="P31" i="6" s="1"/>
  <c r="P22" i="6"/>
  <c r="P23" i="6" s="1"/>
  <c r="P22" i="5"/>
  <c r="P18" i="5"/>
  <c r="P23" i="4"/>
  <c r="P50" i="3"/>
  <c r="T51" i="3" s="1"/>
  <c r="P58" i="3"/>
  <c r="P23" i="3"/>
  <c r="AC11" i="7"/>
  <c r="AC19" i="7"/>
  <c r="P24" i="7"/>
  <c r="S27" i="7" s="1"/>
  <c r="AB17" i="7"/>
  <c r="AC22" i="7"/>
  <c r="AB23" i="7"/>
  <c r="S60" i="7"/>
  <c r="AR208" i="2"/>
  <c r="Q36" i="7"/>
  <c r="Q41" i="7"/>
  <c r="Q37" i="7"/>
  <c r="Q38" i="7"/>
  <c r="Q44" i="7"/>
  <c r="Q39" i="7"/>
  <c r="AE218" i="2"/>
  <c r="AF218" i="2"/>
  <c r="K341" i="2"/>
  <c r="L341" i="2"/>
  <c r="M341" i="2"/>
  <c r="N341" i="2"/>
  <c r="O341" i="2"/>
  <c r="P341" i="2"/>
  <c r="Q341" i="2"/>
  <c r="R341" i="2"/>
  <c r="S341" i="2"/>
  <c r="T341" i="2"/>
  <c r="U341" i="2"/>
  <c r="V341" i="2"/>
  <c r="W341" i="2"/>
  <c r="X341" i="2"/>
  <c r="Y341" i="2"/>
  <c r="Z341" i="2"/>
  <c r="AA341" i="2"/>
  <c r="AB341" i="2"/>
  <c r="AC341" i="2"/>
  <c r="AD341" i="2"/>
  <c r="AE341" i="2"/>
  <c r="AF341" i="2"/>
  <c r="AG341" i="2"/>
  <c r="AH341" i="2"/>
  <c r="AI341" i="2"/>
  <c r="AJ341" i="2"/>
  <c r="AK341" i="2"/>
  <c r="AL341" i="2"/>
  <c r="AM341" i="2"/>
  <c r="AN341" i="2"/>
  <c r="AO341" i="2"/>
  <c r="AP341" i="2"/>
  <c r="AQ341" i="2"/>
  <c r="AR341" i="2"/>
  <c r="AS341" i="2"/>
  <c r="AT341" i="2"/>
  <c r="AU341" i="2"/>
  <c r="AV341" i="2"/>
  <c r="AW341" i="2"/>
  <c r="J341" i="2"/>
  <c r="AK265" i="2"/>
  <c r="AD243" i="2"/>
  <c r="AE243" i="2"/>
  <c r="AF243" i="2"/>
  <c r="AG243" i="2"/>
  <c r="AH15" i="7"/>
  <c r="K29" i="7"/>
  <c r="L29" i="7"/>
  <c r="M29" i="7"/>
  <c r="O29" i="7"/>
  <c r="AP130" i="2"/>
  <c r="AP132" i="2"/>
  <c r="AP133" i="2"/>
  <c r="AP134" i="2"/>
  <c r="AP135" i="2"/>
  <c r="AP136" i="2"/>
  <c r="AP137" i="2"/>
  <c r="AP138" i="2"/>
  <c r="AP139" i="2"/>
  <c r="AP140" i="2"/>
  <c r="AP141" i="2"/>
  <c r="AP142" i="2"/>
  <c r="AP143" i="2"/>
  <c r="R47" i="3"/>
  <c r="O50" i="20"/>
  <c r="O36" i="20"/>
  <c r="O37" i="20"/>
  <c r="AP177" i="2"/>
  <c r="O43" i="20"/>
  <c r="O51" i="20"/>
  <c r="AI42" i="20" s="1"/>
  <c r="O39" i="20"/>
  <c r="AI40" i="20" s="1"/>
  <c r="O47" i="20"/>
  <c r="O53" i="20"/>
  <c r="O44" i="20"/>
  <c r="AI41" i="20" s="1"/>
  <c r="O48" i="20"/>
  <c r="O52" i="20"/>
  <c r="O54" i="20"/>
  <c r="O46" i="20"/>
  <c r="D30" i="6"/>
  <c r="E30" i="6"/>
  <c r="F30" i="6"/>
  <c r="G30" i="6"/>
  <c r="H30" i="6"/>
  <c r="H31" i="6" s="1"/>
  <c r="I30" i="6"/>
  <c r="I31" i="6"/>
  <c r="J30" i="6"/>
  <c r="K30" i="6"/>
  <c r="L30" i="6"/>
  <c r="M30" i="6"/>
  <c r="M31" i="6" s="1"/>
  <c r="N30" i="6"/>
  <c r="O30" i="6"/>
  <c r="C30" i="6"/>
  <c r="O22" i="6"/>
  <c r="N31" i="7"/>
  <c r="O22" i="5"/>
  <c r="O18" i="5"/>
  <c r="AP70" i="2" s="1"/>
  <c r="L31" i="6"/>
  <c r="O23" i="4"/>
  <c r="O24" i="4" s="1"/>
  <c r="O50" i="3"/>
  <c r="AP46" i="2" s="1"/>
  <c r="O58" i="3"/>
  <c r="AP45" i="2" s="1"/>
  <c r="O23" i="3"/>
  <c r="S24" i="3" s="1"/>
  <c r="N22" i="5"/>
  <c r="O27" i="20"/>
  <c r="AO130" i="2"/>
  <c r="AO132" i="2"/>
  <c r="AO133" i="2"/>
  <c r="AO134" i="2"/>
  <c r="AO135" i="2"/>
  <c r="AO136" i="2"/>
  <c r="AO137" i="2"/>
  <c r="AO138" i="2"/>
  <c r="AO139" i="2"/>
  <c r="AO140" i="2"/>
  <c r="AO141" i="2"/>
  <c r="AO142" i="2"/>
  <c r="AO143" i="2"/>
  <c r="N24" i="7"/>
  <c r="AG20" i="7"/>
  <c r="F82" i="20"/>
  <c r="F83" i="20"/>
  <c r="F84" i="20"/>
  <c r="F85" i="20"/>
  <c r="F86" i="20"/>
  <c r="F87" i="20"/>
  <c r="F88" i="20"/>
  <c r="D82" i="20"/>
  <c r="D83" i="20"/>
  <c r="D84" i="20"/>
  <c r="D85" i="20"/>
  <c r="D86" i="20"/>
  <c r="D87" i="20"/>
  <c r="D88" i="20"/>
  <c r="C82" i="20"/>
  <c r="E82" i="20" s="1"/>
  <c r="C83" i="20"/>
  <c r="C84" i="20"/>
  <c r="E84" i="20" s="1"/>
  <c r="C85" i="20"/>
  <c r="E85" i="20" s="1"/>
  <c r="C86" i="20"/>
  <c r="E86" i="20" s="1"/>
  <c r="C87" i="20"/>
  <c r="C88" i="20"/>
  <c r="E88" i="20"/>
  <c r="AC266" i="2"/>
  <c r="AB266" i="2"/>
  <c r="AA266" i="2"/>
  <c r="Z266" i="2"/>
  <c r="Y266" i="2"/>
  <c r="X266" i="2"/>
  <c r="W266" i="2"/>
  <c r="V266" i="2"/>
  <c r="U266" i="2"/>
  <c r="Y270" i="2" s="1"/>
  <c r="T266" i="2"/>
  <c r="S266" i="2"/>
  <c r="R266" i="2"/>
  <c r="Q266" i="2"/>
  <c r="P266" i="2"/>
  <c r="M266" i="2"/>
  <c r="L266" i="2"/>
  <c r="K266" i="2"/>
  <c r="J266" i="2"/>
  <c r="I266" i="2"/>
  <c r="H266" i="2"/>
  <c r="H267" i="2" s="1"/>
  <c r="G266" i="2"/>
  <c r="F266" i="2"/>
  <c r="AC243" i="2"/>
  <c r="AB243" i="2"/>
  <c r="AA243" i="2"/>
  <c r="Z243" i="2"/>
  <c r="Y243" i="2"/>
  <c r="X243" i="2"/>
  <c r="W243" i="2"/>
  <c r="V243" i="2"/>
  <c r="U243" i="2"/>
  <c r="T243" i="2"/>
  <c r="S243" i="2"/>
  <c r="R243" i="2"/>
  <c r="Q243" i="2"/>
  <c r="P243" i="2"/>
  <c r="U257" i="2" s="1"/>
  <c r="O243" i="2"/>
  <c r="M243" i="2"/>
  <c r="L243" i="2"/>
  <c r="K243" i="2"/>
  <c r="J243" i="2"/>
  <c r="I243" i="2"/>
  <c r="H243" i="2"/>
  <c r="G243" i="2"/>
  <c r="F243" i="2"/>
  <c r="G57" i="20"/>
  <c r="H57" i="20"/>
  <c r="I57" i="20"/>
  <c r="J57" i="20"/>
  <c r="K57" i="20"/>
  <c r="L57" i="20"/>
  <c r="M57" i="20"/>
  <c r="N57" i="20"/>
  <c r="O57" i="20"/>
  <c r="P57" i="20"/>
  <c r="Q57" i="20"/>
  <c r="R57" i="20"/>
  <c r="G35" i="20"/>
  <c r="H35" i="20"/>
  <c r="I35" i="20"/>
  <c r="J35" i="20"/>
  <c r="K35" i="20"/>
  <c r="L35" i="20"/>
  <c r="M35" i="20"/>
  <c r="N35" i="20"/>
  <c r="O35" i="20"/>
  <c r="P35" i="20"/>
  <c r="Q35" i="20"/>
  <c r="R35" i="20"/>
  <c r="O35" i="7"/>
  <c r="O56" i="7" s="1"/>
  <c r="P35" i="7"/>
  <c r="P56" i="7" s="1"/>
  <c r="Q35" i="7"/>
  <c r="Q56" i="7" s="1"/>
  <c r="R35" i="7"/>
  <c r="R56" i="7" s="1"/>
  <c r="O28" i="4"/>
  <c r="P28" i="4"/>
  <c r="Q28" i="4"/>
  <c r="R28" i="4"/>
  <c r="N50" i="3"/>
  <c r="N58" i="3"/>
  <c r="AO45" i="2" s="1"/>
  <c r="AO41" i="2"/>
  <c r="AO42" i="2"/>
  <c r="N51" i="20"/>
  <c r="AH42" i="20" s="1"/>
  <c r="N46" i="20"/>
  <c r="N52" i="20"/>
  <c r="AO264" i="2"/>
  <c r="AN264" i="2"/>
  <c r="L28" i="4"/>
  <c r="M28" i="4"/>
  <c r="N28" i="4"/>
  <c r="K28" i="4"/>
  <c r="M23" i="3"/>
  <c r="I24" i="7"/>
  <c r="I48" i="7" s="1"/>
  <c r="L15" i="7"/>
  <c r="E24" i="7"/>
  <c r="D24" i="7"/>
  <c r="H24" i="7"/>
  <c r="H41" i="7" s="1"/>
  <c r="AN130" i="2"/>
  <c r="AN132" i="2"/>
  <c r="AN133" i="2"/>
  <c r="AN134" i="2"/>
  <c r="AN135" i="2"/>
  <c r="AN136" i="2"/>
  <c r="AN137" i="2"/>
  <c r="AN138" i="2"/>
  <c r="AN139" i="2"/>
  <c r="AN140" i="2"/>
  <c r="AN141" i="2"/>
  <c r="AN142" i="2"/>
  <c r="AN143" i="2"/>
  <c r="J24" i="7"/>
  <c r="K39" i="7"/>
  <c r="B187" i="2"/>
  <c r="B188" i="2"/>
  <c r="B189" i="2"/>
  <c r="B190" i="2"/>
  <c r="B191" i="2"/>
  <c r="B204" i="2"/>
  <c r="B192" i="2"/>
  <c r="B193" i="2"/>
  <c r="B194" i="2"/>
  <c r="B195" i="2"/>
  <c r="B196" i="2"/>
  <c r="B207" i="2"/>
  <c r="B197" i="2"/>
  <c r="B198" i="2"/>
  <c r="AJ144" i="2"/>
  <c r="A107" i="2"/>
  <c r="A108" i="2"/>
  <c r="A109" i="2"/>
  <c r="A110" i="2"/>
  <c r="A111" i="2"/>
  <c r="A112" i="2"/>
  <c r="A113" i="2"/>
  <c r="A114" i="2"/>
  <c r="A115" i="2"/>
  <c r="A116" i="2"/>
  <c r="A117" i="2"/>
  <c r="A118" i="2"/>
  <c r="A119" i="2"/>
  <c r="A120" i="2"/>
  <c r="AN29" i="2"/>
  <c r="AO29" i="2"/>
  <c r="AP29" i="2"/>
  <c r="AQ29" i="2"/>
  <c r="M58" i="3"/>
  <c r="AN45" i="2" s="1"/>
  <c r="M50" i="3"/>
  <c r="AN46" i="2" s="1"/>
  <c r="I22" i="6"/>
  <c r="I18" i="5"/>
  <c r="I23" i="5"/>
  <c r="AM29" i="2"/>
  <c r="L58" i="3"/>
  <c r="AM45" i="2" s="1"/>
  <c r="L50" i="3"/>
  <c r="P51" i="3" s="1"/>
  <c r="AM42" i="2"/>
  <c r="L23" i="3"/>
  <c r="L57" i="3" s="1"/>
  <c r="AM130" i="2"/>
  <c r="AM132" i="2"/>
  <c r="AM133" i="2"/>
  <c r="AM134" i="2"/>
  <c r="AM135" i="2"/>
  <c r="AM136" i="2"/>
  <c r="AM137" i="2"/>
  <c r="AM138" i="2"/>
  <c r="AM139" i="2"/>
  <c r="AM140" i="2"/>
  <c r="AM141" i="2"/>
  <c r="AM142" i="2"/>
  <c r="AM143" i="2"/>
  <c r="L47" i="4"/>
  <c r="AL138" i="2"/>
  <c r="AL135" i="2"/>
  <c r="D26" i="20"/>
  <c r="D41" i="20" s="1"/>
  <c r="E26" i="20"/>
  <c r="F26" i="20"/>
  <c r="G26" i="20"/>
  <c r="C26" i="20"/>
  <c r="C36" i="20" s="1"/>
  <c r="C24" i="7"/>
  <c r="C37" i="7" s="1"/>
  <c r="C31" i="7"/>
  <c r="F24" i="7"/>
  <c r="F42" i="7" s="1"/>
  <c r="F54" i="7" s="1"/>
  <c r="G24" i="7"/>
  <c r="G43" i="7" s="1"/>
  <c r="G48" i="2"/>
  <c r="H48" i="2"/>
  <c r="I48" i="2"/>
  <c r="J48" i="2"/>
  <c r="K48" i="2"/>
  <c r="L48" i="2"/>
  <c r="M48" i="2"/>
  <c r="N48" i="2"/>
  <c r="O48" i="2"/>
  <c r="P48" i="2"/>
  <c r="Q48" i="2"/>
  <c r="R48" i="2"/>
  <c r="S48" i="2"/>
  <c r="T48" i="2"/>
  <c r="U48" i="2"/>
  <c r="V48" i="2"/>
  <c r="W48" i="2"/>
  <c r="X48" i="2"/>
  <c r="Y48" i="2"/>
  <c r="Z48" i="2"/>
  <c r="AA48" i="2"/>
  <c r="AB48" i="2"/>
  <c r="AC48" i="2"/>
  <c r="C23" i="3"/>
  <c r="AD41" i="2" s="1"/>
  <c r="C58" i="3"/>
  <c r="AD45" i="2" s="1"/>
  <c r="D23" i="3"/>
  <c r="AE41" i="2" s="1"/>
  <c r="AE48" i="2" s="1"/>
  <c r="D58" i="3"/>
  <c r="AE45" i="2" s="1"/>
  <c r="E23" i="3"/>
  <c r="E58" i="3"/>
  <c r="AF45" i="2"/>
  <c r="F23" i="3"/>
  <c r="F58" i="3"/>
  <c r="AG45" i="2" s="1"/>
  <c r="G23" i="3"/>
  <c r="AH41" i="2"/>
  <c r="AH38" i="2" s="1"/>
  <c r="G58" i="3"/>
  <c r="AH45" i="2" s="1"/>
  <c r="H23" i="3"/>
  <c r="H58" i="3"/>
  <c r="I23" i="3"/>
  <c r="J25" i="3" s="1"/>
  <c r="I58" i="3"/>
  <c r="AJ45" i="2" s="1"/>
  <c r="J23" i="3"/>
  <c r="J58" i="3"/>
  <c r="AK45" i="2" s="1"/>
  <c r="K23" i="3"/>
  <c r="K58" i="3"/>
  <c r="AL45" i="2" s="1"/>
  <c r="G49" i="2"/>
  <c r="H49" i="2"/>
  <c r="I49" i="2"/>
  <c r="J49" i="2"/>
  <c r="K49" i="2"/>
  <c r="L49" i="2"/>
  <c r="M49" i="2"/>
  <c r="N49" i="2"/>
  <c r="O49" i="2"/>
  <c r="P49" i="2"/>
  <c r="Q49" i="2"/>
  <c r="R49" i="2"/>
  <c r="S49" i="2"/>
  <c r="T49" i="2"/>
  <c r="U49" i="2"/>
  <c r="V49" i="2"/>
  <c r="W49" i="2"/>
  <c r="X49" i="2"/>
  <c r="Y49" i="2"/>
  <c r="Z49" i="2"/>
  <c r="AA49" i="2"/>
  <c r="AB49" i="2"/>
  <c r="AC49" i="2"/>
  <c r="C44" i="3"/>
  <c r="C50" i="3"/>
  <c r="AD46" i="2" s="1"/>
  <c r="D44" i="3"/>
  <c r="AE42" i="2" s="1"/>
  <c r="D50" i="3"/>
  <c r="AE46" i="2" s="1"/>
  <c r="E44" i="3"/>
  <c r="E50" i="3"/>
  <c r="AF46" i="2" s="1"/>
  <c r="F44" i="3"/>
  <c r="F50" i="3"/>
  <c r="F52" i="3" s="1"/>
  <c r="G44" i="3"/>
  <c r="G50" i="3"/>
  <c r="H44" i="3"/>
  <c r="AI42" i="2" s="1"/>
  <c r="H50" i="3"/>
  <c r="H51" i="3" s="1"/>
  <c r="I44" i="3"/>
  <c r="AJ42" i="2" s="1"/>
  <c r="I50" i="3"/>
  <c r="I51" i="3" s="1"/>
  <c r="J44" i="3"/>
  <c r="AK42" i="2" s="1"/>
  <c r="J50" i="3"/>
  <c r="K50" i="3"/>
  <c r="F49" i="2"/>
  <c r="F48" i="2"/>
  <c r="G22" i="6"/>
  <c r="K47" i="4"/>
  <c r="G44" i="4"/>
  <c r="G58" i="4" s="1"/>
  <c r="AL94" i="2"/>
  <c r="G23" i="4"/>
  <c r="G53" i="4" s="1"/>
  <c r="AH94" i="2"/>
  <c r="G18" i="5"/>
  <c r="AL29" i="2"/>
  <c r="AL132" i="2"/>
  <c r="AL133" i="2"/>
  <c r="AL134" i="2"/>
  <c r="AL136" i="2"/>
  <c r="AL137" i="2"/>
  <c r="AL139" i="2"/>
  <c r="AL140" i="2"/>
  <c r="AL141" i="2"/>
  <c r="AL142" i="2"/>
  <c r="AL143" i="2"/>
  <c r="AL130" i="2"/>
  <c r="AL177" i="2"/>
  <c r="J26" i="20"/>
  <c r="J37" i="20" s="1"/>
  <c r="BB237" i="2"/>
  <c r="BB238" i="2"/>
  <c r="BB239" i="2"/>
  <c r="BB240" i="2"/>
  <c r="BB241" i="2"/>
  <c r="BB242" i="2"/>
  <c r="H26" i="20"/>
  <c r="I26" i="20"/>
  <c r="K53" i="20"/>
  <c r="K51" i="20"/>
  <c r="AE42" i="20" s="1"/>
  <c r="K47" i="20"/>
  <c r="K43" i="20"/>
  <c r="K31" i="7"/>
  <c r="H22" i="6"/>
  <c r="H32" i="6" s="1"/>
  <c r="L33" i="6" s="1"/>
  <c r="J18" i="5"/>
  <c r="J44" i="4"/>
  <c r="I44" i="4"/>
  <c r="I58" i="4" s="1"/>
  <c r="H44" i="4"/>
  <c r="H58" i="4" s="1"/>
  <c r="AM94" i="2"/>
  <c r="J23" i="4"/>
  <c r="J53" i="4" s="1"/>
  <c r="I23" i="4"/>
  <c r="H23" i="4"/>
  <c r="X257" i="2"/>
  <c r="P202" i="2"/>
  <c r="P145" i="2"/>
  <c r="C18" i="5"/>
  <c r="D18" i="5"/>
  <c r="E18" i="5"/>
  <c r="F18" i="5"/>
  <c r="H18" i="5"/>
  <c r="U34" i="2"/>
  <c r="U35" i="2"/>
  <c r="D31" i="7"/>
  <c r="E31" i="7"/>
  <c r="F31" i="7"/>
  <c r="G31" i="7"/>
  <c r="H31" i="7"/>
  <c r="H32" i="7" s="1"/>
  <c r="I31" i="7"/>
  <c r="J31" i="7"/>
  <c r="J32" i="7" s="1"/>
  <c r="G22" i="5"/>
  <c r="H22" i="5"/>
  <c r="I22" i="5"/>
  <c r="J22" i="5"/>
  <c r="J22" i="6"/>
  <c r="AK29" i="2"/>
  <c r="F22" i="6"/>
  <c r="F32" i="6" s="1"/>
  <c r="F23" i="4"/>
  <c r="F53" i="4" s="1"/>
  <c r="AG94" i="2"/>
  <c r="E23" i="4"/>
  <c r="E53" i="4" s="1"/>
  <c r="I24" i="4"/>
  <c r="D23" i="4"/>
  <c r="D53" i="4" s="1"/>
  <c r="C23" i="4"/>
  <c r="F44" i="4"/>
  <c r="F58" i="4" s="1"/>
  <c r="E44" i="4"/>
  <c r="D44" i="4"/>
  <c r="D58" i="4" s="1"/>
  <c r="C44" i="4"/>
  <c r="B43" i="4"/>
  <c r="B42" i="4"/>
  <c r="B41" i="4"/>
  <c r="B40" i="4"/>
  <c r="B39" i="4"/>
  <c r="B38" i="4"/>
  <c r="B37" i="4"/>
  <c r="B36" i="4"/>
  <c r="B35" i="4"/>
  <c r="B34" i="4"/>
  <c r="B33" i="4"/>
  <c r="B32" i="4"/>
  <c r="B31" i="4"/>
  <c r="B30" i="4"/>
  <c r="B29" i="4"/>
  <c r="T265" i="2"/>
  <c r="T267" i="2" s="1"/>
  <c r="S265" i="2"/>
  <c r="S267" i="2"/>
  <c r="AJ29" i="2"/>
  <c r="E22" i="6"/>
  <c r="E32" i="6"/>
  <c r="D22" i="6"/>
  <c r="D32" i="6" s="1"/>
  <c r="C22" i="6"/>
  <c r="C32" i="6"/>
  <c r="BB96" i="2"/>
  <c r="BB97" i="2"/>
  <c r="E133" i="2"/>
  <c r="G330" i="2"/>
  <c r="K330" i="2"/>
  <c r="O330" i="2"/>
  <c r="AB265" i="2"/>
  <c r="AB267" i="2"/>
  <c r="AC265" i="2"/>
  <c r="AC269" i="2" s="1"/>
  <c r="B64" i="20"/>
  <c r="B42" i="20"/>
  <c r="AI29" i="2"/>
  <c r="S253" i="2"/>
  <c r="S254" i="2"/>
  <c r="T255" i="2"/>
  <c r="G63" i="20"/>
  <c r="G67" i="20"/>
  <c r="G45" i="20"/>
  <c r="G41" i="20"/>
  <c r="R331" i="2"/>
  <c r="AH29" i="2"/>
  <c r="F38" i="20"/>
  <c r="H330" i="2"/>
  <c r="S202" i="2"/>
  <c r="L207" i="2"/>
  <c r="S255" i="2"/>
  <c r="S256" i="2"/>
  <c r="AA265" i="2"/>
  <c r="AA267" i="2"/>
  <c r="Z265" i="2"/>
  <c r="W328" i="2"/>
  <c r="S251" i="2"/>
  <c r="S252" i="2"/>
  <c r="J234" i="2"/>
  <c r="K234" i="2"/>
  <c r="L234" i="2" s="1"/>
  <c r="M234" i="2" s="1"/>
  <c r="N234" i="2" s="1"/>
  <c r="O234" i="2" s="1"/>
  <c r="P234" i="2" s="1"/>
  <c r="Q234" i="2" s="1"/>
  <c r="R234" i="2" s="1"/>
  <c r="S234" i="2" s="1"/>
  <c r="T234" i="2" s="1"/>
  <c r="U234" i="2" s="1"/>
  <c r="V234" i="2" s="1"/>
  <c r="W234" i="2" s="1"/>
  <c r="X234" i="2" s="1"/>
  <c r="Y234" i="2" s="1"/>
  <c r="Z234" i="2" s="1"/>
  <c r="AA234" i="2" s="1"/>
  <c r="AB234" i="2" s="1"/>
  <c r="AC234" i="2" s="1"/>
  <c r="AD234" i="2" s="1"/>
  <c r="AE234" i="2" s="1"/>
  <c r="AF234" i="2" s="1"/>
  <c r="AG234" i="2" s="1"/>
  <c r="AH234" i="2" s="1"/>
  <c r="AI234" i="2" s="1"/>
  <c r="AC43" i="2"/>
  <c r="H43" i="2"/>
  <c r="AG29" i="2"/>
  <c r="Z39" i="20"/>
  <c r="B51" i="20"/>
  <c r="X42" i="20" s="1"/>
  <c r="B44" i="20"/>
  <c r="X41" i="20" s="1"/>
  <c r="B39" i="20"/>
  <c r="X40" i="20" s="1"/>
  <c r="N207" i="2"/>
  <c r="F341" i="2"/>
  <c r="G341" i="2"/>
  <c r="H341" i="2"/>
  <c r="I341" i="2"/>
  <c r="J342" i="2"/>
  <c r="B57" i="7"/>
  <c r="B36" i="7"/>
  <c r="AF29" i="2"/>
  <c r="B75" i="20"/>
  <c r="B61" i="20"/>
  <c r="B62" i="20"/>
  <c r="B63" i="20"/>
  <c r="B65" i="20"/>
  <c r="B66" i="20"/>
  <c r="B67" i="20"/>
  <c r="B68" i="20"/>
  <c r="B69" i="20"/>
  <c r="B70" i="20"/>
  <c r="B71" i="20"/>
  <c r="B73" i="20"/>
  <c r="B74" i="20"/>
  <c r="B54" i="20"/>
  <c r="B40" i="20"/>
  <c r="B41" i="20"/>
  <c r="B43" i="20"/>
  <c r="B45" i="20"/>
  <c r="B46" i="20"/>
  <c r="B47" i="20"/>
  <c r="B48" i="20"/>
  <c r="B49" i="20"/>
  <c r="B52" i="20"/>
  <c r="B53" i="20"/>
  <c r="B60" i="20"/>
  <c r="B38" i="20"/>
  <c r="B76" i="20"/>
  <c r="B2" i="20"/>
  <c r="M342" i="2"/>
  <c r="N342" i="2"/>
  <c r="S342" i="2"/>
  <c r="W342" i="2"/>
  <c r="AA342" i="2"/>
  <c r="AE29" i="2"/>
  <c r="Z39" i="2"/>
  <c r="AA39" i="2"/>
  <c r="AB38" i="2"/>
  <c r="AB39" i="2"/>
  <c r="B73" i="7"/>
  <c r="B72" i="7"/>
  <c r="B71" i="7"/>
  <c r="B69" i="7"/>
  <c r="B68" i="7"/>
  <c r="B67" i="7"/>
  <c r="B66" i="7"/>
  <c r="B64" i="7"/>
  <c r="B63" i="7"/>
  <c r="B62" i="7"/>
  <c r="B61" i="7"/>
  <c r="B60" i="7"/>
  <c r="B59" i="7"/>
  <c r="B58" i="7"/>
  <c r="B52" i="7"/>
  <c r="B51" i="7"/>
  <c r="B50" i="7"/>
  <c r="B48" i="7"/>
  <c r="B47" i="7"/>
  <c r="B46" i="7"/>
  <c r="B45" i="7"/>
  <c r="B43" i="7"/>
  <c r="B42" i="7"/>
  <c r="B40" i="7"/>
  <c r="B39" i="7"/>
  <c r="B38" i="7"/>
  <c r="B37" i="7"/>
  <c r="B2" i="7"/>
  <c r="B2" i="6"/>
  <c r="B2" i="5"/>
  <c r="L97" i="2"/>
  <c r="B2" i="4"/>
  <c r="B43" i="3"/>
  <c r="B39" i="2" s="1"/>
  <c r="B42" i="3"/>
  <c r="B38" i="2" s="1"/>
  <c r="B41" i="3"/>
  <c r="B37" i="2" s="1"/>
  <c r="B40" i="3"/>
  <c r="B36" i="2" s="1"/>
  <c r="B39" i="3"/>
  <c r="B35" i="2" s="1"/>
  <c r="B38" i="3"/>
  <c r="B34" i="2" s="1"/>
  <c r="B37" i="3"/>
  <c r="B33" i="2" s="1"/>
  <c r="B36" i="3"/>
  <c r="B32" i="2" s="1"/>
  <c r="B35" i="3"/>
  <c r="B31" i="2" s="1"/>
  <c r="B34" i="3"/>
  <c r="B30" i="2" s="1"/>
  <c r="B33" i="3"/>
  <c r="B29" i="2" s="1"/>
  <c r="B32" i="3"/>
  <c r="B28" i="2" s="1"/>
  <c r="B31" i="3"/>
  <c r="B27" i="2" s="1"/>
  <c r="B30" i="3"/>
  <c r="B26" i="2" s="1"/>
  <c r="B29" i="3"/>
  <c r="B25" i="2"/>
  <c r="B2" i="3"/>
  <c r="H328" i="2"/>
  <c r="F328" i="2"/>
  <c r="X326" i="2"/>
  <c r="U326" i="2"/>
  <c r="T326" i="2"/>
  <c r="S326" i="2"/>
  <c r="AC270" i="2"/>
  <c r="X270" i="2"/>
  <c r="O270" i="2"/>
  <c r="Y265" i="2"/>
  <c r="X265" i="2"/>
  <c r="W265" i="2"/>
  <c r="V265" i="2"/>
  <c r="Z269" i="2" s="1"/>
  <c r="U265" i="2"/>
  <c r="Y269" i="2" s="1"/>
  <c r="Q265" i="2"/>
  <c r="P265" i="2"/>
  <c r="R265" i="2"/>
  <c r="M265" i="2"/>
  <c r="L265" i="2"/>
  <c r="L267" i="2"/>
  <c r="K265" i="2"/>
  <c r="K267" i="2"/>
  <c r="J265" i="2"/>
  <c r="J267" i="2"/>
  <c r="I265" i="2"/>
  <c r="H265" i="2"/>
  <c r="G265" i="2"/>
  <c r="G267" i="2"/>
  <c r="F265" i="2"/>
  <c r="F267" i="2"/>
  <c r="W254" i="2"/>
  <c r="W255" i="2"/>
  <c r="W256" i="2"/>
  <c r="X254" i="2"/>
  <c r="X255" i="2"/>
  <c r="X256" i="2"/>
  <c r="V254" i="2"/>
  <c r="V255" i="2"/>
  <c r="V256" i="2"/>
  <c r="U254" i="2"/>
  <c r="U255" i="2"/>
  <c r="U256" i="2"/>
  <c r="T254" i="2"/>
  <c r="T256" i="2"/>
  <c r="W251" i="2"/>
  <c r="W252" i="2"/>
  <c r="W253" i="2"/>
  <c r="X251" i="2"/>
  <c r="X259" i="2" s="1"/>
  <c r="X252" i="2"/>
  <c r="X253" i="2"/>
  <c r="V251" i="2"/>
  <c r="V252" i="2"/>
  <c r="V253" i="2"/>
  <c r="U251" i="2"/>
  <c r="U252" i="2"/>
  <c r="U253" i="2"/>
  <c r="T251" i="2"/>
  <c r="T252" i="2"/>
  <c r="T253" i="2"/>
  <c r="U246" i="2"/>
  <c r="AA245" i="2"/>
  <c r="W245" i="2"/>
  <c r="V245" i="2"/>
  <c r="S245" i="2"/>
  <c r="O245" i="2"/>
  <c r="N245" i="2"/>
  <c r="M245" i="2"/>
  <c r="J245" i="2"/>
  <c r="X244" i="2"/>
  <c r="T244" i="2"/>
  <c r="O244" i="2"/>
  <c r="AA209" i="2"/>
  <c r="Z209" i="2"/>
  <c r="W207" i="2"/>
  <c r="S207" i="2"/>
  <c r="E141" i="2"/>
  <c r="E130" i="2"/>
  <c r="E131" i="2"/>
  <c r="E139" i="2"/>
  <c r="E140" i="2"/>
  <c r="E137" i="2"/>
  <c r="E132" i="2"/>
  <c r="E136" i="2"/>
  <c r="AB43" i="2"/>
  <c r="AA43" i="2"/>
  <c r="Z43" i="2"/>
  <c r="Y43" i="2"/>
  <c r="W43" i="2"/>
  <c r="V43" i="2"/>
  <c r="U43" i="2"/>
  <c r="T43" i="2"/>
  <c r="R43" i="2"/>
  <c r="Q43" i="2"/>
  <c r="P43" i="2"/>
  <c r="N43" i="2"/>
  <c r="M43" i="2"/>
  <c r="L43" i="2"/>
  <c r="J43" i="2"/>
  <c r="I43" i="2"/>
  <c r="G43" i="2"/>
  <c r="F43" i="2"/>
  <c r="Y34" i="2"/>
  <c r="X34" i="2"/>
  <c r="AC30" i="2"/>
  <c r="AA30" i="2"/>
  <c r="Z30" i="2"/>
  <c r="W30" i="2"/>
  <c r="AD29" i="2"/>
  <c r="AC29" i="2"/>
  <c r="AB29" i="2"/>
  <c r="AA29" i="2"/>
  <c r="Z29" i="2"/>
  <c r="Y29" i="2"/>
  <c r="X29" i="2"/>
  <c r="W29" i="2"/>
  <c r="V29" i="2"/>
  <c r="Z97" i="2"/>
  <c r="Z31" i="2"/>
  <c r="X327" i="2"/>
  <c r="AC96" i="2"/>
  <c r="L96" i="2"/>
  <c r="U97" i="2"/>
  <c r="P96" i="2"/>
  <c r="I327" i="2"/>
  <c r="O96" i="2"/>
  <c r="Q327" i="2"/>
  <c r="U327" i="2"/>
  <c r="S327" i="2"/>
  <c r="Q97" i="2"/>
  <c r="Y97" i="2"/>
  <c r="Y31" i="2" s="1"/>
  <c r="K326" i="2"/>
  <c r="N326" i="2"/>
  <c r="I326" i="2"/>
  <c r="F326" i="2"/>
  <c r="M326" i="2"/>
  <c r="J326" i="2"/>
  <c r="Q326" i="2"/>
  <c r="O326" i="2"/>
  <c r="AA38" i="2"/>
  <c r="AB98" i="2"/>
  <c r="K97" i="2"/>
  <c r="AK55" i="2"/>
  <c r="Y328" i="2"/>
  <c r="AC97" i="2"/>
  <c r="AC31" i="2"/>
  <c r="M328" i="2"/>
  <c r="AC71" i="2"/>
  <c r="N97" i="2"/>
  <c r="S97" i="2"/>
  <c r="L328" i="2"/>
  <c r="O328" i="2"/>
  <c r="X96" i="2"/>
  <c r="T97" i="2"/>
  <c r="R326" i="2"/>
  <c r="K207" i="2"/>
  <c r="R330" i="2"/>
  <c r="I330" i="2"/>
  <c r="X209" i="2"/>
  <c r="P207" i="2"/>
  <c r="L330" i="2"/>
  <c r="R202" i="2"/>
  <c r="M330" i="2"/>
  <c r="U207" i="2"/>
  <c r="F330" i="2"/>
  <c r="T330" i="2"/>
  <c r="T202" i="2"/>
  <c r="AB207" i="2"/>
  <c r="N330" i="2"/>
  <c r="V207" i="2"/>
  <c r="R207" i="2"/>
  <c r="U330" i="2"/>
  <c r="Y207" i="2"/>
  <c r="Y209" i="2"/>
  <c r="AB71" i="2"/>
  <c r="T328" i="2"/>
  <c r="J328" i="2"/>
  <c r="AH55" i="2"/>
  <c r="AJ55" i="2"/>
  <c r="R328" i="2"/>
  <c r="Z71" i="2"/>
  <c r="N328" i="2"/>
  <c r="AI55" i="2"/>
  <c r="S328" i="2"/>
  <c r="K328" i="2"/>
  <c r="U328" i="2"/>
  <c r="V328" i="2"/>
  <c r="Q202" i="2"/>
  <c r="O207" i="2"/>
  <c r="P326" i="2"/>
  <c r="G328" i="2"/>
  <c r="S96" i="2"/>
  <c r="X82" i="2"/>
  <c r="X97" i="2"/>
  <c r="X31" i="2" s="1"/>
  <c r="V83" i="2"/>
  <c r="X98" i="2"/>
  <c r="J97" i="2"/>
  <c r="T327" i="2"/>
  <c r="Q96" i="2"/>
  <c r="AB97" i="2"/>
  <c r="AB31" i="2"/>
  <c r="Y83" i="2"/>
  <c r="AB96" i="2"/>
  <c r="M96" i="2"/>
  <c r="J327" i="2"/>
  <c r="G327" i="2"/>
  <c r="N327" i="2"/>
  <c r="AA96" i="2"/>
  <c r="AC98" i="2"/>
  <c r="R327" i="2"/>
  <c r="V96" i="2"/>
  <c r="Y327" i="2"/>
  <c r="Y82" i="2"/>
  <c r="H96" i="2"/>
  <c r="J96" i="2"/>
  <c r="U82" i="2"/>
  <c r="K327" i="2"/>
  <c r="P327" i="2"/>
  <c r="V82" i="2"/>
  <c r="H327" i="2"/>
  <c r="AA98" i="2"/>
  <c r="L327" i="2"/>
  <c r="O327" i="2"/>
  <c r="W98" i="2"/>
  <c r="N96" i="2"/>
  <c r="M327" i="2"/>
  <c r="T96" i="2"/>
  <c r="G96" i="2"/>
  <c r="P329" i="2"/>
  <c r="S145" i="2"/>
  <c r="L329" i="2"/>
  <c r="K329" i="2"/>
  <c r="O146" i="2"/>
  <c r="Y30" i="2"/>
  <c r="O342" i="2"/>
  <c r="Q146" i="2"/>
  <c r="R329" i="2"/>
  <c r="H127" i="2"/>
  <c r="Z146" i="2"/>
  <c r="P330" i="2"/>
  <c r="X330" i="2"/>
  <c r="Z207" i="2"/>
  <c r="V330" i="2"/>
  <c r="J330" i="2"/>
  <c r="J207" i="2"/>
  <c r="Z38" i="2"/>
  <c r="G326" i="2"/>
  <c r="Q328" i="2"/>
  <c r="Y146" i="2"/>
  <c r="W35" i="2"/>
  <c r="S270" i="2"/>
  <c r="AB270" i="2"/>
  <c r="W34" i="2"/>
  <c r="M97" i="2"/>
  <c r="T83" i="2"/>
  <c r="AC342" i="2"/>
  <c r="T146" i="2"/>
  <c r="Z35" i="2"/>
  <c r="K96" i="2"/>
  <c r="V327" i="2"/>
  <c r="W96" i="2"/>
  <c r="W83" i="2"/>
  <c r="V145" i="2"/>
  <c r="AA146" i="2"/>
  <c r="AA97" i="2"/>
  <c r="AA31" i="2" s="1"/>
  <c r="R97" i="2"/>
  <c r="Z96" i="2"/>
  <c r="F96" i="2"/>
  <c r="P97" i="2"/>
  <c r="X328" i="2"/>
  <c r="T82" i="2"/>
  <c r="L326" i="2"/>
  <c r="Y330" i="2"/>
  <c r="V30" i="2"/>
  <c r="X35" i="2"/>
  <c r="K43" i="2"/>
  <c r="O43" i="2"/>
  <c r="S43" i="2"/>
  <c r="AG55" i="2"/>
  <c r="AB209" i="2"/>
  <c r="Y244" i="2"/>
  <c r="T245" i="2"/>
  <c r="Y326" i="2"/>
  <c r="U342" i="2"/>
  <c r="Q329" i="2"/>
  <c r="Z145" i="2"/>
  <c r="R145" i="2"/>
  <c r="Q207" i="2"/>
  <c r="AA71" i="2"/>
  <c r="AC207" i="2"/>
  <c r="X207" i="2"/>
  <c r="T207" i="2"/>
  <c r="H326" i="2"/>
  <c r="V97" i="2"/>
  <c r="V31" i="2"/>
  <c r="I96" i="2"/>
  <c r="Z98" i="2"/>
  <c r="U96" i="2"/>
  <c r="Y98" i="2"/>
  <c r="Q330" i="2"/>
  <c r="V34" i="2"/>
  <c r="Y35" i="2"/>
  <c r="X43" i="2"/>
  <c r="AC209" i="2"/>
  <c r="U245" i="2"/>
  <c r="V270" i="2"/>
  <c r="V326" i="2"/>
  <c r="AC39" i="2"/>
  <c r="P146" i="2"/>
  <c r="N329" i="2"/>
  <c r="I328" i="2"/>
  <c r="M207" i="2"/>
  <c r="U83" i="2"/>
  <c r="W327" i="2"/>
  <c r="W82" i="2"/>
  <c r="W209" i="2"/>
  <c r="X30" i="2"/>
  <c r="AB30" i="2"/>
  <c r="V35" i="2"/>
  <c r="Z34" i="2"/>
  <c r="W270" i="2"/>
  <c r="AA270" i="2"/>
  <c r="W326" i="2"/>
  <c r="P328" i="2"/>
  <c r="T331" i="2"/>
  <c r="AC38" i="2"/>
  <c r="R146" i="2"/>
  <c r="M329" i="2"/>
  <c r="AB127" i="2"/>
  <c r="R96" i="2"/>
  <c r="W97" i="2"/>
  <c r="W31" i="2"/>
  <c r="AF55" i="2"/>
  <c r="K331" i="2"/>
  <c r="X145" i="2"/>
  <c r="X83" i="2"/>
  <c r="N270" i="2"/>
  <c r="S146" i="2"/>
  <c r="G127" i="2"/>
  <c r="U145" i="2"/>
  <c r="O97" i="2"/>
  <c r="F327" i="2"/>
  <c r="S330" i="2"/>
  <c r="Y96" i="2"/>
  <c r="Z127" i="2"/>
  <c r="O329" i="2"/>
  <c r="W329" i="2"/>
  <c r="AA207" i="2"/>
  <c r="W330" i="2"/>
  <c r="U202" i="2"/>
  <c r="T329" i="2"/>
  <c r="N145" i="2"/>
  <c r="V329" i="2"/>
  <c r="N146" i="2"/>
  <c r="F329" i="2"/>
  <c r="AB146" i="2"/>
  <c r="F127" i="2"/>
  <c r="E127" i="2"/>
  <c r="M145" i="2"/>
  <c r="Q145" i="2"/>
  <c r="J329" i="2"/>
  <c r="AC146" i="2"/>
  <c r="AC127" i="2"/>
  <c r="AC145" i="2"/>
  <c r="Y329" i="2"/>
  <c r="O145" i="2"/>
  <c r="G329" i="2"/>
  <c r="H329" i="2"/>
  <c r="AA127" i="2"/>
  <c r="X146" i="2"/>
  <c r="W145" i="2"/>
  <c r="U146" i="2"/>
  <c r="W146" i="2"/>
  <c r="Y145" i="2"/>
  <c r="J127" i="2"/>
  <c r="I127" i="2"/>
  <c r="AB145" i="2"/>
  <c r="U329" i="2"/>
  <c r="T145" i="2"/>
  <c r="X329" i="2"/>
  <c r="AA145" i="2"/>
  <c r="S329" i="2"/>
  <c r="V146" i="2"/>
  <c r="M146" i="2"/>
  <c r="I329" i="2"/>
  <c r="AG144" i="2"/>
  <c r="AG145" i="2"/>
  <c r="AD144" i="2"/>
  <c r="AD146" i="2" s="1"/>
  <c r="AF144" i="2"/>
  <c r="AK144" i="2"/>
  <c r="AE144" i="2"/>
  <c r="AI144" i="2"/>
  <c r="AH144" i="2"/>
  <c r="T270" i="2"/>
  <c r="C50" i="20"/>
  <c r="D50" i="20"/>
  <c r="D36" i="20"/>
  <c r="I36" i="20"/>
  <c r="J50" i="20"/>
  <c r="J36" i="20"/>
  <c r="G36" i="20"/>
  <c r="J72" i="20"/>
  <c r="G50" i="20"/>
  <c r="H50" i="20"/>
  <c r="H36" i="20"/>
  <c r="I58" i="20"/>
  <c r="E50" i="20"/>
  <c r="E36" i="20"/>
  <c r="D38" i="20"/>
  <c r="D37" i="20"/>
  <c r="I37" i="20"/>
  <c r="AK177" i="2"/>
  <c r="G37" i="20"/>
  <c r="J59" i="20"/>
  <c r="H37" i="20"/>
  <c r="L24" i="7"/>
  <c r="C39" i="20"/>
  <c r="C37" i="20"/>
  <c r="AF177" i="2"/>
  <c r="AF179" i="2"/>
  <c r="E37" i="20"/>
  <c r="K36" i="7"/>
  <c r="K44" i="7"/>
  <c r="I40" i="20"/>
  <c r="L24" i="3"/>
  <c r="F44" i="7"/>
  <c r="AI41" i="2"/>
  <c r="F37" i="7"/>
  <c r="K32" i="7"/>
  <c r="O23" i="6"/>
  <c r="I39" i="20"/>
  <c r="AC40" i="20"/>
  <c r="P69" i="20"/>
  <c r="R24" i="4"/>
  <c r="G49" i="7"/>
  <c r="K38" i="7"/>
  <c r="K49" i="7"/>
  <c r="F48" i="7"/>
  <c r="F49" i="7"/>
  <c r="I70" i="7"/>
  <c r="E49" i="7"/>
  <c r="H49" i="7"/>
  <c r="I49" i="7"/>
  <c r="K48" i="7"/>
  <c r="K43" i="7"/>
  <c r="K51" i="7"/>
  <c r="K41" i="7"/>
  <c r="G26" i="7"/>
  <c r="K42" i="7"/>
  <c r="K45" i="7"/>
  <c r="K50" i="7"/>
  <c r="D43" i="7"/>
  <c r="K46" i="7"/>
  <c r="K47" i="7"/>
  <c r="K40" i="7"/>
  <c r="AL208" i="2"/>
  <c r="K37" i="7"/>
  <c r="D50" i="7"/>
  <c r="D42" i="7"/>
  <c r="AE24" i="7"/>
  <c r="AJ206" i="2"/>
  <c r="I26" i="7"/>
  <c r="I44" i="7"/>
  <c r="I36" i="7"/>
  <c r="D53" i="3"/>
  <c r="H39" i="7"/>
  <c r="L23" i="6"/>
  <c r="L45" i="3"/>
  <c r="I40" i="7"/>
  <c r="F41" i="7"/>
  <c r="X269" i="2"/>
  <c r="F51" i="7"/>
  <c r="G47" i="20"/>
  <c r="M32" i="6"/>
  <c r="F47" i="7"/>
  <c r="F38" i="7"/>
  <c r="F43" i="7"/>
  <c r="F40" i="7"/>
  <c r="F36" i="7"/>
  <c r="G46" i="20"/>
  <c r="K23" i="6"/>
  <c r="K53" i="3"/>
  <c r="Q19" i="5"/>
  <c r="Q21" i="5"/>
  <c r="H46" i="20"/>
  <c r="E45" i="20"/>
  <c r="H54" i="20"/>
  <c r="H42" i="20"/>
  <c r="H43" i="20"/>
  <c r="H53" i="20"/>
  <c r="J49" i="20"/>
  <c r="E39" i="20"/>
  <c r="H39" i="20"/>
  <c r="AB40" i="20" s="1"/>
  <c r="H44" i="20"/>
  <c r="AB41" i="20" s="1"/>
  <c r="H48" i="20"/>
  <c r="H51" i="20"/>
  <c r="AB42" i="20" s="1"/>
  <c r="H47" i="20"/>
  <c r="E38" i="20"/>
  <c r="H40" i="20"/>
  <c r="H49" i="20"/>
  <c r="H52" i="20"/>
  <c r="E42" i="20"/>
  <c r="C43" i="20"/>
  <c r="H24" i="4"/>
  <c r="J52" i="3"/>
  <c r="C49" i="20"/>
  <c r="AE329" i="2"/>
  <c r="I57" i="3"/>
  <c r="AI208" i="2"/>
  <c r="AK70" i="2"/>
  <c r="AK72" i="2" s="1"/>
  <c r="D52" i="3"/>
  <c r="D52" i="20"/>
  <c r="C45" i="20"/>
  <c r="E52" i="3"/>
  <c r="C53" i="3"/>
  <c r="D42" i="20"/>
  <c r="H44" i="7"/>
  <c r="H38" i="7"/>
  <c r="D57" i="3"/>
  <c r="H46" i="7"/>
  <c r="I37" i="7"/>
  <c r="I41" i="7"/>
  <c r="I45" i="7"/>
  <c r="I50" i="7"/>
  <c r="K45" i="3"/>
  <c r="J23" i="6"/>
  <c r="I27" i="7"/>
  <c r="I28" i="7" s="1"/>
  <c r="AE94" i="2"/>
  <c r="AE98" i="2" s="1"/>
  <c r="D49" i="20"/>
  <c r="H51" i="7"/>
  <c r="H43" i="7"/>
  <c r="H37" i="7"/>
  <c r="H42" i="7"/>
  <c r="I38" i="7"/>
  <c r="I42" i="7"/>
  <c r="I54" i="7" s="1"/>
  <c r="I46" i="7"/>
  <c r="I51" i="7"/>
  <c r="H48" i="7"/>
  <c r="L24" i="4"/>
  <c r="G46" i="7"/>
  <c r="D40" i="20"/>
  <c r="D54" i="20"/>
  <c r="C52" i="20"/>
  <c r="H50" i="7"/>
  <c r="H40" i="7"/>
  <c r="H36" i="7"/>
  <c r="L32" i="6"/>
  <c r="I39" i="7"/>
  <c r="I43" i="7"/>
  <c r="I47" i="7"/>
  <c r="I52" i="7"/>
  <c r="G64" i="7"/>
  <c r="E45" i="7"/>
  <c r="AF208" i="2"/>
  <c r="AF209" i="2" s="1"/>
  <c r="C45" i="7"/>
  <c r="C41" i="7"/>
  <c r="AD208" i="2"/>
  <c r="AD209" i="2" s="1"/>
  <c r="E36" i="7"/>
  <c r="E38" i="7"/>
  <c r="C50" i="7"/>
  <c r="C40" i="7"/>
  <c r="C43" i="7"/>
  <c r="G60" i="7"/>
  <c r="E47" i="7"/>
  <c r="AH206" i="2"/>
  <c r="J36" i="7"/>
  <c r="E41" i="7"/>
  <c r="H69" i="7"/>
  <c r="G41" i="7"/>
  <c r="I62" i="7"/>
  <c r="I63" i="7"/>
  <c r="F71" i="7"/>
  <c r="E51" i="7"/>
  <c r="E37" i="7"/>
  <c r="C51" i="7"/>
  <c r="C44" i="7"/>
  <c r="G39" i="7"/>
  <c r="G38" i="7"/>
  <c r="G51" i="7"/>
  <c r="G50" i="7"/>
  <c r="G25" i="7"/>
  <c r="E48" i="7"/>
  <c r="C36" i="7"/>
  <c r="C42" i="7"/>
  <c r="H66" i="7"/>
  <c r="H72" i="7"/>
  <c r="I71" i="7"/>
  <c r="I60" i="7"/>
  <c r="I65" i="7"/>
  <c r="I25" i="7"/>
  <c r="F59" i="7"/>
  <c r="E40" i="7"/>
  <c r="C39" i="7"/>
  <c r="C38" i="7"/>
  <c r="G40" i="7"/>
  <c r="G37" i="7"/>
  <c r="G45" i="7"/>
  <c r="AM95" i="2"/>
  <c r="P27" i="20"/>
  <c r="C38" i="20"/>
  <c r="H27" i="20"/>
  <c r="C42" i="20"/>
  <c r="D51" i="20"/>
  <c r="D48" i="20"/>
  <c r="AD177" i="2"/>
  <c r="J44" i="20"/>
  <c r="AD41" i="20"/>
  <c r="J61" i="20"/>
  <c r="D47" i="20"/>
  <c r="D53" i="20"/>
  <c r="D39" i="20"/>
  <c r="D43" i="20"/>
  <c r="C54" i="20"/>
  <c r="C41" i="20"/>
  <c r="C46" i="20"/>
  <c r="G40" i="20"/>
  <c r="D46" i="20"/>
  <c r="AE177" i="2"/>
  <c r="C53" i="20"/>
  <c r="C40" i="20"/>
  <c r="C44" i="20"/>
  <c r="C48" i="20"/>
  <c r="J65" i="20"/>
  <c r="D45" i="20"/>
  <c r="D44" i="20"/>
  <c r="C47" i="20"/>
  <c r="C51" i="20"/>
  <c r="G54" i="20"/>
  <c r="G43" i="20"/>
  <c r="AH95" i="2"/>
  <c r="M23" i="6"/>
  <c r="I32" i="6"/>
  <c r="I33" i="6" s="1"/>
  <c r="AL206" i="2"/>
  <c r="O269" i="2"/>
  <c r="K32" i="6"/>
  <c r="AM177" i="2"/>
  <c r="AQ179" i="2" s="1"/>
  <c r="O74" i="20"/>
  <c r="O73" i="20"/>
  <c r="O75" i="20"/>
  <c r="O51" i="3"/>
  <c r="AG15" i="7"/>
  <c r="AJ70" i="2"/>
  <c r="AJ72" i="2" s="1"/>
  <c r="AF70" i="2"/>
  <c r="AF72" i="2" s="1"/>
  <c r="I19" i="5"/>
  <c r="AL95" i="2"/>
  <c r="AI70" i="2"/>
  <c r="AI72" i="2" s="1"/>
  <c r="H23" i="5"/>
  <c r="Y267" i="2"/>
  <c r="P269" i="2"/>
  <c r="F23" i="5"/>
  <c r="AG70" i="2"/>
  <c r="AG72" i="2"/>
  <c r="L45" i="4"/>
  <c r="M42" i="20"/>
  <c r="M46" i="20"/>
  <c r="AN177" i="2"/>
  <c r="AN178" i="2" s="1"/>
  <c r="M43" i="20"/>
  <c r="M47" i="20"/>
  <c r="M51" i="20"/>
  <c r="AG42" i="20"/>
  <c r="M53" i="20"/>
  <c r="M44" i="20"/>
  <c r="AG41" i="20" s="1"/>
  <c r="M48" i="20"/>
  <c r="M52" i="20"/>
  <c r="M54" i="20"/>
  <c r="AC329" i="2"/>
  <c r="J21" i="5"/>
  <c r="V267" i="2"/>
  <c r="AA269" i="2"/>
  <c r="W267" i="2"/>
  <c r="AH42" i="2"/>
  <c r="AB35" i="2" s="1"/>
  <c r="G53" i="3"/>
  <c r="K54" i="3" s="1"/>
  <c r="K22" i="5"/>
  <c r="AI95" i="2"/>
  <c r="M39" i="20"/>
  <c r="AG40" i="20" s="1"/>
  <c r="R269" i="2"/>
  <c r="AG146" i="2"/>
  <c r="W269" i="2"/>
  <c r="T269" i="2"/>
  <c r="K57" i="3"/>
  <c r="AG41" i="2"/>
  <c r="AG38" i="2" s="1"/>
  <c r="AG206" i="2"/>
  <c r="I58" i="7"/>
  <c r="F45" i="7"/>
  <c r="F60" i="7"/>
  <c r="F68" i="7"/>
  <c r="AG208" i="2"/>
  <c r="AG209" i="2"/>
  <c r="F46" i="7"/>
  <c r="F39" i="7"/>
  <c r="F50" i="7"/>
  <c r="G59" i="7"/>
  <c r="G57" i="7"/>
  <c r="F61" i="7"/>
  <c r="I67" i="7"/>
  <c r="I59" i="7"/>
  <c r="I64" i="7"/>
  <c r="I72" i="7"/>
  <c r="H27" i="7"/>
  <c r="H28" i="7" s="1"/>
  <c r="H65" i="7"/>
  <c r="H64" i="7"/>
  <c r="AH177" i="2"/>
  <c r="G42" i="20"/>
  <c r="G52" i="20"/>
  <c r="G49" i="20"/>
  <c r="G39" i="20"/>
  <c r="AA40" i="20" s="1"/>
  <c r="G53" i="20"/>
  <c r="G51" i="20"/>
  <c r="AA42" i="20" s="1"/>
  <c r="G48" i="20"/>
  <c r="G44" i="20"/>
  <c r="AA41" i="20" s="1"/>
  <c r="Y253" i="2"/>
  <c r="M53" i="3"/>
  <c r="AB269" i="2"/>
  <c r="I23" i="6"/>
  <c r="M51" i="3"/>
  <c r="C48" i="7"/>
  <c r="K61" i="7"/>
  <c r="J69" i="7"/>
  <c r="J47" i="7"/>
  <c r="J41" i="7"/>
  <c r="J50" i="7"/>
  <c r="AL42" i="2"/>
  <c r="AL39" i="2" s="1"/>
  <c r="C47" i="7"/>
  <c r="AD329" i="2"/>
  <c r="K59" i="7"/>
  <c r="AK208" i="2"/>
  <c r="J60" i="7"/>
  <c r="J43" i="7"/>
  <c r="J66" i="7"/>
  <c r="K57" i="7"/>
  <c r="J42" i="7"/>
  <c r="K67" i="7"/>
  <c r="J44" i="7"/>
  <c r="J67" i="7"/>
  <c r="J39" i="7"/>
  <c r="J37" i="7"/>
  <c r="J25" i="7"/>
  <c r="J48" i="7"/>
  <c r="K64" i="7"/>
  <c r="K58" i="7"/>
  <c r="K72" i="7"/>
  <c r="J40" i="7"/>
  <c r="J72" i="7"/>
  <c r="J58" i="7"/>
  <c r="J61" i="7"/>
  <c r="J57" i="7"/>
  <c r="J52" i="7"/>
  <c r="AJ208" i="2"/>
  <c r="E51" i="20"/>
  <c r="E40" i="20"/>
  <c r="E44" i="20"/>
  <c r="E48" i="20"/>
  <c r="E49" i="20"/>
  <c r="E54" i="20"/>
  <c r="I27" i="20"/>
  <c r="E52" i="20"/>
  <c r="E53" i="20"/>
  <c r="E41" i="20"/>
  <c r="E46" i="20"/>
  <c r="E43" i="20"/>
  <c r="E47" i="20"/>
  <c r="J54" i="20"/>
  <c r="J52" i="20"/>
  <c r="J48" i="20"/>
  <c r="J43" i="20"/>
  <c r="J66" i="20"/>
  <c r="J70" i="20"/>
  <c r="J73" i="20"/>
  <c r="J75" i="20"/>
  <c r="G71" i="20"/>
  <c r="F45" i="20"/>
  <c r="H62" i="20"/>
  <c r="J39" i="20"/>
  <c r="AD40" i="20" s="1"/>
  <c r="J53" i="20"/>
  <c r="J47" i="20"/>
  <c r="J42" i="20"/>
  <c r="J62" i="20"/>
  <c r="J71" i="20"/>
  <c r="J74" i="20"/>
  <c r="J76" i="20"/>
  <c r="F49" i="20"/>
  <c r="H69" i="20"/>
  <c r="D89" i="20"/>
  <c r="L39" i="20"/>
  <c r="AF40" i="20" s="1"/>
  <c r="J28" i="20"/>
  <c r="J51" i="20"/>
  <c r="AD42" i="20" s="1"/>
  <c r="J46" i="20"/>
  <c r="J40" i="20"/>
  <c r="J64" i="20"/>
  <c r="J68" i="20"/>
  <c r="G69" i="20"/>
  <c r="F44" i="20"/>
  <c r="Z41" i="20" s="1"/>
  <c r="C89" i="20"/>
  <c r="I49" i="20"/>
  <c r="I42" i="20"/>
  <c r="I51" i="20"/>
  <c r="AC42" i="20" s="1"/>
  <c r="K44" i="20"/>
  <c r="AE41" i="20"/>
  <c r="K48" i="20"/>
  <c r="K52" i="20"/>
  <c r="K54" i="20"/>
  <c r="I52" i="20"/>
  <c r="I46" i="20"/>
  <c r="I53" i="20"/>
  <c r="K27" i="20"/>
  <c r="K39" i="20"/>
  <c r="AE40" i="20" s="1"/>
  <c r="I54" i="20"/>
  <c r="I43" i="20"/>
  <c r="I48" i="20"/>
  <c r="I44" i="20"/>
  <c r="AC41" i="20" s="1"/>
  <c r="AJ177" i="2"/>
  <c r="K42" i="20"/>
  <c r="K46" i="20"/>
  <c r="M27" i="20"/>
  <c r="AK146" i="2"/>
  <c r="AD145" i="2"/>
  <c r="AD127" i="2"/>
  <c r="AN70" i="2"/>
  <c r="M21" i="5"/>
  <c r="M23" i="5"/>
  <c r="M19" i="5"/>
  <c r="AK145" i="2"/>
  <c r="AH146" i="2"/>
  <c r="Z329" i="2"/>
  <c r="N269" i="2"/>
  <c r="AL46" i="2"/>
  <c r="G27" i="20"/>
  <c r="AF266" i="2"/>
  <c r="AF270" i="2"/>
  <c r="L53" i="3"/>
  <c r="L43" i="20"/>
  <c r="L47" i="20"/>
  <c r="L51" i="20"/>
  <c r="AF42" i="20" s="1"/>
  <c r="L53" i="20"/>
  <c r="M28" i="20"/>
  <c r="K45" i="4"/>
  <c r="AL41" i="2"/>
  <c r="AJ41" i="2"/>
  <c r="L44" i="20"/>
  <c r="AF41" i="20" s="1"/>
  <c r="L48" i="20"/>
  <c r="L52" i="20"/>
  <c r="L54" i="20"/>
  <c r="L70" i="7"/>
  <c r="AI177" i="2"/>
  <c r="AI178" i="2" s="1"/>
  <c r="I65" i="20"/>
  <c r="M22" i="5"/>
  <c r="L31" i="7"/>
  <c r="AG266" i="2"/>
  <c r="AG270" i="2"/>
  <c r="L42" i="20"/>
  <c r="L46" i="20"/>
  <c r="AE265" i="2"/>
  <c r="AE269" i="2" s="1"/>
  <c r="AG245" i="2"/>
  <c r="S260" i="2"/>
  <c r="P267" i="2"/>
  <c r="T259" i="2"/>
  <c r="U259" i="2"/>
  <c r="V259" i="2"/>
  <c r="W259" i="2"/>
  <c r="U260" i="2"/>
  <c r="V260" i="2"/>
  <c r="X267" i="2"/>
  <c r="R270" i="2"/>
  <c r="Q270" i="2"/>
  <c r="T342" i="2"/>
  <c r="S269" i="2"/>
  <c r="AH145" i="2"/>
  <c r="AA329" i="2"/>
  <c r="AM30" i="2"/>
  <c r="AI146" i="2"/>
  <c r="AE146" i="2"/>
  <c r="Q267" i="2"/>
  <c r="X260" i="2"/>
  <c r="W260" i="2"/>
  <c r="Z254" i="2"/>
  <c r="Y254" i="2"/>
  <c r="Y260" i="2" s="1"/>
  <c r="G70" i="20"/>
  <c r="G74" i="20"/>
  <c r="F41" i="20"/>
  <c r="F46" i="20"/>
  <c r="F53" i="20"/>
  <c r="H66" i="20"/>
  <c r="H70" i="20"/>
  <c r="H73" i="20"/>
  <c r="H75" i="20"/>
  <c r="F42" i="20"/>
  <c r="H64" i="20"/>
  <c r="I61" i="20"/>
  <c r="I75" i="20"/>
  <c r="I71" i="20"/>
  <c r="I69" i="20"/>
  <c r="J27" i="20"/>
  <c r="F28" i="20"/>
  <c r="G73" i="20"/>
  <c r="G61" i="20"/>
  <c r="F43" i="20"/>
  <c r="F47" i="20"/>
  <c r="F54" i="20"/>
  <c r="F51" i="20"/>
  <c r="Z42" i="20" s="1"/>
  <c r="F39" i="20"/>
  <c r="Z40" i="20" s="1"/>
  <c r="H71" i="20"/>
  <c r="H74" i="20"/>
  <c r="I66" i="20"/>
  <c r="I74" i="20"/>
  <c r="G64" i="20"/>
  <c r="G62" i="20"/>
  <c r="G75" i="20"/>
  <c r="G68" i="20"/>
  <c r="G66" i="20"/>
  <c r="F48" i="20"/>
  <c r="F52" i="20"/>
  <c r="H61" i="20"/>
  <c r="H68" i="20"/>
  <c r="H65" i="20"/>
  <c r="I70" i="20"/>
  <c r="I62" i="20"/>
  <c r="I64" i="20"/>
  <c r="L27" i="20"/>
  <c r="AM39" i="2"/>
  <c r="K52" i="7"/>
  <c r="K54" i="7"/>
  <c r="AL212" i="2" s="1"/>
  <c r="L32" i="7"/>
  <c r="P32" i="7"/>
  <c r="L26" i="7"/>
  <c r="L49" i="7"/>
  <c r="AM96" i="2"/>
  <c r="AM178" i="2"/>
  <c r="P25" i="7"/>
  <c r="AL207" i="2"/>
  <c r="AF71" i="2"/>
  <c r="E89" i="20"/>
  <c r="AH179" i="2"/>
  <c r="AL179" i="2"/>
  <c r="M33" i="6"/>
  <c r="AJ48" i="2"/>
  <c r="Y252" i="2"/>
  <c r="AK209" i="2"/>
  <c r="AJ71" i="2"/>
  <c r="O19" i="5"/>
  <c r="O21" i="5"/>
  <c r="AL30" i="2"/>
  <c r="AG207" i="2"/>
  <c r="L22" i="5"/>
  <c r="AL70" i="2"/>
  <c r="AP71" i="2" s="1"/>
  <c r="K21" i="5"/>
  <c r="K23" i="5"/>
  <c r="K19" i="5"/>
  <c r="AC328" i="2"/>
  <c r="AF265" i="2"/>
  <c r="AF269" i="2"/>
  <c r="AG71" i="2"/>
  <c r="AK71" i="2"/>
  <c r="G54" i="3"/>
  <c r="AD330" i="2"/>
  <c r="AJ178" i="2"/>
  <c r="AJ179" i="2"/>
  <c r="AF326" i="2"/>
  <c r="L41" i="7"/>
  <c r="L43" i="7"/>
  <c r="L45" i="7"/>
  <c r="L47" i="7"/>
  <c r="L50" i="7"/>
  <c r="L36" i="7"/>
  <c r="AM208" i="2"/>
  <c r="L37" i="7"/>
  <c r="L39" i="7"/>
  <c r="L42" i="7"/>
  <c r="L44" i="7"/>
  <c r="L46" i="7"/>
  <c r="L48" i="7"/>
  <c r="L51" i="7"/>
  <c r="L57" i="7"/>
  <c r="L25" i="7"/>
  <c r="AM206" i="2"/>
  <c r="L38" i="7"/>
  <c r="L65" i="7"/>
  <c r="L64" i="7"/>
  <c r="L72" i="7"/>
  <c r="L62" i="7"/>
  <c r="L58" i="7"/>
  <c r="L60" i="7"/>
  <c r="L59" i="7"/>
  <c r="L67" i="7"/>
  <c r="L66" i="7"/>
  <c r="L63" i="7"/>
  <c r="L68" i="7"/>
  <c r="L27" i="7"/>
  <c r="L28" i="7"/>
  <c r="L71" i="7"/>
  <c r="L69" i="7"/>
  <c r="L55" i="3"/>
  <c r="AI179" i="2"/>
  <c r="AG265" i="2"/>
  <c r="AG269" i="2"/>
  <c r="AC331" i="2"/>
  <c r="AG342" i="2"/>
  <c r="Y251" i="2"/>
  <c r="AD265" i="2"/>
  <c r="AD269" i="2"/>
  <c r="AF342" i="2"/>
  <c r="AF245" i="2"/>
  <c r="AG244" i="2"/>
  <c r="H76" i="20"/>
  <c r="N49" i="7"/>
  <c r="R25" i="7"/>
  <c r="AC15" i="7"/>
  <c r="Y259" i="2"/>
  <c r="AM209" i="2"/>
  <c r="P21" i="5"/>
  <c r="P19" i="5"/>
  <c r="L23" i="5"/>
  <c r="AM70" i="2"/>
  <c r="L21" i="5"/>
  <c r="L19" i="5"/>
  <c r="Y256" i="2"/>
  <c r="N19" i="5"/>
  <c r="N21" i="5"/>
  <c r="N23" i="5"/>
  <c r="AO70" i="2"/>
  <c r="AL328" i="2" s="1"/>
  <c r="N51" i="7"/>
  <c r="N45" i="7"/>
  <c r="N25" i="7"/>
  <c r="N46" i="7"/>
  <c r="N47" i="7"/>
  <c r="N41" i="7"/>
  <c r="N48" i="7"/>
  <c r="N42" i="7"/>
  <c r="N44" i="7"/>
  <c r="N43" i="7"/>
  <c r="N36" i="7"/>
  <c r="N39" i="7"/>
  <c r="N38" i="7"/>
  <c r="N37" i="7"/>
  <c r="AO206" i="2"/>
  <c r="AO208" i="2"/>
  <c r="AO209" i="2" s="1"/>
  <c r="N50" i="7"/>
  <c r="AD266" i="2"/>
  <c r="AD267" i="2"/>
  <c r="AE266" i="2"/>
  <c r="AG267" i="2"/>
  <c r="N24" i="5"/>
  <c r="AO71" i="2"/>
  <c r="AI266" i="2"/>
  <c r="AH267" i="2" s="1"/>
  <c r="AH266" i="2"/>
  <c r="AK266" i="2"/>
  <c r="AK270" i="2"/>
  <c r="Z253" i="2"/>
  <c r="AJ266" i="2"/>
  <c r="AJ270" i="2"/>
  <c r="Z256" i="2"/>
  <c r="Y255" i="2"/>
  <c r="Z255" i="2"/>
  <c r="Z260" i="2"/>
  <c r="Z252" i="2"/>
  <c r="AI243" i="2"/>
  <c r="AI265" i="2"/>
  <c r="AI269" i="2" s="1"/>
  <c r="AH243" i="2"/>
  <c r="AH342" i="2" s="1"/>
  <c r="AH265" i="2"/>
  <c r="Z251" i="2"/>
  <c r="AK243" i="2"/>
  <c r="AK342" i="2" s="1"/>
  <c r="AJ243" i="2"/>
  <c r="AJ342" i="2"/>
  <c r="AJ265" i="2"/>
  <c r="AJ269" i="2" s="1"/>
  <c r="Z331" i="2"/>
  <c r="AD342" i="2"/>
  <c r="AD245" i="2"/>
  <c r="AD244" i="2"/>
  <c r="AG246" i="2"/>
  <c r="Y257" i="2"/>
  <c r="Y258" i="2"/>
  <c r="AG247" i="2"/>
  <c r="AE342" i="2"/>
  <c r="AE244" i="2"/>
  <c r="AE245" i="2"/>
  <c r="AA331" i="2"/>
  <c r="AB331" i="2"/>
  <c r="AF244" i="2"/>
  <c r="AE270" i="2"/>
  <c r="AE267" i="2"/>
  <c r="AK269" i="2"/>
  <c r="AI245" i="2"/>
  <c r="R18" i="5"/>
  <c r="R23" i="5"/>
  <c r="S22" i="5"/>
  <c r="S18" i="5"/>
  <c r="S56" i="4"/>
  <c r="AA29" i="4"/>
  <c r="O44" i="4"/>
  <c r="AP95" i="2" s="1"/>
  <c r="AS70" i="2"/>
  <c r="AW71" i="2" s="1"/>
  <c r="AF331" i="2"/>
  <c r="AJ244" i="2"/>
  <c r="AD270" i="2"/>
  <c r="AH269" i="2"/>
  <c r="R19" i="5"/>
  <c r="L71" i="25"/>
  <c r="L247" i="25"/>
  <c r="O52" i="3"/>
  <c r="AR94" i="2"/>
  <c r="AU138" i="2"/>
  <c r="AU135" i="2"/>
  <c r="U65" i="7"/>
  <c r="P52" i="3"/>
  <c r="G31" i="6"/>
  <c r="P36" i="20"/>
  <c r="N68" i="20"/>
  <c r="U25" i="7"/>
  <c r="AT46" i="2"/>
  <c r="AT49" i="2" s="1"/>
  <c r="S44" i="7"/>
  <c r="U142" i="25"/>
  <c r="AA140" i="25"/>
  <c r="AB285" i="25"/>
  <c r="AB286" i="25" s="1"/>
  <c r="AU46" i="2"/>
  <c r="U52" i="3"/>
  <c r="AU143" i="2"/>
  <c r="AU133" i="2"/>
  <c r="U72" i="7"/>
  <c r="U70" i="7"/>
  <c r="U67" i="7"/>
  <c r="U64" i="7"/>
  <c r="U60" i="7"/>
  <c r="U58" i="7"/>
  <c r="R142" i="25"/>
  <c r="AH140" i="25"/>
  <c r="I52" i="3"/>
  <c r="G32" i="7"/>
  <c r="O23" i="5"/>
  <c r="P23" i="5"/>
  <c r="AQ70" i="2"/>
  <c r="AQ71" i="2" s="1"/>
  <c r="P43" i="20"/>
  <c r="P46" i="20"/>
  <c r="P50" i="20"/>
  <c r="Q23" i="5"/>
  <c r="R43" i="7"/>
  <c r="R49" i="7"/>
  <c r="R50" i="7"/>
  <c r="R51" i="7"/>
  <c r="T68" i="7"/>
  <c r="R32" i="7"/>
  <c r="R31" i="6"/>
  <c r="AT208" i="2"/>
  <c r="S41" i="7"/>
  <c r="T26" i="7"/>
  <c r="P142" i="25"/>
  <c r="C247" i="25"/>
  <c r="G247" i="25"/>
  <c r="V139" i="25"/>
  <c r="Z139" i="25"/>
  <c r="AF140" i="25"/>
  <c r="AE141" i="25"/>
  <c r="T51" i="7"/>
  <c r="U26" i="7"/>
  <c r="AU139" i="2"/>
  <c r="AU134" i="2"/>
  <c r="I32" i="7"/>
  <c r="N53" i="3"/>
  <c r="N55" i="3" s="1"/>
  <c r="E87" i="20"/>
  <c r="E83" i="20"/>
  <c r="N31" i="6"/>
  <c r="P53" i="20"/>
  <c r="AR46" i="2"/>
  <c r="R47" i="7"/>
  <c r="R36" i="7"/>
  <c r="R38" i="7"/>
  <c r="T65" i="7"/>
  <c r="AT41" i="2"/>
  <c r="V208" i="25"/>
  <c r="V212" i="25" s="1"/>
  <c r="V213" i="25" s="1"/>
  <c r="Z208" i="25"/>
  <c r="Z212" i="25" s="1"/>
  <c r="Z213" i="25" s="1"/>
  <c r="S280" i="25"/>
  <c r="S285" i="25" s="1"/>
  <c r="S286" i="25" s="1"/>
  <c r="W280" i="25"/>
  <c r="W285" i="25" s="1"/>
  <c r="W286" i="25" s="1"/>
  <c r="T37" i="7"/>
  <c r="AU142" i="2"/>
  <c r="AU140" i="2"/>
  <c r="AU137" i="2"/>
  <c r="U71" i="7"/>
  <c r="U68" i="7"/>
  <c r="U66" i="7"/>
  <c r="U62" i="7"/>
  <c r="U59" i="7"/>
  <c r="U57" i="7"/>
  <c r="R177" i="25"/>
  <c r="R178" i="25" s="1"/>
  <c r="P71" i="25"/>
  <c r="K247" i="25"/>
  <c r="Q247" i="25"/>
  <c r="AE223" i="2"/>
  <c r="AF211" i="25"/>
  <c r="AH211" i="25"/>
  <c r="T213" i="25"/>
  <c r="AG211" i="25"/>
  <c r="AE211" i="25"/>
  <c r="AE207" i="25"/>
  <c r="AE70" i="25"/>
  <c r="AT238" i="2" s="1"/>
  <c r="AE139" i="25"/>
  <c r="AE142" i="25" s="1"/>
  <c r="AG139" i="25"/>
  <c r="AH138" i="25"/>
  <c r="AH139" i="25"/>
  <c r="Q142" i="25"/>
  <c r="C75" i="25"/>
  <c r="C38" i="25" s="1"/>
  <c r="V138" i="25"/>
  <c r="V142" i="25" s="1"/>
  <c r="Z138" i="25"/>
  <c r="Z142" i="25" s="1"/>
  <c r="AH141" i="25"/>
  <c r="X109" i="25"/>
  <c r="AH105" i="25"/>
  <c r="AE103" i="25"/>
  <c r="AE105" i="25"/>
  <c r="AE106" i="25"/>
  <c r="E195" i="27"/>
  <c r="S69" i="25" s="1"/>
  <c r="AE107" i="25"/>
  <c r="Y176" i="25"/>
  <c r="Y177" i="25" s="1"/>
  <c r="AC176" i="25"/>
  <c r="AH172" i="25"/>
  <c r="AG172" i="25"/>
  <c r="AH175" i="25"/>
  <c r="Q177" i="25"/>
  <c r="Q178" i="25" s="1"/>
  <c r="T51" i="20"/>
  <c r="T48" i="20"/>
  <c r="T46" i="20"/>
  <c r="T44" i="20"/>
  <c r="T39" i="20"/>
  <c r="T50" i="20"/>
  <c r="T27" i="20"/>
  <c r="T52" i="20"/>
  <c r="T43" i="20"/>
  <c r="T36" i="20"/>
  <c r="T37" i="20"/>
  <c r="T47" i="20"/>
  <c r="T54" i="20"/>
  <c r="O65" i="20"/>
  <c r="O66" i="20"/>
  <c r="O64" i="20"/>
  <c r="P73" i="20"/>
  <c r="P68" i="20"/>
  <c r="P74" i="20"/>
  <c r="N54" i="20"/>
  <c r="N43" i="20"/>
  <c r="N53" i="20"/>
  <c r="R27" i="20"/>
  <c r="O72" i="20"/>
  <c r="N66" i="20"/>
  <c r="N70" i="20"/>
  <c r="N58" i="20"/>
  <c r="N73" i="20"/>
  <c r="N28" i="20"/>
  <c r="N50" i="20"/>
  <c r="AN179" i="2"/>
  <c r="O61" i="20"/>
  <c r="O68" i="20"/>
  <c r="P66" i="20"/>
  <c r="P75" i="20"/>
  <c r="P64" i="20"/>
  <c r="N44" i="20"/>
  <c r="AH41" i="20" s="1"/>
  <c r="N39" i="20"/>
  <c r="AH40" i="20" s="1"/>
  <c r="N47" i="20"/>
  <c r="AO177" i="2"/>
  <c r="AO179" i="2" s="1"/>
  <c r="N64" i="20"/>
  <c r="N61" i="20"/>
  <c r="N59" i="20"/>
  <c r="O58" i="20"/>
  <c r="N27" i="20"/>
  <c r="O70" i="20"/>
  <c r="O69" i="20"/>
  <c r="P70" i="20"/>
  <c r="P65" i="20"/>
  <c r="N48" i="20"/>
  <c r="N42" i="20"/>
  <c r="O59" i="20"/>
  <c r="P58" i="20"/>
  <c r="N65" i="20"/>
  <c r="N75" i="20"/>
  <c r="U52" i="20"/>
  <c r="U47" i="20"/>
  <c r="U39" i="20"/>
  <c r="U51" i="20"/>
  <c r="U46" i="20"/>
  <c r="U37" i="20"/>
  <c r="U54" i="20"/>
  <c r="U50" i="20"/>
  <c r="U44" i="20"/>
  <c r="U36" i="20"/>
  <c r="U53" i="20"/>
  <c r="U48" i="20"/>
  <c r="U43" i="20"/>
  <c r="S26" i="20"/>
  <c r="AU42" i="2"/>
  <c r="AU49" i="2" s="1"/>
  <c r="AR42" i="2"/>
  <c r="AH43" i="2"/>
  <c r="AE326" i="2"/>
  <c r="AU41" i="2"/>
  <c r="R25" i="3"/>
  <c r="K24" i="3"/>
  <c r="N24" i="3"/>
  <c r="G24" i="3"/>
  <c r="AR41" i="2"/>
  <c r="U24" i="3"/>
  <c r="S25" i="3"/>
  <c r="T57" i="3"/>
  <c r="AV177" i="2"/>
  <c r="BB31" i="2"/>
  <c r="S259" i="2"/>
  <c r="AJ245" i="2"/>
  <c r="Z259" i="2"/>
  <c r="AK328" i="2"/>
  <c r="AO72" i="2"/>
  <c r="AI330" i="2"/>
  <c r="L127" i="2"/>
  <c r="AI342" i="2"/>
  <c r="AM204" i="2"/>
  <c r="AF267" i="2"/>
  <c r="T260" i="2"/>
  <c r="AR72" i="2"/>
  <c r="Q24" i="4"/>
  <c r="AP94" i="2"/>
  <c r="P53" i="4"/>
  <c r="N45" i="4"/>
  <c r="J24" i="4"/>
  <c r="AL97" i="2"/>
  <c r="AL31" i="2" s="1"/>
  <c r="M45" i="4"/>
  <c r="G45" i="4"/>
  <c r="O53" i="4"/>
  <c r="M24" i="4"/>
  <c r="N24" i="4"/>
  <c r="N58" i="4"/>
  <c r="AH96" i="2"/>
  <c r="AD327" i="2"/>
  <c r="AG98" i="2"/>
  <c r="AL96" i="2"/>
  <c r="AF94" i="2"/>
  <c r="G24" i="4"/>
  <c r="AI327" i="2"/>
  <c r="AN94" i="2"/>
  <c r="J45" i="4"/>
  <c r="I45" i="4"/>
  <c r="J46" i="4"/>
  <c r="P24" i="4"/>
  <c r="N47" i="4"/>
  <c r="AO94" i="2"/>
  <c r="AN95" i="2"/>
  <c r="K24" i="4"/>
  <c r="F46" i="4"/>
  <c r="AL98" i="2"/>
  <c r="AO95" i="2"/>
  <c r="R53" i="4"/>
  <c r="R54" i="4" s="1"/>
  <c r="T51" i="4"/>
  <c r="T52" i="4" s="1"/>
  <c r="T44" i="4"/>
  <c r="AU95" i="2" s="1"/>
  <c r="T23" i="4"/>
  <c r="Q44" i="4"/>
  <c r="O56" i="4"/>
  <c r="T56" i="4"/>
  <c r="AS71" i="2"/>
  <c r="S51" i="4"/>
  <c r="P44" i="4"/>
  <c r="P47" i="4" s="1"/>
  <c r="V19" i="5"/>
  <c r="R21" i="5"/>
  <c r="AS72" i="2"/>
  <c r="AO328" i="2"/>
  <c r="AF145" i="2"/>
  <c r="K127" i="2"/>
  <c r="L128" i="2"/>
  <c r="C23" i="5"/>
  <c r="AD70" i="2"/>
  <c r="G32" i="6"/>
  <c r="G23" i="6"/>
  <c r="G58" i="20"/>
  <c r="F36" i="20"/>
  <c r="G59" i="20"/>
  <c r="AG177" i="2"/>
  <c r="H59" i="20"/>
  <c r="I72" i="20"/>
  <c r="H72" i="20"/>
  <c r="G65" i="20"/>
  <c r="G76" i="20" s="1"/>
  <c r="I68" i="20"/>
  <c r="I76" i="20" s="1"/>
  <c r="I73" i="20"/>
  <c r="G72" i="20"/>
  <c r="F50" i="20"/>
  <c r="F37" i="20"/>
  <c r="F40" i="20"/>
  <c r="AO48" i="2"/>
  <c r="S257" i="2"/>
  <c r="H244" i="2"/>
  <c r="G244" i="2"/>
  <c r="G331" i="2"/>
  <c r="T257" i="2"/>
  <c r="H331" i="2"/>
  <c r="L244" i="2"/>
  <c r="K342" i="2"/>
  <c r="K245" i="2"/>
  <c r="K244" i="2"/>
  <c r="L331" i="2"/>
  <c r="M331" i="2"/>
  <c r="P244" i="2"/>
  <c r="Q244" i="2"/>
  <c r="P245" i="2"/>
  <c r="P342" i="2"/>
  <c r="V257" i="2"/>
  <c r="V258" i="2"/>
  <c r="P331" i="2"/>
  <c r="U244" i="2"/>
  <c r="U331" i="2"/>
  <c r="X245" i="2"/>
  <c r="W257" i="2"/>
  <c r="Y246" i="2"/>
  <c r="X342" i="2"/>
  <c r="AB342" i="2"/>
  <c r="AB244" i="2"/>
  <c r="AC244" i="2"/>
  <c r="Y331" i="2"/>
  <c r="AB245" i="2"/>
  <c r="AC246" i="2"/>
  <c r="X331" i="2"/>
  <c r="P53" i="3"/>
  <c r="AQ42" i="2"/>
  <c r="P45" i="3"/>
  <c r="S31" i="6"/>
  <c r="Z257" i="2"/>
  <c r="AH245" i="2"/>
  <c r="AI270" i="2"/>
  <c r="AH270" i="2"/>
  <c r="AM71" i="2"/>
  <c r="E23" i="5"/>
  <c r="I21" i="5"/>
  <c r="G23" i="5"/>
  <c r="N20" i="5"/>
  <c r="G19" i="5"/>
  <c r="AH70" i="2"/>
  <c r="J20" i="5"/>
  <c r="G21" i="5"/>
  <c r="AH46" i="2"/>
  <c r="K51" i="3"/>
  <c r="AP72" i="2"/>
  <c r="P57" i="3"/>
  <c r="AQ45" i="2"/>
  <c r="S21" i="5"/>
  <c r="AH244" i="2"/>
  <c r="AM72" i="2"/>
  <c r="AE95" i="2"/>
  <c r="H45" i="4"/>
  <c r="AI46" i="2"/>
  <c r="AI49" i="2" s="1"/>
  <c r="D47" i="7"/>
  <c r="D41" i="7"/>
  <c r="D49" i="7"/>
  <c r="D44" i="7"/>
  <c r="D37" i="7"/>
  <c r="D39" i="7"/>
  <c r="AE208" i="2"/>
  <c r="AE209" i="2" s="1"/>
  <c r="D45" i="7"/>
  <c r="G70" i="7"/>
  <c r="D38" i="7"/>
  <c r="D40" i="7"/>
  <c r="F33" i="7"/>
  <c r="F66" i="7"/>
  <c r="G62" i="7"/>
  <c r="G66" i="7"/>
  <c r="G67" i="7"/>
  <c r="F69" i="7"/>
  <c r="AE206" i="2"/>
  <c r="F70" i="7"/>
  <c r="D48" i="7"/>
  <c r="D51" i="7"/>
  <c r="D46" i="7"/>
  <c r="D36" i="7"/>
  <c r="D52" i="7" s="1"/>
  <c r="H25" i="7"/>
  <c r="F58" i="7"/>
  <c r="G71" i="7"/>
  <c r="N57" i="3"/>
  <c r="P30" i="7"/>
  <c r="R52" i="3"/>
  <c r="U269" i="2"/>
  <c r="Q269" i="2"/>
  <c r="J23" i="5"/>
  <c r="J19" i="5"/>
  <c r="L52" i="3"/>
  <c r="AM46" i="2"/>
  <c r="AM49" i="2" s="1"/>
  <c r="AG329" i="2"/>
  <c r="AJ146" i="2"/>
  <c r="J26" i="7"/>
  <c r="J33" i="7"/>
  <c r="J34" i="7" s="1"/>
  <c r="J49" i="7"/>
  <c r="K70" i="7"/>
  <c r="K26" i="7"/>
  <c r="J59" i="7"/>
  <c r="J51" i="7"/>
  <c r="K66" i="7"/>
  <c r="K71" i="7"/>
  <c r="J45" i="7"/>
  <c r="K63" i="7"/>
  <c r="J27" i="7"/>
  <c r="J64" i="7"/>
  <c r="J71" i="7"/>
  <c r="J46" i="7"/>
  <c r="J54" i="7" s="1"/>
  <c r="J68" i="7"/>
  <c r="J62" i="7"/>
  <c r="AF24" i="7"/>
  <c r="I267" i="2"/>
  <c r="M267" i="2"/>
  <c r="Z267" i="2"/>
  <c r="Z270" i="2"/>
  <c r="O53" i="3"/>
  <c r="O54" i="3" s="1"/>
  <c r="AQ242" i="2"/>
  <c r="AF224" i="2" s="1"/>
  <c r="N52" i="7"/>
  <c r="O31" i="7"/>
  <c r="O24" i="7"/>
  <c r="AQ94" i="2"/>
  <c r="Q53" i="4"/>
  <c r="Q26" i="20"/>
  <c r="Q49" i="7"/>
  <c r="T66" i="7"/>
  <c r="T59" i="7"/>
  <c r="T57" i="7"/>
  <c r="S68" i="7"/>
  <c r="S62" i="7"/>
  <c r="S59" i="7"/>
  <c r="S71" i="7"/>
  <c r="Q47" i="7"/>
  <c r="Q45" i="7"/>
  <c r="Q50" i="7"/>
  <c r="T58" i="7"/>
  <c r="T71" i="7"/>
  <c r="T60" i="7"/>
  <c r="T72" i="7"/>
  <c r="R26" i="7"/>
  <c r="H23" i="6"/>
  <c r="R57" i="3"/>
  <c r="AS41" i="2"/>
  <c r="BB41" i="2" s="1"/>
  <c r="AQ241" i="2"/>
  <c r="Q68" i="7"/>
  <c r="O57" i="3"/>
  <c r="Q43" i="7"/>
  <c r="Q51" i="7"/>
  <c r="AN328" i="2"/>
  <c r="S70" i="7"/>
  <c r="S65" i="7"/>
  <c r="AQ41" i="2"/>
  <c r="AN326" i="2" s="1"/>
  <c r="T27" i="7"/>
  <c r="T62" i="7"/>
  <c r="R24" i="3"/>
  <c r="R32" i="6"/>
  <c r="V33" i="6" s="1"/>
  <c r="S36" i="7"/>
  <c r="S39" i="7"/>
  <c r="S43" i="7"/>
  <c r="S50" i="7"/>
  <c r="S49" i="7"/>
  <c r="S46" i="7"/>
  <c r="S54" i="7" s="1"/>
  <c r="S55" i="7" s="1"/>
  <c r="S37" i="7"/>
  <c r="AT206" i="2"/>
  <c r="S25" i="7"/>
  <c r="S51" i="7"/>
  <c r="S45" i="7"/>
  <c r="S38" i="7"/>
  <c r="Q285" i="25"/>
  <c r="Q286" i="25" s="1"/>
  <c r="S51" i="20"/>
  <c r="H171" i="25"/>
  <c r="T171" i="25"/>
  <c r="Y73" i="25"/>
  <c r="AN241" i="2" s="1"/>
  <c r="H206" i="25"/>
  <c r="T243" i="25"/>
  <c r="P47" i="20"/>
  <c r="P52" i="20"/>
  <c r="P48" i="20"/>
  <c r="P37" i="20"/>
  <c r="N72" i="20"/>
  <c r="N74" i="20"/>
  <c r="S48" i="20"/>
  <c r="H102" i="25"/>
  <c r="T102" i="25"/>
  <c r="AF72" i="25"/>
  <c r="AU240" i="2" s="1"/>
  <c r="AH208" i="25"/>
  <c r="H70" i="26"/>
  <c r="AH137" i="25"/>
  <c r="AG281" i="25"/>
  <c r="AG283" i="25"/>
  <c r="AH283" i="25"/>
  <c r="AH284" i="25"/>
  <c r="AG106" i="25"/>
  <c r="AG175" i="25"/>
  <c r="AH209" i="25"/>
  <c r="AG209" i="25"/>
  <c r="AG141" i="25"/>
  <c r="AH279" i="25"/>
  <c r="AH207" i="25"/>
  <c r="AF246" i="25"/>
  <c r="R247" i="25"/>
  <c r="AG282" i="25"/>
  <c r="Q108" i="25"/>
  <c r="Q69" i="25"/>
  <c r="AQ72" i="2"/>
  <c r="AO55" i="2"/>
  <c r="H68" i="2" s="1"/>
  <c r="F11" i="2" s="1"/>
  <c r="AM328" i="2"/>
  <c r="AF70" i="25"/>
  <c r="AU238" i="2" s="1"/>
  <c r="AH70" i="25"/>
  <c r="AW238" i="2" s="1"/>
  <c r="AL220" i="2" s="1"/>
  <c r="Z72" i="25"/>
  <c r="AO240" i="2" s="1"/>
  <c r="T68" i="20"/>
  <c r="X172" i="2"/>
  <c r="AT177" i="2"/>
  <c r="AT179" i="2" s="1"/>
  <c r="U66" i="20"/>
  <c r="U64" i="20"/>
  <c r="S27" i="20"/>
  <c r="AR326" i="2"/>
  <c r="AB82" i="2"/>
  <c r="AN96" i="2"/>
  <c r="AK327" i="2"/>
  <c r="AO96" i="2"/>
  <c r="AJ327" i="2"/>
  <c r="AR98" i="2"/>
  <c r="AF98" i="2"/>
  <c r="AB327" i="2"/>
  <c r="AC327" i="2"/>
  <c r="AU94" i="2"/>
  <c r="T24" i="4"/>
  <c r="Q37" i="20"/>
  <c r="R61" i="20"/>
  <c r="S68" i="20"/>
  <c r="Q64" i="20"/>
  <c r="Q46" i="20"/>
  <c r="Q58" i="20"/>
  <c r="Q61" i="20"/>
  <c r="R28" i="20"/>
  <c r="R66" i="20"/>
  <c r="Q73" i="20"/>
  <c r="O55" i="3"/>
  <c r="J28" i="7"/>
  <c r="S75" i="20"/>
  <c r="AE97" i="2"/>
  <c r="AE31" i="2" s="1"/>
  <c r="AE96" i="2"/>
  <c r="Q71" i="7"/>
  <c r="Z328" i="2"/>
  <c r="AD72" i="2"/>
  <c r="AD71" i="2"/>
  <c r="H48" i="26"/>
  <c r="V72" i="25"/>
  <c r="R65" i="7"/>
  <c r="R70" i="7"/>
  <c r="R57" i="7"/>
  <c r="R72" i="7"/>
  <c r="AP208" i="2"/>
  <c r="AT209" i="2" s="1"/>
  <c r="O45" i="7"/>
  <c r="O37" i="7"/>
  <c r="O44" i="7"/>
  <c r="R66" i="7"/>
  <c r="R68" i="7"/>
  <c r="R27" i="7"/>
  <c r="O43" i="7"/>
  <c r="Q67" i="7"/>
  <c r="Q58" i="7"/>
  <c r="Q70" i="7"/>
  <c r="R60" i="7"/>
  <c r="R58" i="7"/>
  <c r="O49" i="7"/>
  <c r="P26" i="7"/>
  <c r="AP206" i="2"/>
  <c r="O50" i="7"/>
  <c r="O41" i="7"/>
  <c r="O51" i="7"/>
  <c r="AH24" i="7"/>
  <c r="O47" i="7"/>
  <c r="O36" i="7"/>
  <c r="R64" i="7"/>
  <c r="O39" i="7"/>
  <c r="Q72" i="7"/>
  <c r="O26" i="7"/>
  <c r="R71" i="7"/>
  <c r="Q65" i="7"/>
  <c r="R62" i="7"/>
  <c r="O38" i="7"/>
  <c r="Q62" i="7"/>
  <c r="O25" i="7"/>
  <c r="Q27" i="7"/>
  <c r="AK211" i="2"/>
  <c r="J55" i="7"/>
  <c r="AE207" i="2"/>
  <c r="P54" i="3"/>
  <c r="AH142" i="25"/>
  <c r="AQ48" i="2"/>
  <c r="AF223" i="2"/>
  <c r="Q47" i="20"/>
  <c r="O32" i="7"/>
  <c r="S32" i="7"/>
  <c r="Q66" i="7"/>
  <c r="J24" i="5"/>
  <c r="AI97" i="2"/>
  <c r="AI31" i="2"/>
  <c r="Z258" i="2"/>
  <c r="W258" i="2"/>
  <c r="X258" i="2"/>
  <c r="I337" i="2"/>
  <c r="I336" i="2"/>
  <c r="G33" i="6"/>
  <c r="K33" i="6"/>
  <c r="R69" i="20"/>
  <c r="AS48" i="2"/>
  <c r="AO326" i="2"/>
  <c r="AS38" i="2"/>
  <c r="AP326" i="2"/>
  <c r="AQ98" i="2"/>
  <c r="AN327" i="2"/>
  <c r="AM327" i="2"/>
  <c r="Q44" i="20"/>
  <c r="AK41" i="20" s="1"/>
  <c r="AH72" i="2"/>
  <c r="AH71" i="2"/>
  <c r="AD328" i="2"/>
  <c r="AQ43" i="2"/>
  <c r="T258" i="2"/>
  <c r="U258" i="2"/>
  <c r="AG179" i="2"/>
  <c r="V172" i="2"/>
  <c r="AH178" i="2"/>
  <c r="AG178" i="2"/>
  <c r="AQ95" i="2"/>
  <c r="AQ97" i="2" s="1"/>
  <c r="AQ31" i="2" s="1"/>
  <c r="R108" i="25"/>
  <c r="R69" i="25"/>
  <c r="AT178" i="2"/>
  <c r="AU98" i="2"/>
  <c r="N25" i="5"/>
  <c r="AP207" i="2"/>
  <c r="AL330" i="2"/>
  <c r="N54" i="7" l="1"/>
  <c r="P51" i="7"/>
  <c r="R46" i="7"/>
  <c r="R54" i="7" s="1"/>
  <c r="R55" i="7" s="1"/>
  <c r="U30" i="7"/>
  <c r="R44" i="7"/>
  <c r="P46" i="7"/>
  <c r="AA22" i="6"/>
  <c r="L11" i="2" s="1"/>
  <c r="K17" i="2" s="1"/>
  <c r="AB22" i="6"/>
  <c r="V23" i="6"/>
  <c r="AC22" i="6"/>
  <c r="V24" i="6"/>
  <c r="U32" i="6"/>
  <c r="Q31" i="6"/>
  <c r="R24" i="5"/>
  <c r="R25" i="5" s="1"/>
  <c r="V21" i="5"/>
  <c r="AB18" i="5"/>
  <c r="AA18" i="5"/>
  <c r="G11" i="2" s="1"/>
  <c r="AN72" i="2"/>
  <c r="AV46" i="2"/>
  <c r="AQ46" i="2"/>
  <c r="AP266" i="2"/>
  <c r="Y285" i="25"/>
  <c r="Y286" i="25" s="1"/>
  <c r="AA212" i="25"/>
  <c r="AA213" i="25" s="1"/>
  <c r="AB142" i="25"/>
  <c r="AD177" i="25"/>
  <c r="AK178" i="2"/>
  <c r="AS179" i="2"/>
  <c r="O76" i="20"/>
  <c r="H58" i="20"/>
  <c r="AG211" i="2"/>
  <c r="F55" i="7"/>
  <c r="AO212" i="2"/>
  <c r="N55" i="7"/>
  <c r="AJ211" i="2"/>
  <c r="I55" i="7"/>
  <c r="F52" i="7"/>
  <c r="U73" i="7"/>
  <c r="L73" i="7"/>
  <c r="L52" i="7"/>
  <c r="P39" i="7"/>
  <c r="P47" i="7"/>
  <c r="S57" i="7"/>
  <c r="AI209" i="2"/>
  <c r="K55" i="7"/>
  <c r="L54" i="7"/>
  <c r="AJ209" i="2"/>
  <c r="M24" i="7"/>
  <c r="M64" i="7" s="1"/>
  <c r="AD206" i="2"/>
  <c r="G44" i="7"/>
  <c r="I69" i="7"/>
  <c r="I61" i="7"/>
  <c r="G48" i="7"/>
  <c r="G36" i="7"/>
  <c r="G52" i="7" s="1"/>
  <c r="K25" i="7"/>
  <c r="G42" i="7"/>
  <c r="C49" i="7"/>
  <c r="P44" i="7"/>
  <c r="P45" i="7"/>
  <c r="S72" i="7"/>
  <c r="T25" i="7"/>
  <c r="R37" i="7"/>
  <c r="W24" i="7"/>
  <c r="X24" i="7"/>
  <c r="V25" i="7"/>
  <c r="T67" i="7"/>
  <c r="AT207" i="2"/>
  <c r="D54" i="7"/>
  <c r="M43" i="7"/>
  <c r="M31" i="7"/>
  <c r="C54" i="7"/>
  <c r="C46" i="7"/>
  <c r="C52" i="7" s="1"/>
  <c r="I68" i="7"/>
  <c r="AH208" i="2"/>
  <c r="AH209" i="2" s="1"/>
  <c r="I57" i="7"/>
  <c r="I73" i="7" s="1"/>
  <c r="I66" i="7"/>
  <c r="G47" i="7"/>
  <c r="H45" i="7"/>
  <c r="H26" i="7"/>
  <c r="N32" i="7"/>
  <c r="P38" i="7"/>
  <c r="P37" i="7"/>
  <c r="S66" i="7"/>
  <c r="S30" i="7"/>
  <c r="U50" i="7"/>
  <c r="AG95" i="2"/>
  <c r="AD95" i="2"/>
  <c r="C58" i="4"/>
  <c r="AI94" i="2"/>
  <c r="H53" i="4"/>
  <c r="AK95" i="2"/>
  <c r="J58" i="4"/>
  <c r="U24" i="4"/>
  <c r="AU96" i="2"/>
  <c r="AD94" i="2"/>
  <c r="C53" i="4"/>
  <c r="AJ94" i="2"/>
  <c r="I53" i="4"/>
  <c r="M47" i="4"/>
  <c r="U45" i="4"/>
  <c r="AH97" i="2"/>
  <c r="AH31" i="2" s="1"/>
  <c r="AF95" i="2"/>
  <c r="E58" i="4"/>
  <c r="AK94" i="2"/>
  <c r="AJ95" i="2"/>
  <c r="E53" i="3"/>
  <c r="V48" i="3"/>
  <c r="V26" i="3"/>
  <c r="U53" i="3"/>
  <c r="V55" i="3" s="1"/>
  <c r="W244" i="25"/>
  <c r="G53" i="31"/>
  <c r="W71" i="25" s="1"/>
  <c r="AL239" i="2" s="1"/>
  <c r="AA244" i="25"/>
  <c r="AD244" i="25"/>
  <c r="AD71" i="25"/>
  <c r="AS239" i="2" s="1"/>
  <c r="AH221" i="2" s="1"/>
  <c r="AB246" i="25"/>
  <c r="D53" i="31"/>
  <c r="T71" i="25" s="1"/>
  <c r="T244" i="25"/>
  <c r="H53" i="31"/>
  <c r="X71" i="25" s="1"/>
  <c r="AM239" i="2" s="1"/>
  <c r="X244" i="25"/>
  <c r="AB71" i="25"/>
  <c r="AQ239" i="2" s="1"/>
  <c r="AF221" i="2" s="1"/>
  <c r="AB244" i="25"/>
  <c r="AA246" i="25"/>
  <c r="E53" i="31"/>
  <c r="U71" i="25" s="1"/>
  <c r="U244" i="25"/>
  <c r="Y71" i="25"/>
  <c r="AN239" i="2" s="1"/>
  <c r="Y244" i="25"/>
  <c r="AD246" i="25"/>
  <c r="V244" i="25"/>
  <c r="F53" i="31"/>
  <c r="V71" i="25" s="1"/>
  <c r="Z244" i="25"/>
  <c r="Z71" i="25"/>
  <c r="AO239" i="2" s="1"/>
  <c r="AC71" i="25"/>
  <c r="AR239" i="2" s="1"/>
  <c r="AG221" i="2" s="1"/>
  <c r="AC244" i="25"/>
  <c r="AA71" i="25"/>
  <c r="AP239" i="2" s="1"/>
  <c r="AA245" i="25"/>
  <c r="AC246" i="25"/>
  <c r="AG284" i="25"/>
  <c r="AF281" i="25"/>
  <c r="AF283" i="25"/>
  <c r="AE210" i="25"/>
  <c r="AH210" i="25"/>
  <c r="AD208" i="25"/>
  <c r="AD212" i="25" s="1"/>
  <c r="AD213" i="25" s="1"/>
  <c r="AG210" i="25"/>
  <c r="U207" i="25"/>
  <c r="U212" i="25" s="1"/>
  <c r="U213" i="25" s="1"/>
  <c r="AC207" i="25"/>
  <c r="AC212" i="25" s="1"/>
  <c r="AC213" i="25" s="1"/>
  <c r="AA252" i="2"/>
  <c r="AA139" i="25"/>
  <c r="AA142" i="25" s="1"/>
  <c r="S140" i="25"/>
  <c r="W140" i="25"/>
  <c r="AB108" i="25"/>
  <c r="Y72" i="25"/>
  <c r="AN240" i="2" s="1"/>
  <c r="AN266" i="2" s="1"/>
  <c r="AN270" i="2" s="1"/>
  <c r="AA256" i="2"/>
  <c r="J285" i="25"/>
  <c r="J286" i="25" s="1"/>
  <c r="Q212" i="25"/>
  <c r="Q213" i="25" s="1"/>
  <c r="R285" i="25"/>
  <c r="R286" i="25" s="1"/>
  <c r="P247" i="25"/>
  <c r="D75" i="25"/>
  <c r="D38" i="25" s="1"/>
  <c r="H75" i="25"/>
  <c r="H38" i="25" s="1"/>
  <c r="M75" i="25"/>
  <c r="M38" i="25" s="1"/>
  <c r="N75" i="25"/>
  <c r="N38" i="25" s="1"/>
  <c r="N39" i="25" s="1"/>
  <c r="J75" i="25"/>
  <c r="J38" i="25" s="1"/>
  <c r="M40" i="25" s="1"/>
  <c r="R212" i="25"/>
  <c r="R213" i="25" s="1"/>
  <c r="AE246" i="25"/>
  <c r="AH246" i="25"/>
  <c r="AF245" i="25"/>
  <c r="AF71" i="25"/>
  <c r="AU239" i="2" s="1"/>
  <c r="AJ221" i="2" s="1"/>
  <c r="AG245" i="25"/>
  <c r="AG71" i="25"/>
  <c r="AV239" i="2" s="1"/>
  <c r="AK221" i="2" s="1"/>
  <c r="AE71" i="25"/>
  <c r="AT239" i="2" s="1"/>
  <c r="AI221" i="2" s="1"/>
  <c r="AE245" i="25"/>
  <c r="AH245" i="25"/>
  <c r="AH71" i="25"/>
  <c r="AW239" i="2" s="1"/>
  <c r="AL221" i="2" s="1"/>
  <c r="AG279" i="25"/>
  <c r="AH281" i="25"/>
  <c r="AE73" i="25"/>
  <c r="AF282" i="25"/>
  <c r="AF285" i="25" s="1"/>
  <c r="AF286" i="25" s="1"/>
  <c r="AE282" i="25"/>
  <c r="AH73" i="25"/>
  <c r="AW241" i="2" s="1"/>
  <c r="AX247" i="2" s="1"/>
  <c r="AH282" i="25"/>
  <c r="AE280" i="25"/>
  <c r="AE212" i="25"/>
  <c r="P212" i="25"/>
  <c r="P213" i="25" s="1"/>
  <c r="AG208" i="25"/>
  <c r="O212" i="25"/>
  <c r="O213" i="25" s="1"/>
  <c r="AG70" i="25"/>
  <c r="AG72" i="25"/>
  <c r="AV240" i="2" s="1"/>
  <c r="AK222" i="2" s="1"/>
  <c r="AG176" i="25"/>
  <c r="AH176" i="25"/>
  <c r="AE177" i="25"/>
  <c r="AF177" i="25"/>
  <c r="AF178" i="25" s="1"/>
  <c r="AE72" i="25"/>
  <c r="AT240" i="2" s="1"/>
  <c r="P72" i="25"/>
  <c r="AG174" i="25"/>
  <c r="AG177" i="25" s="1"/>
  <c r="O72" i="25"/>
  <c r="O75" i="25" s="1"/>
  <c r="O38" i="25" s="1"/>
  <c r="H110" i="25"/>
  <c r="H111" i="25" s="1"/>
  <c r="F110" i="25"/>
  <c r="F111" i="25" s="1"/>
  <c r="AE69" i="25"/>
  <c r="K110" i="25"/>
  <c r="K111" i="25" s="1"/>
  <c r="S104" i="25"/>
  <c r="AH106" i="25"/>
  <c r="AB104" i="25"/>
  <c r="AD105" i="25"/>
  <c r="AC69" i="25"/>
  <c r="AR237" i="2" s="1"/>
  <c r="AG219" i="2" s="1"/>
  <c r="AA69" i="25"/>
  <c r="AP237" i="2" s="1"/>
  <c r="AP243" i="2" s="1"/>
  <c r="A70" i="27"/>
  <c r="U69" i="25"/>
  <c r="T105" i="25"/>
  <c r="AF107" i="25"/>
  <c r="AE109" i="25"/>
  <c r="E110" i="25"/>
  <c r="E111" i="25" s="1"/>
  <c r="I110" i="25"/>
  <c r="I111" i="25" s="1"/>
  <c r="N110" i="25"/>
  <c r="N111" i="25" s="1"/>
  <c r="T104" i="25"/>
  <c r="AF104" i="25"/>
  <c r="AD104" i="25"/>
  <c r="C110" i="25"/>
  <c r="C111" i="25" s="1"/>
  <c r="G110" i="25"/>
  <c r="G111" i="25" s="1"/>
  <c r="P110" i="25"/>
  <c r="P111" i="25" s="1"/>
  <c r="AA104" i="25"/>
  <c r="AH107" i="25"/>
  <c r="AH104" i="25"/>
  <c r="T103" i="25"/>
  <c r="J195" i="27"/>
  <c r="AB103" i="25"/>
  <c r="AF103" i="25"/>
  <c r="H195" i="27"/>
  <c r="H131" i="27" s="1"/>
  <c r="Z103" i="25"/>
  <c r="V105" i="25"/>
  <c r="Z105" i="25"/>
  <c r="X105" i="25"/>
  <c r="AB105" i="25"/>
  <c r="AF105" i="25"/>
  <c r="T107" i="25"/>
  <c r="X107" i="25"/>
  <c r="AB107" i="25"/>
  <c r="W107" i="25"/>
  <c r="T108" i="25"/>
  <c r="X108" i="25"/>
  <c r="AF108" i="25"/>
  <c r="S109" i="25"/>
  <c r="W109" i="25"/>
  <c r="AA109" i="25"/>
  <c r="AG109" i="25"/>
  <c r="AG105" i="25"/>
  <c r="AG107" i="25"/>
  <c r="D110" i="25"/>
  <c r="D111" i="25" s="1"/>
  <c r="M110" i="25"/>
  <c r="M111" i="25" s="1"/>
  <c r="AD109" i="25"/>
  <c r="AH103" i="25"/>
  <c r="R110" i="25"/>
  <c r="R111" i="25" s="1"/>
  <c r="V108" i="25"/>
  <c r="Z108" i="25"/>
  <c r="Y108" i="25"/>
  <c r="S108" i="25"/>
  <c r="AE108" i="25"/>
  <c r="AE110" i="25" s="1"/>
  <c r="U109" i="25"/>
  <c r="Y109" i="25"/>
  <c r="AH108" i="25"/>
  <c r="AH109" i="25"/>
  <c r="AG103" i="25"/>
  <c r="J110" i="25"/>
  <c r="J111" i="25" s="1"/>
  <c r="O110" i="25"/>
  <c r="O111" i="25" s="1"/>
  <c r="J131" i="27"/>
  <c r="X69" i="25"/>
  <c r="AM237" i="2" s="1"/>
  <c r="AM265" i="2" s="1"/>
  <c r="V69" i="25"/>
  <c r="Q110" i="25"/>
  <c r="Q111" i="25" s="1"/>
  <c r="E131" i="27"/>
  <c r="AG104" i="25"/>
  <c r="X103" i="25"/>
  <c r="AD103" i="25"/>
  <c r="V107" i="25"/>
  <c r="AD107" i="25"/>
  <c r="U108" i="25"/>
  <c r="T109" i="25"/>
  <c r="S106" i="25"/>
  <c r="AA106" i="25"/>
  <c r="U103" i="25"/>
  <c r="Y105" i="25"/>
  <c r="Y103" i="25"/>
  <c r="AC103" i="25"/>
  <c r="S105" i="25"/>
  <c r="W105" i="25"/>
  <c r="AA105" i="25"/>
  <c r="AA108" i="25"/>
  <c r="P75" i="25"/>
  <c r="P38" i="25" s="1"/>
  <c r="U104" i="25"/>
  <c r="Y104" i="25"/>
  <c r="Z104" i="25"/>
  <c r="X104" i="25"/>
  <c r="V104" i="25"/>
  <c r="AC105" i="25"/>
  <c r="U106" i="25"/>
  <c r="AC106" i="25"/>
  <c r="W106" i="25"/>
  <c r="U107" i="25"/>
  <c r="Y107" i="25"/>
  <c r="W108" i="25"/>
  <c r="S103" i="25"/>
  <c r="Z107" i="25"/>
  <c r="Z110" i="25" s="1"/>
  <c r="AG108" i="25"/>
  <c r="AC108" i="25"/>
  <c r="W103" i="25"/>
  <c r="AA103" i="25"/>
  <c r="U105" i="25"/>
  <c r="AP97" i="2"/>
  <c r="AP31" i="2" s="1"/>
  <c r="AP96" i="2"/>
  <c r="T70" i="7"/>
  <c r="U27" i="7"/>
  <c r="S52" i="7"/>
  <c r="U49" i="7"/>
  <c r="U38" i="7"/>
  <c r="V26" i="7"/>
  <c r="Y24" i="7"/>
  <c r="S52" i="20"/>
  <c r="U65" i="20"/>
  <c r="U59" i="20"/>
  <c r="S37" i="20"/>
  <c r="S43" i="20"/>
  <c r="S50" i="20"/>
  <c r="S66" i="20"/>
  <c r="U74" i="20"/>
  <c r="U58" i="20"/>
  <c r="U61" i="20"/>
  <c r="U68" i="20"/>
  <c r="S39" i="20"/>
  <c r="S44" i="20"/>
  <c r="T64" i="20"/>
  <c r="U70" i="20"/>
  <c r="U69" i="20"/>
  <c r="U72" i="20"/>
  <c r="S36" i="20"/>
  <c r="S53" i="20"/>
  <c r="S72" i="20"/>
  <c r="S47" i="20"/>
  <c r="S46" i="20"/>
  <c r="U73" i="20"/>
  <c r="U75" i="20"/>
  <c r="P54" i="20"/>
  <c r="AU177" i="2"/>
  <c r="AU179" i="2" s="1"/>
  <c r="S54" i="20"/>
  <c r="V59" i="20"/>
  <c r="V66" i="20"/>
  <c r="V72" i="20"/>
  <c r="V53" i="20"/>
  <c r="V48" i="20"/>
  <c r="V36" i="20"/>
  <c r="V58" i="20"/>
  <c r="V65" i="20"/>
  <c r="V70" i="20"/>
  <c r="V75" i="20"/>
  <c r="V47" i="20"/>
  <c r="V61" i="20"/>
  <c r="V68" i="20"/>
  <c r="V73" i="20"/>
  <c r="V50" i="20"/>
  <c r="V54" i="20"/>
  <c r="V43" i="20"/>
  <c r="V37" i="20"/>
  <c r="AW177" i="2"/>
  <c r="V64" i="20"/>
  <c r="V69" i="20"/>
  <c r="V74" i="20"/>
  <c r="V51" i="20"/>
  <c r="V46" i="20"/>
  <c r="V44" i="20"/>
  <c r="V52" i="20"/>
  <c r="V39" i="20"/>
  <c r="X26" i="20"/>
  <c r="Y26" i="20"/>
  <c r="W26" i="20"/>
  <c r="O32" i="6"/>
  <c r="O33" i="6" s="1"/>
  <c r="O31" i="6"/>
  <c r="N24" i="6"/>
  <c r="AQ326" i="2"/>
  <c r="M24" i="3"/>
  <c r="AH48" i="2"/>
  <c r="F57" i="3"/>
  <c r="N47" i="3"/>
  <c r="R48" i="3" s="1"/>
  <c r="AV48" i="2"/>
  <c r="P55" i="3"/>
  <c r="E55" i="3"/>
  <c r="T52" i="3"/>
  <c r="M55" i="3"/>
  <c r="D55" i="3"/>
  <c r="M57" i="3"/>
  <c r="P24" i="3"/>
  <c r="AE30" i="2"/>
  <c r="AE49" i="2"/>
  <c r="AJ43" i="2"/>
  <c r="S54" i="3"/>
  <c r="U55" i="3"/>
  <c r="T54" i="3"/>
  <c r="T55" i="3"/>
  <c r="AD48" i="2"/>
  <c r="AO39" i="2"/>
  <c r="W44" i="3"/>
  <c r="G10" i="2" s="1"/>
  <c r="L16" i="2" s="1"/>
  <c r="V45" i="3"/>
  <c r="X44" i="3"/>
  <c r="Y44" i="3"/>
  <c r="V46" i="3"/>
  <c r="Q53" i="3"/>
  <c r="S45" i="3"/>
  <c r="S52" i="3"/>
  <c r="U45" i="3"/>
  <c r="M45" i="3"/>
  <c r="M52" i="3"/>
  <c r="AN42" i="2"/>
  <c r="J24" i="3"/>
  <c r="F47" i="3"/>
  <c r="J45" i="3"/>
  <c r="C57" i="3"/>
  <c r="H45" i="3"/>
  <c r="W23" i="3"/>
  <c r="G9" i="2" s="1"/>
  <c r="X23" i="3"/>
  <c r="T46" i="3"/>
  <c r="AV42" i="2"/>
  <c r="BB45" i="2" s="1"/>
  <c r="AU43" i="2"/>
  <c r="Q52" i="3"/>
  <c r="AP41" i="2"/>
  <c r="O45" i="3"/>
  <c r="L51" i="3"/>
  <c r="R53" i="3"/>
  <c r="S55" i="3" s="1"/>
  <c r="AH49" i="2"/>
  <c r="T45" i="3"/>
  <c r="AG46" i="2"/>
  <c r="AD326" i="2"/>
  <c r="N25" i="3"/>
  <c r="N26" i="3" s="1"/>
  <c r="AG48" i="2"/>
  <c r="AM41" i="2"/>
  <c r="AM38" i="2" s="1"/>
  <c r="AL38" i="2"/>
  <c r="AL49" i="2"/>
  <c r="AN41" i="2"/>
  <c r="AK326" i="2" s="1"/>
  <c r="H53" i="3"/>
  <c r="Q51" i="3"/>
  <c r="AI43" i="2"/>
  <c r="H52" i="3"/>
  <c r="R45" i="3"/>
  <c r="S46" i="3"/>
  <c r="T24" i="3"/>
  <c r="AP42" i="2"/>
  <c r="R51" i="3"/>
  <c r="G52" i="3"/>
  <c r="J51" i="3"/>
  <c r="G57" i="3"/>
  <c r="AW38" i="2"/>
  <c r="AS46" i="2"/>
  <c r="AS49" i="2" s="1"/>
  <c r="G51" i="3"/>
  <c r="AU30" i="2"/>
  <c r="O24" i="3"/>
  <c r="U46" i="3"/>
  <c r="AJ46" i="2"/>
  <c r="AJ49" i="2" s="1"/>
  <c r="J47" i="3"/>
  <c r="J48" i="3" s="1"/>
  <c r="N45" i="3"/>
  <c r="I53" i="3"/>
  <c r="J53" i="3"/>
  <c r="K55" i="3" s="1"/>
  <c r="H24" i="3"/>
  <c r="AS42" i="2"/>
  <c r="BB44" i="2" s="1"/>
  <c r="S57" i="3"/>
  <c r="AS326" i="2"/>
  <c r="U57" i="3"/>
  <c r="Y23" i="3"/>
  <c r="T53" i="4"/>
  <c r="U58" i="4"/>
  <c r="AV95" i="2"/>
  <c r="U47" i="4"/>
  <c r="U53" i="4"/>
  <c r="AV94" i="2"/>
  <c r="AT237" i="2"/>
  <c r="AI219" i="2" s="1"/>
  <c r="F142" i="25"/>
  <c r="O247" i="25"/>
  <c r="V102" i="25"/>
  <c r="E136" i="25"/>
  <c r="E243" i="25"/>
  <c r="V277" i="25"/>
  <c r="Y171" i="25"/>
  <c r="V136" i="25"/>
  <c r="V171" i="25"/>
  <c r="Y102" i="25"/>
  <c r="I136" i="25"/>
  <c r="E206" i="25"/>
  <c r="E277" i="25"/>
  <c r="Y136" i="25"/>
  <c r="C206" i="25"/>
  <c r="C171" i="25"/>
  <c r="C136" i="25"/>
  <c r="C277" i="25"/>
  <c r="C102" i="25"/>
  <c r="C243" i="25"/>
  <c r="D212" i="25"/>
  <c r="D213" i="25" s="1"/>
  <c r="H212" i="25"/>
  <c r="H213" i="25" s="1"/>
  <c r="L212" i="25"/>
  <c r="L213" i="25" s="1"/>
  <c r="BD238" i="2"/>
  <c r="G171" i="25"/>
  <c r="G136" i="25"/>
  <c r="G277" i="25"/>
  <c r="G102" i="25"/>
  <c r="G243" i="25"/>
  <c r="G206" i="25"/>
  <c r="AB206" i="25"/>
  <c r="AB136" i="25"/>
  <c r="AB277" i="25"/>
  <c r="AB102" i="25"/>
  <c r="AB243" i="25"/>
  <c r="AB171" i="25"/>
  <c r="L243" i="25"/>
  <c r="L136" i="25"/>
  <c r="L102" i="25"/>
  <c r="L277" i="25"/>
  <c r="Z171" i="25"/>
  <c r="Z206" i="25"/>
  <c r="Z136" i="25"/>
  <c r="Z102" i="25"/>
  <c r="Z277" i="25"/>
  <c r="Z243" i="25"/>
  <c r="AA277" i="25"/>
  <c r="AA206" i="25"/>
  <c r="AA243" i="25"/>
  <c r="AA136" i="25"/>
  <c r="AA171" i="25"/>
  <c r="AA102" i="25"/>
  <c r="V75" i="25"/>
  <c r="V38" i="25" s="1"/>
  <c r="AJ220" i="2"/>
  <c r="AE221" i="2"/>
  <c r="AP221" i="2" s="1"/>
  <c r="AB253" i="2"/>
  <c r="AE224" i="2"/>
  <c r="AB255" i="2"/>
  <c r="AD285" i="25"/>
  <c r="AD142" i="25"/>
  <c r="J142" i="25"/>
  <c r="E142" i="25"/>
  <c r="I142" i="25"/>
  <c r="O142" i="25"/>
  <c r="D142" i="25"/>
  <c r="H142" i="25"/>
  <c r="L142" i="25"/>
  <c r="Z285" i="25"/>
  <c r="Z286" i="25" s="1"/>
  <c r="C285" i="25"/>
  <c r="C286" i="25" s="1"/>
  <c r="G285" i="25"/>
  <c r="G286" i="25" s="1"/>
  <c r="AF142" i="25"/>
  <c r="M285" i="25"/>
  <c r="M286" i="25" s="1"/>
  <c r="J247" i="25"/>
  <c r="N247" i="25"/>
  <c r="N285" i="25"/>
  <c r="AE220" i="2"/>
  <c r="S212" i="25"/>
  <c r="AB212" i="25"/>
  <c r="AB213" i="25" s="1"/>
  <c r="N286" i="25"/>
  <c r="C177" i="25"/>
  <c r="G177" i="25"/>
  <c r="D177" i="25"/>
  <c r="AA177" i="25"/>
  <c r="AA178" i="25" s="1"/>
  <c r="AI222" i="2"/>
  <c r="S177" i="25"/>
  <c r="G75" i="25"/>
  <c r="G38" i="25" s="1"/>
  <c r="K75" i="25"/>
  <c r="K38" i="25" s="1"/>
  <c r="K40" i="25" s="1"/>
  <c r="Q75" i="25"/>
  <c r="Q38" i="25" s="1"/>
  <c r="E75" i="25"/>
  <c r="E38" i="25" s="1"/>
  <c r="AE219" i="2"/>
  <c r="F75" i="25"/>
  <c r="F38" i="25" s="1"/>
  <c r="J39" i="25" s="1"/>
  <c r="AG137" i="25"/>
  <c r="AG142" i="25" s="1"/>
  <c r="AI220" i="2"/>
  <c r="R75" i="25"/>
  <c r="R38" i="25" s="1"/>
  <c r="AD286" i="25"/>
  <c r="AC286" i="25"/>
  <c r="AO241" i="2"/>
  <c r="AO266" i="2" s="1"/>
  <c r="AO270" i="2" s="1"/>
  <c r="AL266" i="2"/>
  <c r="X73" i="25"/>
  <c r="AM241" i="2" s="1"/>
  <c r="I75" i="25"/>
  <c r="I38" i="25" s="1"/>
  <c r="M39" i="25" s="1"/>
  <c r="AE281" i="25"/>
  <c r="K285" i="25"/>
  <c r="K286" i="25" s="1"/>
  <c r="F285" i="25"/>
  <c r="BD239" i="2"/>
  <c r="AC253" i="2"/>
  <c r="AO178" i="2"/>
  <c r="W172" i="2"/>
  <c r="AK179" i="2"/>
  <c r="AP178" i="2"/>
  <c r="AM179" i="2"/>
  <c r="AQ178" i="2"/>
  <c r="AI22" i="7"/>
  <c r="AJ22" i="7" s="1"/>
  <c r="V71" i="7"/>
  <c r="AI19" i="7"/>
  <c r="AJ19" i="7" s="1"/>
  <c r="V68" i="7"/>
  <c r="AI17" i="7"/>
  <c r="AJ17" i="7" s="1"/>
  <c r="V66" i="7"/>
  <c r="AI13" i="7"/>
  <c r="AJ13" i="7" s="1"/>
  <c r="V62" i="7"/>
  <c r="AI10" i="7"/>
  <c r="AJ10" i="7" s="1"/>
  <c r="V59" i="7"/>
  <c r="AI8" i="7"/>
  <c r="AJ8" i="7" s="1"/>
  <c r="V57" i="7"/>
  <c r="AI16" i="7"/>
  <c r="AJ16" i="7" s="1"/>
  <c r="V65" i="7"/>
  <c r="S26" i="7"/>
  <c r="AI24" i="7"/>
  <c r="AJ24" i="7" s="1"/>
  <c r="V33" i="7"/>
  <c r="V27" i="7"/>
  <c r="AI23" i="7"/>
  <c r="AJ23" i="7" s="1"/>
  <c r="V72" i="7"/>
  <c r="AI21" i="7"/>
  <c r="AJ21" i="7" s="1"/>
  <c r="V70" i="7"/>
  <c r="AI18" i="7"/>
  <c r="AJ18" i="7" s="1"/>
  <c r="V67" i="7"/>
  <c r="AI15" i="7"/>
  <c r="AJ15" i="7" s="1"/>
  <c r="V64" i="7"/>
  <c r="AI11" i="7"/>
  <c r="AJ11" i="7" s="1"/>
  <c r="V60" i="7"/>
  <c r="V58" i="7"/>
  <c r="AT70" i="2"/>
  <c r="W21" i="5"/>
  <c r="W19" i="5"/>
  <c r="AG16" i="5"/>
  <c r="AH16" i="5"/>
  <c r="AH11" i="5"/>
  <c r="AG11" i="5"/>
  <c r="AG9" i="5"/>
  <c r="AH9" i="5"/>
  <c r="S19" i="5"/>
  <c r="AG17" i="5"/>
  <c r="AH17" i="5"/>
  <c r="W22" i="5"/>
  <c r="AG15" i="5"/>
  <c r="AH15" i="5"/>
  <c r="AG13" i="5"/>
  <c r="AH13" i="5"/>
  <c r="AG10" i="5"/>
  <c r="AH10" i="5"/>
  <c r="AH8" i="5"/>
  <c r="AG8" i="5"/>
  <c r="S23" i="5"/>
  <c r="AQ96" i="2"/>
  <c r="P56" i="4"/>
  <c r="R56" i="4"/>
  <c r="S57" i="4"/>
  <c r="S44" i="4"/>
  <c r="AT95" i="2" s="1"/>
  <c r="R44" i="4"/>
  <c r="AS95" i="2" s="1"/>
  <c r="S23" i="4"/>
  <c r="AM97" i="2"/>
  <c r="AM31" i="2" s="1"/>
  <c r="AU97" i="2"/>
  <c r="AU31" i="2" s="1"/>
  <c r="S52" i="4"/>
  <c r="AB83" i="2"/>
  <c r="AU39" i="2"/>
  <c r="AT38" i="2"/>
  <c r="AQ38" i="2"/>
  <c r="AP39" i="2"/>
  <c r="AT43" i="2"/>
  <c r="AS39" i="2"/>
  <c r="AT48" i="2"/>
  <c r="AI326" i="2"/>
  <c r="AC34" i="2"/>
  <c r="AM43" i="2"/>
  <c r="AE38" i="2"/>
  <c r="AL43" i="2"/>
  <c r="AI38" i="2"/>
  <c r="Z326" i="2"/>
  <c r="AQ30" i="2"/>
  <c r="AQ49" i="2"/>
  <c r="AD34" i="2"/>
  <c r="H39" i="2" s="1"/>
  <c r="F9" i="2" s="1"/>
  <c r="AT39" i="2"/>
  <c r="AO43" i="2"/>
  <c r="AO30" i="2"/>
  <c r="AJ326" i="2"/>
  <c r="AL48" i="2"/>
  <c r="AD38" i="2"/>
  <c r="AN49" i="2"/>
  <c r="AQ39" i="2"/>
  <c r="AP49" i="2"/>
  <c r="AA326" i="2"/>
  <c r="AM48" i="2"/>
  <c r="AV49" i="2"/>
  <c r="AM144" i="2"/>
  <c r="AN144" i="2"/>
  <c r="AJ329" i="2" s="1"/>
  <c r="AV144" i="2"/>
  <c r="AZ145" i="2" s="1"/>
  <c r="AO144" i="2"/>
  <c r="AO146" i="2" s="1"/>
  <c r="AP144" i="2"/>
  <c r="AQ144" i="2"/>
  <c r="AQ145" i="2" s="1"/>
  <c r="AN55" i="2"/>
  <c r="AI328" i="2"/>
  <c r="AH328" i="2"/>
  <c r="AE328" i="2"/>
  <c r="AL71" i="2"/>
  <c r="AG328" i="2"/>
  <c r="AM55" i="2"/>
  <c r="AJ328" i="2"/>
  <c r="AR71" i="2"/>
  <c r="AO145" i="2"/>
  <c r="AN146" i="2"/>
  <c r="AU132" i="2"/>
  <c r="N32" i="6"/>
  <c r="R33" i="6" s="1"/>
  <c r="R24" i="6"/>
  <c r="AT134" i="2"/>
  <c r="AU136" i="2"/>
  <c r="T22" i="6"/>
  <c r="AT137" i="2"/>
  <c r="AR144" i="2"/>
  <c r="AV145" i="2" s="1"/>
  <c r="U23" i="6"/>
  <c r="J24" i="6"/>
  <c r="R23" i="6"/>
  <c r="S22" i="6"/>
  <c r="AT136" i="2"/>
  <c r="AT144" i="2" s="1"/>
  <c r="H247" i="25"/>
  <c r="AA253" i="2"/>
  <c r="AH69" i="25"/>
  <c r="AG212" i="25"/>
  <c r="AJ222" i="2"/>
  <c r="AV30" i="2"/>
  <c r="AR49" i="2"/>
  <c r="AR39" i="2"/>
  <c r="AR30" i="2"/>
  <c r="AR43" i="2"/>
  <c r="C55" i="7"/>
  <c r="AD211" i="2"/>
  <c r="N46" i="4"/>
  <c r="R46" i="4"/>
  <c r="O47" i="4"/>
  <c r="S70" i="20"/>
  <c r="T59" i="20"/>
  <c r="Q52" i="20"/>
  <c r="AR177" i="2"/>
  <c r="Q54" i="20"/>
  <c r="Q72" i="20"/>
  <c r="T61" i="20"/>
  <c r="Q59" i="20"/>
  <c r="Q69" i="20"/>
  <c r="S64" i="20"/>
  <c r="R65" i="20"/>
  <c r="Q65" i="20"/>
  <c r="Q68" i="20"/>
  <c r="Q70" i="20"/>
  <c r="T73" i="20"/>
  <c r="Q36" i="20"/>
  <c r="Q50" i="20"/>
  <c r="R59" i="20"/>
  <c r="S61" i="20"/>
  <c r="R68" i="20"/>
  <c r="T74" i="20"/>
  <c r="S69" i="20"/>
  <c r="R64" i="20"/>
  <c r="T70" i="20"/>
  <c r="Q43" i="20"/>
  <c r="Q48" i="20"/>
  <c r="Q27" i="20"/>
  <c r="R75" i="20"/>
  <c r="N76" i="20"/>
  <c r="AP209" i="2"/>
  <c r="AL223" i="2"/>
  <c r="S53" i="4"/>
  <c r="T45" i="4"/>
  <c r="T65" i="20"/>
  <c r="T75" i="20"/>
  <c r="Q53" i="20"/>
  <c r="AH72" i="25"/>
  <c r="AW240" i="2" s="1"/>
  <c r="R58" i="20"/>
  <c r="S65" i="20"/>
  <c r="R73" i="20"/>
  <c r="R70" i="20"/>
  <c r="Q51" i="20"/>
  <c r="AK42" i="20" s="1"/>
  <c r="Q39" i="20"/>
  <c r="AK40" i="20" s="1"/>
  <c r="O45" i="4"/>
  <c r="S59" i="20"/>
  <c r="AH285" i="25"/>
  <c r="AH286" i="25" s="1"/>
  <c r="T58" i="4"/>
  <c r="AP98" i="2"/>
  <c r="AL327" i="2"/>
  <c r="AU48" i="2"/>
  <c r="AP265" i="2"/>
  <c r="S73" i="20"/>
  <c r="P45" i="4"/>
  <c r="Q75" i="20"/>
  <c r="AG73" i="25"/>
  <c r="AO56" i="2"/>
  <c r="T66" i="20"/>
  <c r="AU38" i="2"/>
  <c r="Q66" i="20"/>
  <c r="AP30" i="2"/>
  <c r="AT30" i="2"/>
  <c r="T69" i="20"/>
  <c r="T58" i="20"/>
  <c r="R74" i="20"/>
  <c r="Q74" i="20"/>
  <c r="S58" i="20"/>
  <c r="R72" i="20"/>
  <c r="S74" i="20"/>
  <c r="U27" i="20"/>
  <c r="T72" i="20"/>
  <c r="O58" i="4"/>
  <c r="T47" i="4"/>
  <c r="AH212" i="25"/>
  <c r="AH213" i="25" s="1"/>
  <c r="O58" i="7"/>
  <c r="Q60" i="7"/>
  <c r="R59" i="7"/>
  <c r="R33" i="7"/>
  <c r="O42" i="7"/>
  <c r="R67" i="7"/>
  <c r="O46" i="7"/>
  <c r="Q64" i="7"/>
  <c r="Q59" i="7"/>
  <c r="Q57" i="7"/>
  <c r="Q45" i="4"/>
  <c r="AR95" i="2"/>
  <c r="Q47" i="4"/>
  <c r="AV39" i="2"/>
  <c r="AV38" i="2"/>
  <c r="AR48" i="2"/>
  <c r="AR38" i="2"/>
  <c r="AH174" i="25"/>
  <c r="AH177" i="25" s="1"/>
  <c r="AH178" i="25" s="1"/>
  <c r="AM212" i="2"/>
  <c r="L55" i="7"/>
  <c r="AE43" i="2"/>
  <c r="J55" i="3"/>
  <c r="AK46" i="2"/>
  <c r="AK49" i="2" s="1"/>
  <c r="R267" i="2"/>
  <c r="V269" i="2"/>
  <c r="H33" i="6"/>
  <c r="AP179" i="2"/>
  <c r="AL178" i="2"/>
  <c r="AL144" i="2"/>
  <c r="AM146" i="2" s="1"/>
  <c r="AF42" i="2"/>
  <c r="I45" i="3"/>
  <c r="AJ267" i="2"/>
  <c r="AA257" i="2"/>
  <c r="AK247" i="2"/>
  <c r="AS209" i="2"/>
  <c r="AF328" i="2"/>
  <c r="AC35" i="2"/>
  <c r="D23" i="5"/>
  <c r="F24" i="5" s="1"/>
  <c r="J25" i="5" s="1"/>
  <c r="H21" i="5"/>
  <c r="AE70" i="2"/>
  <c r="AI71" i="2" s="1"/>
  <c r="H19" i="5"/>
  <c r="F53" i="3"/>
  <c r="AG42" i="2"/>
  <c r="AF329" i="2"/>
  <c r="AJ145" i="2"/>
  <c r="AK206" i="2"/>
  <c r="K69" i="7"/>
  <c r="J38" i="7"/>
  <c r="K27" i="7"/>
  <c r="J63" i="7"/>
  <c r="J65" i="7"/>
  <c r="K68" i="7"/>
  <c r="K60" i="7"/>
  <c r="K62" i="7"/>
  <c r="K65" i="7"/>
  <c r="J70" i="7"/>
  <c r="AF206" i="2"/>
  <c r="E42" i="7"/>
  <c r="H58" i="7"/>
  <c r="G27" i="7"/>
  <c r="G28" i="7" s="1"/>
  <c r="H63" i="7"/>
  <c r="F63" i="7"/>
  <c r="G63" i="7"/>
  <c r="H62" i="7"/>
  <c r="F62" i="7"/>
  <c r="H60" i="7"/>
  <c r="H61" i="7"/>
  <c r="E50" i="7"/>
  <c r="G69" i="7"/>
  <c r="E46" i="7"/>
  <c r="F64" i="7"/>
  <c r="G61" i="7"/>
  <c r="F65" i="7"/>
  <c r="H57" i="7"/>
  <c r="H70" i="7"/>
  <c r="G58" i="7"/>
  <c r="H71" i="7"/>
  <c r="E44" i="7"/>
  <c r="H59" i="7"/>
  <c r="E43" i="7"/>
  <c r="F67" i="7"/>
  <c r="G68" i="7"/>
  <c r="F57" i="7"/>
  <c r="G72" i="7"/>
  <c r="G65" i="7"/>
  <c r="H68" i="7"/>
  <c r="E39" i="7"/>
  <c r="H67" i="7"/>
  <c r="F72" i="7"/>
  <c r="AI244" i="2"/>
  <c r="AI267" i="2"/>
  <c r="AK246" i="2"/>
  <c r="AK267" i="2"/>
  <c r="AK245" i="2"/>
  <c r="AN71" i="2"/>
  <c r="AI329" i="2"/>
  <c r="K52" i="3"/>
  <c r="AE145" i="2"/>
  <c r="AB329" i="2"/>
  <c r="AI145" i="2"/>
  <c r="AF146" i="2"/>
  <c r="G45" i="3"/>
  <c r="AD42" i="2"/>
  <c r="J57" i="3"/>
  <c r="AK41" i="2"/>
  <c r="AI45" i="2"/>
  <c r="AI48" i="2" s="1"/>
  <c r="H57" i="3"/>
  <c r="F331" i="2"/>
  <c r="J244" i="2"/>
  <c r="I244" i="2"/>
  <c r="I331" i="2"/>
  <c r="Q245" i="2"/>
  <c r="Q342" i="2"/>
  <c r="N244" i="2"/>
  <c r="J331" i="2"/>
  <c r="M244" i="2"/>
  <c r="R342" i="2"/>
  <c r="R245" i="2"/>
  <c r="O331" i="2"/>
  <c r="N331" i="2"/>
  <c r="S244" i="2"/>
  <c r="R244" i="2"/>
  <c r="W244" i="2"/>
  <c r="V342" i="2"/>
  <c r="V244" i="2"/>
  <c r="S331" i="2"/>
  <c r="V331" i="2"/>
  <c r="Z244" i="2"/>
  <c r="W331" i="2"/>
  <c r="Z342" i="2"/>
  <c r="Z245" i="2"/>
  <c r="AA244" i="2"/>
  <c r="AG331" i="2"/>
  <c r="Q56" i="4"/>
  <c r="U57" i="4" s="1"/>
  <c r="AK244" i="2"/>
  <c r="AD331" i="2"/>
  <c r="Z29" i="4"/>
  <c r="AE331" i="2"/>
  <c r="AL72" i="2"/>
  <c r="AI39" i="2"/>
  <c r="AE39" i="2"/>
  <c r="AI30" i="2"/>
  <c r="AF41" i="2"/>
  <c r="E57" i="3"/>
  <c r="F25" i="3"/>
  <c r="J26" i="3" s="1"/>
  <c r="U270" i="2"/>
  <c r="H47" i="7"/>
  <c r="H54" i="7" s="1"/>
  <c r="AI206" i="2"/>
  <c r="N51" i="3"/>
  <c r="N52" i="3"/>
  <c r="U31" i="6"/>
  <c r="Q32" i="6"/>
  <c r="F65" i="29"/>
  <c r="E44" i="29"/>
  <c r="S74" i="25"/>
  <c r="H243" i="25"/>
  <c r="H277" i="25"/>
  <c r="H136" i="25"/>
  <c r="L171" i="25"/>
  <c r="L206" i="25"/>
  <c r="S171" i="25"/>
  <c r="S102" i="25"/>
  <c r="S277" i="25"/>
  <c r="S206" i="25"/>
  <c r="X277" i="25"/>
  <c r="X102" i="25"/>
  <c r="X243" i="25"/>
  <c r="X171" i="25"/>
  <c r="U267" i="2"/>
  <c r="I50" i="20"/>
  <c r="J58" i="20"/>
  <c r="I47" i="20"/>
  <c r="J69" i="20"/>
  <c r="I24" i="3"/>
  <c r="L342" i="2"/>
  <c r="L245" i="2"/>
  <c r="Q331" i="2"/>
  <c r="Y342" i="2"/>
  <c r="Y245" i="2"/>
  <c r="AC245" i="2"/>
  <c r="P270" i="2"/>
  <c r="S51" i="3"/>
  <c r="K31" i="6"/>
  <c r="AC73" i="25"/>
  <c r="AR241" i="2" s="1"/>
  <c r="AD73" i="25"/>
  <c r="AS241" i="2" s="1"/>
  <c r="AC267" i="2"/>
  <c r="U74" i="25"/>
  <c r="H65" i="29"/>
  <c r="G65" i="29"/>
  <c r="G44" i="29"/>
  <c r="J32" i="6"/>
  <c r="N23" i="6"/>
  <c r="I59" i="20"/>
  <c r="AO46" i="2"/>
  <c r="AO49" i="2" s="1"/>
  <c r="N29" i="7"/>
  <c r="O30" i="7" s="1"/>
  <c r="J31" i="6"/>
  <c r="P49" i="7"/>
  <c r="S67" i="7"/>
  <c r="P42" i="7"/>
  <c r="P54" i="7" s="1"/>
  <c r="P50" i="7"/>
  <c r="P43" i="7"/>
  <c r="AQ208" i="2"/>
  <c r="AQ209" i="2" s="1"/>
  <c r="AQ206" i="2"/>
  <c r="S64" i="7"/>
  <c r="S58" i="7"/>
  <c r="P36" i="7"/>
  <c r="P41" i="7"/>
  <c r="P32" i="6"/>
  <c r="P33" i="6" s="1"/>
  <c r="Q57" i="3"/>
  <c r="Q24" i="3"/>
  <c r="S243" i="25"/>
  <c r="X206" i="25"/>
  <c r="S213" i="25"/>
  <c r="I243" i="25"/>
  <c r="I102" i="25"/>
  <c r="W104" i="25"/>
  <c r="P61" i="20"/>
  <c r="F26" i="6"/>
  <c r="J26" i="6"/>
  <c r="P72" i="20"/>
  <c r="Q46" i="7"/>
  <c r="Q26" i="7"/>
  <c r="AW144" i="2"/>
  <c r="AS94" i="2"/>
  <c r="AS206" i="2"/>
  <c r="AW207" i="2" s="1"/>
  <c r="R45" i="7"/>
  <c r="T64" i="7"/>
  <c r="T73" i="7" s="1"/>
  <c r="L67" i="29"/>
  <c r="K102" i="25"/>
  <c r="Y277" i="25"/>
  <c r="I277" i="25"/>
  <c r="W213" i="25"/>
  <c r="T177" i="25"/>
  <c r="T178" i="25" s="1"/>
  <c r="F48" i="26"/>
  <c r="T72" i="25"/>
  <c r="J70" i="26"/>
  <c r="X175" i="25"/>
  <c r="X177" i="25" s="1"/>
  <c r="E70" i="26"/>
  <c r="AD20" i="26"/>
  <c r="V176" i="25"/>
  <c r="V177" i="25" s="1"/>
  <c r="V178" i="25" s="1"/>
  <c r="AE20" i="26"/>
  <c r="Z176" i="25"/>
  <c r="Z177" i="25" s="1"/>
  <c r="Z178" i="25" s="1"/>
  <c r="AG20" i="26"/>
  <c r="F195" i="27"/>
  <c r="R26" i="6"/>
  <c r="P59" i="20"/>
  <c r="AR206" i="2"/>
  <c r="P39" i="20"/>
  <c r="AJ40" i="20" s="1"/>
  <c r="AS135" i="2"/>
  <c r="R39" i="7"/>
  <c r="R52" i="7" s="1"/>
  <c r="AD72" i="25"/>
  <c r="G70" i="26"/>
  <c r="U172" i="25"/>
  <c r="AC172" i="25"/>
  <c r="AC177" i="25" s="1"/>
  <c r="AC72" i="25"/>
  <c r="AB173" i="25"/>
  <c r="AB177" i="25" s="1"/>
  <c r="I195" i="27"/>
  <c r="Y138" i="25"/>
  <c r="X282" i="25"/>
  <c r="X285" i="25" s="1"/>
  <c r="X286" i="25" s="1"/>
  <c r="AA282" i="25"/>
  <c r="AA285" i="25" s="1"/>
  <c r="AA286" i="25" s="1"/>
  <c r="AU208" i="2"/>
  <c r="AU209" i="2" s="1"/>
  <c r="T39" i="7"/>
  <c r="T49" i="7"/>
  <c r="AU206" i="2"/>
  <c r="T41" i="7"/>
  <c r="T45" i="7"/>
  <c r="T36" i="7"/>
  <c r="T43" i="7"/>
  <c r="T50" i="7"/>
  <c r="T47" i="7"/>
  <c r="T18" i="5"/>
  <c r="AG280" i="25"/>
  <c r="U52" i="4"/>
  <c r="L69" i="25"/>
  <c r="L75" i="25" s="1"/>
  <c r="L38" i="25" s="1"/>
  <c r="L39" i="25" s="1"/>
  <c r="K177" i="25"/>
  <c r="O177" i="25"/>
  <c r="O178" i="25" s="1"/>
  <c r="T44" i="7"/>
  <c r="T30" i="6"/>
  <c r="AU130" i="2"/>
  <c r="AU144" i="2" s="1"/>
  <c r="T31" i="7"/>
  <c r="S139" i="25"/>
  <c r="S142" i="25" s="1"/>
  <c r="W139" i="25"/>
  <c r="W142" i="25" s="1"/>
  <c r="Y207" i="25"/>
  <c r="AF207" i="25"/>
  <c r="AF212" i="25" s="1"/>
  <c r="N36" i="20"/>
  <c r="L110" i="25"/>
  <c r="T46" i="7"/>
  <c r="AG14" i="5"/>
  <c r="T22" i="5"/>
  <c r="U60" i="4"/>
  <c r="AV208" i="2"/>
  <c r="AV209" i="2" s="1"/>
  <c r="U47" i="7"/>
  <c r="U46" i="7"/>
  <c r="U45" i="7"/>
  <c r="U44" i="7"/>
  <c r="AV206" i="2"/>
  <c r="U43" i="7"/>
  <c r="U41" i="7"/>
  <c r="U39" i="7"/>
  <c r="N26" i="6"/>
  <c r="U37" i="7"/>
  <c r="U36" i="7"/>
  <c r="AN145" i="2"/>
  <c r="AM145" i="2"/>
  <c r="Y202" i="2" l="1"/>
  <c r="O127" i="2"/>
  <c r="AC83" i="2"/>
  <c r="R45" i="4"/>
  <c r="AV43" i="2"/>
  <c r="N40" i="25"/>
  <c r="AA75" i="25"/>
  <c r="AA38" i="25" s="1"/>
  <c r="AG178" i="25"/>
  <c r="H73" i="7"/>
  <c r="J73" i="7"/>
  <c r="D55" i="7"/>
  <c r="AE211" i="2"/>
  <c r="AA330" i="2"/>
  <c r="Z330" i="2"/>
  <c r="AD207" i="2"/>
  <c r="AH207" i="2"/>
  <c r="BB207" i="2"/>
  <c r="F17" i="2"/>
  <c r="G54" i="7"/>
  <c r="M66" i="7"/>
  <c r="M41" i="7"/>
  <c r="AN206" i="2"/>
  <c r="M69" i="7"/>
  <c r="AN208" i="2"/>
  <c r="M46" i="7"/>
  <c r="M60" i="7"/>
  <c r="M38" i="7"/>
  <c r="N33" i="7"/>
  <c r="N34" i="7" s="1"/>
  <c r="P65" i="7"/>
  <c r="O62" i="7"/>
  <c r="AG24" i="7"/>
  <c r="P66" i="7"/>
  <c r="O68" i="7"/>
  <c r="O70" i="7"/>
  <c r="P63" i="7"/>
  <c r="P64" i="7"/>
  <c r="O65" i="7"/>
  <c r="P60" i="7"/>
  <c r="O67" i="7"/>
  <c r="O59" i="7"/>
  <c r="N67" i="7"/>
  <c r="O27" i="7"/>
  <c r="S28" i="7" s="1"/>
  <c r="N72" i="7"/>
  <c r="O57" i="7"/>
  <c r="N64" i="7"/>
  <c r="M37" i="7"/>
  <c r="M44" i="7"/>
  <c r="M27" i="7"/>
  <c r="M36" i="7"/>
  <c r="M58" i="7"/>
  <c r="M50" i="7"/>
  <c r="M68" i="7"/>
  <c r="M26" i="7"/>
  <c r="N26" i="7"/>
  <c r="Q25" i="7"/>
  <c r="P70" i="7"/>
  <c r="N71" i="7"/>
  <c r="N65" i="7"/>
  <c r="P67" i="7"/>
  <c r="N57" i="7"/>
  <c r="N63" i="7"/>
  <c r="P58" i="7"/>
  <c r="N70" i="7"/>
  <c r="N60" i="7"/>
  <c r="P57" i="7"/>
  <c r="O60" i="7"/>
  <c r="P68" i="7"/>
  <c r="O71" i="7"/>
  <c r="O64" i="7"/>
  <c r="N58" i="7"/>
  <c r="P72" i="7"/>
  <c r="P62" i="7"/>
  <c r="O66" i="7"/>
  <c r="M52" i="7"/>
  <c r="M59" i="7"/>
  <c r="M63" i="7"/>
  <c r="M39" i="7"/>
  <c r="M57" i="7"/>
  <c r="M25" i="7"/>
  <c r="M72" i="7"/>
  <c r="M45" i="7"/>
  <c r="M49" i="7"/>
  <c r="P71" i="7"/>
  <c r="O72" i="7"/>
  <c r="N69" i="7"/>
  <c r="N68" i="7"/>
  <c r="P59" i="7"/>
  <c r="P73" i="7" s="1"/>
  <c r="N62" i="7"/>
  <c r="N27" i="7"/>
  <c r="M67" i="7"/>
  <c r="M62" i="7"/>
  <c r="M51" i="7"/>
  <c r="M65" i="7"/>
  <c r="M47" i="7"/>
  <c r="M71" i="7"/>
  <c r="M48" i="7"/>
  <c r="M70" i="7"/>
  <c r="M42" i="7"/>
  <c r="N59" i="7"/>
  <c r="N66" i="7"/>
  <c r="P27" i="7"/>
  <c r="O63" i="7"/>
  <c r="E52" i="7"/>
  <c r="M32" i="7"/>
  <c r="Q32" i="7"/>
  <c r="AL209" i="2"/>
  <c r="AG327" i="2"/>
  <c r="AK98" i="2"/>
  <c r="AH327" i="2"/>
  <c r="AO98" i="2"/>
  <c r="Z327" i="2"/>
  <c r="AH98" i="2"/>
  <c r="AA327" i="2"/>
  <c r="AD98" i="2"/>
  <c r="AO97" i="2"/>
  <c r="AO31" i="2" s="1"/>
  <c r="AK97" i="2"/>
  <c r="AK31" i="2" s="1"/>
  <c r="AK96" i="2"/>
  <c r="AD97" i="2"/>
  <c r="AD31" i="2" s="1"/>
  <c r="Z83" i="2"/>
  <c r="Z85" i="2" s="1"/>
  <c r="AD96" i="2"/>
  <c r="AF97" i="2"/>
  <c r="AF31" i="2" s="1"/>
  <c r="AF96" i="2"/>
  <c r="AG97" i="2"/>
  <c r="AG31" i="2" s="1"/>
  <c r="AG96" i="2"/>
  <c r="AJ96" i="2"/>
  <c r="AA83" i="2"/>
  <c r="AA85" i="2" s="1"/>
  <c r="AN97" i="2"/>
  <c r="AN31" i="2" s="1"/>
  <c r="AJ97" i="2"/>
  <c r="AJ31" i="2" s="1"/>
  <c r="AF327" i="2"/>
  <c r="AN98" i="2"/>
  <c r="AJ98" i="2"/>
  <c r="AE327" i="2"/>
  <c r="AI96" i="2"/>
  <c r="AI98" i="2"/>
  <c r="AM98" i="2"/>
  <c r="AA82" i="2"/>
  <c r="Z82" i="2"/>
  <c r="Z84" i="2" s="1"/>
  <c r="AE213" i="25"/>
  <c r="H39" i="25"/>
  <c r="AC70" i="25"/>
  <c r="AR238" i="2" s="1"/>
  <c r="W110" i="25"/>
  <c r="AC178" i="25"/>
  <c r="AB178" i="25"/>
  <c r="X178" i="25"/>
  <c r="Y178" i="25"/>
  <c r="AD178" i="25"/>
  <c r="S178" i="25"/>
  <c r="V110" i="25"/>
  <c r="P40" i="25"/>
  <c r="AE285" i="25"/>
  <c r="AE286" i="25" s="1"/>
  <c r="AT241" i="2"/>
  <c r="AF213" i="25"/>
  <c r="AE74" i="25"/>
  <c r="AE75" i="25" s="1"/>
  <c r="AE38" i="25" s="1"/>
  <c r="AE39" i="25" s="1"/>
  <c r="AH74" i="25"/>
  <c r="AW242" i="2" s="1"/>
  <c r="AL224" i="2" s="1"/>
  <c r="AF74" i="25"/>
  <c r="AU242" i="2" s="1"/>
  <c r="AV238" i="2"/>
  <c r="AE178" i="25"/>
  <c r="S110" i="25"/>
  <c r="AG110" i="25"/>
  <c r="AD110" i="25"/>
  <c r="AH110" i="25"/>
  <c r="AA110" i="25"/>
  <c r="T110" i="25"/>
  <c r="AF110" i="25"/>
  <c r="AB110" i="25"/>
  <c r="X110" i="25"/>
  <c r="AD69" i="25"/>
  <c r="AS237" i="2" s="1"/>
  <c r="AS265" i="2" s="1"/>
  <c r="AF69" i="25"/>
  <c r="AT265" i="2"/>
  <c r="AT269" i="2" s="1"/>
  <c r="Z69" i="25"/>
  <c r="AB69" i="25"/>
  <c r="AQ237" i="2" s="1"/>
  <c r="K39" i="25"/>
  <c r="P39" i="25"/>
  <c r="AC110" i="25"/>
  <c r="Y110" i="25"/>
  <c r="I40" i="25"/>
  <c r="I39" i="25"/>
  <c r="U110" i="25"/>
  <c r="O39" i="25"/>
  <c r="Q40" i="25"/>
  <c r="Q39" i="25"/>
  <c r="R39" i="25"/>
  <c r="U28" i="7"/>
  <c r="AV207" i="2"/>
  <c r="AS330" i="2"/>
  <c r="BB208" i="2"/>
  <c r="Z202" i="2"/>
  <c r="AU178" i="2"/>
  <c r="S76" i="20"/>
  <c r="R76" i="20"/>
  <c r="U76" i="20"/>
  <c r="AV178" i="2"/>
  <c r="AW178" i="2"/>
  <c r="AW179" i="2"/>
  <c r="V76" i="20"/>
  <c r="AM329" i="2"/>
  <c r="AT145" i="2"/>
  <c r="AX145" i="2"/>
  <c r="AQ146" i="2"/>
  <c r="AS144" i="2"/>
  <c r="AS145" i="2" s="1"/>
  <c r="BC135" i="2"/>
  <c r="AY144" i="2" s="1"/>
  <c r="AD22" i="6"/>
  <c r="AE22" i="6"/>
  <c r="V26" i="6"/>
  <c r="V27" i="6" s="1"/>
  <c r="R26" i="3"/>
  <c r="AP48" i="2"/>
  <c r="AL326" i="2"/>
  <c r="Q54" i="3"/>
  <c r="Q55" i="3"/>
  <c r="U54" i="3"/>
  <c r="N48" i="3"/>
  <c r="AP38" i="2"/>
  <c r="AD35" i="2"/>
  <c r="O39" i="2" s="1"/>
  <c r="F10" i="2" s="1"/>
  <c r="AP43" i="2"/>
  <c r="H54" i="3"/>
  <c r="L54" i="3"/>
  <c r="V54" i="3"/>
  <c r="R54" i="3"/>
  <c r="R55" i="3"/>
  <c r="I54" i="3"/>
  <c r="I55" i="3"/>
  <c r="AN48" i="2"/>
  <c r="AN38" i="2"/>
  <c r="M54" i="3"/>
  <c r="AN39" i="2"/>
  <c r="AN43" i="2"/>
  <c r="AN30" i="2"/>
  <c r="AM326" i="2"/>
  <c r="AW30" i="2"/>
  <c r="AW39" i="2"/>
  <c r="AS43" i="2"/>
  <c r="AS30" i="2"/>
  <c r="H55" i="3"/>
  <c r="N54" i="3"/>
  <c r="T54" i="4"/>
  <c r="AV96" i="2"/>
  <c r="U54" i="4"/>
  <c r="AR327" i="2"/>
  <c r="AV98" i="2"/>
  <c r="AS329" i="2"/>
  <c r="BA145" i="2"/>
  <c r="AX146" i="2"/>
  <c r="AW146" i="2"/>
  <c r="H40" i="25"/>
  <c r="AB254" i="2"/>
  <c r="AA255" i="2"/>
  <c r="AP220" i="2"/>
  <c r="AE225" i="2"/>
  <c r="J40" i="25"/>
  <c r="R40" i="25"/>
  <c r="L111" i="25"/>
  <c r="AL270" i="2"/>
  <c r="AP270" i="2"/>
  <c r="F286" i="25"/>
  <c r="AD253" i="2"/>
  <c r="T32" i="7"/>
  <c r="V28" i="7"/>
  <c r="V73" i="7"/>
  <c r="T54" i="7"/>
  <c r="T55" i="7" s="1"/>
  <c r="S73" i="7"/>
  <c r="R73" i="7"/>
  <c r="V34" i="7"/>
  <c r="X21" i="5"/>
  <c r="X19" i="5"/>
  <c r="Y22" i="5"/>
  <c r="AC14" i="5"/>
  <c r="AH14" i="5"/>
  <c r="AT71" i="2"/>
  <c r="AP328" i="2"/>
  <c r="AT72" i="2"/>
  <c r="R58" i="4"/>
  <c r="R47" i="4"/>
  <c r="R57" i="4"/>
  <c r="S24" i="4"/>
  <c r="AT94" i="2"/>
  <c r="S47" i="4"/>
  <c r="S58" i="4"/>
  <c r="S45" i="4"/>
  <c r="T57" i="4"/>
  <c r="P58" i="4"/>
  <c r="T59" i="4" s="1"/>
  <c r="S54" i="4"/>
  <c r="AW145" i="2"/>
  <c r="AP146" i="2"/>
  <c r="AK329" i="2"/>
  <c r="AL329" i="2"/>
  <c r="AN56" i="2"/>
  <c r="R27" i="6"/>
  <c r="T23" i="6"/>
  <c r="U24" i="6"/>
  <c r="T24" i="6"/>
  <c r="S32" i="6"/>
  <c r="S33" i="6" s="1"/>
  <c r="S23" i="6"/>
  <c r="AR145" i="2"/>
  <c r="AR146" i="2"/>
  <c r="AN329" i="2"/>
  <c r="AM269" i="2"/>
  <c r="AC85" i="2"/>
  <c r="N127" i="2"/>
  <c r="U18" i="5"/>
  <c r="U22" i="5"/>
  <c r="T31" i="6"/>
  <c r="T32" i="6"/>
  <c r="T33" i="6" s="1"/>
  <c r="T23" i="5"/>
  <c r="AU70" i="2"/>
  <c r="T21" i="5"/>
  <c r="T19" i="5"/>
  <c r="Y69" i="25"/>
  <c r="AR240" i="2"/>
  <c r="AC75" i="25"/>
  <c r="AC38" i="25" s="1"/>
  <c r="AS240" i="2"/>
  <c r="T69" i="25"/>
  <c r="T75" i="25" s="1"/>
  <c r="T38" i="25" s="1"/>
  <c r="F131" i="27"/>
  <c r="X72" i="25"/>
  <c r="J48" i="26"/>
  <c r="L72" i="26"/>
  <c r="AO327" i="2"/>
  <c r="AS98" i="2"/>
  <c r="AC82" i="2"/>
  <c r="AH223" i="2"/>
  <c r="U33" i="6"/>
  <c r="Q33" i="6"/>
  <c r="AF330" i="2"/>
  <c r="AE330" i="2"/>
  <c r="AJ204" i="2"/>
  <c r="W202" i="2"/>
  <c r="AM207" i="2"/>
  <c r="AI207" i="2"/>
  <c r="AK48" i="2"/>
  <c r="AO38" i="2"/>
  <c r="AH326" i="2"/>
  <c r="AG326" i="2"/>
  <c r="AK43" i="2"/>
  <c r="AK38" i="2"/>
  <c r="AB34" i="2"/>
  <c r="AC330" i="2"/>
  <c r="AJ207" i="2"/>
  <c r="AF207" i="2"/>
  <c r="AB330" i="2"/>
  <c r="V202" i="2"/>
  <c r="K73" i="7"/>
  <c r="K28" i="7"/>
  <c r="AJ30" i="2"/>
  <c r="AF43" i="2"/>
  <c r="AF30" i="2"/>
  <c r="AF49" i="2"/>
  <c r="AF39" i="2"/>
  <c r="AJ39" i="2"/>
  <c r="AV241" i="2"/>
  <c r="AT96" i="2"/>
  <c r="AT97" i="2"/>
  <c r="AT31" i="2" s="1"/>
  <c r="AP267" i="2"/>
  <c r="Q76" i="20"/>
  <c r="AV179" i="2"/>
  <c r="AS178" i="2"/>
  <c r="AR178" i="2"/>
  <c r="AR179" i="2"/>
  <c r="Y172" i="2"/>
  <c r="I174" i="2" s="1"/>
  <c r="AG285" i="25"/>
  <c r="AG286" i="25" s="1"/>
  <c r="Y142" i="25"/>
  <c r="Q54" i="7"/>
  <c r="Q55" i="7" s="1"/>
  <c r="Q52" i="7"/>
  <c r="U52" i="7"/>
  <c r="AQ330" i="2"/>
  <c r="AU207" i="2"/>
  <c r="W69" i="25"/>
  <c r="I131" i="27"/>
  <c r="AI20" i="26"/>
  <c r="P55" i="7"/>
  <c r="AQ212" i="2"/>
  <c r="AI211" i="2"/>
  <c r="H55" i="7"/>
  <c r="G336" i="2"/>
  <c r="G337" i="2"/>
  <c r="G73" i="7"/>
  <c r="AE72" i="2"/>
  <c r="AB328" i="2"/>
  <c r="AL55" i="2"/>
  <c r="AM56" i="2" s="1"/>
  <c r="AE71" i="2"/>
  <c r="AA328" i="2"/>
  <c r="AT146" i="2"/>
  <c r="Q58" i="4"/>
  <c r="U59" i="4" s="1"/>
  <c r="AG74" i="25"/>
  <c r="H52" i="7"/>
  <c r="O28" i="7"/>
  <c r="G48" i="26"/>
  <c r="U72" i="25"/>
  <c r="U75" i="25" s="1"/>
  <c r="U38" i="25" s="1"/>
  <c r="AO330" i="2"/>
  <c r="AS207" i="2"/>
  <c r="AP330" i="2"/>
  <c r="Y212" i="25"/>
  <c r="Y213" i="25" s="1"/>
  <c r="L40" i="25"/>
  <c r="O40" i="25"/>
  <c r="AN330" i="2"/>
  <c r="AR207" i="2"/>
  <c r="AQ207" i="2"/>
  <c r="AM330" i="2"/>
  <c r="J33" i="6"/>
  <c r="N33" i="6"/>
  <c r="AF38" i="2"/>
  <c r="AJ38" i="2"/>
  <c r="AA34" i="2"/>
  <c r="AF48" i="2"/>
  <c r="AC326" i="2"/>
  <c r="AB326" i="2"/>
  <c r="U54" i="7"/>
  <c r="U55" i="7" s="1"/>
  <c r="AQ329" i="2"/>
  <c r="AU146" i="2"/>
  <c r="AR329" i="2"/>
  <c r="AU145" i="2"/>
  <c r="AV146" i="2"/>
  <c r="T52" i="7"/>
  <c r="AB72" i="25"/>
  <c r="P72" i="26"/>
  <c r="U177" i="25"/>
  <c r="U178" i="25" s="1"/>
  <c r="P76" i="20"/>
  <c r="S72" i="25"/>
  <c r="S75" i="25" s="1"/>
  <c r="S38" i="25" s="1"/>
  <c r="E48" i="26"/>
  <c r="P52" i="7"/>
  <c r="AG223" i="2"/>
  <c r="H337" i="2"/>
  <c r="H336" i="2"/>
  <c r="J337" i="2"/>
  <c r="J336" i="2"/>
  <c r="AD43" i="2"/>
  <c r="AD30" i="2"/>
  <c r="AD49" i="2"/>
  <c r="AD39" i="2"/>
  <c r="AH30" i="2"/>
  <c r="AA35" i="2"/>
  <c r="AH39" i="2"/>
  <c r="F73" i="7"/>
  <c r="AG39" i="2"/>
  <c r="AG30" i="2"/>
  <c r="AG49" i="2"/>
  <c r="AK39" i="2"/>
  <c r="AK30" i="2"/>
  <c r="AG43" i="2"/>
  <c r="AH329" i="2"/>
  <c r="AL145" i="2"/>
  <c r="AL146" i="2"/>
  <c r="M127" i="2"/>
  <c r="M128" i="2" s="1"/>
  <c r="AP145" i="2"/>
  <c r="Q73" i="7"/>
  <c r="T76" i="20"/>
  <c r="AG69" i="25"/>
  <c r="AL222" i="2"/>
  <c r="AH75" i="25"/>
  <c r="AH38" i="25" s="1"/>
  <c r="AW237" i="2"/>
  <c r="AW265" i="2" s="1"/>
  <c r="AR330" i="2"/>
  <c r="E54" i="7"/>
  <c r="AL204" i="2"/>
  <c r="AH330" i="2"/>
  <c r="AO207" i="2"/>
  <c r="AG330" i="2"/>
  <c r="AK204" i="2"/>
  <c r="AK207" i="2"/>
  <c r="J54" i="3"/>
  <c r="G55" i="3"/>
  <c r="F55" i="3"/>
  <c r="AV97" i="2"/>
  <c r="AV31" i="2" s="1"/>
  <c r="AR96" i="2"/>
  <c r="AR97" i="2"/>
  <c r="AR31" i="2" s="1"/>
  <c r="O54" i="7"/>
  <c r="O52" i="7"/>
  <c r="AS97" i="2"/>
  <c r="AS31" i="2" s="1"/>
  <c r="AS96" i="2"/>
  <c r="AG213" i="25"/>
  <c r="O73" i="7" l="1"/>
  <c r="O128" i="2"/>
  <c r="BC70" i="2"/>
  <c r="AX269" i="2"/>
  <c r="P28" i="7"/>
  <c r="T28" i="7"/>
  <c r="N28" i="7"/>
  <c r="R28" i="7"/>
  <c r="J334" i="2"/>
  <c r="N73" i="7"/>
  <c r="M28" i="7"/>
  <c r="Q28" i="7"/>
  <c r="AN209" i="2"/>
  <c r="AR209" i="2"/>
  <c r="AH211" i="2"/>
  <c r="G55" i="7"/>
  <c r="M54" i="7"/>
  <c r="M73" i="7"/>
  <c r="AJ330" i="2"/>
  <c r="I339" i="2" s="1"/>
  <c r="AK330" i="2"/>
  <c r="AN207" i="2"/>
  <c r="X202" i="2"/>
  <c r="Y203" i="2" s="1"/>
  <c r="R34" i="7"/>
  <c r="AB84" i="2"/>
  <c r="AA84" i="2"/>
  <c r="AP327" i="2"/>
  <c r="AB85" i="2"/>
  <c r="AG220" i="2"/>
  <c r="AB252" i="2"/>
  <c r="AR265" i="2"/>
  <c r="AW266" i="2"/>
  <c r="BA270" i="2" s="1"/>
  <c r="AC254" i="2"/>
  <c r="BD241" i="2"/>
  <c r="AI223" i="2"/>
  <c r="AP223" i="2" s="1"/>
  <c r="AF75" i="25"/>
  <c r="AF38" i="25" s="1"/>
  <c r="AT242" i="2"/>
  <c r="AJ224" i="2"/>
  <c r="AU266" i="2"/>
  <c r="AY270" i="2" s="1"/>
  <c r="AK220" i="2"/>
  <c r="AC252" i="2"/>
  <c r="AD252" i="2" s="1"/>
  <c r="AD75" i="25"/>
  <c r="AD38" i="25" s="1"/>
  <c r="AH39" i="25" s="1"/>
  <c r="AB251" i="2"/>
  <c r="AU237" i="2"/>
  <c r="AU265" i="2" s="1"/>
  <c r="AY269" i="2" s="1"/>
  <c r="AH219" i="2"/>
  <c r="AO237" i="2"/>
  <c r="Z75" i="25"/>
  <c r="Z38" i="25" s="1"/>
  <c r="Z39" i="25" s="1"/>
  <c r="AF219" i="2"/>
  <c r="AQ265" i="2"/>
  <c r="AQ269" i="2" s="1"/>
  <c r="AA202" i="2"/>
  <c r="I203" i="2" s="1"/>
  <c r="F16" i="2" s="1"/>
  <c r="Z203" i="2"/>
  <c r="AP329" i="2"/>
  <c r="AS146" i="2"/>
  <c r="AO329" i="2"/>
  <c r="AY145" i="2"/>
  <c r="AY146" i="2"/>
  <c r="AZ146" i="2"/>
  <c r="S59" i="4"/>
  <c r="AC18" i="5"/>
  <c r="Y21" i="5"/>
  <c r="Y19" i="5"/>
  <c r="AH18" i="5"/>
  <c r="AG18" i="5"/>
  <c r="R59" i="4"/>
  <c r="AT98" i="2"/>
  <c r="AQ327" i="2"/>
  <c r="J339" i="2"/>
  <c r="J338" i="2"/>
  <c r="AC84" i="2"/>
  <c r="AG222" i="2"/>
  <c r="AG225" i="2" s="1"/>
  <c r="AR266" i="2"/>
  <c r="AR243" i="2"/>
  <c r="AP212" i="2"/>
  <c r="O55" i="7"/>
  <c r="AK223" i="2"/>
  <c r="I334" i="2"/>
  <c r="I338" i="2"/>
  <c r="H338" i="2"/>
  <c r="H339" i="2"/>
  <c r="H334" i="2"/>
  <c r="AQ328" i="2"/>
  <c r="AU71" i="2"/>
  <c r="AU72" i="2"/>
  <c r="AV70" i="2"/>
  <c r="BB70" i="2" s="1"/>
  <c r="U21" i="5"/>
  <c r="U19" i="5"/>
  <c r="L17" i="2" s="1"/>
  <c r="U23" i="5"/>
  <c r="V24" i="5" s="1"/>
  <c r="AV237" i="2"/>
  <c r="AC251" i="2" s="1"/>
  <c r="AG75" i="25"/>
  <c r="AG38" i="25" s="1"/>
  <c r="E55" i="7"/>
  <c r="AF211" i="2"/>
  <c r="V45" i="25"/>
  <c r="V46" i="25" s="1"/>
  <c r="P73" i="26"/>
  <c r="AV242" i="2"/>
  <c r="AM240" i="2"/>
  <c r="X75" i="25"/>
  <c r="X38" i="25" s="1"/>
  <c r="AH222" i="2"/>
  <c r="AS266" i="2"/>
  <c r="AS243" i="2"/>
  <c r="AN237" i="2"/>
  <c r="Y75" i="25"/>
  <c r="Y38" i="25" s="1"/>
  <c r="H124" i="2"/>
  <c r="K11" i="2" s="1"/>
  <c r="N128" i="2"/>
  <c r="AW243" i="2"/>
  <c r="AL219" i="2"/>
  <c r="AL225" i="2" s="1"/>
  <c r="G334" i="2"/>
  <c r="G338" i="2"/>
  <c r="G339" i="2"/>
  <c r="AQ240" i="2"/>
  <c r="AB75" i="25"/>
  <c r="AB38" i="25" s="1"/>
  <c r="W75" i="25"/>
  <c r="W38" i="25" s="1"/>
  <c r="AL237" i="2"/>
  <c r="W203" i="2"/>
  <c r="AB259" i="2" l="1"/>
  <c r="M55" i="7"/>
  <c r="AN212" i="2"/>
  <c r="X203" i="2"/>
  <c r="AC259" i="2"/>
  <c r="AD259" i="2" s="1"/>
  <c r="AW270" i="2"/>
  <c r="G12" i="2" s="1"/>
  <c r="AD254" i="2"/>
  <c r="AD40" i="25"/>
  <c r="AI224" i="2"/>
  <c r="AI225" i="2" s="1"/>
  <c r="AI226" i="2" s="1"/>
  <c r="BD242" i="2"/>
  <c r="AT266" i="2"/>
  <c r="AT243" i="2"/>
  <c r="BD237" i="2"/>
  <c r="AU243" i="2"/>
  <c r="AY245" i="2" s="1"/>
  <c r="AJ219" i="2"/>
  <c r="AP219" i="2" s="1"/>
  <c r="AH225" i="2"/>
  <c r="AH227" i="2" s="1"/>
  <c r="AD39" i="25"/>
  <c r="AO265" i="2"/>
  <c r="AO243" i="2"/>
  <c r="AS342" i="2" s="1"/>
  <c r="AC40" i="25"/>
  <c r="AS328" i="2"/>
  <c r="AF39" i="25"/>
  <c r="AG40" i="25"/>
  <c r="AG39" i="25"/>
  <c r="Y39" i="25"/>
  <c r="AC39" i="25"/>
  <c r="AB39" i="25"/>
  <c r="X39" i="25"/>
  <c r="AA39" i="25"/>
  <c r="W39" i="25"/>
  <c r="AK224" i="2"/>
  <c r="AC255" i="2"/>
  <c r="AD255" i="2" s="1"/>
  <c r="AD251" i="2"/>
  <c r="AW267" i="2"/>
  <c r="AH40" i="25"/>
  <c r="AW269" i="2"/>
  <c r="L12" i="2" s="1"/>
  <c r="K18" i="2" s="1"/>
  <c r="BA269" i="2"/>
  <c r="BA245" i="2"/>
  <c r="AW342" i="2"/>
  <c r="AW245" i="2"/>
  <c r="G17" i="2" s="1"/>
  <c r="AX244" i="2"/>
  <c r="V25" i="5"/>
  <c r="Z25" i="5"/>
  <c r="AL243" i="2"/>
  <c r="AL265" i="2"/>
  <c r="AA251" i="2"/>
  <c r="AB40" i="25"/>
  <c r="AD42" i="25"/>
  <c r="AE40" i="25"/>
  <c r="Y40" i="25"/>
  <c r="Z40" i="25"/>
  <c r="AR328" i="2"/>
  <c r="AV71" i="2"/>
  <c r="AV72" i="2"/>
  <c r="AO331" i="2"/>
  <c r="AS244" i="2"/>
  <c r="W40" i="25"/>
  <c r="Z42" i="25"/>
  <c r="AF222" i="2"/>
  <c r="AQ243" i="2"/>
  <c r="AQ266" i="2"/>
  <c r="BD240" i="2"/>
  <c r="AU269" i="2"/>
  <c r="AN243" i="2"/>
  <c r="AN265" i="2"/>
  <c r="X40" i="25"/>
  <c r="AA40" i="25"/>
  <c r="AF40" i="25"/>
  <c r="AH42" i="25"/>
  <c r="AV243" i="2"/>
  <c r="AK219" i="2"/>
  <c r="AV265" i="2"/>
  <c r="AR270" i="2"/>
  <c r="AR267" i="2"/>
  <c r="AM266" i="2"/>
  <c r="AA254" i="2"/>
  <c r="AM243" i="2"/>
  <c r="AS267" i="2"/>
  <c r="AS270" i="2"/>
  <c r="AV266" i="2"/>
  <c r="AZ270" i="2" s="1"/>
  <c r="AK225" i="2" l="1"/>
  <c r="AK226" i="2" s="1"/>
  <c r="AJ225" i="2"/>
  <c r="AJ227" i="2" s="1"/>
  <c r="AL226" i="2"/>
  <c r="AP331" i="2"/>
  <c r="AW246" i="2"/>
  <c r="AU267" i="2"/>
  <c r="AQ331" i="2"/>
  <c r="AT244" i="2"/>
  <c r="AU244" i="2"/>
  <c r="BD243" i="2"/>
  <c r="AT270" i="2"/>
  <c r="AX270" i="2"/>
  <c r="AT267" i="2"/>
  <c r="AI227" i="2"/>
  <c r="AX245" i="2"/>
  <c r="AT245" i="2"/>
  <c r="AT342" i="2"/>
  <c r="AP224" i="2"/>
  <c r="AO267" i="2"/>
  <c r="AO342" i="2"/>
  <c r="AP244" i="2"/>
  <c r="AO245" i="2"/>
  <c r="AL331" i="2"/>
  <c r="AO269" i="2"/>
  <c r="AS269" i="2"/>
  <c r="AS245" i="2"/>
  <c r="AU342" i="2"/>
  <c r="AS247" i="2"/>
  <c r="AB256" i="2"/>
  <c r="AB260" i="2" s="1"/>
  <c r="AU245" i="2"/>
  <c r="AO246" i="2"/>
  <c r="AS246" i="2"/>
  <c r="AO247" i="2"/>
  <c r="AV245" i="2"/>
  <c r="AZ245" i="2"/>
  <c r="AV342" i="2"/>
  <c r="AV269" i="2"/>
  <c r="AZ269" i="2"/>
  <c r="AW247" i="2"/>
  <c r="AC256" i="2"/>
  <c r="AC260" i="2" s="1"/>
  <c r="AD260" i="2" s="1"/>
  <c r="AS331" i="2"/>
  <c r="AA260" i="2"/>
  <c r="AN245" i="2"/>
  <c r="AN342" i="2"/>
  <c r="AN244" i="2"/>
  <c r="AJ331" i="2"/>
  <c r="AO244" i="2"/>
  <c r="AK331" i="2"/>
  <c r="AQ270" i="2"/>
  <c r="AQ267" i="2"/>
  <c r="AU270" i="2"/>
  <c r="AR342" i="2"/>
  <c r="AM270" i="2"/>
  <c r="AM267" i="2"/>
  <c r="AM331" i="2"/>
  <c r="AQ342" i="2"/>
  <c r="AQ245" i="2"/>
  <c r="AQ244" i="2"/>
  <c r="AN331" i="2"/>
  <c r="AA259" i="2"/>
  <c r="K12" i="2" s="1"/>
  <c r="AV270" i="2"/>
  <c r="L18" i="2" s="1"/>
  <c r="AV267" i="2"/>
  <c r="AR331" i="2"/>
  <c r="AV244" i="2"/>
  <c r="AF225" i="2"/>
  <c r="AP222" i="2"/>
  <c r="AR244" i="2"/>
  <c r="AL269" i="2"/>
  <c r="AL267" i="2"/>
  <c r="AP269" i="2"/>
  <c r="AM244" i="2"/>
  <c r="AM245" i="2"/>
  <c r="AI331" i="2"/>
  <c r="AM342" i="2"/>
  <c r="AN269" i="2"/>
  <c r="AR269" i="2"/>
  <c r="AN267" i="2"/>
  <c r="AR245" i="2"/>
  <c r="AW244" i="2"/>
  <c r="AL245" i="2"/>
  <c r="AH331" i="2"/>
  <c r="G335" i="2" s="1"/>
  <c r="AL244" i="2"/>
  <c r="AL342" i="2"/>
  <c r="AP342" i="2"/>
  <c r="AP245" i="2"/>
  <c r="AL227" i="2" l="1"/>
  <c r="AJ226" i="2"/>
  <c r="AK227" i="2"/>
  <c r="F12" i="2"/>
  <c r="H335" i="2"/>
  <c r="J335" i="2"/>
  <c r="AB258" i="2"/>
  <c r="AD256" i="2"/>
  <c r="AF227" i="2"/>
  <c r="AG227" i="2"/>
  <c r="AP225" i="2"/>
  <c r="I335" i="2"/>
  <c r="AC258" i="2" l="1"/>
  <c r="J233" i="2"/>
  <c r="G16" i="2"/>
  <c r="Y39" i="4" l="1"/>
  <c r="X39" i="4"/>
  <c r="W39" i="4"/>
  <c r="W21" i="4" l="1"/>
  <c r="Y21" i="4"/>
  <c r="X21" i="4"/>
  <c r="Y22" i="4"/>
  <c r="X22" i="4"/>
  <c r="W22" i="4"/>
  <c r="Y16" i="4"/>
  <c r="X16" i="4"/>
  <c r="W16" i="4"/>
  <c r="X19" i="4"/>
  <c r="W19" i="4"/>
  <c r="Y19" i="4"/>
  <c r="Y13" i="4"/>
  <c r="X13" i="4"/>
  <c r="W13" i="4"/>
  <c r="Y11" i="4"/>
  <c r="W11" i="4"/>
  <c r="X11" i="4"/>
  <c r="W12" i="4"/>
  <c r="Y12" i="4"/>
  <c r="G277" i="2"/>
  <c r="J277" i="2" s="1"/>
  <c r="X12" i="4"/>
  <c r="Y14" i="4"/>
  <c r="X14" i="4"/>
  <c r="W14" i="4"/>
  <c r="Y15" i="4"/>
  <c r="X15" i="4"/>
  <c r="W15" i="4"/>
  <c r="W8" i="4"/>
  <c r="V51" i="4"/>
  <c r="X8" i="4"/>
  <c r="Y8" i="4"/>
  <c r="X10" i="4"/>
  <c r="W10" i="4"/>
  <c r="G275" i="2"/>
  <c r="J275" i="2" s="1"/>
  <c r="Y10" i="4"/>
  <c r="G287" i="2" l="1"/>
  <c r="J287" i="2" s="1"/>
  <c r="W20" i="4"/>
  <c r="Y20" i="4"/>
  <c r="X20" i="4"/>
  <c r="Y18" i="4"/>
  <c r="X18" i="4"/>
  <c r="W18" i="4"/>
  <c r="Y42" i="4"/>
  <c r="X42" i="4"/>
  <c r="W42" i="4"/>
  <c r="V52" i="4"/>
  <c r="X31" i="4"/>
  <c r="W31" i="4"/>
  <c r="Y31" i="4"/>
  <c r="Y34" i="4"/>
  <c r="X34" i="4"/>
  <c r="W34" i="4"/>
  <c r="Y36" i="4"/>
  <c r="W36" i="4"/>
  <c r="X36" i="4"/>
  <c r="W43" i="4"/>
  <c r="X43" i="4"/>
  <c r="Y43" i="4"/>
  <c r="Y40" i="4"/>
  <c r="X40" i="4"/>
  <c r="W40" i="4"/>
  <c r="W33" i="4"/>
  <c r="Y33" i="4"/>
  <c r="X33" i="4"/>
  <c r="Y37" i="4"/>
  <c r="X37" i="4"/>
  <c r="W37" i="4"/>
  <c r="Y29" i="4"/>
  <c r="W29" i="4"/>
  <c r="X29" i="4"/>
  <c r="Y32" i="4"/>
  <c r="X32" i="4"/>
  <c r="W32" i="4"/>
  <c r="W35" i="4"/>
  <c r="Y35" i="4"/>
  <c r="X35" i="4"/>
  <c r="W30" i="4"/>
  <c r="X30" i="4"/>
  <c r="Y30" i="4"/>
  <c r="Y38" i="4"/>
  <c r="X38" i="4"/>
  <c r="W38" i="4"/>
  <c r="X41" i="4" l="1"/>
  <c r="X47" i="4" s="1"/>
  <c r="Y41" i="4"/>
  <c r="W41" i="4"/>
  <c r="V56" i="4"/>
  <c r="V57" i="4" s="1"/>
  <c r="V44" i="4"/>
  <c r="V45" i="4" s="1"/>
  <c r="Y44" i="4" l="1"/>
  <c r="V58" i="4"/>
  <c r="W44" i="4"/>
  <c r="X44" i="4"/>
  <c r="X48" i="4" s="1"/>
  <c r="AW95" i="2"/>
  <c r="L10" i="2"/>
  <c r="K16" i="2" s="1"/>
  <c r="V47" i="4"/>
  <c r="V60" i="4"/>
  <c r="BC95" i="2" l="1"/>
  <c r="AD83" i="2"/>
  <c r="AW97" i="2"/>
  <c r="V59" i="4"/>
  <c r="AW31" i="2"/>
  <c r="O91" i="2" l="1"/>
  <c r="K10" i="2" s="1"/>
  <c r="AD85" i="2"/>
  <c r="AU102" i="2"/>
  <c r="AT102" i="2"/>
  <c r="AR102" i="2"/>
  <c r="AV102" i="2"/>
  <c r="G276" i="2"/>
  <c r="J276" i="2" s="1"/>
  <c r="X17" i="4"/>
  <c r="W17" i="4"/>
  <c r="Y17" i="4"/>
  <c r="V23" i="4"/>
  <c r="AS102" i="2" l="1"/>
  <c r="AW102" i="2"/>
  <c r="V53" i="4"/>
  <c r="Y23" i="4"/>
  <c r="W23" i="4"/>
  <c r="AW94" i="2"/>
  <c r="X23" i="4"/>
  <c r="V24" i="4"/>
  <c r="L9" i="2" s="1"/>
  <c r="AW98" i="2" l="1"/>
  <c r="AD82" i="2"/>
  <c r="V54" i="4"/>
  <c r="AS327" i="2"/>
  <c r="AW96" i="2"/>
  <c r="H91" i="2" l="1"/>
  <c r="K9" i="2" s="1"/>
  <c r="AD84" i="2"/>
</calcChain>
</file>

<file path=xl/comments1.xml><?xml version="1.0" encoding="utf-8"?>
<comments xmlns="http://schemas.openxmlformats.org/spreadsheetml/2006/main">
  <authors>
    <author>enis</author>
    <author>Enis</author>
  </authors>
  <commentList>
    <comment ref="B103" authorId="0">
      <text>
        <r>
          <rPr>
            <sz val="10"/>
            <rFont val="Arial"/>
            <family val="2"/>
          </rPr>
          <t>Includes multi-rate</t>
        </r>
      </text>
    </comment>
    <comment ref="B110" authorId="1">
      <text>
        <r>
          <rPr>
            <sz val="10"/>
            <rFont val="Arial"/>
            <family val="2"/>
          </rPr>
          <t>Includes Ethernet over Copper</t>
        </r>
      </text>
    </comment>
  </commentList>
</comments>
</file>

<file path=xl/comments10.xml><?xml version="1.0" encoding="utf-8"?>
<comments xmlns="http://schemas.openxmlformats.org/spreadsheetml/2006/main">
  <authors>
    <author>John Lively</author>
    <author>JSL</author>
  </authors>
  <commentList>
    <comment ref="Q8" authorId="0">
      <text>
        <r>
          <rPr>
            <b/>
            <sz val="9"/>
            <color indexed="81"/>
            <rFont val="Tahoma"/>
            <family val="2"/>
          </rPr>
          <t xml:space="preserve">II-VI reported number ($161 mn) ncludes only a handful of days of Finisar revenue since the deal closed Sept 24 and the quarter ended Sept 30. In order to avoid distorting market growth trends we include an estimate here for the contributed revenue of the FNSR unit. </t>
        </r>
      </text>
    </comment>
    <comment ref="V9" authorId="0">
      <text>
        <r>
          <rPr>
            <b/>
            <sz val="9"/>
            <color indexed="81"/>
            <rFont val="Tahoma"/>
            <family val="2"/>
          </rPr>
          <t>John Lively:</t>
        </r>
        <r>
          <rPr>
            <sz val="9"/>
            <color indexed="81"/>
            <rFont val="Tahoma"/>
            <family val="2"/>
          </rPr>
          <t xml:space="preserve">
Preliminary results announced January 11, 2021
</t>
        </r>
      </text>
    </comment>
    <comment ref="Z9" authorId="0">
      <text>
        <r>
          <rPr>
            <sz val="9"/>
            <color indexed="81"/>
            <rFont val="Tahoma"/>
            <family val="2"/>
          </rPr>
          <t xml:space="preserve">Acquired by Cisco March 1, 2021
</t>
        </r>
      </text>
    </comment>
    <comment ref="V10" authorId="0">
      <text>
        <r>
          <rPr>
            <sz val="9"/>
            <color indexed="81"/>
            <rFont val="Tahoma"/>
            <family val="2"/>
          </rPr>
          <t>Estimated - will report in early April 2021</t>
        </r>
      </text>
    </comment>
    <comment ref="V13" authorId="0">
      <text>
        <r>
          <rPr>
            <sz val="9"/>
            <color indexed="81"/>
            <rFont val="Tahoma"/>
            <family val="2"/>
          </rPr>
          <t>Estimated - will report in early April 2021</t>
        </r>
      </text>
    </comment>
    <comment ref="G15" authorId="0">
      <text>
        <r>
          <rPr>
            <b/>
            <sz val="9"/>
            <color indexed="81"/>
            <rFont val="Tahoma"/>
            <family val="2"/>
          </rPr>
          <t>LightCounting estimate</t>
        </r>
      </text>
    </comment>
    <comment ref="M15" authorId="0">
      <text>
        <r>
          <rPr>
            <b/>
            <sz val="9"/>
            <color indexed="81"/>
            <rFont val="Tahoma"/>
            <family val="2"/>
          </rPr>
          <t>LightCounting estimate</t>
        </r>
      </text>
    </comment>
    <comment ref="N15" authorId="0">
      <text>
        <r>
          <rPr>
            <b/>
            <sz val="9"/>
            <color indexed="81"/>
            <rFont val="Tahoma"/>
            <family val="2"/>
          </rPr>
          <t>LightCounting estimate</t>
        </r>
      </text>
    </comment>
    <comment ref="O15" authorId="0">
      <text>
        <r>
          <rPr>
            <b/>
            <sz val="9"/>
            <color indexed="81"/>
            <rFont val="Tahoma"/>
            <family val="2"/>
          </rPr>
          <t>Estimated</t>
        </r>
      </text>
    </comment>
    <comment ref="R15" authorId="0">
      <text>
        <r>
          <rPr>
            <b/>
            <sz val="9"/>
            <color indexed="81"/>
            <rFont val="Tahoma"/>
            <family val="2"/>
          </rPr>
          <t xml:space="preserve">LightCounting estimate
</t>
        </r>
      </text>
    </comment>
    <comment ref="F16" authorId="0">
      <text>
        <r>
          <rPr>
            <b/>
            <sz val="9"/>
            <color indexed="81"/>
            <rFont val="Tahoma"/>
            <family val="2"/>
          </rPr>
          <t>John Lively:</t>
        </r>
        <r>
          <rPr>
            <sz val="9"/>
            <color indexed="81"/>
            <rFont val="Tahoma"/>
            <family val="2"/>
          </rPr>
          <t xml:space="preserve">
LC estimate, because did not report revenues for this quarter.</t>
        </r>
      </text>
    </comment>
    <comment ref="G16" authorId="0">
      <text>
        <r>
          <rPr>
            <b/>
            <sz val="9"/>
            <color rgb="FF000000"/>
            <rFont val="Tahoma"/>
            <family val="2"/>
          </rPr>
          <t>LightCounting estimate</t>
        </r>
      </text>
    </comment>
    <comment ref="O16" authorId="0">
      <text>
        <r>
          <rPr>
            <b/>
            <sz val="9"/>
            <color rgb="FF000000"/>
            <rFont val="Tahoma"/>
            <family val="2"/>
          </rPr>
          <t>Estimated</t>
        </r>
      </text>
    </comment>
    <comment ref="V16" authorId="0">
      <text>
        <r>
          <rPr>
            <b/>
            <sz val="9"/>
            <color indexed="81"/>
            <rFont val="Tahoma"/>
            <family val="2"/>
          </rPr>
          <t>Estimated - has not yet reported Q4 2020 results</t>
        </r>
      </text>
    </comment>
    <comment ref="C17" authorId="1">
      <text>
        <r>
          <rPr>
            <sz val="8"/>
            <color indexed="81"/>
            <rFont val="Tahoma"/>
            <family val="2"/>
          </rPr>
          <t>LightCounting estimate</t>
        </r>
      </text>
    </comment>
    <comment ref="D17" authorId="1">
      <text>
        <r>
          <rPr>
            <sz val="8"/>
            <color indexed="81"/>
            <rFont val="Tahoma"/>
            <family val="2"/>
          </rPr>
          <t>LightCounting estimate</t>
        </r>
      </text>
    </comment>
    <comment ref="E17" authorId="1">
      <text>
        <r>
          <rPr>
            <sz val="8"/>
            <color indexed="81"/>
            <rFont val="Tahoma"/>
            <family val="2"/>
          </rPr>
          <t>LightCounting estimate</t>
        </r>
      </text>
    </comment>
    <comment ref="F17" authorId="1">
      <text>
        <r>
          <rPr>
            <sz val="8"/>
            <color rgb="FF000000"/>
            <rFont val="Tahoma"/>
            <family val="2"/>
          </rPr>
          <t>LightCounting estimate</t>
        </r>
      </text>
    </comment>
    <comment ref="G17" authorId="0">
      <text>
        <r>
          <rPr>
            <b/>
            <sz val="9"/>
            <color indexed="81"/>
            <rFont val="Tahoma"/>
            <family val="2"/>
          </rPr>
          <t>LightCounting estimate</t>
        </r>
      </text>
    </comment>
    <comment ref="B18" authorId="1">
      <text>
        <r>
          <rPr>
            <b/>
            <sz val="8"/>
            <color indexed="81"/>
            <rFont val="Tahoma"/>
            <family val="2"/>
          </rPr>
          <t>OC business split from JDSU in 3Q15. Revenues shown are reported as Optical Communications revenues, not total company revenues/</t>
        </r>
      </text>
    </comment>
    <comment ref="N18" authorId="0">
      <text>
        <r>
          <rPr>
            <b/>
            <sz val="12"/>
            <color indexed="81"/>
            <rFont val="Tahoma"/>
            <family val="2"/>
          </rPr>
          <t>John Lively:</t>
        </r>
        <r>
          <rPr>
            <sz val="12"/>
            <color indexed="81"/>
            <rFont val="Tahoma"/>
            <family val="2"/>
          </rPr>
          <t xml:space="preserve">
Oclaro acquisition closed December 10, so 20 days of Oclaro revenue is included for this quarter.</t>
        </r>
      </text>
    </comment>
    <comment ref="O18" authorId="0">
      <text>
        <r>
          <rPr>
            <b/>
            <sz val="12"/>
            <color indexed="81"/>
            <rFont val="Tahoma"/>
            <family val="2"/>
          </rPr>
          <t>John Lively:</t>
        </r>
        <r>
          <rPr>
            <sz val="12"/>
            <color indexed="81"/>
            <rFont val="Tahoma"/>
            <family val="2"/>
          </rPr>
          <t xml:space="preserve">
Will include Oclaro, but transceiver business being sold to CIG so not included in future..</t>
        </r>
      </text>
    </comment>
    <comment ref="G19" authorId="0">
      <text>
        <r>
          <rPr>
            <b/>
            <sz val="9"/>
            <color indexed="81"/>
            <rFont val="Tahoma"/>
            <family val="2"/>
          </rPr>
          <t>John Lively:</t>
        </r>
        <r>
          <rPr>
            <sz val="9"/>
            <color indexed="81"/>
            <rFont val="Tahoma"/>
            <family val="2"/>
          </rPr>
          <t xml:space="preserve">
Starting this period, revenue does not include Low Speed Transceiver business, which was sold</t>
        </r>
      </text>
    </comment>
    <comment ref="N20" authorId="0">
      <text>
        <r>
          <rPr>
            <b/>
            <sz val="9"/>
            <color indexed="81"/>
            <rFont val="Tahoma"/>
            <family val="2"/>
          </rPr>
          <t>John Lively:</t>
        </r>
        <r>
          <rPr>
            <sz val="9"/>
            <color indexed="81"/>
            <rFont val="Tahoma"/>
            <family val="2"/>
          </rPr>
          <t xml:space="preserve">
my estimate less 20 days worth for what was reported by Lumentum</t>
        </r>
      </text>
    </comment>
    <comment ref="G22" authorId="0">
      <text>
        <r>
          <rPr>
            <b/>
            <sz val="9"/>
            <color indexed="81"/>
            <rFont val="Tahoma"/>
            <family val="2"/>
          </rPr>
          <t>LightCounting estimate</t>
        </r>
      </text>
    </comment>
    <comment ref="H22" authorId="0">
      <text>
        <r>
          <rPr>
            <b/>
            <sz val="9"/>
            <color indexed="81"/>
            <rFont val="Tahoma"/>
            <family val="2"/>
          </rPr>
          <t>John Lively:</t>
        </r>
        <r>
          <rPr>
            <sz val="9"/>
            <color indexed="81"/>
            <rFont val="Tahoma"/>
            <family val="2"/>
          </rPr>
          <t xml:space="preserve">
LightCounting estimate, based on reported revenue for 1H17</t>
        </r>
      </text>
    </comment>
    <comment ref="O22" authorId="0">
      <text>
        <r>
          <rPr>
            <b/>
            <sz val="9"/>
            <color indexed="81"/>
            <rFont val="Tahoma"/>
            <family val="2"/>
          </rPr>
          <t>Estimated</t>
        </r>
      </text>
    </comment>
    <comment ref="V22" authorId="0">
      <text>
        <r>
          <rPr>
            <b/>
            <sz val="9"/>
            <color indexed="81"/>
            <rFont val="Tahoma"/>
            <family val="2"/>
          </rPr>
          <t>Estimated - has not yet reported Q4 2020 results</t>
        </r>
      </text>
    </comment>
  </commentList>
</comments>
</file>

<file path=xl/comments11.xml><?xml version="1.0" encoding="utf-8"?>
<comments xmlns="http://schemas.openxmlformats.org/spreadsheetml/2006/main">
  <authors>
    <author>John Lively</author>
  </authors>
  <commentList>
    <comment ref="U8" authorId="0">
      <text>
        <r>
          <rPr>
            <sz val="9"/>
            <color indexed="81"/>
            <rFont val="Tahoma"/>
            <family val="2"/>
          </rPr>
          <t xml:space="preserve">"strong demand for our PC, gaming and data center products drove record quarterly revenue"
</t>
        </r>
      </text>
    </comment>
    <comment ref="J11" authorId="0">
      <text>
        <r>
          <rPr>
            <b/>
            <sz val="10"/>
            <color indexed="81"/>
            <rFont val="Tahoma"/>
            <family val="2"/>
          </rPr>
          <t>John Lively:</t>
        </r>
        <r>
          <rPr>
            <sz val="10"/>
            <color indexed="81"/>
            <rFont val="Tahoma"/>
            <family val="2"/>
          </rPr>
          <t xml:space="preserve">
now includes Brocade contributition</t>
        </r>
      </text>
    </comment>
    <comment ref="N11" authorId="0">
      <text>
        <r>
          <rPr>
            <b/>
            <sz val="9"/>
            <color indexed="81"/>
            <rFont val="Tahoma"/>
            <family val="2"/>
          </rPr>
          <t>John Lively:</t>
        </r>
        <r>
          <rPr>
            <sz val="9"/>
            <color indexed="81"/>
            <rFont val="Tahoma"/>
            <family val="2"/>
          </rPr>
          <t xml:space="preserve">
for period ended February 3, 2019</t>
        </r>
      </text>
    </comment>
    <comment ref="T11" authorId="0">
      <text>
        <r>
          <rPr>
            <sz val="9"/>
            <color indexed="81"/>
            <rFont val="Tahoma"/>
            <family val="2"/>
          </rPr>
          <t xml:space="preserve">
period ended August 31, 2020</t>
        </r>
      </text>
    </comment>
    <comment ref="C19" authorId="0">
      <text>
        <r>
          <rPr>
            <b/>
            <sz val="9"/>
            <color indexed="81"/>
            <rFont val="Tahoma"/>
            <family val="2"/>
          </rPr>
          <t>John Lively:</t>
        </r>
        <r>
          <rPr>
            <sz val="9"/>
            <color indexed="81"/>
            <rFont val="Tahoma"/>
            <family val="2"/>
          </rPr>
          <t xml:space="preserve">
restated for discontinued operations in Feb 2017 earnings report</t>
        </r>
      </text>
    </comment>
    <comment ref="D19" authorId="0">
      <text>
        <r>
          <rPr>
            <b/>
            <sz val="9"/>
            <color indexed="81"/>
            <rFont val="Tahoma"/>
            <family val="2"/>
          </rPr>
          <t>John Lively:</t>
        </r>
        <r>
          <rPr>
            <sz val="9"/>
            <color indexed="81"/>
            <rFont val="Tahoma"/>
            <family val="2"/>
          </rPr>
          <t xml:space="preserve">
restated for discontinued operations in Feb 2017 earnings report</t>
        </r>
      </text>
    </comment>
    <comment ref="E19" authorId="0">
      <text>
        <r>
          <rPr>
            <b/>
            <sz val="9"/>
            <color indexed="81"/>
            <rFont val="Tahoma"/>
            <family val="2"/>
          </rPr>
          <t>John Lively:</t>
        </r>
        <r>
          <rPr>
            <sz val="9"/>
            <color indexed="81"/>
            <rFont val="Tahoma"/>
            <family val="2"/>
          </rPr>
          <t xml:space="preserve">
restated for discontinued operations in Feb 2017 earnings report</t>
        </r>
      </text>
    </comment>
    <comment ref="F19" authorId="0">
      <text>
        <r>
          <rPr>
            <b/>
            <sz val="9"/>
            <color indexed="81"/>
            <rFont val="Tahoma"/>
            <family val="2"/>
          </rPr>
          <t>John Lively:</t>
        </r>
        <r>
          <rPr>
            <sz val="9"/>
            <color indexed="81"/>
            <rFont val="Tahoma"/>
            <family val="2"/>
          </rPr>
          <t xml:space="preserve">
restated for discontinued operations in Feb 2017 earnings report</t>
        </r>
      </text>
    </comment>
    <comment ref="T22" authorId="0">
      <text>
        <r>
          <rPr>
            <sz val="10"/>
            <color indexed="81"/>
            <rFont val="Tahoma"/>
            <family val="2"/>
          </rPr>
          <t>Mellanox acquisition closed 4-27-20</t>
        </r>
      </text>
    </comment>
    <comment ref="P23" authorId="0">
      <text>
        <r>
          <rPr>
            <b/>
            <sz val="9"/>
            <color indexed="81"/>
            <rFont val="Tahoma"/>
            <family val="2"/>
          </rPr>
          <t>John Lively:</t>
        </r>
        <r>
          <rPr>
            <sz val="9"/>
            <color indexed="81"/>
            <rFont val="Tahoma"/>
            <family val="2"/>
          </rPr>
          <t xml:space="preserve">
excludes one-time royalty payment of $4.7 bn by Apple in settlement of a licensing dispute. </t>
        </r>
      </text>
    </comment>
  </commentList>
</comments>
</file>

<file path=xl/comments2.xml><?xml version="1.0" encoding="utf-8"?>
<comments xmlns="http://schemas.openxmlformats.org/spreadsheetml/2006/main">
  <authors>
    <author>John Lively</author>
    <author>Dale</author>
    <author>JSL</author>
  </authors>
  <commentList>
    <comment ref="D15" authorId="0">
      <text>
        <r>
          <rPr>
            <b/>
            <sz val="9"/>
            <color indexed="81"/>
            <rFont val="Tahoma"/>
            <family val="2"/>
          </rPr>
          <t>John Lively:</t>
        </r>
        <r>
          <rPr>
            <sz val="9"/>
            <color indexed="81"/>
            <rFont val="Tahoma"/>
            <family val="2"/>
          </rPr>
          <t xml:space="preserve">
In 2007-2010 timeframe, this row has XENPAK units
In 2016 and later it is the 100m SFP+ subspec
</t>
        </r>
      </text>
    </comment>
    <comment ref="D19" authorId="0">
      <text>
        <r>
          <rPr>
            <b/>
            <sz val="9"/>
            <color indexed="81"/>
            <rFont val="Tahoma"/>
            <family val="2"/>
          </rPr>
          <t xml:space="preserve">2 km reach </t>
        </r>
      </text>
    </comment>
    <comment ref="B29" authorId="1">
      <text>
        <r>
          <rPr>
            <b/>
            <sz val="9"/>
            <color indexed="81"/>
            <rFont val="Tahoma"/>
            <family val="2"/>
          </rPr>
          <t>Dale:</t>
        </r>
        <r>
          <rPr>
            <sz val="9"/>
            <color indexed="81"/>
            <rFont val="Tahoma"/>
            <family val="2"/>
          </rPr>
          <t xml:space="preserve">
Extended short reach 40GbE on MMF</t>
        </r>
      </text>
    </comment>
    <comment ref="B31" authorId="0">
      <text>
        <r>
          <rPr>
            <b/>
            <sz val="9"/>
            <color indexed="81"/>
            <rFont val="Tahoma"/>
            <family val="2"/>
          </rPr>
          <t>John Lively:</t>
        </r>
        <r>
          <rPr>
            <sz val="9"/>
            <color indexed="81"/>
            <rFont val="Tahoma"/>
            <family val="2"/>
          </rPr>
          <t xml:space="preserve">
move to legacy
</t>
        </r>
      </text>
    </comment>
    <comment ref="B33" authorId="1">
      <text>
        <r>
          <rPr>
            <b/>
            <sz val="9"/>
            <color indexed="81"/>
            <rFont val="Tahoma"/>
            <family val="2"/>
          </rPr>
          <t>Dale:</t>
        </r>
        <r>
          <rPr>
            <sz val="9"/>
            <color indexed="81"/>
            <rFont val="Tahoma"/>
            <family val="2"/>
          </rPr>
          <t xml:space="preserve">
Full spec versions only. Please record 2km or subspec versions above</t>
        </r>
      </text>
    </comment>
    <comment ref="B41" authorId="0">
      <text>
        <r>
          <rPr>
            <b/>
            <sz val="9"/>
            <color indexed="81"/>
            <rFont val="Tahoma"/>
            <family val="2"/>
          </rPr>
          <t xml:space="preserve">John Lively:
Include eSR4 on this line
</t>
        </r>
        <r>
          <rPr>
            <sz val="9"/>
            <color indexed="81"/>
            <rFont val="Tahoma"/>
            <family val="2"/>
          </rPr>
          <t xml:space="preserve">
</t>
        </r>
      </text>
    </comment>
    <comment ref="D41" authorId="2">
      <text>
        <r>
          <rPr>
            <b/>
            <sz val="9"/>
            <color indexed="81"/>
            <rFont val="Tahoma"/>
            <family val="2"/>
          </rPr>
          <t>Does not include CPAK</t>
        </r>
      </text>
    </comment>
    <comment ref="B43" authorId="0">
      <text>
        <r>
          <rPr>
            <b/>
            <sz val="9"/>
            <color indexed="81"/>
            <rFont val="Tahoma"/>
            <family val="2"/>
          </rPr>
          <t>John Lively:</t>
        </r>
        <r>
          <rPr>
            <sz val="9"/>
            <color indexed="81"/>
            <rFont val="Tahoma"/>
            <family val="2"/>
          </rPr>
          <t xml:space="preserve">
make this line MM Duplex only</t>
        </r>
      </text>
    </comment>
    <comment ref="D48" authorId="2">
      <text>
        <r>
          <rPr>
            <b/>
            <sz val="9"/>
            <color indexed="81"/>
            <rFont val="Tahoma"/>
            <family val="2"/>
          </rPr>
          <t>Does not include CPAK</t>
        </r>
      </text>
    </comment>
    <comment ref="D49" authorId="2">
      <text>
        <r>
          <rPr>
            <b/>
            <sz val="9"/>
            <color indexed="81"/>
            <rFont val="Tahoma"/>
            <family val="2"/>
          </rPr>
          <t>Does not include CPAK</t>
        </r>
      </text>
    </comment>
    <comment ref="K49" authorId="0">
      <text>
        <r>
          <rPr>
            <b/>
            <sz val="9"/>
            <color indexed="81"/>
            <rFont val="Tahoma"/>
            <family val="2"/>
          </rPr>
          <t>John Lively:</t>
        </r>
        <r>
          <rPr>
            <sz val="9"/>
            <color indexed="81"/>
            <rFont val="Tahoma"/>
            <family val="2"/>
          </rPr>
          <t xml:space="preserve">
this is CFP2/4 in the forecast</t>
        </r>
      </text>
    </comment>
    <comment ref="K51" authorId="0">
      <text>
        <r>
          <rPr>
            <b/>
            <sz val="9"/>
            <color indexed="81"/>
            <rFont val="Tahoma"/>
            <family val="2"/>
          </rPr>
          <t>John Lively:</t>
        </r>
        <r>
          <rPr>
            <sz val="9"/>
            <color indexed="81"/>
            <rFont val="Tahoma"/>
            <family val="2"/>
          </rPr>
          <t xml:space="preserve">
4
WDM10 and LR4 combined</t>
        </r>
      </text>
    </comment>
    <comment ref="K54" authorId="0">
      <text>
        <r>
          <rPr>
            <b/>
            <sz val="9"/>
            <color indexed="81"/>
            <rFont val="Tahoma"/>
            <family val="2"/>
          </rPr>
          <t>John Lively:</t>
        </r>
        <r>
          <rPr>
            <sz val="9"/>
            <color indexed="81"/>
            <rFont val="Tahoma"/>
            <family val="2"/>
          </rPr>
          <t xml:space="preserve">
included below
</t>
        </r>
      </text>
    </comment>
    <comment ref="D79" authorId="0">
      <text>
        <r>
          <rPr>
            <b/>
            <sz val="9"/>
            <color indexed="81"/>
            <rFont val="Tahoma"/>
            <family val="2"/>
          </rPr>
          <t>John Lively:</t>
        </r>
        <r>
          <rPr>
            <sz val="9"/>
            <color indexed="81"/>
            <rFont val="Tahoma"/>
            <family val="2"/>
          </rPr>
          <t xml:space="preserve">
In 2007-2010 timeframe, this row has XENPAK units
In 2016 and later it is the 100m SFP+ subspec
</t>
        </r>
      </text>
    </comment>
    <comment ref="D83" authorId="0">
      <text>
        <r>
          <rPr>
            <b/>
            <sz val="9"/>
            <color indexed="81"/>
            <rFont val="Tahoma"/>
            <family val="2"/>
          </rPr>
          <t xml:space="preserve">2 km reach </t>
        </r>
      </text>
    </comment>
    <comment ref="B93" authorId="1">
      <text>
        <r>
          <rPr>
            <b/>
            <sz val="9"/>
            <color indexed="81"/>
            <rFont val="Tahoma"/>
            <family val="2"/>
          </rPr>
          <t>Dale:</t>
        </r>
        <r>
          <rPr>
            <sz val="9"/>
            <color indexed="81"/>
            <rFont val="Tahoma"/>
            <family val="2"/>
          </rPr>
          <t xml:space="preserve">
Extended short reach 40GbE on MMF</t>
        </r>
      </text>
    </comment>
    <comment ref="B97" authorId="1">
      <text>
        <r>
          <rPr>
            <b/>
            <sz val="9"/>
            <color indexed="81"/>
            <rFont val="Tahoma"/>
            <family val="2"/>
          </rPr>
          <t>Dale:</t>
        </r>
        <r>
          <rPr>
            <sz val="9"/>
            <color indexed="81"/>
            <rFont val="Tahoma"/>
            <family val="2"/>
          </rPr>
          <t xml:space="preserve">
Full spec versions only. Please record 2km or subspec versions above</t>
        </r>
      </text>
    </comment>
    <comment ref="D105" authorId="2">
      <text>
        <r>
          <rPr>
            <b/>
            <sz val="9"/>
            <color indexed="81"/>
            <rFont val="Tahoma"/>
            <family val="2"/>
          </rPr>
          <t>Does not include CPAK</t>
        </r>
      </text>
    </comment>
    <comment ref="D112" authorId="2">
      <text>
        <r>
          <rPr>
            <b/>
            <sz val="9"/>
            <color indexed="81"/>
            <rFont val="Tahoma"/>
            <family val="2"/>
          </rPr>
          <t>Does not include CPAK</t>
        </r>
      </text>
    </comment>
    <comment ref="D113" authorId="2">
      <text>
        <r>
          <rPr>
            <b/>
            <sz val="9"/>
            <color indexed="81"/>
            <rFont val="Tahoma"/>
            <family val="2"/>
          </rPr>
          <t>Does not include CPAK</t>
        </r>
      </text>
    </comment>
    <comment ref="D143" authorId="0">
      <text>
        <r>
          <rPr>
            <b/>
            <sz val="9"/>
            <color indexed="81"/>
            <rFont val="Tahoma"/>
            <family val="2"/>
          </rPr>
          <t>John Lively:</t>
        </r>
        <r>
          <rPr>
            <sz val="9"/>
            <color indexed="81"/>
            <rFont val="Tahoma"/>
            <family val="2"/>
          </rPr>
          <t xml:space="preserve">
In 2007-2010 timeframe, this row has XENPAK units
In 2016 and later it is the 100m SFP+ subspec
</t>
        </r>
      </text>
    </comment>
    <comment ref="D147" authorId="0">
      <text>
        <r>
          <rPr>
            <b/>
            <sz val="9"/>
            <color indexed="81"/>
            <rFont val="Tahoma"/>
            <family val="2"/>
          </rPr>
          <t xml:space="preserve">2 km reach </t>
        </r>
      </text>
    </comment>
    <comment ref="B157" authorId="1">
      <text>
        <r>
          <rPr>
            <b/>
            <sz val="9"/>
            <color indexed="81"/>
            <rFont val="Tahoma"/>
            <family val="2"/>
          </rPr>
          <t>Dale:</t>
        </r>
        <r>
          <rPr>
            <sz val="9"/>
            <color indexed="81"/>
            <rFont val="Tahoma"/>
            <family val="2"/>
          </rPr>
          <t xml:space="preserve">
Extended short reach 40GbE on MMF</t>
        </r>
      </text>
    </comment>
    <comment ref="B161" authorId="1">
      <text>
        <r>
          <rPr>
            <b/>
            <sz val="9"/>
            <color indexed="81"/>
            <rFont val="Tahoma"/>
            <family val="2"/>
          </rPr>
          <t>Dale:</t>
        </r>
        <r>
          <rPr>
            <sz val="9"/>
            <color indexed="81"/>
            <rFont val="Tahoma"/>
            <family val="2"/>
          </rPr>
          <t xml:space="preserve">
Full spec versions only. Please record 2km or subspec versions above</t>
        </r>
      </text>
    </comment>
    <comment ref="D169" authorId="2">
      <text>
        <r>
          <rPr>
            <b/>
            <sz val="9"/>
            <color indexed="81"/>
            <rFont val="Tahoma"/>
            <family val="2"/>
          </rPr>
          <t>Does not include CPAK</t>
        </r>
      </text>
    </comment>
    <comment ref="D176" authorId="2">
      <text>
        <r>
          <rPr>
            <b/>
            <sz val="9"/>
            <color indexed="81"/>
            <rFont val="Tahoma"/>
            <family val="2"/>
          </rPr>
          <t>Does not include CPAK</t>
        </r>
      </text>
    </comment>
    <comment ref="D177" authorId="2">
      <text>
        <r>
          <rPr>
            <b/>
            <sz val="9"/>
            <color indexed="81"/>
            <rFont val="Tahoma"/>
            <family val="2"/>
          </rPr>
          <t>Does not include CPAK</t>
        </r>
      </text>
    </comment>
  </commentList>
</comments>
</file>

<file path=xl/comments3.xml><?xml version="1.0" encoding="utf-8"?>
<comments xmlns="http://schemas.openxmlformats.org/spreadsheetml/2006/main">
  <authors>
    <author>John Lively</author>
  </authors>
  <commentList>
    <comment ref="K9" authorId="0">
      <text>
        <r>
          <rPr>
            <b/>
            <sz val="9"/>
            <color rgb="FF000000"/>
            <rFont val="Tahoma"/>
            <family val="2"/>
          </rPr>
          <t>John Lively:</t>
        </r>
        <r>
          <rPr>
            <sz val="9"/>
            <color rgb="FF000000"/>
            <rFont val="Tahoma"/>
            <family val="2"/>
          </rPr>
          <t xml:space="preserve">
</t>
        </r>
        <r>
          <rPr>
            <sz val="9"/>
            <color rgb="FF000000"/>
            <rFont val="Tahoma"/>
            <family val="2"/>
          </rPr>
          <t>Survey does not capture most of shipments in forecast</t>
        </r>
      </text>
    </comment>
    <comment ref="L9" authorId="0">
      <text>
        <r>
          <rPr>
            <b/>
            <sz val="9"/>
            <color indexed="81"/>
            <rFont val="Tahoma"/>
            <family val="2"/>
          </rPr>
          <t>John Lively:</t>
        </r>
        <r>
          <rPr>
            <sz val="9"/>
            <color indexed="81"/>
            <rFont val="Tahoma"/>
            <family val="2"/>
          </rPr>
          <t xml:space="preserve">
Survey does not capture most of shipments in forecast</t>
        </r>
      </text>
    </comment>
  </commentList>
</comments>
</file>

<file path=xl/comments4.xml><?xml version="1.0" encoding="utf-8"?>
<comments xmlns="http://schemas.openxmlformats.org/spreadsheetml/2006/main">
  <authors>
    <author>JSL</author>
    <author>John Lively</author>
  </authors>
  <commentList>
    <comment ref="B10" authorId="0">
      <text>
        <r>
          <rPr>
            <sz val="9"/>
            <color indexed="81"/>
            <rFont val="Tahoma"/>
            <family val="2"/>
          </rPr>
          <t>Most CPRI links are limited to 15 km or less by latency requirements</t>
        </r>
      </text>
    </comment>
    <comment ref="B13" authorId="0">
      <text>
        <r>
          <rPr>
            <sz val="9"/>
            <color indexed="81"/>
            <rFont val="Tahoma"/>
            <family val="2"/>
          </rPr>
          <t>Most CPRI links are limited to 15 km or less by latency requirements</t>
        </r>
      </text>
    </comment>
    <comment ref="B16" authorId="0">
      <text>
        <r>
          <rPr>
            <sz val="9"/>
            <color rgb="FF000000"/>
            <rFont val="Tahoma"/>
            <family val="2"/>
          </rPr>
          <t>Most CPRI links are limited to 15 km or less by latency requirements</t>
        </r>
      </text>
    </comment>
    <comment ref="B19" authorId="0">
      <text>
        <r>
          <rPr>
            <sz val="9"/>
            <color indexed="81"/>
            <rFont val="Tahoma"/>
            <family val="2"/>
          </rPr>
          <t>Most CPRI links are limited to 15 km or less by latency requirements</t>
        </r>
      </text>
    </comment>
    <comment ref="B23" authorId="0">
      <text>
        <r>
          <rPr>
            <sz val="9"/>
            <color indexed="81"/>
            <rFont val="Tahoma"/>
            <family val="2"/>
          </rPr>
          <t>Most CPRI links are limited to 15 km or less by latency requirements</t>
        </r>
      </text>
    </comment>
    <comment ref="B40" authorId="0">
      <text>
        <r>
          <rPr>
            <sz val="9"/>
            <color indexed="81"/>
            <rFont val="Tahoma"/>
            <family val="2"/>
          </rPr>
          <t>Most CPRI links are limited to 15 km or less by latency requirements</t>
        </r>
      </text>
    </comment>
    <comment ref="B43" authorId="0">
      <text>
        <r>
          <rPr>
            <sz val="9"/>
            <color indexed="81"/>
            <rFont val="Tahoma"/>
            <family val="2"/>
          </rPr>
          <t>Most CPRI links are limited to 15 km or less by latency requirements</t>
        </r>
      </text>
    </comment>
    <comment ref="B46" authorId="0">
      <text>
        <r>
          <rPr>
            <sz val="9"/>
            <color indexed="81"/>
            <rFont val="Tahoma"/>
            <family val="2"/>
          </rPr>
          <t>Most CPRI links are limited to 15 km or less by latency requirements</t>
        </r>
      </text>
    </comment>
    <comment ref="B49" authorId="0">
      <text>
        <r>
          <rPr>
            <sz val="9"/>
            <color indexed="81"/>
            <rFont val="Tahoma"/>
            <family val="2"/>
          </rPr>
          <t>Most CPRI links are limited to 15 km or less by latency requirements</t>
        </r>
      </text>
    </comment>
    <comment ref="B53" authorId="0">
      <text>
        <r>
          <rPr>
            <sz val="9"/>
            <color indexed="81"/>
            <rFont val="Tahoma"/>
            <family val="2"/>
          </rPr>
          <t>Most CPRI links are limited to 15 km or less by latency requirements</t>
        </r>
      </text>
    </comment>
    <comment ref="B57" authorId="0">
      <text>
        <r>
          <rPr>
            <sz val="9"/>
            <color indexed="81"/>
            <rFont val="Tahoma"/>
            <family val="2"/>
          </rPr>
          <t>Most CPRI links are limited to 15 km or less by latency requirements</t>
        </r>
      </text>
    </comment>
    <comment ref="H62" authorId="1">
      <text>
        <r>
          <rPr>
            <b/>
            <sz val="9"/>
            <color rgb="FF000000"/>
            <rFont val="Tahoma"/>
            <family val="2"/>
          </rPr>
          <t>Reported as "CWDM/DWDM" with no speed specificed</t>
        </r>
      </text>
    </comment>
    <comment ref="I62" authorId="1">
      <text>
        <r>
          <rPr>
            <b/>
            <sz val="9"/>
            <color indexed="81"/>
            <rFont val="Tahoma"/>
            <family val="2"/>
          </rPr>
          <t>Reported as "CWDM/DWDM" with no speed specificed</t>
        </r>
      </text>
    </comment>
    <comment ref="J62" authorId="1">
      <text>
        <r>
          <rPr>
            <b/>
            <sz val="9"/>
            <color indexed="81"/>
            <rFont val="Tahoma"/>
            <family val="2"/>
          </rPr>
          <t>Reported as "CWDM/DWDM" with no speed specificed</t>
        </r>
      </text>
    </comment>
    <comment ref="K62" authorId="1">
      <text>
        <r>
          <rPr>
            <b/>
            <sz val="9"/>
            <color indexed="81"/>
            <rFont val="Tahoma"/>
            <family val="2"/>
          </rPr>
          <t>Reported as "CWDM/DWDM" with no speed specificed</t>
        </r>
      </text>
    </comment>
    <comment ref="B70" authorId="0">
      <text>
        <r>
          <rPr>
            <sz val="9"/>
            <color indexed="81"/>
            <rFont val="Tahoma"/>
            <family val="2"/>
          </rPr>
          <t>Most CPRI links are limited to 15 km or less by latency requirements</t>
        </r>
      </text>
    </comment>
    <comment ref="B73" authorId="0">
      <text>
        <r>
          <rPr>
            <sz val="9"/>
            <color indexed="81"/>
            <rFont val="Tahoma"/>
            <family val="2"/>
          </rPr>
          <t>Most CPRI links are limited to 15 km or less by latency requirements</t>
        </r>
      </text>
    </comment>
    <comment ref="B76" authorId="0">
      <text>
        <r>
          <rPr>
            <sz val="9"/>
            <color indexed="81"/>
            <rFont val="Tahoma"/>
            <family val="2"/>
          </rPr>
          <t>Most CPRI links are limited to 15 km or less by latency requirements</t>
        </r>
      </text>
    </comment>
    <comment ref="B79" authorId="0">
      <text>
        <r>
          <rPr>
            <sz val="9"/>
            <color indexed="81"/>
            <rFont val="Tahoma"/>
            <family val="2"/>
          </rPr>
          <t>Most CPRI links are limited to 15 km or less by latency requirements</t>
        </r>
      </text>
    </comment>
    <comment ref="B83" authorId="0">
      <text>
        <r>
          <rPr>
            <sz val="9"/>
            <color indexed="81"/>
            <rFont val="Tahoma"/>
            <family val="2"/>
          </rPr>
          <t>Most CPRI links are limited to 15 km or less by latency requirements</t>
        </r>
      </text>
    </comment>
    <comment ref="B87" authorId="0">
      <text>
        <r>
          <rPr>
            <sz val="9"/>
            <color indexed="81"/>
            <rFont val="Tahoma"/>
            <family val="2"/>
          </rPr>
          <t>Most CPRI links are limited to 15 km or less by latency requirements</t>
        </r>
      </text>
    </comment>
  </commentList>
</comments>
</file>

<file path=xl/comments5.xml><?xml version="1.0" encoding="utf-8"?>
<comments xmlns="http://schemas.openxmlformats.org/spreadsheetml/2006/main">
  <authors>
    <author>JSL</author>
    <author>John Lively</author>
  </authors>
  <commentList>
    <comment ref="R130" authorId="0">
      <text>
        <r>
          <rPr>
            <b/>
            <sz val="9"/>
            <color indexed="81"/>
            <rFont val="Tahoma"/>
            <family val="2"/>
          </rPr>
          <t>Privately held before this date, financials not available</t>
        </r>
      </text>
    </comment>
    <comment ref="T202" authorId="1">
      <text>
        <r>
          <rPr>
            <b/>
            <sz val="9"/>
            <color indexed="81"/>
            <rFont val="Tahoma"/>
            <family val="2"/>
          </rPr>
          <t>John Lively:</t>
        </r>
        <r>
          <rPr>
            <sz val="9"/>
            <color indexed="81"/>
            <rFont val="Tahoma"/>
            <family val="2"/>
          </rPr>
          <t xml:space="preserve">
Do not include HGG or II-VI for 2010-2014</t>
        </r>
      </text>
    </comment>
  </commentList>
</comments>
</file>

<file path=xl/comments6.xml><?xml version="1.0" encoding="utf-8"?>
<comments xmlns="http://schemas.openxmlformats.org/spreadsheetml/2006/main">
  <authors>
    <author>John Lively</author>
  </authors>
  <commentList>
    <comment ref="S18" authorId="0">
      <text>
        <r>
          <rPr>
            <b/>
            <sz val="9"/>
            <color indexed="81"/>
            <rFont val="Tahoma"/>
            <family val="2"/>
          </rPr>
          <t xml:space="preserve">Softbank did not include Sprint revenue in its reported revenue for this quarter due to the impending sale to T-Mobile US. We included an estimate for Sprint in this quarter. </t>
        </r>
      </text>
    </comment>
  </commentList>
</comments>
</file>

<file path=xl/comments7.xml><?xml version="1.0" encoding="utf-8"?>
<comments xmlns="http://schemas.openxmlformats.org/spreadsheetml/2006/main">
  <authors>
    <author>John Lively</author>
  </authors>
  <commentList>
    <comment ref="F39" authorId="0">
      <text>
        <r>
          <rPr>
            <b/>
            <sz val="9"/>
            <color indexed="81"/>
            <rFont val="Tahoma"/>
            <family val="2"/>
          </rPr>
          <t>John Lively:</t>
        </r>
        <r>
          <rPr>
            <sz val="9"/>
            <color indexed="81"/>
            <rFont val="Tahoma"/>
            <family val="2"/>
          </rPr>
          <t xml:space="preserve">
Estimated by LightCounting. Tencent reported too late to be included in the March 2017 update.</t>
        </r>
      </text>
    </comment>
    <comment ref="O41" authorId="0">
      <text>
        <r>
          <rPr>
            <b/>
            <sz val="12"/>
            <color indexed="81"/>
            <rFont val="Tahoma"/>
            <family val="2"/>
          </rPr>
          <t>John Lively:</t>
        </r>
        <r>
          <rPr>
            <sz val="12"/>
            <color indexed="81"/>
            <rFont val="Tahoma"/>
            <family val="2"/>
          </rPr>
          <t xml:space="preserve">
JD.com wrote: "net disposals related to development projects was positive, other capex was negative, net was a gain". We show it as a negative here since we normally show capex as a positive number. </t>
        </r>
      </text>
    </comment>
  </commentList>
</comments>
</file>

<file path=xl/comments8.xml><?xml version="1.0" encoding="utf-8"?>
<comments xmlns="http://schemas.openxmlformats.org/spreadsheetml/2006/main">
  <authors>
    <author>John Lively</author>
  </authors>
  <commentList>
    <comment ref="G14" authorId="0">
      <text>
        <r>
          <rPr>
            <b/>
            <sz val="9"/>
            <color indexed="81"/>
            <rFont val="Tahoma"/>
            <family val="2"/>
          </rPr>
          <t>John Lively:</t>
        </r>
        <r>
          <rPr>
            <sz val="9"/>
            <color indexed="81"/>
            <rFont val="Tahoma"/>
            <family val="2"/>
          </rPr>
          <t xml:space="preserve">
estimated based on reported half-yearly figures</t>
        </r>
      </text>
    </comment>
    <comment ref="H14" authorId="0">
      <text>
        <r>
          <rPr>
            <b/>
            <sz val="9"/>
            <color indexed="81"/>
            <rFont val="Tahoma"/>
            <family val="2"/>
          </rPr>
          <t>John Lively:</t>
        </r>
        <r>
          <rPr>
            <sz val="9"/>
            <color indexed="81"/>
            <rFont val="Tahoma"/>
            <family val="2"/>
          </rPr>
          <t xml:space="preserve">
estimated based on reported half-yearly figures</t>
        </r>
      </text>
    </comment>
    <comment ref="I14" authorId="0">
      <text>
        <r>
          <rPr>
            <b/>
            <sz val="9"/>
            <color indexed="81"/>
            <rFont val="Tahoma"/>
            <family val="2"/>
          </rPr>
          <t>John Lively:</t>
        </r>
        <r>
          <rPr>
            <sz val="9"/>
            <color indexed="81"/>
            <rFont val="Tahoma"/>
            <family val="2"/>
          </rPr>
          <t xml:space="preserve">
estimated based on reported half-yearly figures</t>
        </r>
      </text>
    </comment>
    <comment ref="J14" authorId="0">
      <text>
        <r>
          <rPr>
            <b/>
            <sz val="9"/>
            <color indexed="81"/>
            <rFont val="Tahoma"/>
            <family val="2"/>
          </rPr>
          <t>John Lively:</t>
        </r>
        <r>
          <rPr>
            <sz val="9"/>
            <color indexed="81"/>
            <rFont val="Tahoma"/>
            <family val="2"/>
          </rPr>
          <t xml:space="preserve">
estimated based on reported half-yearly figures</t>
        </r>
      </text>
    </comment>
    <comment ref="K14" authorId="0">
      <text>
        <r>
          <rPr>
            <b/>
            <sz val="9"/>
            <color indexed="81"/>
            <rFont val="Tahoma"/>
            <family val="2"/>
          </rPr>
          <t>John Lively:</t>
        </r>
        <r>
          <rPr>
            <sz val="9"/>
            <color indexed="81"/>
            <rFont val="Tahoma"/>
            <family val="2"/>
          </rPr>
          <t xml:space="preserve">
estimated based on reported half-yearly figures</t>
        </r>
      </text>
    </comment>
    <comment ref="L14" authorId="0">
      <text>
        <r>
          <rPr>
            <b/>
            <sz val="9"/>
            <color indexed="81"/>
            <rFont val="Tahoma"/>
            <family val="2"/>
          </rPr>
          <t>John Lively:</t>
        </r>
        <r>
          <rPr>
            <sz val="9"/>
            <color indexed="81"/>
            <rFont val="Tahoma"/>
            <family val="2"/>
          </rPr>
          <t xml:space="preserve">
estimated based on reported half-yearly figures</t>
        </r>
      </text>
    </comment>
    <comment ref="M14" authorId="0">
      <text>
        <r>
          <rPr>
            <b/>
            <sz val="9"/>
            <color indexed="81"/>
            <rFont val="Tahoma"/>
            <family val="2"/>
          </rPr>
          <t>John Lively:</t>
        </r>
        <r>
          <rPr>
            <sz val="9"/>
            <color indexed="81"/>
            <rFont val="Tahoma"/>
            <family val="2"/>
          </rPr>
          <t xml:space="preserve">
estimated based on reported half-yearly figures</t>
        </r>
      </text>
    </comment>
    <comment ref="N14" authorId="0">
      <text>
        <r>
          <rPr>
            <b/>
            <sz val="9"/>
            <color indexed="81"/>
            <rFont val="Tahoma"/>
            <family val="2"/>
          </rPr>
          <t>John Lively:</t>
        </r>
        <r>
          <rPr>
            <sz val="9"/>
            <color indexed="81"/>
            <rFont val="Tahoma"/>
            <family val="2"/>
          </rPr>
          <t xml:space="preserve">
estimated based on reported half-yearly figures</t>
        </r>
      </text>
    </comment>
    <comment ref="O14" authorId="0">
      <text>
        <r>
          <rPr>
            <b/>
            <sz val="9"/>
            <color indexed="81"/>
            <rFont val="Tahoma"/>
            <family val="2"/>
          </rPr>
          <t>John Lively:</t>
        </r>
        <r>
          <rPr>
            <sz val="9"/>
            <color indexed="81"/>
            <rFont val="Tahoma"/>
            <family val="2"/>
          </rPr>
          <t xml:space="preserve">
estimated based on reported half-yearly figures</t>
        </r>
      </text>
    </comment>
    <comment ref="P14" authorId="0">
      <text>
        <r>
          <rPr>
            <b/>
            <sz val="9"/>
            <color indexed="81"/>
            <rFont val="Tahoma"/>
            <family val="2"/>
          </rPr>
          <t>John Lively:</t>
        </r>
        <r>
          <rPr>
            <sz val="9"/>
            <color indexed="81"/>
            <rFont val="Tahoma"/>
            <family val="2"/>
          </rPr>
          <t xml:space="preserve">
estimated based on reported half-yearly figures</t>
        </r>
      </text>
    </comment>
    <comment ref="Q14" authorId="0">
      <text>
        <r>
          <rPr>
            <b/>
            <sz val="9"/>
            <color indexed="81"/>
            <rFont val="Tahoma"/>
            <family val="2"/>
          </rPr>
          <t>John Lively:</t>
        </r>
        <r>
          <rPr>
            <sz val="9"/>
            <color indexed="81"/>
            <rFont val="Tahoma"/>
            <family val="2"/>
          </rPr>
          <t xml:space="preserve">
estimated based on reported half-yearly figures</t>
        </r>
      </text>
    </comment>
    <comment ref="R14" authorId="0">
      <text>
        <r>
          <rPr>
            <b/>
            <sz val="9"/>
            <color indexed="81"/>
            <rFont val="Tahoma"/>
            <family val="2"/>
          </rPr>
          <t>John Lively:</t>
        </r>
        <r>
          <rPr>
            <sz val="9"/>
            <color indexed="81"/>
            <rFont val="Tahoma"/>
            <family val="2"/>
          </rPr>
          <t xml:space="preserve">
estimated based on reported half-yearly figures</t>
        </r>
      </text>
    </comment>
    <comment ref="S14" authorId="0">
      <text>
        <r>
          <rPr>
            <b/>
            <sz val="9"/>
            <color indexed="81"/>
            <rFont val="Tahoma"/>
            <family val="2"/>
          </rPr>
          <t>John Lively:</t>
        </r>
        <r>
          <rPr>
            <sz val="9"/>
            <color indexed="81"/>
            <rFont val="Tahoma"/>
            <family val="2"/>
          </rPr>
          <t xml:space="preserve">
estimated based on reported half-yearly figures</t>
        </r>
      </text>
    </comment>
    <comment ref="T14" authorId="0">
      <text>
        <r>
          <rPr>
            <b/>
            <sz val="9"/>
            <color indexed="81"/>
            <rFont val="Tahoma"/>
            <family val="2"/>
          </rPr>
          <t>John Lively:</t>
        </r>
        <r>
          <rPr>
            <sz val="9"/>
            <color indexed="81"/>
            <rFont val="Tahoma"/>
            <family val="2"/>
          </rPr>
          <t xml:space="preserve">
estimated based on reported half-yearly figures</t>
        </r>
      </text>
    </comment>
    <comment ref="U14" authorId="0">
      <text>
        <r>
          <rPr>
            <b/>
            <sz val="9"/>
            <color indexed="81"/>
            <rFont val="Tahoma"/>
            <family val="2"/>
          </rPr>
          <t>John Lively:</t>
        </r>
        <r>
          <rPr>
            <sz val="9"/>
            <color indexed="81"/>
            <rFont val="Tahoma"/>
            <family val="2"/>
          </rPr>
          <t xml:space="preserve">
estimated based on reported half-yearly figures</t>
        </r>
      </text>
    </comment>
    <comment ref="V14" authorId="0">
      <text>
        <r>
          <rPr>
            <b/>
            <sz val="9"/>
            <color indexed="81"/>
            <rFont val="Tahoma"/>
            <family val="2"/>
          </rPr>
          <t>John Lively:</t>
        </r>
        <r>
          <rPr>
            <sz val="9"/>
            <color indexed="81"/>
            <rFont val="Tahoma"/>
            <family val="2"/>
          </rPr>
          <t xml:space="preserve">
estimated based on reported half-yearly figures</t>
        </r>
      </text>
    </comment>
    <comment ref="W14" authorId="0">
      <text>
        <r>
          <rPr>
            <b/>
            <sz val="9"/>
            <color indexed="81"/>
            <rFont val="Tahoma"/>
            <family val="2"/>
          </rPr>
          <t>John Lively:</t>
        </r>
        <r>
          <rPr>
            <sz val="9"/>
            <color indexed="81"/>
            <rFont val="Tahoma"/>
            <family val="2"/>
          </rPr>
          <t xml:space="preserve">
estimated based on reported half-yearly figures</t>
        </r>
      </text>
    </comment>
    <comment ref="X14" authorId="0">
      <text>
        <r>
          <rPr>
            <b/>
            <sz val="9"/>
            <color indexed="81"/>
            <rFont val="Tahoma"/>
            <family val="2"/>
          </rPr>
          <t>John Lively:</t>
        </r>
        <r>
          <rPr>
            <sz val="9"/>
            <color indexed="81"/>
            <rFont val="Tahoma"/>
            <family val="2"/>
          </rPr>
          <t xml:space="preserve">
estimated based on reported half-yearly figures</t>
        </r>
      </text>
    </comment>
    <comment ref="Y14" authorId="0">
      <text>
        <r>
          <rPr>
            <b/>
            <sz val="9"/>
            <color indexed="81"/>
            <rFont val="Tahoma"/>
            <family val="2"/>
          </rPr>
          <t>John Lively:</t>
        </r>
        <r>
          <rPr>
            <sz val="9"/>
            <color indexed="81"/>
            <rFont val="Tahoma"/>
            <family val="2"/>
          </rPr>
          <t xml:space="preserve">
estimated based on reported half-yearly figures</t>
        </r>
      </text>
    </comment>
    <comment ref="Z14" authorId="0">
      <text>
        <r>
          <rPr>
            <b/>
            <sz val="9"/>
            <color indexed="81"/>
            <rFont val="Tahoma"/>
            <family val="2"/>
          </rPr>
          <t>John Lively:</t>
        </r>
        <r>
          <rPr>
            <sz val="9"/>
            <color indexed="81"/>
            <rFont val="Tahoma"/>
            <family val="2"/>
          </rPr>
          <t xml:space="preserve">
estimated based on reported half-yearly figures</t>
        </r>
      </text>
    </comment>
    <comment ref="N15" authorId="0">
      <text>
        <r>
          <rPr>
            <b/>
            <sz val="9"/>
            <color indexed="81"/>
            <rFont val="Tahoma"/>
            <family val="2"/>
          </rPr>
          <t>John Lively:</t>
        </r>
        <r>
          <rPr>
            <sz val="9"/>
            <color indexed="81"/>
            <rFont val="Tahoma"/>
            <family val="2"/>
          </rPr>
          <t xml:space="preserve">
Now including Coriant revenues</t>
        </r>
      </text>
    </comment>
    <comment ref="K16" authorId="0">
      <text>
        <r>
          <rPr>
            <b/>
            <sz val="9"/>
            <color indexed="81"/>
            <rFont val="Tahoma"/>
            <family val="2"/>
          </rPr>
          <t>New segment reporting - not comparable to prior period numbers</t>
        </r>
        <r>
          <rPr>
            <sz val="9"/>
            <color indexed="81"/>
            <rFont val="Tahoma"/>
            <family val="2"/>
          </rPr>
          <t xml:space="preserve">
</t>
        </r>
      </text>
    </comment>
    <comment ref="L16" authorId="0">
      <text>
        <r>
          <rPr>
            <b/>
            <sz val="9"/>
            <color indexed="81"/>
            <rFont val="Tahoma"/>
            <family val="2"/>
          </rPr>
          <t>New segment reporting - not comparable to prior period numbers</t>
        </r>
        <r>
          <rPr>
            <sz val="9"/>
            <color indexed="81"/>
            <rFont val="Tahoma"/>
            <family val="2"/>
          </rPr>
          <t xml:space="preserve">
</t>
        </r>
      </text>
    </comment>
    <comment ref="M16" authorId="0">
      <text>
        <r>
          <rPr>
            <b/>
            <sz val="9"/>
            <color indexed="81"/>
            <rFont val="Tahoma"/>
            <family val="2"/>
          </rPr>
          <t>New segment reporting - not comparable to prior period numbers</t>
        </r>
        <r>
          <rPr>
            <sz val="9"/>
            <color indexed="81"/>
            <rFont val="Tahoma"/>
            <family val="2"/>
          </rPr>
          <t xml:space="preserve">
</t>
        </r>
      </text>
    </comment>
    <comment ref="N16" authorId="0">
      <text>
        <r>
          <rPr>
            <b/>
            <sz val="9"/>
            <color indexed="81"/>
            <rFont val="Tahoma"/>
            <family val="2"/>
          </rPr>
          <t>New segment reporting - not comparable to prior period numbers</t>
        </r>
        <r>
          <rPr>
            <sz val="9"/>
            <color indexed="81"/>
            <rFont val="Tahoma"/>
            <family val="2"/>
          </rPr>
          <t xml:space="preserve">
</t>
        </r>
      </text>
    </comment>
    <comment ref="F17" authorId="0">
      <text>
        <r>
          <rPr>
            <b/>
            <sz val="9"/>
            <color indexed="81"/>
            <rFont val="Tahoma"/>
            <family val="2"/>
          </rPr>
          <t>John Lively:</t>
        </r>
        <r>
          <rPr>
            <sz val="9"/>
            <color indexed="81"/>
            <rFont val="Tahoma"/>
            <family val="2"/>
          </rPr>
          <t xml:space="preserve">
quarterly data not reported; estimated by LC based on previous period segment split</t>
        </r>
      </text>
    </comment>
    <comment ref="G17" authorId="0">
      <text>
        <r>
          <rPr>
            <b/>
            <sz val="9"/>
            <color indexed="81"/>
            <rFont val="Tahoma"/>
            <family val="2"/>
          </rPr>
          <t>John Lively:</t>
        </r>
        <r>
          <rPr>
            <sz val="9"/>
            <color indexed="81"/>
            <rFont val="Tahoma"/>
            <family val="2"/>
          </rPr>
          <t xml:space="preserve">
from annual report 3-27-2019</t>
        </r>
      </text>
    </comment>
    <comment ref="M17" authorId="0">
      <text>
        <r>
          <rPr>
            <b/>
            <sz val="11"/>
            <color indexed="81"/>
            <rFont val="Tahoma"/>
            <family val="2"/>
          </rPr>
          <t>John Lively:</t>
        </r>
        <r>
          <rPr>
            <sz val="11"/>
            <color indexed="81"/>
            <rFont val="Tahoma"/>
            <family val="2"/>
          </rPr>
          <t xml:space="preserve">
fom annual report published 3-27-2019</t>
        </r>
      </text>
    </comment>
    <comment ref="N17" authorId="0">
      <text>
        <r>
          <rPr>
            <b/>
            <sz val="11"/>
            <color indexed="81"/>
            <rFont val="Tahoma"/>
            <family val="2"/>
          </rPr>
          <t>John Lively:</t>
        </r>
        <r>
          <rPr>
            <sz val="11"/>
            <color indexed="81"/>
            <rFont val="Tahoma"/>
            <family val="2"/>
          </rPr>
          <t xml:space="preserve">
fom annual report published 3-27-2019</t>
        </r>
      </text>
    </comment>
  </commentList>
</comments>
</file>

<file path=xl/comments9.xml><?xml version="1.0" encoding="utf-8"?>
<comments xmlns="http://schemas.openxmlformats.org/spreadsheetml/2006/main">
  <authors>
    <author>John Lively</author>
  </authors>
  <commentList>
    <comment ref="I9" authorId="0">
      <text>
        <r>
          <rPr>
            <b/>
            <sz val="10"/>
            <color indexed="81"/>
            <rFont val="Tahoma"/>
            <family val="2"/>
          </rPr>
          <t>John Lively:</t>
        </r>
        <r>
          <rPr>
            <sz val="10"/>
            <color indexed="81"/>
            <rFont val="Tahoma"/>
            <family val="2"/>
          </rPr>
          <t xml:space="preserve">
Acquired by Broadcom. (Extreme bought Broacde's Datacenter Networking business, which was a very small part of Brocade</t>
        </r>
      </text>
    </comment>
    <comment ref="B11" authorId="0">
      <text>
        <r>
          <rPr>
            <b/>
            <sz val="9"/>
            <color indexed="81"/>
            <rFont val="Tahoma"/>
            <family val="2"/>
          </rPr>
          <t>Includes EMC's revenues pre-merger also, to avoid distortion of growth trends
Sum of "Servers &amp; Networking" and "Storage" segments</t>
        </r>
      </text>
    </comment>
    <comment ref="V13" authorId="0">
      <text>
        <r>
          <rPr>
            <b/>
            <sz val="9"/>
            <color indexed="81"/>
            <rFont val="Tahoma"/>
            <family val="2"/>
          </rPr>
          <t xml:space="preserve">Consensus estimate </t>
        </r>
      </text>
    </comment>
    <comment ref="C14" authorId="0">
      <text>
        <r>
          <rPr>
            <b/>
            <sz val="9"/>
            <color indexed="81"/>
            <rFont val="Tahoma"/>
            <family val="2"/>
          </rPr>
          <t>John Lively:</t>
        </r>
        <r>
          <rPr>
            <sz val="9"/>
            <color indexed="81"/>
            <rFont val="Tahoma"/>
            <family val="2"/>
          </rPr>
          <t xml:space="preserve">
Restated May 2017</t>
        </r>
      </text>
    </comment>
    <comment ref="V16" authorId="0">
      <text>
        <r>
          <rPr>
            <b/>
            <sz val="9"/>
            <color indexed="81"/>
            <rFont val="Tahoma"/>
            <family val="2"/>
          </rPr>
          <t xml:space="preserve">Consensus estimate </t>
        </r>
      </text>
    </comment>
  </commentList>
</comments>
</file>

<file path=xl/sharedStrings.xml><?xml version="1.0" encoding="utf-8"?>
<sst xmlns="http://schemas.openxmlformats.org/spreadsheetml/2006/main" count="2380" uniqueCount="673">
  <si>
    <t>Optical component vendors</t>
  </si>
  <si>
    <t>Datacom equipment</t>
  </si>
  <si>
    <t>Network equipment</t>
  </si>
  <si>
    <t>Summary charts/tables</t>
  </si>
  <si>
    <t xml:space="preserve">Annual CAGR = </t>
  </si>
  <si>
    <t>1Q17</t>
  </si>
  <si>
    <t>ZTE</t>
  </si>
  <si>
    <t>Infinera</t>
  </si>
  <si>
    <t>Huawei</t>
  </si>
  <si>
    <t>Fujitsu</t>
  </si>
  <si>
    <t>Ericsson</t>
  </si>
  <si>
    <t xml:space="preserve">Ciena </t>
  </si>
  <si>
    <t>ADVA</t>
  </si>
  <si>
    <t>Adtran</t>
  </si>
  <si>
    <t>Revenues ($ bn)</t>
  </si>
  <si>
    <t>Telecom</t>
  </si>
  <si>
    <t>Datacom</t>
  </si>
  <si>
    <t>Revenues</t>
  </si>
  <si>
    <t>CAGR =</t>
  </si>
  <si>
    <t>Total</t>
  </si>
  <si>
    <t>Fibre Channel</t>
  </si>
  <si>
    <t>Optical Interconnects</t>
  </si>
  <si>
    <t xml:space="preserve">Ethernet </t>
  </si>
  <si>
    <t>CWDM / DWDM</t>
  </si>
  <si>
    <t>Wireless Infrastructure</t>
  </si>
  <si>
    <t>FTTx</t>
  </si>
  <si>
    <t>Source: Publicly reported financials</t>
  </si>
  <si>
    <t>Source: LightCounting estimates</t>
  </si>
  <si>
    <t>Check</t>
  </si>
  <si>
    <t>Annual totals for CAGR calculation</t>
  </si>
  <si>
    <t>Brocade</t>
  </si>
  <si>
    <t>Mellanox</t>
  </si>
  <si>
    <t>CAGR</t>
  </si>
  <si>
    <t>Revenue</t>
  </si>
  <si>
    <t>Opportunity matrix</t>
  </si>
  <si>
    <t>Wireless</t>
  </si>
  <si>
    <t>Capex</t>
  </si>
  <si>
    <t>Market segment</t>
  </si>
  <si>
    <t>Telecom SPs</t>
  </si>
  <si>
    <t>Internet SPs</t>
  </si>
  <si>
    <t>Telecom Equipment</t>
  </si>
  <si>
    <t>Datacom Equipment</t>
  </si>
  <si>
    <t>OC Vendors</t>
  </si>
  <si>
    <t>OC Survey</t>
  </si>
  <si>
    <t>Sequential quarterly growth rate</t>
  </si>
  <si>
    <t xml:space="preserve">Companies included: </t>
  </si>
  <si>
    <t>Accelink</t>
  </si>
  <si>
    <t>AFOP</t>
  </si>
  <si>
    <t>Applied Optoelectronics</t>
  </si>
  <si>
    <t>Avago</t>
  </si>
  <si>
    <t>Emcore</t>
  </si>
  <si>
    <t>Finisar</t>
  </si>
  <si>
    <t>Hisense</t>
  </si>
  <si>
    <t>NeoPhotonics</t>
  </si>
  <si>
    <t>O-Net</t>
  </si>
  <si>
    <t>Oplink</t>
  </si>
  <si>
    <t>Sumitomo</t>
  </si>
  <si>
    <t xml:space="preserve">Fujitsu </t>
  </si>
  <si>
    <t>Telecom network equipment vendor revenues</t>
  </si>
  <si>
    <t>Datacom system equipment vendor revenues</t>
  </si>
  <si>
    <t>Company</t>
  </si>
  <si>
    <t>Arista Networks</t>
  </si>
  <si>
    <t xml:space="preserve">Quanta not included in charts and group totals because available financial data includes laptops and other consumer electronics in addition to telecom &amp; datacom products. </t>
  </si>
  <si>
    <t>Dell is excluded from trend charts and CAGR calculations to avoid skewing growth rates, since data ends when Dell was taken private in 3Q13.</t>
  </si>
  <si>
    <t>Lenovo acquired IBM's server business in late 2014</t>
  </si>
  <si>
    <t>Capex ($ bn)</t>
  </si>
  <si>
    <t>Alibaba</t>
  </si>
  <si>
    <t>Amazon</t>
  </si>
  <si>
    <t>Apple</t>
  </si>
  <si>
    <t>Baidu</t>
  </si>
  <si>
    <t>eBay</t>
  </si>
  <si>
    <t>Facebook</t>
  </si>
  <si>
    <t>Microsoft</t>
  </si>
  <si>
    <t>Tencent</t>
  </si>
  <si>
    <t>Twitter</t>
  </si>
  <si>
    <t>($ millions)</t>
  </si>
  <si>
    <t>Spending ($ bn)</t>
  </si>
  <si>
    <t>Spending/Revenue</t>
  </si>
  <si>
    <t>Optical components vendor revenues</t>
  </si>
  <si>
    <t>AT&amp;T</t>
  </si>
  <si>
    <t>BT</t>
  </si>
  <si>
    <t>China Mobile</t>
  </si>
  <si>
    <t>China Telecom</t>
  </si>
  <si>
    <t>China Unicom</t>
  </si>
  <si>
    <t>Comcast</t>
  </si>
  <si>
    <t>Deutsche Telekom</t>
  </si>
  <si>
    <t>France Telecom</t>
  </si>
  <si>
    <t>KDDI</t>
  </si>
  <si>
    <t>NTT</t>
  </si>
  <si>
    <t>Softbank</t>
  </si>
  <si>
    <t>Telecom Italia</t>
  </si>
  <si>
    <t>Telefonica</t>
  </si>
  <si>
    <t>Verizon</t>
  </si>
  <si>
    <t>Vodafone</t>
  </si>
  <si>
    <t>Y-0-Y growth rate</t>
  </si>
  <si>
    <t>Companies included:</t>
  </si>
  <si>
    <t>Oclaro (w/Opnext)</t>
  </si>
  <si>
    <t>Telecom OC (survey)</t>
  </si>
  <si>
    <t>Datacom OC (survey)</t>
  </si>
  <si>
    <t>Telecom segment</t>
  </si>
  <si>
    <t>Datacom segment</t>
  </si>
  <si>
    <t>1Q 12</t>
  </si>
  <si>
    <t>2Q 12</t>
  </si>
  <si>
    <t>3Q 12</t>
  </si>
  <si>
    <t>4Q 12</t>
  </si>
  <si>
    <t>1Q 13</t>
  </si>
  <si>
    <t>2Q 13</t>
  </si>
  <si>
    <t>3Q 13</t>
  </si>
  <si>
    <t>4Q 13</t>
  </si>
  <si>
    <t>1Q 14</t>
  </si>
  <si>
    <t>2Q 14</t>
  </si>
  <si>
    <t>3Q 14</t>
  </si>
  <si>
    <t>4Q 14</t>
  </si>
  <si>
    <t>1Q 15</t>
  </si>
  <si>
    <t>2Q 15</t>
  </si>
  <si>
    <t>1Q 10</t>
  </si>
  <si>
    <t>2Q 10</t>
  </si>
  <si>
    <t>3Q 10</t>
  </si>
  <si>
    <t>4Q 10</t>
  </si>
  <si>
    <t>1Q 11</t>
  </si>
  <si>
    <t>2Q 11</t>
  </si>
  <si>
    <t>3Q 11</t>
  </si>
  <si>
    <t>4Q 11</t>
  </si>
  <si>
    <t>3Q 15</t>
  </si>
  <si>
    <t>4Q 15</t>
  </si>
  <si>
    <t>1Q 16</t>
  </si>
  <si>
    <t>2Q 16</t>
  </si>
  <si>
    <t>3Q 16</t>
  </si>
  <si>
    <t>4Q 16</t>
  </si>
  <si>
    <t>1Q 17</t>
  </si>
  <si>
    <t>2Q 17</t>
  </si>
  <si>
    <t>3Q 17</t>
  </si>
  <si>
    <t>4Q 17</t>
  </si>
  <si>
    <t>1Q 18</t>
  </si>
  <si>
    <t>2Q 18</t>
  </si>
  <si>
    <t>3Q 18</t>
  </si>
  <si>
    <t>4Q 18</t>
  </si>
  <si>
    <t>1Q 19</t>
  </si>
  <si>
    <t>2Q 19</t>
  </si>
  <si>
    <t>3Q 19</t>
  </si>
  <si>
    <t>4Q 19</t>
  </si>
  <si>
    <t>1Q 20</t>
  </si>
  <si>
    <t>2Q 20</t>
  </si>
  <si>
    <t>3Q 20</t>
  </si>
  <si>
    <t>4Q 20</t>
  </si>
  <si>
    <t>Q1/Q4</t>
  </si>
  <si>
    <t>Q2/Q1</t>
  </si>
  <si>
    <t>Q4/Q3</t>
  </si>
  <si>
    <t>Y-o-Y</t>
  </si>
  <si>
    <t>Sequential Q/Q</t>
  </si>
  <si>
    <t>Y-o-Y growth rates</t>
  </si>
  <si>
    <t>CWDM/DWDM</t>
  </si>
  <si>
    <t>Sales ($M)</t>
  </si>
  <si>
    <t>Market Segment</t>
  </si>
  <si>
    <t>TOTAL</t>
  </si>
  <si>
    <t>Acacia</t>
  </si>
  <si>
    <t>Coadna</t>
  </si>
  <si>
    <t>Delta</t>
  </si>
  <si>
    <t>Eoptolink</t>
  </si>
  <si>
    <t>HG-Genuine</t>
  </si>
  <si>
    <t>Hitachi Cable</t>
  </si>
  <si>
    <t>Innolight</t>
  </si>
  <si>
    <t>NEC</t>
  </si>
  <si>
    <t>OE Solutions</t>
  </si>
  <si>
    <t>Source Photonics</t>
  </si>
  <si>
    <t>Tranceiver sales (survey)</t>
  </si>
  <si>
    <t>Company revenues (public)</t>
  </si>
  <si>
    <t>This chart only changes semi-annually, after we update our forecast</t>
  </si>
  <si>
    <t>These charts and tables update automatically once the Datacom equip tab is updated</t>
  </si>
  <si>
    <t>Current quarter</t>
  </si>
  <si>
    <t>Rolling 4-Q</t>
  </si>
  <si>
    <t>Market share (publicly reported revenues only)</t>
  </si>
  <si>
    <t>Q3/Q2</t>
  </si>
  <si>
    <t>Revenue growth</t>
  </si>
  <si>
    <t>capex growth</t>
  </si>
  <si>
    <t>Spending growth rate</t>
  </si>
  <si>
    <t>Quanta Computer</t>
  </si>
  <si>
    <t>Lumentum</t>
  </si>
  <si>
    <t>direct updates required</t>
  </si>
  <si>
    <t>Optical component products (vendor survey data)</t>
  </si>
  <si>
    <t>Oracle</t>
  </si>
  <si>
    <t>PayPal</t>
  </si>
  <si>
    <t>Alphabet</t>
  </si>
  <si>
    <t>Nokia Networks</t>
  </si>
  <si>
    <t>Survey Objective</t>
  </si>
  <si>
    <t>Clients should note that although LightCounting estimates some vendor contributions as noted below, the shipment numbers shown in this spreadsheet</t>
  </si>
  <si>
    <t xml:space="preserve"> may not represent the 'total market' in every case because some component vendors do not participate in our survey and are not included.</t>
  </si>
  <si>
    <t xml:space="preserve"> ALL missing vendor sales are estimated in LightCounting's semi-annual forecast updates, however.  </t>
  </si>
  <si>
    <t>Vendor</t>
  </si>
  <si>
    <t>Source of Information</t>
  </si>
  <si>
    <t>Estimates</t>
  </si>
  <si>
    <t>Survey data</t>
  </si>
  <si>
    <t>Survey data and estimates</t>
  </si>
  <si>
    <t xml:space="preserve">Survey data </t>
  </si>
  <si>
    <t>If you have any questions or comments, please contact LIGHTCOUNTING at</t>
  </si>
  <si>
    <t>info@lightcounting.com</t>
  </si>
  <si>
    <t>The LightCounting detailed transceiver market survey results contains material that is confidential, privileged, company product for the sole use of the intended recipient being LightCounting clients and subscribers. Any review, reliance or distribution by others or forwarding without LightCounting's expressed permission is strictly prohibited.</t>
  </si>
  <si>
    <t>SUMMARY</t>
  </si>
  <si>
    <t>Worldwide Transceiver Market</t>
  </si>
  <si>
    <t>Shipments (Units): Actual Data</t>
  </si>
  <si>
    <t>Sales ($M): Actual Data</t>
  </si>
  <si>
    <t>Worldwide Sales</t>
  </si>
  <si>
    <t>Transceiver Sales</t>
  </si>
  <si>
    <t>Worldwide Transceiver Market by Application</t>
  </si>
  <si>
    <t>Ethernet</t>
  </si>
  <si>
    <t>FTTx modules</t>
  </si>
  <si>
    <t>Shipments: Actual Data</t>
  </si>
  <si>
    <t>Sales: Actual Data</t>
  </si>
  <si>
    <t>Data Rate</t>
  </si>
  <si>
    <t xml:space="preserve">TOTAL </t>
  </si>
  <si>
    <t>CWDM – All</t>
  </si>
  <si>
    <t>FTTx Transceivers</t>
  </si>
  <si>
    <t>GPON TxRx</t>
  </si>
  <si>
    <t>EPON TxRx</t>
  </si>
  <si>
    <t>BOSAs</t>
  </si>
  <si>
    <t>Parallel Transmitters and Receivers, including EOMs (not pairs)</t>
  </si>
  <si>
    <t>Active Optical Cables</t>
  </si>
  <si>
    <t>1 Gbps</t>
  </si>
  <si>
    <t>3 Gbps</t>
  </si>
  <si>
    <t>10 Gbps</t>
  </si>
  <si>
    <t>Reach</t>
  </si>
  <si>
    <t>Form Factor</t>
  </si>
  <si>
    <t>ASP: Actual Data</t>
  </si>
  <si>
    <t>SFP</t>
  </si>
  <si>
    <t>XFP</t>
  </si>
  <si>
    <t>SFP+</t>
  </si>
  <si>
    <t>PMD</t>
  </si>
  <si>
    <t>2 km</t>
  </si>
  <si>
    <t>GigE over copper</t>
  </si>
  <si>
    <t>1000BASE-T</t>
  </si>
  <si>
    <t xml:space="preserve">100m </t>
  </si>
  <si>
    <t>all</t>
  </si>
  <si>
    <t>500 m</t>
  </si>
  <si>
    <t>10 km</t>
  </si>
  <si>
    <t>40 km</t>
  </si>
  <si>
    <t>80 km</t>
  </si>
  <si>
    <t>10GbE</t>
  </si>
  <si>
    <t>10 GbE SR</t>
  </si>
  <si>
    <t>300 m</t>
  </si>
  <si>
    <t>10 GbE LRM</t>
  </si>
  <si>
    <t>220 m</t>
  </si>
  <si>
    <t>10 GbE (LR)</t>
  </si>
  <si>
    <t>10 GbE (ER)</t>
  </si>
  <si>
    <t>10 GbE (ZR)</t>
  </si>
  <si>
    <t>40GbE</t>
  </si>
  <si>
    <t>40 GbE SR</t>
  </si>
  <si>
    <t>100 m</t>
  </si>
  <si>
    <t>CFP</t>
  </si>
  <si>
    <t>QSFP+</t>
  </si>
  <si>
    <t>40 GbE PSM4</t>
  </si>
  <si>
    <t>40 GbE FR</t>
  </si>
  <si>
    <t>40 GbE LR4 subspec</t>
  </si>
  <si>
    <t>40 GbE LR4</t>
  </si>
  <si>
    <t>QSFP</t>
  </si>
  <si>
    <t>40 GbE ER4</t>
  </si>
  <si>
    <t>All</t>
  </si>
  <si>
    <t>100GbE</t>
  </si>
  <si>
    <t>QSFP28</t>
  </si>
  <si>
    <t>100 GbE LR4</t>
  </si>
  <si>
    <t>100 GbE ER4</t>
  </si>
  <si>
    <t>Miscellaneous</t>
  </si>
  <si>
    <t>Application</t>
  </si>
  <si>
    <t>MMF</t>
  </si>
  <si>
    <t>SFF/SFP</t>
  </si>
  <si>
    <t>4 km</t>
  </si>
  <si>
    <t>Products</t>
  </si>
  <si>
    <t>ONU</t>
  </si>
  <si>
    <t>PON Transceivers</t>
  </si>
  <si>
    <t>OLT</t>
  </si>
  <si>
    <t>2.5 Gbps</t>
  </si>
  <si>
    <t>bi-directional</t>
  </si>
  <si>
    <t>CWDM</t>
  </si>
  <si>
    <t xml:space="preserve">1 Gbps </t>
  </si>
  <si>
    <t>80km</t>
  </si>
  <si>
    <t>XFP/SFP+</t>
  </si>
  <si>
    <t>DWDM</t>
  </si>
  <si>
    <t>10 Gbps fixed wavelength</t>
  </si>
  <si>
    <t>40 Gbps</t>
  </si>
  <si>
    <t>100 Gbps</t>
  </si>
  <si>
    <t>Direct detect</t>
  </si>
  <si>
    <t>Product</t>
  </si>
  <si>
    <t>Transmitters and Receivers, including EOMs (not pairs)</t>
  </si>
  <si>
    <t>Transceivers</t>
  </si>
  <si>
    <t>≤ 0.5 km</t>
  </si>
  <si>
    <t>0.5-7 km</t>
  </si>
  <si>
    <t>6 Gbps</t>
  </si>
  <si>
    <t>Adjusted for Oplink going private - for apples to apples growth rate calculations</t>
  </si>
  <si>
    <t>Finisar, Lumentum, Oclaro combined</t>
  </si>
  <si>
    <t xml:space="preserve">Annual growth = </t>
  </si>
  <si>
    <t>Sequential change =&gt;</t>
  </si>
  <si>
    <t xml:space="preserve">Cloud-based companies </t>
  </si>
  <si>
    <t>Once the Cloud SPs tab is updated with new data, then this will update automatically</t>
  </si>
  <si>
    <t>Oracle - Hardware</t>
  </si>
  <si>
    <t>China</t>
  </si>
  <si>
    <t>non-China</t>
  </si>
  <si>
    <t>Removed due to M&amp;A</t>
  </si>
  <si>
    <t>Year-over-year growth ==&gt;</t>
  </si>
  <si>
    <t>40 GbE eSR</t>
  </si>
  <si>
    <t xml:space="preserve">100 GbE SR10 </t>
  </si>
  <si>
    <t>100 GbE SR4</t>
  </si>
  <si>
    <t>CFP2/4</t>
  </si>
  <si>
    <t>CFP2 ACO</t>
  </si>
  <si>
    <t>y-o-y</t>
  </si>
  <si>
    <t>Revenue ($ mn)</t>
  </si>
  <si>
    <t>Capex ($ mn)</t>
  </si>
  <si>
    <t>Capex or PP&amp;E ($ mn)</t>
  </si>
  <si>
    <t>7-20 km</t>
  </si>
  <si>
    <t>estimated</t>
  </si>
  <si>
    <t>Y-o-Y quarterly growth rate</t>
  </si>
  <si>
    <t>Intel</t>
  </si>
  <si>
    <t>Kaiam</t>
  </si>
  <si>
    <t>1H17</t>
  </si>
  <si>
    <t>2H17</t>
  </si>
  <si>
    <t>1H18</t>
  </si>
  <si>
    <t>2H18</t>
  </si>
  <si>
    <t>Semiconductor vendor revenues</t>
  </si>
  <si>
    <t>Nokia</t>
  </si>
  <si>
    <t>Analog Devices</t>
  </si>
  <si>
    <t>AMCC</t>
  </si>
  <si>
    <t>Broadcom</t>
  </si>
  <si>
    <t>Inphi</t>
  </si>
  <si>
    <t>Intel - Data Center Products</t>
  </si>
  <si>
    <t>Marvell</t>
  </si>
  <si>
    <t>Microsemi</t>
  </si>
  <si>
    <t>Maxim</t>
  </si>
  <si>
    <t>Semtech</t>
  </si>
  <si>
    <t>STMicroelectronics</t>
  </si>
  <si>
    <t>Texas Instruments</t>
  </si>
  <si>
    <t>Xilinx</t>
  </si>
  <si>
    <t>Growth</t>
  </si>
  <si>
    <t>Rolling 4-Q share</t>
  </si>
  <si>
    <t>Current quarter share</t>
  </si>
  <si>
    <t>Semiconductor vendors</t>
  </si>
  <si>
    <t>Intel - Data Center</t>
  </si>
  <si>
    <t>Cavium</t>
  </si>
  <si>
    <t>&lt;&lt; acquiring ClariPhy</t>
  </si>
  <si>
    <t>GigaPeak</t>
  </si>
  <si>
    <t>Lattice</t>
  </si>
  <si>
    <t>Linear</t>
  </si>
  <si>
    <t>MACOM</t>
  </si>
  <si>
    <t>Qualcomm</t>
  </si>
  <si>
    <t>NXP</t>
  </si>
  <si>
    <t>&lt;&lt; Includes Avago revenues pre-merger</t>
  </si>
  <si>
    <t>Company notes</t>
  </si>
  <si>
    <t>II-VI</t>
  </si>
  <si>
    <t>q-o-q</t>
  </si>
  <si>
    <t>HGG</t>
  </si>
  <si>
    <t>25GbE SR</t>
  </si>
  <si>
    <t>SFP28</t>
  </si>
  <si>
    <t>25GbE LR</t>
  </si>
  <si>
    <t xml:space="preserve">50GbE </t>
  </si>
  <si>
    <t>200GbE</t>
  </si>
  <si>
    <t>0.5, 2 km</t>
  </si>
  <si>
    <t>400GbE</t>
  </si>
  <si>
    <t>40GbE MM Duplex</t>
  </si>
  <si>
    <t>25GbE</t>
  </si>
  <si>
    <t>25 GbE ER</t>
  </si>
  <si>
    <t>50GbE</t>
  </si>
  <si>
    <t>XFP &amp; other</t>
  </si>
  <si>
    <t>SFP+ Sub-spec</t>
  </si>
  <si>
    <t>ASPs: Based on vendor survey data</t>
  </si>
  <si>
    <t xml:space="preserve">SFP+ </t>
  </si>
  <si>
    <t>SFP+ sub-spec</t>
  </si>
  <si>
    <t>Sales ($ mn): Actual Data</t>
  </si>
  <si>
    <t xml:space="preserve">The objective of this survey is to provide detailed information on transceiver sales over the last 12 calendar quarters. The survey is conducted by LIGHTCOUNTING, a market research and consulting company. Vendor specific sales information is kept confidential. To protect the confidentiality and integrity of the data, the reported information is aggregated to reflect the total sales of transceivers broken down by application, data rate, reach and form factor. In order to protect confidentiality of survey contributors, product categories with limited number of data points are aggregated into broader categories or marked as "limited data". </t>
  </si>
  <si>
    <t xml:space="preserve">The survey results reported here account for sales the following vendors: </t>
  </si>
  <si>
    <t>GigaLight</t>
  </si>
  <si>
    <t xml:space="preserve">Internet Content/commerce Providers (ICPs) </t>
  </si>
  <si>
    <t>Revenue growth rate</t>
  </si>
  <si>
    <t>acquired by MACOM</t>
  </si>
  <si>
    <t>&lt;&lt; acquired by MACOM, January 2017</t>
  </si>
  <si>
    <t>On Board</t>
  </si>
  <si>
    <t>CSP</t>
  </si>
  <si>
    <t>ICP</t>
  </si>
  <si>
    <t>Note: Collapsing grouped columns on 'OC Vendors' tab will change ranges above.</t>
  </si>
  <si>
    <t>IDT</t>
  </si>
  <si>
    <t>China capex</t>
  </si>
  <si>
    <t>Outside China capex</t>
  </si>
  <si>
    <t>FTTx Modules</t>
  </si>
  <si>
    <t>Ethernet  transceivers</t>
  </si>
  <si>
    <t>Fibre Channel Transceivers</t>
  </si>
  <si>
    <t>CWDM and DWDM Transceivers</t>
  </si>
  <si>
    <t>2Q17</t>
  </si>
  <si>
    <t>Sequential</t>
  </si>
  <si>
    <t>Sequential growth</t>
  </si>
  <si>
    <t>3Q17</t>
  </si>
  <si>
    <t>Extreme Networks</t>
  </si>
  <si>
    <t>acquired</t>
  </si>
  <si>
    <t>Juniper - Routers and Switches</t>
  </si>
  <si>
    <t>IBM - Systems</t>
  </si>
  <si>
    <t>Cisco - Switches, Routers, Data Ctr.</t>
  </si>
  <si>
    <t>Lenovo - Enterprise Group</t>
  </si>
  <si>
    <t xml:space="preserve">NetApp - Products </t>
  </si>
  <si>
    <t>Router growth rates</t>
  </si>
  <si>
    <t>Arista</t>
  </si>
  <si>
    <t>Cisco</t>
  </si>
  <si>
    <t>Juniper</t>
  </si>
  <si>
    <t>Cisco is no longer reporting Router sales separately</t>
  </si>
  <si>
    <t>Brocade acquired by Broadcom</t>
  </si>
  <si>
    <t>NetApp</t>
  </si>
  <si>
    <t>*</t>
  </si>
  <si>
    <t>**</t>
  </si>
  <si>
    <t>Survey max</t>
  </si>
  <si>
    <t>Survey min</t>
  </si>
  <si>
    <t>FOIT-Foxconn</t>
  </si>
  <si>
    <t>JD.com</t>
  </si>
  <si>
    <t>NetEase</t>
  </si>
  <si>
    <t>VIPShop.com</t>
  </si>
  <si>
    <t>4Q17</t>
  </si>
  <si>
    <t>Non-Chinese CSPs</t>
  </si>
  <si>
    <t>Chinese CSPs</t>
  </si>
  <si>
    <t>Communications Service Providers (CSPs)</t>
  </si>
  <si>
    <t>revenues</t>
  </si>
  <si>
    <t>CSP Revenues</t>
  </si>
  <si>
    <t>100 GbE ER4 - Lite</t>
  </si>
  <si>
    <t>CSP Capex</t>
  </si>
  <si>
    <t>ICP Revenues</t>
  </si>
  <si>
    <t>ICP spending</t>
  </si>
  <si>
    <t>acquired by II-VI</t>
  </si>
  <si>
    <t>China Revenues</t>
  </si>
  <si>
    <t>China Capex</t>
  </si>
  <si>
    <t>Non-China Revenues</t>
  </si>
  <si>
    <t>Non China Capex</t>
  </si>
  <si>
    <t>Total CSPs</t>
  </si>
  <si>
    <t>Market share of Finisar, Lumentum, and Oclaro combined</t>
  </si>
  <si>
    <t>10 Gbps tunable wavelength</t>
  </si>
  <si>
    <t>DWDM 2.5 Gbps</t>
  </si>
  <si>
    <t>DWDM 40 Gbps</t>
  </si>
  <si>
    <t>&lt;== networks business only</t>
  </si>
  <si>
    <t>&lt;== Nokia Networks only</t>
  </si>
  <si>
    <t>&lt;== networks only</t>
  </si>
  <si>
    <t>&lt;== System + Network Products group</t>
  </si>
  <si>
    <t>&lt;== total company</t>
  </si>
  <si>
    <t>&lt;== networks only; quarters are estimated based on reported half-yearly numbers</t>
  </si>
  <si>
    <t>HPE Hybrid IT</t>
  </si>
  <si>
    <t>Inspur</t>
  </si>
  <si>
    <t>H3C</t>
  </si>
  <si>
    <t>acquired by IDT</t>
  </si>
  <si>
    <t>acquired by Analog Devices</t>
  </si>
  <si>
    <t>ONUs</t>
  </si>
  <si>
    <t>10G PON</t>
  </si>
  <si>
    <t>25 Gbps</t>
  </si>
  <si>
    <t>Sans ZTE and Huawei</t>
  </si>
  <si>
    <t>Linktel</t>
  </si>
  <si>
    <t>Xgiga</t>
  </si>
  <si>
    <t>1Q18</t>
  </si>
  <si>
    <t>2Q18</t>
  </si>
  <si>
    <t>3Q18</t>
  </si>
  <si>
    <t>Change</t>
  </si>
  <si>
    <t>amount</t>
  </si>
  <si>
    <t>Total CWDM/DWDM</t>
  </si>
  <si>
    <t>NOTE: These figures do not include Ethernet, SONET/SDH, and FibreChannel modules which are used for mobile fronthaul</t>
  </si>
  <si>
    <t>Wireless Fronthaul</t>
  </si>
  <si>
    <t>Speed</t>
  </si>
  <si>
    <t>Optical Interconnects (AOCs &amp; EOMs)</t>
  </si>
  <si>
    <t>Produc type</t>
  </si>
  <si>
    <t>Speed &amp; Type</t>
  </si>
  <si>
    <t>GbE  single rate</t>
  </si>
  <si>
    <t>1 GbE</t>
  </si>
  <si>
    <t>Total - EXCLUDING GigE over Copper</t>
  </si>
  <si>
    <t>Type</t>
  </si>
  <si>
    <t>25 Gbps (MMF)</t>
  </si>
  <si>
    <t>25 Gbps (SMF)</t>
  </si>
  <si>
    <t>Optical Transceivers for wireless fronthaul &amp; midhaul networks</t>
  </si>
  <si>
    <t>Lumentum (optical comm)</t>
  </si>
  <si>
    <t>200/2x200/400GbE</t>
  </si>
  <si>
    <t>Average</t>
  </si>
  <si>
    <t>Q1 seasonal declines</t>
  </si>
  <si>
    <t>100 Gbps and above</t>
  </si>
  <si>
    <t>200G, 2x200G, 400G</t>
  </si>
  <si>
    <t>1G</t>
  </si>
  <si>
    <t>10G</t>
  </si>
  <si>
    <t>25G</t>
  </si>
  <si>
    <t>40G</t>
  </si>
  <si>
    <t>50G</t>
  </si>
  <si>
    <t xml:space="preserve">100G </t>
  </si>
  <si>
    <t>DWDM 100G and above</t>
  </si>
  <si>
    <t>DWDM 10G</t>
  </si>
  <si>
    <t>4G</t>
  </si>
  <si>
    <t>8G</t>
  </si>
  <si>
    <t>16G</t>
  </si>
  <si>
    <t>32G</t>
  </si>
  <si>
    <t>Parallel  Transceiver EOMs</t>
  </si>
  <si>
    <t>4Q18</t>
  </si>
  <si>
    <t>Used for CAGR calculation only.</t>
  </si>
  <si>
    <t>Huawei Carrier &amp; Enterprise</t>
  </si>
  <si>
    <t>Annual spend</t>
  </si>
  <si>
    <t>Chinese: H3C, Inspur, Lenovo</t>
  </si>
  <si>
    <t>Total less China</t>
  </si>
  <si>
    <t>1Q19</t>
  </si>
  <si>
    <t>acquired by Renasys, deal closed April 1</t>
  </si>
  <si>
    <t>CFP/CFP2 DCO</t>
  </si>
  <si>
    <t>100 GbE MM Duplex, eSR4</t>
  </si>
  <si>
    <t>20 km</t>
  </si>
  <si>
    <t>Ciena</t>
  </si>
  <si>
    <t xml:space="preserve">Lumentum </t>
  </si>
  <si>
    <t>AOI</t>
  </si>
  <si>
    <t>2Q19</t>
  </si>
  <si>
    <t>Revenue Guidance provided by companies</t>
  </si>
  <si>
    <t>&lt;&lt; Figures here are total revenues not just optical. No guidance given for optical business alone.</t>
  </si>
  <si>
    <t>For QMU table</t>
  </si>
  <si>
    <t>large</t>
  </si>
  <si>
    <t>small</t>
  </si>
  <si>
    <t>Large cos</t>
  </si>
  <si>
    <t>Small cos</t>
  </si>
  <si>
    <t>100GbE FR1</t>
  </si>
  <si>
    <t>2km</t>
  </si>
  <si>
    <t>CFP4</t>
  </si>
  <si>
    <t>CFP2</t>
  </si>
  <si>
    <t>Sept 2019 - 4 quarters updated starting with Q3 2018</t>
  </si>
  <si>
    <t>Sept 2019 - 6 quarters updated starting with Q1 2018</t>
  </si>
  <si>
    <t>1 Gbps grey optics</t>
  </si>
  <si>
    <t>3 Gbps grey optics</t>
  </si>
  <si>
    <t>6 Gbps grey optics</t>
  </si>
  <si>
    <t>10 Gbps grey optics</t>
  </si>
  <si>
    <t xml:space="preserve">10/25G CWDM/DWDM </t>
  </si>
  <si>
    <t>3Q19</t>
  </si>
  <si>
    <t>&lt;== FNSR's last financial report was Q2 2019, acquisition by II-VI closed September 24, 2019</t>
  </si>
  <si>
    <t>up to 12x16 Gbps</t>
  </si>
  <si>
    <t>up to 12x25 Gbps</t>
  </si>
  <si>
    <t>100 GbE 4WDM20</t>
  </si>
  <si>
    <t>Cash &amp; Equivalents ($ bn)</t>
  </si>
  <si>
    <t>Operating margin</t>
  </si>
  <si>
    <t>Net margin</t>
  </si>
  <si>
    <t>discontinued this chart because of Finisar acquisition by II-VI.</t>
  </si>
  <si>
    <t>GPON and XG-PON BOSAs</t>
  </si>
  <si>
    <t>Early years annual data above based on total company revenues, not an exact match with Semiconductors tab</t>
  </si>
  <si>
    <t>&lt;== annual growth rate (rolling 4-quarters)</t>
  </si>
  <si>
    <t>&lt;== Rolling 4-quarter sales</t>
  </si>
  <si>
    <t>&lt;== sequential growth rate (quarters)</t>
  </si>
  <si>
    <t>&lt;== y-o-y growth rate (quarters)</t>
  </si>
  <si>
    <t>&lt;== Lumentum plus Oclaro</t>
  </si>
  <si>
    <t>&lt;== Lumentum+Oclaro growth rate</t>
  </si>
  <si>
    <t>China/Korea growth y-o-y</t>
  </si>
  <si>
    <t>China+Korea annual sales</t>
  </si>
  <si>
    <t>China+Korea annual growth rate</t>
  </si>
  <si>
    <t>China+Korea</t>
  </si>
  <si>
    <t>II-VI Photonic Solutions</t>
  </si>
  <si>
    <t>Fiberhome</t>
  </si>
  <si>
    <t>OC vendor max</t>
  </si>
  <si>
    <t>OC vendor min</t>
  </si>
  <si>
    <t>50 Gbps</t>
  </si>
  <si>
    <t>≤ 10 km</t>
  </si>
  <si>
    <t>10-20 km</t>
  </si>
  <si>
    <t>2x200GbE</t>
  </si>
  <si>
    <t>400GbE SR8</t>
  </si>
  <si>
    <t>400GbE DR4</t>
  </si>
  <si>
    <t>100 GbE CWDM4</t>
  </si>
  <si>
    <t>100 GbE PSM4</t>
  </si>
  <si>
    <t>100 GbE DR1</t>
  </si>
  <si>
    <t>400GbE FR4</t>
  </si>
  <si>
    <t>400GbE LR8</t>
  </si>
  <si>
    <t>400GbE LR4</t>
  </si>
  <si>
    <t>OSFP</t>
  </si>
  <si>
    <t>100 GbE DR4</t>
  </si>
  <si>
    <t>100GbE DR1</t>
  </si>
  <si>
    <t>50-100G grey optics</t>
  </si>
  <si>
    <t>100 GbE 4WDM10</t>
  </si>
  <si>
    <t>RMB/USD</t>
  </si>
  <si>
    <t>10 Gbps CWDM</t>
  </si>
  <si>
    <t>10 Gbps DWDM</t>
  </si>
  <si>
    <t>25 Gbps CWDM</t>
  </si>
  <si>
    <t>25 Gbps DWDM</t>
  </si>
  <si>
    <t>&lt; China capex</t>
  </si>
  <si>
    <t>&lt; non-China capex</t>
  </si>
  <si>
    <t>&lt; China revenues</t>
  </si>
  <si>
    <t>&lt; non-China revenues</t>
  </si>
  <si>
    <t>&lt; Growth rate without Huawei and ZTE</t>
  </si>
  <si>
    <t>&lt; Growth rate for Huawei and ZTE only</t>
  </si>
  <si>
    <t>&lt; Revenues excluding Huawei and ZTE</t>
  </si>
  <si>
    <t>H1/H1</t>
  </si>
  <si>
    <t>ZR &amp; ZR+</t>
  </si>
  <si>
    <t>100 GbE SR2</t>
  </si>
  <si>
    <t>400GbE SR4.2</t>
  </si>
  <si>
    <t>4 Gbps</t>
  </si>
  <si>
    <t>8 Gbps</t>
  </si>
  <si>
    <t>16 Gbps</t>
  </si>
  <si>
    <t>32 Gbps</t>
  </si>
  <si>
    <t>64 Gbps</t>
  </si>
  <si>
    <t>up to 2.5G</t>
  </si>
  <si>
    <t xml:space="preserve">XG-PON </t>
  </si>
  <si>
    <t>2.5G</t>
  </si>
  <si>
    <t xml:space="preserve">XGS-PON </t>
  </si>
  <si>
    <t>NG-PON2</t>
  </si>
  <si>
    <t>4x10G</t>
  </si>
  <si>
    <t>25/50G PON</t>
  </si>
  <si>
    <t>Nx25G</t>
  </si>
  <si>
    <t xml:space="preserve"> EPON</t>
  </si>
  <si>
    <t xml:space="preserve"> GPON</t>
  </si>
  <si>
    <t xml:space="preserve"> P2P</t>
  </si>
  <si>
    <t>64G</t>
  </si>
  <si>
    <t>25 Gbps grey optics</t>
  </si>
  <si>
    <t>2019-2025</t>
  </si>
  <si>
    <t>10G PON ONU/OLTs</t>
  </si>
  <si>
    <t>Mellanox – bought by Nvidia</t>
  </si>
  <si>
    <t>3Q 20E</t>
  </si>
  <si>
    <t>4Q 20E</t>
  </si>
  <si>
    <t>AMD</t>
  </si>
  <si>
    <t>Nvidia</t>
  </si>
  <si>
    <t>&lt;&lt; Under contract to be purchased by Analog Devices</t>
  </si>
  <si>
    <t>acquired by IDT Q4 2016</t>
  </si>
  <si>
    <t>acquired by Marvel Q4 2017</t>
  </si>
  <si>
    <t>acquired by MACOM 3Q 2016</t>
  </si>
  <si>
    <t>acquired by Analog Devices 4Q 2016</t>
  </si>
  <si>
    <t>acquired by Microchip 4Q 2017</t>
  </si>
  <si>
    <t>T-Mobile USA</t>
  </si>
  <si>
    <t>y-o-y growth rate</t>
  </si>
  <si>
    <t>BiDi</t>
  </si>
  <si>
    <t>GPON/EPON</t>
  </si>
  <si>
    <t>4x14G</t>
  </si>
  <si>
    <t>4x25G</t>
  </si>
  <si>
    <t>4x50G</t>
  </si>
  <si>
    <t>8x50G</t>
  </si>
  <si>
    <t>CXP/CXP2</t>
  </si>
  <si>
    <t>Other</t>
  </si>
  <si>
    <t>AOCs</t>
  </si>
  <si>
    <t>AOCs total</t>
  </si>
  <si>
    <t>Parallel Transceivers</t>
  </si>
  <si>
    <t>Duplex</t>
  </si>
  <si>
    <t>1x10G</t>
  </si>
  <si>
    <t>1x25G</t>
  </si>
  <si>
    <t>END OF SUMMARY DATA</t>
  </si>
  <si>
    <t>`</t>
  </si>
  <si>
    <t>October 2020 forecast</t>
  </si>
  <si>
    <t>did not issue guidance in 3Q 2020</t>
  </si>
  <si>
    <t>complete for 3Q 20</t>
  </si>
  <si>
    <t>Dell Infrastructure Solutions Group</t>
  </si>
  <si>
    <t>to be acquired by AMD</t>
  </si>
  <si>
    <t>complete for 3Q20</t>
  </si>
  <si>
    <t>2020/2019</t>
  </si>
  <si>
    <t>Finisar (historical data)</t>
  </si>
  <si>
    <t>Mellanox (Nvidia)</t>
  </si>
  <si>
    <t>Oclaro (historical)</t>
  </si>
  <si>
    <t>1Q 21</t>
  </si>
  <si>
    <t>2Q 21</t>
  </si>
  <si>
    <t>3Q 21</t>
  </si>
  <si>
    <t>4Q 21</t>
  </si>
  <si>
    <t>Vendor Survey Results through Q4 2020</t>
  </si>
  <si>
    <t>Quarterly Market Update for the quarter ended December 31, 2020</t>
  </si>
  <si>
    <t>2020 total</t>
  </si>
  <si>
    <t>acquired by Broadcom 2017</t>
  </si>
  <si>
    <t>acquired by Nvidia 2020</t>
  </si>
  <si>
    <t>20/19</t>
  </si>
  <si>
    <t>1Q 22</t>
  </si>
  <si>
    <t>1Q21 G</t>
  </si>
  <si>
    <t>4Q20</t>
  </si>
  <si>
    <t>1Q20</t>
  </si>
  <si>
    <t>2Q 22</t>
  </si>
  <si>
    <t>3Q 22</t>
  </si>
  <si>
    <t>4Q 22</t>
  </si>
  <si>
    <t>updated for 4Q20</t>
  </si>
  <si>
    <t>4Q20/4Q19 revenue growth</t>
  </si>
  <si>
    <t>10-yr revenue growth</t>
  </si>
  <si>
    <t>10-yr growth</t>
  </si>
  <si>
    <t>formulas are updated for 4Q20/4Q19</t>
  </si>
  <si>
    <t>Sales ($ mn)</t>
  </si>
  <si>
    <r>
      <rPr>
        <sz val="11"/>
        <color theme="1"/>
        <rFont val="Calibri"/>
        <family val="2"/>
      </rPr>
      <t>≥</t>
    </r>
    <r>
      <rPr>
        <sz val="11"/>
        <color theme="1"/>
        <rFont val="Calibri"/>
        <family val="2"/>
        <scheme val="minor"/>
      </rPr>
      <t>200GbE</t>
    </r>
  </si>
  <si>
    <t>Sequential growth rate</t>
  </si>
  <si>
    <t>Year-on-year growth rate</t>
  </si>
  <si>
    <t>complete</t>
  </si>
  <si>
    <t xml:space="preserve">      </t>
  </si>
  <si>
    <t>complete for 4Q 20</t>
  </si>
  <si>
    <t>T-Mobile USA shares are majority owned by Deutsche Telekom (approximately 43 percent) and Softbank (24 percent), with the remainder held by public shareholders.</t>
  </si>
  <si>
    <t xml:space="preserve">To avoid double-counting revenues and capex, T-Mobile results are not included above. </t>
  </si>
  <si>
    <t>complete for 4Q20</t>
  </si>
  <si>
    <t>Acacia *</t>
  </si>
  <si>
    <t>* Acacia was acquired by Cisco in a deal that closed March 1, 2021</t>
  </si>
  <si>
    <t>&lt;= ESTIMATED; reports March 25, 2021</t>
  </si>
  <si>
    <t>&lt;= Mellanox acquisition closed 4-27-2020</t>
  </si>
  <si>
    <t>Operator capex</t>
  </si>
  <si>
    <t>Equipment vendor sales</t>
  </si>
  <si>
    <t>OC vendor sales</t>
  </si>
  <si>
    <t>Sample template for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</si>
</sst>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17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quot;$&quot;#,##0.0_);\(&quot;$&quot;#,##0.0\)"/>
    <numFmt numFmtId="166" formatCode="[$$-409]#,##0.0_);[Red]\([$$-409]#,##0.0\)"/>
    <numFmt numFmtId="167" formatCode="#,##0.0\ ;\(#,##0.0\)"/>
    <numFmt numFmtId="168" formatCode="&quot;$&quot;#,##0,_);\(&quot;$&quot;#,##0,\)"/>
    <numFmt numFmtId="169" formatCode="&quot;$&quot;#,##0,,_);\(&quot;$&quot;#,##0,,\)"/>
    <numFmt numFmtId="170" formatCode="0.00000&quot;  &quot;"/>
    <numFmt numFmtId="171" formatCode="0.0_)\%;\(0.0\)\%;0.0_)\%;@_)_%"/>
    <numFmt numFmtId="172" formatCode="#,##0.0_)_%;\(#,##0.0\)_%;0.0_)_%;@_)_%"/>
    <numFmt numFmtId="173" formatCode="#,##0.0_);\(#,##0.0\)"/>
    <numFmt numFmtId="174" formatCode="#,##0.0_);\(#,##0.0\);#,##0.0_);@_)"/>
    <numFmt numFmtId="175" formatCode="_([$€-2]* #,##0.00_);_([$€-2]* \(#,##0.00\);_([$€-2]* &quot;-&quot;??_)"/>
    <numFmt numFmtId="176" formatCode="&quot;$&quot;_(#,##0.00_);&quot;$&quot;\(#,##0.00\)"/>
    <numFmt numFmtId="177" formatCode="&quot;$&quot;_(#,##0.00_);&quot;$&quot;\(#,##0.00\);&quot;$&quot;_(0.00_);@_)"/>
    <numFmt numFmtId="178" formatCode="#,##0.00_);\(#,##0.00\);0.00_);@_)"/>
    <numFmt numFmtId="179" formatCode="\€_(#,##0.00_);\€\(#,##0.00\);\€_(0.00_);@_)"/>
    <numFmt numFmtId="180" formatCode="#,##0.0_)\x;\(#,##0.0\)\x"/>
    <numFmt numFmtId="181" formatCode="#,##0_)\x;\(#,##0\)\x;0_)\x;@_)_x"/>
    <numFmt numFmtId="182" formatCode="#,##0.0_)_x;\(#,##0.0\)_x"/>
    <numFmt numFmtId="183" formatCode="#,##0_)_x;\(#,##0\)_x;0_)_x;@_)_x"/>
    <numFmt numFmtId="184" formatCode="0.0_)\%;\(0.0\)\%"/>
    <numFmt numFmtId="185" formatCode="#,##0.0_)_%;\(#,##0.0\)_%"/>
    <numFmt numFmtId="186" formatCode="0.0%;\(0.0%\)"/>
    <numFmt numFmtId="187" formatCode="_ * #,##0.00_ ;_ * \-#,##0.00_ ;_ * &quot;-&quot;??_ ;_ @_ "/>
    <numFmt numFmtId="188" formatCode="0%;\(0%\)"/>
    <numFmt numFmtId="189" formatCode="&quot;SFr.&quot;#,##0;&quot;SFr.&quot;\-#,##0"/>
    <numFmt numFmtId="190" formatCode="0.0%"/>
    <numFmt numFmtId="191" formatCode="&quot;000-&quot;0000\-000"/>
    <numFmt numFmtId="192" formatCode="&quot;259-5001-&quot;000"/>
    <numFmt numFmtId="193" formatCode="000000"/>
    <numFmt numFmtId="194" formatCode="&quot;600-&quot;0000\-000"/>
    <numFmt numFmtId="195" formatCode="0000"/>
    <numFmt numFmtId="196" formatCode="_(&quot;$&quot;* #,##0.0_);_(&quot;$&quot;* \(#,##0.0\);_(&quot;$&quot;* &quot;-&quot;_);_(@_)"/>
    <numFmt numFmtId="197" formatCode="General_)"/>
    <numFmt numFmtId="198" formatCode="&quot;$&quot;#,##0;\-&quot;$&quot;#,##0"/>
    <numFmt numFmtId="199" formatCode="_ * #,##0_)&quot;£&quot;_ ;_ * \(#,##0\)&quot;£&quot;_ ;_ * &quot;-&quot;_)&quot;£&quot;_ ;_ @_ "/>
    <numFmt numFmtId="200" formatCode="#,##0,"/>
    <numFmt numFmtId="201" formatCode="_(* #,##0.0000_);_(* \(#,##0.0000\);_(* &quot;-&quot;??_);_(@_)"/>
    <numFmt numFmtId="202" formatCode="0.000"/>
    <numFmt numFmtId="203" formatCode="#,###.000_);\(#,##0.000\)"/>
    <numFmt numFmtId="204" formatCode="&quot;fl&quot;#,##0_);\(&quot;fl&quot;#,##0\)"/>
    <numFmt numFmtId="205" formatCode="0.00000%"/>
    <numFmt numFmtId="206" formatCode="&quot;fl&quot;#,##0_);[Red]\(&quot;fl&quot;#,##0\)"/>
    <numFmt numFmtId="207" formatCode="_(* #,##0.0_);_(* \(#,##0.00\);_(* &quot;-&quot;??_);_(@_)"/>
    <numFmt numFmtId="208" formatCode="&quot;fl&quot;#,##0.00_);\(&quot;fl&quot;#,##0.00\)"/>
    <numFmt numFmtId="209" formatCode="_ * #,##0_ ;_ * \-#,##0_ ;_ * &quot;-&quot;_ ;_ @_ "/>
    <numFmt numFmtId="210" formatCode="_(* #,##0_);[Red]_(* \(#,##0\);_(* &quot;-&quot;_);_(@_)"/>
    <numFmt numFmtId="211" formatCode="_(* #,##0.0_);[Red]_(* \(#,##0.0\);_(* &quot;-&quot;_);_(@_)"/>
    <numFmt numFmtId="212" formatCode="_(* #,##0.00_);[Red]_(* \(#,##0.00\);_(* &quot;-&quot;_);_(@_)"/>
    <numFmt numFmtId="213" formatCode="#,##0\ ;\(#,##0.0\)"/>
    <numFmt numFmtId="214" formatCode="_(* #,##0,_);[Red]_(* \(#,##0,\);_(* &quot;-&quot;_);_(@_)"/>
    <numFmt numFmtId="215" formatCode="_(* #,##0.0,_);[Red]_(* \(#,##0.0,\);_(* &quot;-&quot;_);_(@_)"/>
    <numFmt numFmtId="216" formatCode="_(* #,##0,,_);[Red]_(* \(#,##0,,\);_(* &quot;-&quot;_);_(@_)"/>
    <numFmt numFmtId="217" formatCode="_(* #,##0.0,,_);[Red]_(* \(#,##0.0,,\);_(* &quot;-&quot;_);_(@_)"/>
    <numFmt numFmtId="218" formatCode="#,##0_%_);\(#,##0\)_%;#,##0_%_);@_%_)"/>
    <numFmt numFmtId="219" formatCode="#,##0_%_);\(#,##0\)_%;**;@_%_)"/>
    <numFmt numFmtId="220" formatCode="#,##0;\(#,##0\)"/>
    <numFmt numFmtId="221" formatCode="####\-####"/>
    <numFmt numFmtId="222" formatCode="_(&quot;$&quot;#,##0_);[Red]_(\(&quot;$&quot;#,##0\);_(&quot;- &quot;?_);_(@_)"/>
    <numFmt numFmtId="223" formatCode="_(&quot;$&quot;#,##0.0_);[Red]_(\(&quot;$&quot;#,##0.0\);_(&quot;- &quot;?_);_(@_)"/>
    <numFmt numFmtId="224" formatCode="_(&quot;$&quot;#,##0.00_);[Red]_(\(&quot;$&quot;#,##0.00\);_(&quot;- &quot;?_);_(@_)"/>
    <numFmt numFmtId="225" formatCode="_(&quot;$&quot;#,##0.000_);[Red]_(\(&quot;$&quot;#,##0.000\);_(&quot;- &quot;?_);_(@_)"/>
    <numFmt numFmtId="226" formatCode="_(&quot;$&quot;#,##0,_);[Red]_(\(&quot;$&quot;#,##0,\);_(&quot;- &quot;?_);_(@_)"/>
    <numFmt numFmtId="227" formatCode="_(&quot;$&quot;#,##0.0,_);[Red]_(\(&quot;$&quot;#,##0.0,\);_(&quot;- &quot;?_);_(@_)"/>
    <numFmt numFmtId="228" formatCode="_(&quot;$&quot;#,##0,,_);[Red]_(\(&quot;$&quot;#,##0,,\);_(&quot;- &quot;?_);_(@_)"/>
    <numFmt numFmtId="229" formatCode="_(&quot;$&quot;#,##0.0,,_);[Red]_(\(&quot;$&quot;#,##0.0,,\);_(&quot;- &quot;?_);_(@_)"/>
    <numFmt numFmtId="230" formatCode="&quot;$&quot;#,##0.0_);[Red]\(&quot;$&quot;#,##0.0\)"/>
    <numFmt numFmtId="231" formatCode="&quot;$&quot;#,##0_%_);\(&quot;$&quot;#,##0\)_%;&quot;$&quot;#,##0_%_);@_%_)"/>
    <numFmt numFmtId="232" formatCode="&quot;$&quot;#,##0"/>
    <numFmt numFmtId="233" formatCode="00000"/>
    <numFmt numFmtId="234" formatCode="#,##0.000000000;[Red]\-#,##0.000000000"/>
    <numFmt numFmtId="235" formatCode="m/d/yy_%_)"/>
    <numFmt numFmtId="236" formatCode="mmm\-dd"/>
    <numFmt numFmtId="237" formatCode="m/d"/>
    <numFmt numFmtId="238" formatCode="mmm\-d\-yy"/>
    <numFmt numFmtId="239" formatCode="mmm\-d\-yyyy"/>
    <numFmt numFmtId="240" formatCode="yyyy"/>
    <numFmt numFmtId="241" formatCode="0;***;;"/>
    <numFmt numFmtId="242" formatCode="_(* #,###.0_);_(* \(#,###.0\);_(* &quot;-&quot;?_);_(@_)"/>
    <numFmt numFmtId="243" formatCode="_-* #,##0\ _D_M_-;\-* #,##0\ _D_M_-;_-* &quot;-&quot;\ _D_M_-;_-@_-"/>
    <numFmt numFmtId="244" formatCode="_-* #,##0.00\ _D_M_-;\-* #,##0.00\ _D_M_-;_-* &quot;-&quot;??\ _D_M_-;_-@_-"/>
    <numFmt numFmtId="245" formatCode="#,##0.0"/>
    <numFmt numFmtId="246" formatCode="#,##0.00000000000;[Red]\-#,##0.00000000000"/>
    <numFmt numFmtId="247" formatCode="0.0000;[Red]\-0.0000;"/>
    <numFmt numFmtId="248" formatCode="0_);[Red]\(0\)"/>
    <numFmt numFmtId="249" formatCode="###0_);\(###0\)"/>
    <numFmt numFmtId="250" formatCode="0.0\%_);\(0.0\%\);0.0\%_);@_%_)"/>
    <numFmt numFmtId="251" formatCode="#,##0.0_);[Red]\(#,##0.0\)"/>
    <numFmt numFmtId="252" formatCode="#,##0.00&quot; $&quot;;\-#,##0.00&quot; $&quot;"/>
    <numFmt numFmtId="253" formatCode="&quot;$&quot;#,##0.0_%_);\(&quot;$&quot;#,##0.0\)_%;&quot;$&quot;#,##0.0_%_);@_%_)"/>
    <numFmt numFmtId="254" formatCode="&quot;$&quot;#,##0_%_);\(&quot;$&quot;#,##0\)_%;&quot;$&quot;#,##0_%_);@_$_)"/>
    <numFmt numFmtId="255" formatCode="&quot;$&quot;#,##0.00_%_);\(&quot;$&quot;#,##0.00\)_%;&quot;$&quot;#,##0.00_%_);@_%_)"/>
    <numFmt numFmtId="256" formatCode="0.0\x_)_);&quot;NM&quot;_x_)_);0.0\x_)_);@_%_)"/>
    <numFmt numFmtId="257" formatCode="0_%_);\(0\)_%;0_%_);@_%_)"/>
    <numFmt numFmtId="258" formatCode="0.0%_);\(0.0%\);0.0%_);@_%_)"/>
    <numFmt numFmtId="259" formatCode="0.0%;[Red]\(0.0%\)"/>
    <numFmt numFmtId="260" formatCode="0\ &quot;Years&quot;_%_)"/>
    <numFmt numFmtId="261" formatCode="#,##0.00_);\(&quot;$&quot;#,##0.00\)"/>
    <numFmt numFmtId="262" formatCode="#,##0.00_%_);\(#,##0.00\)_%"/>
    <numFmt numFmtId="263" formatCode="0.00%_);\(0.00%\);0.00%_);@_%_)"/>
    <numFmt numFmtId="264" formatCode="0.000\x_)_);&quot;NM&quot;_x_)_);0.000\x_)_);@_%_)"/>
    <numFmt numFmtId="265" formatCode="#,##0.0_%_);\(&quot;$&quot;#,##0.0\)_%"/>
    <numFmt numFmtId="266" formatCode="dd\.mm\.yyyy"/>
    <numFmt numFmtId="267" formatCode="_-* #,##0.00_-;\-* #,##0.00_-;_-* &quot;-&quot;??_-;_-@_-"/>
    <numFmt numFmtId="268" formatCode="0.000000000"/>
    <numFmt numFmtId="269" formatCode="0_)"/>
    <numFmt numFmtId="270" formatCode="&quot;$&quot;#,##0.0,,_);\(&quot;$&quot;#,##0.0,,\)"/>
    <numFmt numFmtId="271" formatCode="#,##0.0,,_);\(#,##0.0,,\)"/>
    <numFmt numFmtId="272" formatCode="0.0000000"/>
    <numFmt numFmtId="273" formatCode="0.0000000000"/>
    <numFmt numFmtId="274" formatCode="0.000%;[Red]\-0.000%;"/>
    <numFmt numFmtId="275" formatCode="_-&quot;$&quot;* #,##0.00_-;\-&quot;$&quot;* #,##0.00_-;_-&quot;$&quot;* &quot;-&quot;??_-;_-@_-"/>
    <numFmt numFmtId="276" formatCode="#,##0.0_);[Red]\(#,##0.0\);&quot;N/A &quot;"/>
    <numFmt numFmtId="277" formatCode="#,##0.0000;[Red]\-#,##0.0000"/>
    <numFmt numFmtId="278" formatCode="0,000"/>
    <numFmt numFmtId="279" formatCode="#,##0.000_);[Red]\(#,##0.000\)"/>
    <numFmt numFmtId="280" formatCode="#,##0.0_)\ ;[Red]\(#,##0.0\)\ "/>
    <numFmt numFmtId="281" formatCode="&quot;$&quot;#,###.0000_);\(&quot;$&quot;#,###.00\)"/>
    <numFmt numFmtId="282" formatCode="#,###.0_);[Red]\(#,###.0\)"/>
    <numFmt numFmtId="283" formatCode="&quot;$&quot;#,##0.00_)_%;[Red]&quot;$&quot;\(#,##0.00\)_%"/>
    <numFmt numFmtId="284" formatCode="#,##0.00_)_%;[Red]\(#,##0.00\)_%"/>
    <numFmt numFmtId="285" formatCode="0.0_);[Red]\(0.0\)"/>
    <numFmt numFmtId="286" formatCode="0.00_);[Red]\(0.00\)"/>
    <numFmt numFmtId="287" formatCode="0%_);\(0%\)"/>
    <numFmt numFmtId="288" formatCode="0%\ ;[Red]\(0%\);_(&quot;-&quot;?_)"/>
    <numFmt numFmtId="289" formatCode="0.000%_);[Red]\(0.000%\);&quot;&quot;"/>
    <numFmt numFmtId="290" formatCode="0.0%\ ;[Red]\(0.0%\);_(&quot;-&quot;?_)"/>
    <numFmt numFmtId="291" formatCode="0.00%\ ;[Red]\(0.00%\);_(&quot;-&quot;?_)"/>
    <numFmt numFmtId="292" formatCode="0.000%\ ;[Red]\(0.000%\);_(&quot;-&quot;?_)"/>
    <numFmt numFmtId="293" formatCode="0.000%"/>
    <numFmt numFmtId="294" formatCode="0%;[Red]\(0%\)"/>
    <numFmt numFmtId="295" formatCode="[Red]0.0%;[Red]\(0.0%\)"/>
    <numFmt numFmtId="296" formatCode="0.0_)"/>
    <numFmt numFmtId="297" formatCode="\60\4\7\:"/>
    <numFmt numFmtId="298" formatCode="_-* #,##0.0_-;\-* #,##0.0_-;_-* &quot;-&quot;??_-;_-@_-"/>
    <numFmt numFmtId="299" formatCode="#,##0.0_);\(#,##0.00\)"/>
    <numFmt numFmtId="300" formatCode=".0%_);[Red]\(.0%\)"/>
    <numFmt numFmtId="301" formatCode="0.0%&quot;Sales&quot;"/>
    <numFmt numFmtId="302" formatCode="&quot;$&quot;#,##0.00_);\(&quot;$&quot;#.##0\)"/>
    <numFmt numFmtId="303" formatCode="0.00;[Red]\-0.00;"/>
    <numFmt numFmtId="304" formatCode="&quot;$&quot;#,##0;[Red]\-&quot;$&quot;#,##0"/>
    <numFmt numFmtId="305" formatCode="dd\-mmm\-yy;;"/>
    <numFmt numFmtId="306" formatCode="#,##0.00_);\(#,##0.00\);_(* &quot;-&quot;_)"/>
    <numFmt numFmtId="307" formatCode="#,##0.0\x"/>
    <numFmt numFmtId="308" formatCode="#,##0.0_);\(#,##0.0\);_(* &quot;-&quot;_)"/>
    <numFmt numFmtId="309" formatCode="#,##0_);\(#,##0\);_(* &quot;-&quot;_);_(* &quot;-&quot;_)"/>
    <numFmt numFmtId="310" formatCode="_(&quot;$&quot;* #,##0.00_);_(&quot;$&quot;* \(#,##0.00\);_(* &quot;-&quot;_);_(@_)"/>
    <numFmt numFmtId="311" formatCode="_(###.##%_);\(* &quot;-&quot;_);_(@_)"/>
    <numFmt numFmtId="312" formatCode="#,##0.00\x"/>
    <numFmt numFmtId="313" formatCode="#,##0.00000"/>
    <numFmt numFmtId="314" formatCode="&quot;fl&quot;#,##0.00_);[Red]\(&quot;fl&quot;#,##0.00\)"/>
    <numFmt numFmtId="315" formatCode="#,##0.000000"/>
    <numFmt numFmtId="316" formatCode="_(&quot;fl&quot;* #,##0_);_(&quot;fl&quot;* \(#,##0\);_(&quot;fl&quot;* &quot;-&quot;_);_(@_)"/>
    <numFmt numFmtId="317" formatCode="#,##0.0_%_);\(#,##0.0\)_%;#,##0.0_%_);@_%_)"/>
    <numFmt numFmtId="318" formatCode="#,##0_);[Red]\(#,##0\);"/>
    <numFmt numFmtId="319" formatCode="_-* #,##0\ &quot;DM&quot;_-;\-* #,##0\ &quot;DM&quot;_-;_-* &quot;-&quot;\ &quot;DM&quot;_-;_-@_-"/>
    <numFmt numFmtId="320" formatCode="_-* #,##0.00\ &quot;DM&quot;_-;\-* #,##0.00\ &quot;DM&quot;_-;_-* &quot;-&quot;??\ &quot;DM&quot;_-;_-@_-"/>
    <numFmt numFmtId="321" formatCode="0%_);\(0%\);0%_);@_%_)"/>
    <numFmt numFmtId="322" formatCode="0.00_)"/>
    <numFmt numFmtId="323" formatCode="0.0\x"/>
    <numFmt numFmtId="324" formatCode="0\ \ ;\(0\)\ \ \ "/>
    <numFmt numFmtId="325" formatCode="&quot;$&quot;\ #,##0_);\(&quot;$&quot;\ #,##0\)"/>
    <numFmt numFmtId="326" formatCode="_-* #,##0_-;\-* #,##0_-;_-* &quot;-&quot;_-;_-@_-"/>
    <numFmt numFmtId="327" formatCode="_-&quot;$&quot;* #,##0_-;\-&quot;$&quot;* #,##0_-;_-&quot;$&quot;* &quot;-&quot;_-;_-@_-"/>
    <numFmt numFmtId="328" formatCode="_-&quot;\&quot;* #,##0.00_-;\-&quot;\&quot;* #,##0.00_-;_-&quot;\&quot;* &quot;-&quot;??_-;_-@_-"/>
    <numFmt numFmtId="329" formatCode="_-&quot;\&quot;* #,##0_-;\-&quot;\&quot;* #,##0_-;_-&quot;\&quot;* &quot;-&quot;_-;_-@_-"/>
    <numFmt numFmtId="330" formatCode="_(&quot;$&quot;* #,##0.0_);_(&quot;$&quot;* \(#,##0.0\);_(&quot;$&quot;* &quot;-&quot;??_);_(@_)"/>
    <numFmt numFmtId="331" formatCode="_(* #,##0_);_(* \(#,##0\);_(* &quot;-&quot;??_);_(@_)"/>
    <numFmt numFmtId="332" formatCode="_([$$-409]* #,##0.0_);_([$$-409]* \(#,##0.0\);_([$$-409]* &quot;-&quot;??_);_(@_)"/>
    <numFmt numFmtId="333" formatCode="_([$$-409]* #,##0_);_([$$-409]* \(#,##0\);_([$$-409]* &quot;-&quot;??_);_(@_)"/>
    <numFmt numFmtId="334" formatCode="_(* #,##0.00000000000000_);_(* \(#,##0.00000000000000\);_(* &quot;-&quot;??_);_(@_)"/>
  </numFmts>
  <fonts count="293">
    <font>
      <sz val="10"/>
      <name val="Arial"/>
      <family val="2"/>
    </font>
    <font>
      <sz val="12"/>
      <color theme="1"/>
      <name val="Calibri"/>
      <family val="2"/>
      <scheme val="minor"/>
    </font>
    <font>
      <sz val="10"/>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9"/>
      <name val="System"/>
      <family val="2"/>
    </font>
    <font>
      <sz val="9"/>
      <name val="Arial"/>
      <family val="2"/>
    </font>
    <font>
      <sz val="10"/>
      <color indexed="8"/>
      <name val="Arial"/>
      <family val="2"/>
    </font>
    <font>
      <sz val="11"/>
      <name val="Arial"/>
      <family val="2"/>
    </font>
    <font>
      <sz val="12"/>
      <name val="Arial"/>
      <family val="2"/>
    </font>
    <font>
      <sz val="14"/>
      <name val="Arial"/>
      <family val="2"/>
    </font>
    <font>
      <b/>
      <sz val="10"/>
      <name val="Arial"/>
      <family val="2"/>
    </font>
    <font>
      <sz val="10"/>
      <color indexed="8"/>
      <name val="MS Sans Serif"/>
      <family val="2"/>
    </font>
    <font>
      <sz val="10"/>
      <name val="Helv"/>
    </font>
    <font>
      <sz val="10"/>
      <name val="FrutigerNext LT Regular"/>
      <family val="2"/>
    </font>
    <font>
      <sz val="12"/>
      <name val="Times New Roman"/>
      <family val="1"/>
    </font>
    <font>
      <sz val="12"/>
      <name val="???"/>
      <family val="1"/>
      <charset val="129"/>
    </font>
    <font>
      <sz val="10"/>
      <name val="Geneva"/>
      <family val="2"/>
    </font>
    <font>
      <sz val="10"/>
      <name val="Helv"/>
      <family val="2"/>
    </font>
    <font>
      <sz val="10"/>
      <name val="Helv"/>
      <charset val="204"/>
    </font>
    <font>
      <sz val="12"/>
      <name val="바탕체"/>
      <family val="1"/>
      <charset val="129"/>
    </font>
    <font>
      <b/>
      <sz val="22"/>
      <color indexed="18"/>
      <name val="Arial"/>
      <family val="2"/>
    </font>
    <font>
      <sz val="10"/>
      <name val="Geneva"/>
      <family val="2"/>
    </font>
    <font>
      <b/>
      <sz val="14"/>
      <color indexed="18"/>
      <name val="Arial"/>
      <family val="2"/>
    </font>
    <font>
      <sz val="9"/>
      <color indexed="8"/>
      <name val="Arial"/>
      <family val="2"/>
    </font>
    <font>
      <b/>
      <sz val="10"/>
      <color indexed="18"/>
      <name val="Arial"/>
      <family val="2"/>
    </font>
    <font>
      <b/>
      <u val="singleAccounting"/>
      <sz val="10"/>
      <color indexed="18"/>
      <name val="Arial"/>
      <family val="2"/>
    </font>
    <font>
      <sz val="12"/>
      <color indexed="17"/>
      <name val="·s²Ó©úÅé"/>
      <family val="1"/>
      <charset val="136"/>
    </font>
    <font>
      <b/>
      <sz val="12"/>
      <color indexed="8"/>
      <name val="·s²Ó©úÅé"/>
      <family val="1"/>
      <charset val="136"/>
    </font>
    <font>
      <sz val="12"/>
      <color indexed="62"/>
      <name val="·s²Ó©úÅé"/>
      <family val="1"/>
      <charset val="136"/>
    </font>
    <font>
      <b/>
      <sz val="12"/>
      <color indexed="63"/>
      <name val="·s²Ó©úÅé"/>
      <family val="1"/>
      <charset val="136"/>
    </font>
    <font>
      <sz val="12"/>
      <color indexed="19"/>
      <name val="·s²Ó©úÅé"/>
      <family val="1"/>
      <charset val="136"/>
    </font>
    <font>
      <i/>
      <sz val="12"/>
      <color indexed="23"/>
      <name val="·s²Ó©úÅé"/>
      <family val="1"/>
      <charset val="136"/>
    </font>
    <font>
      <sz val="12"/>
      <color indexed="9"/>
      <name val="·s²Ó©úÅé"/>
      <family val="1"/>
      <charset val="136"/>
    </font>
    <font>
      <u/>
      <sz val="8.25"/>
      <color indexed="36"/>
      <name val="‚l‚r ‚oƒSƒVƒbƒN"/>
      <family val="3"/>
    </font>
    <font>
      <sz val="10"/>
      <name val="MS Sans Serif"/>
      <family val="2"/>
    </font>
    <font>
      <sz val="11"/>
      <name val="‚l‚r ‚o–¾’©"/>
      <charset val="128"/>
    </font>
    <font>
      <sz val="13"/>
      <name val="Tms Rmn"/>
    </font>
    <font>
      <sz val="10"/>
      <name val="Times New Roman"/>
      <family val="1"/>
    </font>
    <font>
      <sz val="10"/>
      <name val="Arial MT"/>
    </font>
    <font>
      <b/>
      <sz val="18"/>
      <color indexed="62"/>
      <name val="·s²Ó©úÅé"/>
      <family val="1"/>
      <charset val="136"/>
    </font>
    <font>
      <b/>
      <sz val="15"/>
      <color indexed="62"/>
      <name val="·s²Ó©úÅé"/>
      <family val="1"/>
      <charset val="136"/>
    </font>
    <font>
      <b/>
      <sz val="13"/>
      <color indexed="62"/>
      <name val="·s²Ó©úÅé"/>
      <family val="1"/>
      <charset val="136"/>
    </font>
    <font>
      <b/>
      <sz val="11"/>
      <color indexed="62"/>
      <name val="·s²Ó©úÅé"/>
      <family val="1"/>
      <charset val="136"/>
    </font>
    <font>
      <sz val="12"/>
      <color indexed="8"/>
      <name val="·s²Ó©úÅé"/>
      <family val="1"/>
      <charset val="136"/>
    </font>
    <font>
      <sz val="11"/>
      <color indexed="8"/>
      <name val="Calibri"/>
      <family val="2"/>
    </font>
    <font>
      <sz val="12"/>
      <color indexed="8"/>
      <name val="新細明體"/>
      <family val="1"/>
      <charset val="136"/>
    </font>
    <font>
      <sz val="12"/>
      <color indexed="10"/>
      <name val="·s²Ó©úÅé"/>
      <family val="1"/>
      <charset val="136"/>
    </font>
    <font>
      <sz val="8"/>
      <color indexed="18"/>
      <name val="Helv"/>
    </font>
    <font>
      <sz val="11"/>
      <color indexed="9"/>
      <name val="Calibri"/>
      <family val="2"/>
    </font>
    <font>
      <sz val="12"/>
      <color indexed="9"/>
      <name val="新細明體"/>
      <family val="1"/>
      <charset val="136"/>
    </font>
    <font>
      <sz val="12"/>
      <color indexed="20"/>
      <name val="·s²Ó©úÅé"/>
      <family val="1"/>
      <charset val="136"/>
    </font>
    <font>
      <sz val="12"/>
      <name val="Helv"/>
    </font>
    <font>
      <sz val="9"/>
      <name val="Helvetica"/>
      <family val="2"/>
    </font>
    <font>
      <sz val="10"/>
      <color indexed="12"/>
      <name val="Times New Roman"/>
      <family val="1"/>
    </font>
    <font>
      <sz val="8"/>
      <name val="Arial"/>
      <family val="2"/>
    </font>
    <font>
      <b/>
      <sz val="12"/>
      <color indexed="9"/>
      <name val="·s²Ó©úÅé"/>
      <family val="1"/>
      <charset val="136"/>
    </font>
    <font>
      <sz val="8"/>
      <name val="Times New Roman"/>
      <family val="1"/>
    </font>
    <font>
      <sz val="11"/>
      <color indexed="20"/>
      <name val="Calibri"/>
      <family val="2"/>
    </font>
    <font>
      <sz val="10"/>
      <color indexed="8"/>
      <name val="Book Antiqua"/>
      <family val="1"/>
    </font>
    <font>
      <sz val="10"/>
      <color indexed="12"/>
      <name val="Book Antiqua"/>
      <family val="1"/>
    </font>
    <font>
      <sz val="12"/>
      <name val="Tms Rmn"/>
    </font>
    <font>
      <b/>
      <sz val="10"/>
      <name val="Geneva"/>
      <family val="2"/>
    </font>
    <font>
      <b/>
      <sz val="10"/>
      <name val="MS Sans Serif"/>
      <family val="2"/>
    </font>
    <font>
      <b/>
      <i/>
      <sz val="10"/>
      <name val="Arial"/>
      <family val="2"/>
    </font>
    <font>
      <b/>
      <sz val="8"/>
      <name val="TimesNewRomanPS"/>
      <family val="1"/>
    </font>
    <font>
      <sz val="12"/>
      <name val="±¼¸²Ã¼"/>
      <family val="3"/>
      <charset val="129"/>
    </font>
    <font>
      <sz val="10"/>
      <name val="Helvetica"/>
      <family val="2"/>
    </font>
    <font>
      <sz val="9"/>
      <name val="Times New Roman"/>
      <family val="1"/>
    </font>
    <font>
      <sz val="9"/>
      <name val="Helv"/>
    </font>
    <font>
      <sz val="12"/>
      <name val="Tahoma"/>
      <family val="2"/>
    </font>
    <font>
      <b/>
      <sz val="11"/>
      <color indexed="52"/>
      <name val="Calibri"/>
      <family val="2"/>
    </font>
    <font>
      <b/>
      <sz val="11"/>
      <color indexed="9"/>
      <name val="Calibri"/>
      <family val="2"/>
    </font>
    <font>
      <sz val="10"/>
      <name val="TimesNewRomanPS"/>
    </font>
    <font>
      <b/>
      <sz val="12"/>
      <name val="Arial"/>
      <family val="2"/>
    </font>
    <font>
      <b/>
      <sz val="13"/>
      <name val="Tms Rmn"/>
    </font>
    <font>
      <b/>
      <sz val="8"/>
      <name val="Arial"/>
      <family val="2"/>
    </font>
    <font>
      <b/>
      <sz val="10"/>
      <color indexed="9"/>
      <name val="Arial"/>
      <family val="2"/>
    </font>
    <font>
      <b/>
      <sz val="8"/>
      <color indexed="9"/>
      <name val="Arial"/>
      <family val="2"/>
    </font>
    <font>
      <b/>
      <sz val="8"/>
      <color indexed="8"/>
      <name val="Arial"/>
      <family val="2"/>
    </font>
    <font>
      <b/>
      <sz val="8"/>
      <color indexed="8"/>
      <name val="Courier New"/>
      <family val="3"/>
    </font>
    <font>
      <sz val="8"/>
      <name val="Palatino"/>
      <family val="1"/>
    </font>
    <font>
      <sz val="10"/>
      <name val="BERNHARD"/>
    </font>
    <font>
      <sz val="10"/>
      <color indexed="22"/>
      <name val="Arial"/>
      <family val="2"/>
    </font>
    <font>
      <sz val="7"/>
      <name val="Small Fonts"/>
      <family val="2"/>
    </font>
    <font>
      <b/>
      <sz val="11"/>
      <color indexed="10"/>
      <name val="Times New Roman"/>
      <family val="1"/>
    </font>
    <font>
      <b/>
      <sz val="11"/>
      <color indexed="12"/>
      <name val="Arial"/>
      <family val="2"/>
    </font>
    <font>
      <sz val="10"/>
      <name val="MS Serif"/>
      <family val="1"/>
    </font>
    <font>
      <sz val="10"/>
      <name val="Courier"/>
      <family val="3"/>
    </font>
    <font>
      <sz val="14"/>
      <name val="Palatino"/>
      <family val="1"/>
    </font>
    <font>
      <sz val="16"/>
      <name val="Palatino"/>
      <family val="1"/>
    </font>
    <font>
      <sz val="32"/>
      <name val="Helvetica-Black"/>
    </font>
    <font>
      <b/>
      <sz val="14"/>
      <color indexed="12"/>
      <name val="Arial"/>
      <family val="2"/>
    </font>
    <font>
      <b/>
      <sz val="11"/>
      <color indexed="48"/>
      <name val="Times New Roman"/>
      <family val="1"/>
    </font>
    <font>
      <b/>
      <sz val="10"/>
      <name val="1Stone Serif"/>
    </font>
    <font>
      <sz val="8"/>
      <color indexed="12"/>
      <name val="Arial"/>
      <family val="2"/>
    </font>
    <font>
      <u val="doubleAccounting"/>
      <sz val="10"/>
      <name val="Times New Roman"/>
      <family val="1"/>
    </font>
    <font>
      <sz val="10"/>
      <color indexed="10"/>
      <name val="Times New Roman"/>
      <family val="1"/>
    </font>
    <font>
      <sz val="1"/>
      <color indexed="8"/>
      <name val="Courier"/>
      <family val="3"/>
    </font>
    <font>
      <u val="doubleAccounting"/>
      <sz val="10"/>
      <name val="Arial"/>
      <family val="2"/>
    </font>
    <font>
      <sz val="10"/>
      <color indexed="10"/>
      <name val="Arial"/>
      <family val="2"/>
    </font>
    <font>
      <b/>
      <sz val="12"/>
      <color indexed="8"/>
      <name val="Times New Roman"/>
      <family val="1"/>
    </font>
    <font>
      <sz val="10"/>
      <color indexed="48"/>
      <name val="Arial"/>
      <family val="2"/>
    </font>
    <font>
      <b/>
      <sz val="10"/>
      <color indexed="8"/>
      <name val="Times New Roman"/>
      <family val="1"/>
    </font>
    <font>
      <b/>
      <i/>
      <sz val="12"/>
      <color indexed="8"/>
      <name val="Times New Roman"/>
      <family val="1"/>
    </font>
    <font>
      <b/>
      <sz val="16"/>
      <color indexed="8"/>
      <name val="Times New Roman"/>
      <family val="1"/>
    </font>
    <font>
      <b/>
      <sz val="1"/>
      <color indexed="8"/>
      <name val="Courier"/>
      <family val="3"/>
    </font>
    <font>
      <sz val="10"/>
      <color indexed="16"/>
      <name val="MS Serif"/>
      <family val="1"/>
    </font>
    <font>
      <i/>
      <sz val="11"/>
      <color indexed="23"/>
      <name val="Calibri"/>
      <family val="2"/>
    </font>
    <font>
      <u/>
      <sz val="8.25"/>
      <color indexed="12"/>
      <name val="‚l‚r ‚oƒSƒVƒbƒN"/>
      <family val="3"/>
    </font>
    <font>
      <sz val="6"/>
      <color indexed="23"/>
      <name val="Helvetica-Black"/>
    </font>
    <font>
      <sz val="9.5"/>
      <color indexed="23"/>
      <name val="Helvetica-Black"/>
    </font>
    <font>
      <sz val="7"/>
      <name val="Palatino"/>
      <family val="1"/>
    </font>
    <font>
      <sz val="11"/>
      <color indexed="17"/>
      <name val="Calibri"/>
      <family val="2"/>
    </font>
    <font>
      <b/>
      <sz val="12"/>
      <name val="Helv"/>
    </font>
    <font>
      <b/>
      <u/>
      <sz val="11"/>
      <color indexed="37"/>
      <name val="Arial"/>
      <family val="2"/>
    </font>
    <font>
      <sz val="6"/>
      <name val="Palatino"/>
      <family val="1"/>
    </font>
    <font>
      <sz val="6"/>
      <color indexed="12"/>
      <name val="Palatino"/>
      <family val="1"/>
    </font>
    <font>
      <b/>
      <sz val="15"/>
      <color indexed="56"/>
      <name val="Calibri"/>
      <family val="2"/>
    </font>
    <font>
      <b/>
      <sz val="18"/>
      <color indexed="22"/>
      <name val="Arial"/>
      <family val="2"/>
    </font>
    <font>
      <sz val="10"/>
      <name val="Helvetica-Black"/>
    </font>
    <font>
      <sz val="28"/>
      <name val="Helvetica-Black"/>
    </font>
    <font>
      <b/>
      <sz val="12"/>
      <color indexed="9"/>
      <name val="Arial"/>
      <family val="2"/>
    </font>
    <font>
      <b/>
      <sz val="13"/>
      <color indexed="56"/>
      <name val="Calibri"/>
      <family val="2"/>
    </font>
    <font>
      <b/>
      <sz val="12"/>
      <color indexed="22"/>
      <name val="Arial"/>
      <family val="2"/>
    </font>
    <font>
      <sz val="10"/>
      <name val="Palatino"/>
      <family val="1"/>
    </font>
    <font>
      <sz val="18"/>
      <name val="Palatino"/>
      <family val="1"/>
    </font>
    <font>
      <b/>
      <sz val="11"/>
      <color indexed="56"/>
      <name val="Calibri"/>
      <family val="2"/>
    </font>
    <font>
      <i/>
      <sz val="14"/>
      <name val="Palatino"/>
      <family val="1"/>
    </font>
    <font>
      <b/>
      <sz val="9"/>
      <name val="Arial"/>
      <family val="2"/>
    </font>
    <font>
      <b/>
      <sz val="18"/>
      <name val="Arial"/>
      <family val="2"/>
    </font>
    <font>
      <b/>
      <sz val="8"/>
      <name val="MS Sans Serif"/>
      <family val="2"/>
    </font>
    <font>
      <b/>
      <sz val="12"/>
      <name val="Tms Rmn"/>
    </font>
    <font>
      <sz val="8"/>
      <color indexed="49"/>
      <name val="Arial"/>
      <family val="2"/>
    </font>
    <font>
      <sz val="10"/>
      <color indexed="12"/>
      <name val="Arial"/>
      <family val="2"/>
    </font>
    <font>
      <u/>
      <sz val="9.5"/>
      <color indexed="12"/>
      <name val="Arial"/>
      <family val="2"/>
    </font>
    <font>
      <u/>
      <sz val="8"/>
      <color theme="10"/>
      <name val="Arial"/>
      <family val="2"/>
    </font>
    <font>
      <b/>
      <sz val="8"/>
      <color indexed="8"/>
      <name val="Helv"/>
      <family val="2"/>
    </font>
    <font>
      <sz val="8"/>
      <color indexed="16"/>
      <name val="Palatino"/>
      <family val="1"/>
    </font>
    <font>
      <sz val="11"/>
      <color indexed="62"/>
      <name val="Calibri"/>
      <family val="2"/>
    </font>
    <font>
      <sz val="12"/>
      <name val="Helv"/>
      <family val="2"/>
    </font>
    <font>
      <sz val="8"/>
      <color indexed="39"/>
      <name val="Arial"/>
      <family val="2"/>
    </font>
    <font>
      <sz val="8"/>
      <name val="Helvetica"/>
      <family val="2"/>
    </font>
    <font>
      <b/>
      <sz val="11"/>
      <color indexed="9"/>
      <name val="Arial"/>
      <family val="2"/>
    </font>
    <font>
      <sz val="10"/>
      <name val="Arial Narrow"/>
      <family val="2"/>
    </font>
    <font>
      <b/>
      <sz val="10"/>
      <color indexed="8"/>
      <name val="Arial"/>
      <family val="2"/>
    </font>
    <font>
      <sz val="11"/>
      <color indexed="52"/>
      <name val="Calibri"/>
      <family val="2"/>
    </font>
    <font>
      <sz val="12"/>
      <color indexed="9"/>
      <name val="Helv"/>
    </font>
    <font>
      <sz val="12"/>
      <color indexed="9"/>
      <name val="Helv"/>
      <family val="2"/>
    </font>
    <font>
      <sz val="8"/>
      <name val="Helv"/>
    </font>
    <font>
      <b/>
      <sz val="11"/>
      <name val="Helv"/>
    </font>
    <font>
      <sz val="10"/>
      <name val="Arial"/>
      <family val="2"/>
      <charset val="177"/>
    </font>
    <font>
      <sz val="11"/>
      <color indexed="60"/>
      <name val="Calibri"/>
      <family val="2"/>
    </font>
    <font>
      <sz val="10"/>
      <color indexed="57"/>
      <name val="Times New Roman"/>
      <family val="1"/>
    </font>
    <font>
      <sz val="11"/>
      <color theme="1"/>
      <name val="Times New Roman"/>
      <family val="2"/>
    </font>
    <font>
      <sz val="8"/>
      <color indexed="8"/>
      <name val="Arial"/>
      <family val="2"/>
    </font>
    <font>
      <b/>
      <sz val="10"/>
      <name val="Helv"/>
      <family val="2"/>
    </font>
    <font>
      <u/>
      <sz val="10"/>
      <name val="Helv"/>
      <family val="2"/>
    </font>
    <font>
      <sz val="9"/>
      <name val="MS Sans Serif"/>
      <family val="2"/>
    </font>
    <font>
      <b/>
      <sz val="10"/>
      <name val="Times New Roman"/>
      <family val="1"/>
    </font>
    <font>
      <sz val="11"/>
      <name val="‚l‚r –¾’©"/>
      <charset val="128"/>
    </font>
    <font>
      <i/>
      <sz val="12"/>
      <name val="Times New Roman"/>
      <family val="1"/>
    </font>
    <font>
      <b/>
      <sz val="11"/>
      <color indexed="63"/>
      <name val="Calibri"/>
      <family val="2"/>
    </font>
    <font>
      <sz val="11"/>
      <color indexed="8"/>
      <name val="Times New Roman"/>
      <family val="1"/>
    </font>
    <font>
      <b/>
      <i/>
      <sz val="11"/>
      <color indexed="8"/>
      <name val="Times New Roman"/>
      <family val="1"/>
    </font>
    <font>
      <b/>
      <i/>
      <sz val="10"/>
      <color indexed="8"/>
      <name val="Arial"/>
      <family val="2"/>
    </font>
    <font>
      <b/>
      <sz val="11"/>
      <color indexed="16"/>
      <name val="Times New Roman"/>
      <family val="1"/>
    </font>
    <font>
      <b/>
      <sz val="22"/>
      <color indexed="8"/>
      <name val="Times New Roman"/>
      <family val="1"/>
    </font>
    <font>
      <b/>
      <sz val="22"/>
      <color indexed="18"/>
      <name val="Times New Roman"/>
      <family val="1"/>
    </font>
    <font>
      <i/>
      <sz val="10"/>
      <name val="Arial"/>
      <family val="2"/>
    </font>
    <font>
      <sz val="10"/>
      <color indexed="16"/>
      <name val="Helvetica-Black"/>
    </font>
    <font>
      <sz val="10"/>
      <color indexed="23"/>
      <name val="Times New Roman"/>
      <family val="1"/>
    </font>
    <font>
      <b/>
      <sz val="10"/>
      <color indexed="9"/>
      <name val="Frutiger 45 Light"/>
      <family val="2"/>
    </font>
    <font>
      <i/>
      <sz val="8"/>
      <name val="Arial"/>
      <family val="2"/>
    </font>
    <font>
      <sz val="10"/>
      <name val="Book Antiqua"/>
      <family val="1"/>
    </font>
    <font>
      <b/>
      <sz val="12"/>
      <color indexed="10"/>
      <name val="·s²Ó©úÅé"/>
      <family val="1"/>
      <charset val="136"/>
    </font>
    <font>
      <sz val="10"/>
      <name val="Tms Rmn"/>
      <family val="1"/>
    </font>
    <font>
      <sz val="10"/>
      <name val="Tms Rmn"/>
    </font>
    <font>
      <sz val="8"/>
      <color indexed="10"/>
      <name val="Arial"/>
      <family val="2"/>
    </font>
    <font>
      <sz val="8"/>
      <name val="Wingdings"/>
      <charset val="2"/>
    </font>
    <font>
      <b/>
      <sz val="12"/>
      <color indexed="8"/>
      <name val="Arial"/>
      <family val="2"/>
    </font>
    <font>
      <sz val="12"/>
      <name val="Book Antiqua"/>
      <family val="1"/>
    </font>
    <font>
      <u val="singleAccounting"/>
      <sz val="10"/>
      <name val="Arial"/>
      <family val="2"/>
    </font>
    <font>
      <u val="singleAccounting"/>
      <sz val="10"/>
      <name val="Times New Roman"/>
      <family val="1"/>
    </font>
    <font>
      <sz val="8"/>
      <name val="MS Sans Serif"/>
      <family val="2"/>
    </font>
    <font>
      <b/>
      <sz val="16"/>
      <name val="Arial"/>
      <family val="2"/>
    </font>
    <font>
      <b/>
      <sz val="9"/>
      <color indexed="8"/>
      <name val="Arial"/>
      <family val="2"/>
    </font>
    <font>
      <b/>
      <i/>
      <sz val="8"/>
      <name val="Helv"/>
    </font>
    <font>
      <b/>
      <sz val="8"/>
      <color indexed="8"/>
      <name val="Helv"/>
    </font>
    <font>
      <b/>
      <sz val="9"/>
      <name val="Palatino"/>
      <family val="1"/>
    </font>
    <font>
      <sz val="9"/>
      <color indexed="21"/>
      <name val="Helvetica-Black"/>
    </font>
    <font>
      <b/>
      <sz val="10"/>
      <name val="Palatino"/>
      <family val="1"/>
    </font>
    <font>
      <sz val="9"/>
      <name val="Helvetica-Black"/>
    </font>
    <font>
      <sz val="8"/>
      <name val="Helvetica-Narrow"/>
      <family val="2"/>
    </font>
    <font>
      <b/>
      <sz val="7"/>
      <name val="Helvetica-Narrow"/>
      <family val="2"/>
    </font>
    <font>
      <sz val="12"/>
      <color indexed="8"/>
      <name val="Palatino"/>
      <family val="1"/>
    </font>
    <font>
      <sz val="12"/>
      <name val="Palatino"/>
      <family val="1"/>
    </font>
    <font>
      <sz val="11"/>
      <name val="Helvetica-Black"/>
    </font>
    <font>
      <sz val="11"/>
      <color indexed="8"/>
      <name val="Helvetica-Black"/>
    </font>
    <font>
      <b/>
      <sz val="10"/>
      <color indexed="10"/>
      <name val="Arial"/>
      <family val="2"/>
    </font>
    <font>
      <b/>
      <sz val="8"/>
      <name val="Tms Rmn"/>
    </font>
    <font>
      <b/>
      <u/>
      <sz val="9"/>
      <name val="Arial"/>
      <family val="2"/>
    </font>
    <font>
      <b/>
      <sz val="18"/>
      <color indexed="56"/>
      <name val="Cambria"/>
      <family val="2"/>
    </font>
    <font>
      <b/>
      <sz val="16"/>
      <color indexed="62"/>
      <name val="Arial"/>
      <family val="2"/>
    </font>
    <font>
      <b/>
      <sz val="16"/>
      <name val="Tahoma"/>
      <family val="2"/>
    </font>
    <font>
      <b/>
      <sz val="12"/>
      <color indexed="12"/>
      <name val="Arial"/>
      <family val="2"/>
    </font>
    <font>
      <b/>
      <sz val="11"/>
      <color indexed="8"/>
      <name val="Calibri"/>
      <family val="2"/>
    </font>
    <font>
      <sz val="10"/>
      <color indexed="24"/>
      <name val="Arial"/>
      <family val="2"/>
    </font>
    <font>
      <b/>
      <sz val="8"/>
      <name val="Palatino"/>
      <family val="1"/>
    </font>
    <font>
      <b/>
      <sz val="7"/>
      <color indexed="12"/>
      <name val="Arial"/>
      <family val="2"/>
    </font>
    <font>
      <sz val="12"/>
      <name val="Arial MT"/>
    </font>
    <font>
      <u val="double"/>
      <sz val="8"/>
      <color indexed="8"/>
      <name val="Arial"/>
      <family val="2"/>
    </font>
    <font>
      <b/>
      <sz val="10"/>
      <color indexed="10"/>
      <name val="System"/>
      <family val="2"/>
    </font>
    <font>
      <b/>
      <i/>
      <sz val="14"/>
      <color indexed="12"/>
      <name val="Arial"/>
      <family val="2"/>
    </font>
    <font>
      <sz val="8"/>
      <color indexed="8"/>
      <name val="Wingdings"/>
      <charset val="2"/>
    </font>
    <font>
      <sz val="11"/>
      <color indexed="10"/>
      <name val="Calibri"/>
      <family val="2"/>
    </font>
    <font>
      <u/>
      <sz val="8"/>
      <color indexed="12"/>
      <name val="Garamond"/>
      <family val="1"/>
    </font>
    <font>
      <sz val="10"/>
      <name val="Arial Cyr"/>
      <charset val="204"/>
    </font>
    <font>
      <u/>
      <sz val="11"/>
      <color indexed="12"/>
      <name val="ＭＳ Ｐゴシック"/>
      <family val="3"/>
      <charset val="128"/>
    </font>
    <font>
      <sz val="12"/>
      <name val="新細明體"/>
      <family val="1"/>
      <charset val="136"/>
    </font>
    <font>
      <sz val="12"/>
      <color indexed="60"/>
      <name val="新細明體"/>
      <family val="1"/>
      <charset val="136"/>
    </font>
    <font>
      <sz val="12"/>
      <name val="宋体"/>
      <charset val="134"/>
    </font>
    <font>
      <sz val="12"/>
      <name val="新細明體"/>
      <family val="1"/>
      <charset val="136"/>
    </font>
    <font>
      <b/>
      <sz val="12"/>
      <color indexed="8"/>
      <name val="新細明體"/>
      <family val="1"/>
      <charset val="136"/>
    </font>
    <font>
      <sz val="12"/>
      <color indexed="20"/>
      <name val="新細明體"/>
      <family val="1"/>
      <charset val="136"/>
    </font>
    <font>
      <sz val="12"/>
      <color indexed="17"/>
      <name val="新細明體"/>
      <family val="1"/>
      <charset val="136"/>
    </font>
    <font>
      <sz val="10"/>
      <name val="ＭＳ Ｐゴシック"/>
      <family val="3"/>
      <charset val="128"/>
    </font>
    <font>
      <b/>
      <sz val="18"/>
      <color indexed="56"/>
      <name val="新細明體"/>
      <family val="1"/>
      <charset val="136"/>
    </font>
    <font>
      <b/>
      <sz val="15"/>
      <color indexed="56"/>
      <name val="新細明體"/>
      <family val="1"/>
      <charset val="136"/>
    </font>
    <font>
      <b/>
      <sz val="13"/>
      <color indexed="56"/>
      <name val="新細明體"/>
      <family val="1"/>
      <charset val="136"/>
    </font>
    <font>
      <b/>
      <sz val="11"/>
      <color indexed="56"/>
      <name val="新細明體"/>
      <family val="1"/>
      <charset val="136"/>
    </font>
    <font>
      <b/>
      <sz val="12"/>
      <color indexed="9"/>
      <name val="新細明體"/>
      <family val="1"/>
      <charset val="136"/>
    </font>
    <font>
      <u/>
      <sz val="8.25"/>
      <color indexed="36"/>
      <name val="ＭＳ Ｐゴシック"/>
      <family val="3"/>
      <charset val="128"/>
    </font>
    <font>
      <b/>
      <sz val="12"/>
      <color indexed="52"/>
      <name val="新細明體"/>
      <family val="1"/>
      <charset val="136"/>
    </font>
    <font>
      <i/>
      <sz val="12"/>
      <color indexed="23"/>
      <name val="新細明體"/>
      <family val="1"/>
      <charset val="136"/>
    </font>
    <font>
      <sz val="12"/>
      <color indexed="10"/>
      <name val="新細明體"/>
      <family val="1"/>
      <charset val="136"/>
    </font>
    <font>
      <sz val="12"/>
      <color indexed="62"/>
      <name val="新細明體"/>
      <family val="1"/>
      <charset val="136"/>
    </font>
    <font>
      <b/>
      <sz val="12"/>
      <color indexed="63"/>
      <name val="新細明體"/>
      <family val="1"/>
      <charset val="136"/>
    </font>
    <font>
      <sz val="12"/>
      <color indexed="52"/>
      <name val="新細明體"/>
      <family val="1"/>
      <charset val="136"/>
    </font>
    <font>
      <b/>
      <sz val="14"/>
      <name val="Arial"/>
      <family val="2"/>
    </font>
    <font>
      <sz val="10"/>
      <color rgb="FFFF0000"/>
      <name val="Arial"/>
      <family val="2"/>
    </font>
    <font>
      <sz val="10"/>
      <color theme="1"/>
      <name val="Calibri"/>
      <family val="2"/>
      <scheme val="minor"/>
    </font>
    <font>
      <b/>
      <sz val="9"/>
      <color indexed="81"/>
      <name val="Tahoma"/>
      <family val="2"/>
    </font>
    <font>
      <sz val="10"/>
      <color rgb="FF000000"/>
      <name val="Calibri"/>
      <family val="2"/>
    </font>
    <font>
      <u/>
      <sz val="10"/>
      <color theme="10"/>
      <name val="Arial"/>
      <family val="2"/>
    </font>
    <font>
      <sz val="8"/>
      <color theme="1"/>
      <name val="Calibri"/>
      <family val="2"/>
      <scheme val="minor"/>
    </font>
    <font>
      <b/>
      <sz val="11"/>
      <name val="Arial"/>
      <family val="2"/>
    </font>
    <font>
      <sz val="9"/>
      <color indexed="81"/>
      <name val="Tahoma"/>
      <family val="2"/>
    </font>
    <font>
      <sz val="10"/>
      <name val="Calibri"/>
      <family val="2"/>
      <scheme val="minor"/>
    </font>
    <font>
      <b/>
      <sz val="10"/>
      <color theme="1"/>
      <name val="Calibri"/>
      <family val="2"/>
      <scheme val="minor"/>
    </font>
    <font>
      <sz val="10"/>
      <color rgb="FFFF0000"/>
      <name val="Calibri"/>
      <family val="2"/>
      <scheme val="minor"/>
    </font>
    <font>
      <sz val="11"/>
      <name val="Calibri"/>
      <family val="2"/>
      <scheme val="minor"/>
    </font>
    <font>
      <b/>
      <sz val="14"/>
      <color theme="1"/>
      <name val="Arial"/>
      <family val="2"/>
    </font>
    <font>
      <sz val="10"/>
      <color theme="1"/>
      <name val="Arial"/>
      <family val="2"/>
    </font>
    <font>
      <b/>
      <sz val="8"/>
      <color indexed="81"/>
      <name val="Tahoma"/>
      <family val="2"/>
    </font>
    <font>
      <sz val="8"/>
      <color indexed="81"/>
      <name val="Tahoma"/>
      <family val="2"/>
    </font>
    <font>
      <sz val="10"/>
      <color rgb="FF00B050"/>
      <name val="Arial"/>
      <family val="2"/>
    </font>
    <font>
      <sz val="10"/>
      <color theme="3"/>
      <name val="Arial"/>
      <family val="2"/>
    </font>
    <font>
      <u/>
      <sz val="10"/>
      <color theme="11"/>
      <name val="Arial"/>
      <family val="2"/>
    </font>
    <font>
      <b/>
      <sz val="10"/>
      <name val="Calibri"/>
      <family val="2"/>
      <scheme val="minor"/>
    </font>
    <font>
      <sz val="12"/>
      <color theme="3"/>
      <name val="Arial"/>
      <family val="2"/>
    </font>
    <font>
      <sz val="10"/>
      <color theme="3"/>
      <name val="Calibri"/>
      <family val="2"/>
      <scheme val="minor"/>
    </font>
    <font>
      <b/>
      <sz val="12"/>
      <name val="Calibri"/>
      <family val="2"/>
      <scheme val="minor"/>
    </font>
    <font>
      <b/>
      <sz val="10"/>
      <color indexed="81"/>
      <name val="Tahoma"/>
      <family val="2"/>
    </font>
    <font>
      <sz val="10"/>
      <color indexed="81"/>
      <name val="Tahoma"/>
      <family val="2"/>
    </font>
    <font>
      <sz val="10"/>
      <color theme="0"/>
      <name val="Arial"/>
      <family val="2"/>
    </font>
    <font>
      <sz val="12"/>
      <color rgb="FF000000"/>
      <name val="Calibri"/>
      <family val="2"/>
      <scheme val="minor"/>
    </font>
    <font>
      <sz val="16"/>
      <name val="Calibri"/>
      <family val="2"/>
      <scheme val="minor"/>
    </font>
    <font>
      <sz val="16"/>
      <color theme="1"/>
      <name val="Calibri"/>
      <family val="2"/>
      <scheme val="minor"/>
    </font>
    <font>
      <b/>
      <sz val="9"/>
      <color rgb="FF000000"/>
      <name val="Tahoma"/>
      <family val="2"/>
    </font>
    <font>
      <sz val="9"/>
      <color rgb="FF000000"/>
      <name val="Tahoma"/>
      <family val="2"/>
    </font>
    <font>
      <sz val="12"/>
      <color indexed="81"/>
      <name val="Tahoma"/>
      <family val="2"/>
    </font>
    <font>
      <b/>
      <sz val="12"/>
      <color indexed="81"/>
      <name val="Tahoma"/>
      <family val="2"/>
    </font>
    <font>
      <sz val="8"/>
      <color rgb="FF000000"/>
      <name val="Tahoma"/>
      <family val="2"/>
    </font>
    <font>
      <b/>
      <sz val="10"/>
      <color theme="1"/>
      <name val="Arial"/>
      <family val="2"/>
    </font>
    <font>
      <b/>
      <sz val="11"/>
      <color indexed="81"/>
      <name val="Tahoma"/>
      <family val="2"/>
    </font>
    <font>
      <sz val="11"/>
      <color indexed="81"/>
      <name val="Tahoma"/>
      <family val="2"/>
    </font>
    <font>
      <b/>
      <sz val="10"/>
      <color rgb="FFFF0000"/>
      <name val="Arial"/>
      <family val="2"/>
    </font>
    <font>
      <sz val="12"/>
      <color rgb="FF192530"/>
      <name val="Calibri"/>
      <family val="2"/>
    </font>
    <font>
      <sz val="12"/>
      <color rgb="FF090D11"/>
      <name val="Calibri"/>
      <family val="2"/>
    </font>
    <font>
      <sz val="12"/>
      <name val="Calibri"/>
      <family val="2"/>
    </font>
    <font>
      <sz val="14"/>
      <name val="Calibri"/>
      <family val="2"/>
    </font>
    <font>
      <sz val="14"/>
      <name val="Calibri"/>
      <family val="2"/>
      <scheme val="minor"/>
    </font>
    <font>
      <sz val="12"/>
      <name val="Calibri"/>
      <family val="2"/>
      <scheme val="minor"/>
    </font>
    <font>
      <sz val="9"/>
      <color theme="1"/>
      <name val="Calibri"/>
      <family val="2"/>
      <scheme val="minor"/>
    </font>
    <font>
      <sz val="10"/>
      <color rgb="FF000000"/>
      <name val="Arial"/>
      <family val="2"/>
    </font>
    <font>
      <b/>
      <sz val="11"/>
      <name val="Calibri"/>
      <family val="2"/>
      <scheme val="minor"/>
    </font>
    <font>
      <sz val="11"/>
      <color theme="1"/>
      <name val="Calibri"/>
      <family val="2"/>
    </font>
    <font>
      <sz val="11"/>
      <color rgb="FF000000"/>
      <name val="Arial"/>
      <family val="2"/>
    </font>
    <font>
      <sz val="10"/>
      <color theme="4"/>
      <name val="Arial"/>
      <family val="2"/>
    </font>
  </fonts>
  <fills count="67">
    <fill>
      <patternFill patternType="none"/>
    </fill>
    <fill>
      <patternFill patternType="gray125"/>
    </fill>
    <fill>
      <patternFill patternType="solid">
        <fgColor indexed="43"/>
      </patternFill>
    </fill>
    <fill>
      <patternFill patternType="solid">
        <fgColor indexed="27"/>
      </patternFill>
    </fill>
    <fill>
      <patternFill patternType="solid">
        <fgColor indexed="9"/>
      </patternFill>
    </fill>
    <fill>
      <patternFill patternType="solid">
        <fgColor indexed="42"/>
        <bgColor indexed="64"/>
      </patternFill>
    </fill>
    <fill>
      <patternFill patternType="solid">
        <fgColor indexed="56"/>
      </patternFill>
    </fill>
    <fill>
      <patternFill patternType="solid">
        <fgColor indexed="53"/>
      </patternFill>
    </fill>
    <fill>
      <patternFill patternType="solid">
        <fgColor indexed="51"/>
      </patternFill>
    </fill>
    <fill>
      <patternFill patternType="solid">
        <fgColor indexed="54"/>
      </patternFill>
    </fill>
    <fill>
      <patternFill patternType="solid">
        <fgColor indexed="49"/>
      </patternFill>
    </fill>
    <fill>
      <patternFill patternType="solid">
        <fgColor indexed="10"/>
      </patternFill>
    </fill>
    <fill>
      <patternFill patternType="solid">
        <fgColor indexed="9"/>
        <bgColor indexed="64"/>
      </patternFill>
    </fill>
    <fill>
      <patternFill patternType="solid">
        <fgColor indexed="44"/>
      </patternFill>
    </fill>
    <fill>
      <patternFill patternType="solid">
        <fgColor indexed="29"/>
      </patternFill>
    </fill>
    <fill>
      <patternFill patternType="solid">
        <fgColor indexed="26"/>
      </patternFill>
    </fill>
    <fill>
      <patternFill patternType="solid">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47"/>
      </patternFill>
    </fill>
    <fill>
      <patternFill patternType="solid">
        <fgColor indexed="11"/>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57"/>
      </patternFill>
    </fill>
    <fill>
      <patternFill patternType="solid">
        <fgColor indexed="44"/>
        <bgColor indexed="64"/>
      </patternFill>
    </fill>
    <fill>
      <patternFill patternType="solid">
        <fgColor indexed="55"/>
      </patternFill>
    </fill>
    <fill>
      <patternFill patternType="solid">
        <fgColor indexed="15"/>
      </patternFill>
    </fill>
    <fill>
      <patternFill patternType="solid">
        <fgColor indexed="50"/>
        <bgColor indexed="64"/>
      </patternFill>
    </fill>
    <fill>
      <patternFill patternType="solid">
        <fgColor indexed="12"/>
      </patternFill>
    </fill>
    <fill>
      <patternFill patternType="solid">
        <fgColor indexed="22"/>
        <bgColor indexed="64"/>
      </patternFill>
    </fill>
    <fill>
      <patternFill patternType="solid">
        <fgColor indexed="26"/>
        <bgColor indexed="64"/>
      </patternFill>
    </fill>
    <fill>
      <patternFill patternType="solid">
        <fgColor indexed="34"/>
        <bgColor indexed="64"/>
      </patternFill>
    </fill>
    <fill>
      <patternFill patternType="gray0625">
        <bgColor indexed="22"/>
      </patternFill>
    </fill>
    <fill>
      <patternFill patternType="solid">
        <fgColor indexed="49"/>
        <bgColor indexed="64"/>
      </patternFill>
    </fill>
    <fill>
      <patternFill patternType="solid">
        <fgColor indexed="27"/>
        <bgColor indexed="64"/>
      </patternFill>
    </fill>
    <fill>
      <patternFill patternType="solid">
        <fgColor indexed="57"/>
        <bgColor indexed="64"/>
      </patternFill>
    </fill>
    <fill>
      <patternFill patternType="solid">
        <fgColor indexed="8"/>
        <bgColor indexed="64"/>
      </patternFill>
    </fill>
    <fill>
      <patternFill patternType="solid">
        <fgColor indexed="29"/>
        <bgColor indexed="64"/>
      </patternFill>
    </fill>
    <fill>
      <patternFill patternType="solid">
        <fgColor indexed="17"/>
      </patternFill>
    </fill>
    <fill>
      <patternFill patternType="solid">
        <fgColor indexed="43"/>
        <bgColor indexed="64"/>
      </patternFill>
    </fill>
    <fill>
      <patternFill patternType="solid">
        <fgColor indexed="30"/>
        <bgColor indexed="64"/>
      </patternFill>
    </fill>
    <fill>
      <patternFill patternType="mediumGray">
        <fgColor indexed="22"/>
      </patternFill>
    </fill>
    <fill>
      <patternFill patternType="darkVertical"/>
    </fill>
    <fill>
      <patternFill patternType="gray0625"/>
    </fill>
    <fill>
      <patternFill patternType="lightUp"/>
    </fill>
    <fill>
      <patternFill patternType="lightGray"/>
    </fill>
    <fill>
      <patternFill patternType="solid">
        <fgColor indexed="63"/>
        <bgColor indexed="64"/>
      </patternFill>
    </fill>
    <fill>
      <patternFill patternType="solid">
        <fgColor indexed="16"/>
        <bgColor indexed="64"/>
      </patternFill>
    </fill>
    <fill>
      <patternFill patternType="solid">
        <fgColor indexed="26"/>
        <bgColor indexed="26"/>
      </patternFill>
    </fill>
    <fill>
      <patternFill patternType="solid">
        <fgColor theme="0" tint="-0.14999847407452621"/>
        <bgColor indexed="64"/>
      </patternFill>
    </fill>
    <fill>
      <patternFill patternType="solid">
        <fgColor rgb="FFCCFFCC"/>
        <bgColor indexed="64"/>
      </patternFill>
    </fill>
    <fill>
      <patternFill patternType="solid">
        <fgColor rgb="FFFFFF00"/>
        <bgColor indexed="64"/>
      </patternFill>
    </fill>
    <fill>
      <patternFill patternType="solid">
        <fgColor theme="4" tint="0.79998168889431442"/>
        <bgColor indexed="64"/>
      </patternFill>
    </fill>
    <fill>
      <patternFill patternType="solid">
        <fgColor rgb="FFCCFFCC"/>
        <bgColor rgb="FF000000"/>
      </patternFill>
    </fill>
    <fill>
      <patternFill patternType="solid">
        <fgColor indexed="13"/>
        <bgColor indexed="64"/>
      </patternFill>
    </fill>
    <fill>
      <patternFill patternType="solid">
        <fgColor rgb="FFFFC000"/>
        <bgColor indexed="64"/>
      </patternFill>
    </fill>
    <fill>
      <patternFill patternType="solid">
        <fgColor rgb="FFFFFF00"/>
        <bgColor rgb="FF000000"/>
      </patternFill>
    </fill>
    <fill>
      <patternFill patternType="solid">
        <fgColor theme="0"/>
        <bgColor indexed="64"/>
      </patternFill>
    </fill>
    <fill>
      <patternFill patternType="solid">
        <fgColor theme="0" tint="-0.249977111117893"/>
        <bgColor indexed="64"/>
      </patternFill>
    </fill>
    <fill>
      <patternFill patternType="solid">
        <fgColor rgb="FFFFFFCC"/>
        <bgColor indexed="64"/>
      </patternFill>
    </fill>
    <fill>
      <patternFill patternType="solid">
        <fgColor theme="9" tint="0.59999389629810485"/>
        <bgColor indexed="64"/>
      </patternFill>
    </fill>
    <fill>
      <patternFill patternType="solid">
        <fgColor theme="6" tint="0.79998168889431442"/>
        <bgColor indexed="64"/>
      </patternFill>
    </fill>
    <fill>
      <patternFill patternType="solid">
        <fgColor theme="9" tint="0.79998168889431442"/>
        <bgColor indexed="64"/>
      </patternFill>
    </fill>
  </fills>
  <borders count="173">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top/>
      <bottom style="thin">
        <color auto="1"/>
      </bottom>
      <diagonal/>
    </border>
    <border>
      <left/>
      <right/>
      <top/>
      <bottom style="thin">
        <color auto="1"/>
      </bottom>
      <diagonal/>
    </border>
    <border>
      <left/>
      <right/>
      <top style="hair">
        <color indexed="8"/>
      </top>
      <bottom style="hair">
        <color indexed="8"/>
      </bottom>
      <diagonal/>
    </border>
    <border>
      <left/>
      <right/>
      <top/>
      <bottom style="medium">
        <color indexed="18"/>
      </bottom>
      <diagonal/>
    </border>
    <border>
      <left/>
      <right/>
      <top style="thin">
        <color indexed="56"/>
      </top>
      <bottom style="double">
        <color indexed="56"/>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56"/>
      </bottom>
      <diagonal/>
    </border>
    <border>
      <left/>
      <right/>
      <top/>
      <bottom style="thick">
        <color indexed="27"/>
      </bottom>
      <diagonal/>
    </border>
    <border>
      <left/>
      <right/>
      <top/>
      <bottom style="medium">
        <color indexed="27"/>
      </bottom>
      <diagonal/>
    </border>
    <border>
      <left style="thin">
        <color indexed="22"/>
      </left>
      <right style="thin">
        <color indexed="22"/>
      </right>
      <top style="thin">
        <color indexed="22"/>
      </top>
      <bottom style="thin">
        <color indexed="22"/>
      </bottom>
      <diagonal/>
    </border>
    <border>
      <left/>
      <right/>
      <top/>
      <bottom style="double">
        <color indexed="10"/>
      </bottom>
      <diagonal/>
    </border>
    <border>
      <left/>
      <right/>
      <top/>
      <bottom style="medium">
        <color auto="1"/>
      </bottom>
      <diagonal/>
    </border>
    <border>
      <left style="double">
        <color auto="1"/>
      </left>
      <right/>
      <top/>
      <bottom style="hair">
        <color auto="1"/>
      </bottom>
      <diagonal/>
    </border>
    <border>
      <left style="double">
        <color indexed="63"/>
      </left>
      <right style="double">
        <color indexed="63"/>
      </right>
      <top style="double">
        <color indexed="63"/>
      </top>
      <bottom style="double">
        <color indexed="63"/>
      </bottom>
      <diagonal/>
    </border>
    <border>
      <left style="hair">
        <color auto="1"/>
      </left>
      <right style="hair">
        <color auto="1"/>
      </right>
      <top style="hair">
        <color auto="1"/>
      </top>
      <bottom style="hair">
        <color auto="1"/>
      </bottom>
      <diagonal/>
    </border>
    <border>
      <left/>
      <right style="medium">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hair">
        <color auto="1"/>
      </left>
      <right style="hair">
        <color auto="1"/>
      </right>
      <top style="hair">
        <color auto="1"/>
      </top>
      <bottom/>
      <diagonal/>
    </border>
    <border>
      <left/>
      <right/>
      <top style="double">
        <color auto="1"/>
      </top>
      <bottom style="double">
        <color auto="1"/>
      </bottom>
      <diagonal/>
    </border>
    <border>
      <left/>
      <right/>
      <top style="thin">
        <color rgb="FF97BE0D"/>
      </top>
      <bottom/>
      <diagonal/>
    </border>
    <border>
      <left/>
      <right/>
      <top/>
      <bottom style="dotted">
        <color auto="1"/>
      </bottom>
      <diagonal/>
    </border>
    <border>
      <left style="medium">
        <color auto="1"/>
      </left>
      <right style="medium">
        <color auto="1"/>
      </right>
      <top style="medium">
        <color auto="1"/>
      </top>
      <bottom style="medium">
        <color auto="1"/>
      </bottom>
      <diagonal/>
    </border>
    <border>
      <left/>
      <right/>
      <top style="thin">
        <color auto="1"/>
      </top>
      <bottom style="thin">
        <color auto="1"/>
      </bottom>
      <diagonal/>
    </border>
    <border>
      <left/>
      <right/>
      <top style="medium">
        <color auto="1"/>
      </top>
      <bottom style="medium">
        <color auto="1"/>
      </bottom>
      <diagonal/>
    </border>
    <border>
      <left/>
      <right/>
      <top/>
      <bottom style="thick">
        <color indexed="62"/>
      </bottom>
      <diagonal/>
    </border>
    <border>
      <left style="thin">
        <color auto="1"/>
      </left>
      <right/>
      <top/>
      <bottom/>
      <diagonal/>
    </border>
    <border>
      <left/>
      <right/>
      <top/>
      <bottom style="thick">
        <color indexed="22"/>
      </bottom>
      <diagonal/>
    </border>
    <border>
      <left/>
      <right/>
      <top/>
      <bottom style="medium">
        <color indexed="30"/>
      </bottom>
      <diagonal/>
    </border>
    <border>
      <left style="double">
        <color auto="1"/>
      </left>
      <right/>
      <top/>
      <bottom style="double">
        <color auto="1"/>
      </bottom>
      <diagonal/>
    </border>
    <border>
      <left style="double">
        <color auto="1"/>
      </left>
      <right style="double">
        <color auto="1"/>
      </right>
      <top style="double">
        <color auto="1"/>
      </top>
      <bottom style="double">
        <color auto="1"/>
      </bottom>
      <diagonal/>
    </border>
    <border>
      <left/>
      <right/>
      <top/>
      <bottom style="double">
        <color indexed="52"/>
      </bottom>
      <diagonal/>
    </border>
    <border>
      <left/>
      <right/>
      <top style="hair">
        <color auto="1"/>
      </top>
      <bottom/>
      <diagonal/>
    </border>
    <border>
      <left style="double">
        <color auto="1"/>
      </left>
      <right/>
      <top style="double">
        <color auto="1"/>
      </top>
      <bottom/>
      <diagonal/>
    </border>
    <border>
      <left/>
      <right style="thin">
        <color auto="1"/>
      </right>
      <top/>
      <bottom/>
      <diagonal/>
    </border>
    <border>
      <left/>
      <right/>
      <top style="medium">
        <color indexed="23"/>
      </top>
      <bottom style="medium">
        <color indexed="23"/>
      </bottom>
      <diagonal/>
    </border>
    <border>
      <left style="hair">
        <color auto="1"/>
      </left>
      <right style="hair">
        <color auto="1"/>
      </right>
      <top/>
      <bottom/>
      <diagonal/>
    </border>
    <border>
      <left style="hair">
        <color auto="1"/>
      </left>
      <right/>
      <top/>
      <bottom/>
      <diagonal/>
    </border>
    <border>
      <left/>
      <right/>
      <top/>
      <bottom style="thick">
        <color auto="1"/>
      </bottom>
      <diagonal/>
    </border>
    <border>
      <left/>
      <right/>
      <top style="medium">
        <color auto="1"/>
      </top>
      <bottom/>
      <diagonal/>
    </border>
    <border>
      <left/>
      <right/>
      <top style="thin">
        <color auto="1"/>
      </top>
      <bottom style="double">
        <color auto="1"/>
      </bottom>
      <diagonal/>
    </border>
    <border>
      <left/>
      <right/>
      <top style="thin">
        <color indexed="62"/>
      </top>
      <bottom style="double">
        <color indexed="62"/>
      </bottom>
      <diagonal/>
    </border>
    <border>
      <left/>
      <right/>
      <top style="double">
        <color auto="1"/>
      </top>
      <bottom/>
      <diagonal/>
    </border>
    <border>
      <left/>
      <right/>
      <top style="double">
        <color indexed="8"/>
      </top>
      <bottom/>
      <diagonal/>
    </border>
    <border>
      <left style="hair">
        <color auto="1"/>
      </left>
      <right/>
      <top style="hair">
        <color auto="1"/>
      </top>
      <bottom/>
      <diagonal/>
    </border>
    <border>
      <left/>
      <right style="thin">
        <color auto="1"/>
      </right>
      <top style="thin">
        <color auto="1"/>
      </top>
      <bottom style="thin">
        <color auto="1"/>
      </bottom>
      <diagonal/>
    </border>
    <border>
      <left style="thin">
        <color auto="1"/>
      </left>
      <right style="double">
        <color auto="1"/>
      </right>
      <top style="thin">
        <color auto="1"/>
      </top>
      <bottom style="thin">
        <color auto="1"/>
      </bottom>
      <diagonal/>
    </border>
    <border>
      <left style="double">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right style="thin">
        <color auto="1"/>
      </right>
      <top/>
      <bottom style="thin">
        <color auto="1"/>
      </bottom>
      <diagonal/>
    </border>
    <border>
      <left style="thin">
        <color auto="1"/>
      </left>
      <right style="thin">
        <color auto="1"/>
      </right>
      <top/>
      <bottom/>
      <diagonal/>
    </border>
    <border>
      <left style="thin">
        <color auto="1"/>
      </left>
      <right style="medium">
        <color auto="1"/>
      </right>
      <top/>
      <bottom/>
      <diagonal/>
    </border>
    <border>
      <left style="medium">
        <color auto="1"/>
      </left>
      <right style="thin">
        <color auto="1"/>
      </right>
      <top style="thin">
        <color auto="1"/>
      </top>
      <bottom style="thin">
        <color auto="1"/>
      </bottom>
      <diagonal/>
    </border>
    <border>
      <left style="medium">
        <color auto="1"/>
      </left>
      <right style="thin">
        <color auto="1"/>
      </right>
      <top/>
      <bottom/>
      <diagonal/>
    </border>
    <border>
      <left/>
      <right style="double">
        <color auto="1"/>
      </right>
      <top/>
      <bottom style="thin">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medium">
        <color auto="1"/>
      </left>
      <right/>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top style="medium">
        <color auto="1"/>
      </top>
      <bottom/>
      <diagonal/>
    </border>
    <border>
      <left/>
      <right style="medium">
        <color auto="1"/>
      </right>
      <top style="medium">
        <color auto="1"/>
      </top>
      <bottom/>
      <diagonal/>
    </border>
    <border>
      <left/>
      <right style="thin">
        <color auto="1"/>
      </right>
      <top style="medium">
        <color auto="1"/>
      </top>
      <bottom/>
      <diagonal/>
    </border>
    <border>
      <left style="thin">
        <color auto="1"/>
      </left>
      <right/>
      <top style="thin">
        <color auto="1"/>
      </top>
      <bottom style="medium">
        <color auto="1"/>
      </bottom>
      <diagonal/>
    </border>
    <border>
      <left style="thin">
        <color auto="1"/>
      </left>
      <right style="medium">
        <color auto="1"/>
      </right>
      <top/>
      <bottom style="medium">
        <color auto="1"/>
      </bottom>
      <diagonal/>
    </border>
    <border>
      <left style="medium">
        <color auto="1"/>
      </left>
      <right/>
      <top style="medium">
        <color auto="1"/>
      </top>
      <bottom/>
      <diagonal/>
    </border>
    <border>
      <left/>
      <right/>
      <top style="thin">
        <color auto="1"/>
      </top>
      <bottom/>
      <diagonal/>
    </border>
    <border>
      <left/>
      <right style="medium">
        <color auto="1"/>
      </right>
      <top/>
      <bottom style="thin">
        <color auto="1"/>
      </bottom>
      <diagonal/>
    </border>
    <border>
      <left/>
      <right style="thin">
        <color auto="1"/>
      </right>
      <top style="thin">
        <color auto="1"/>
      </top>
      <bottom style="medium">
        <color auto="1"/>
      </bottom>
      <diagonal/>
    </border>
    <border>
      <left style="medium">
        <color auto="1"/>
      </left>
      <right style="thin">
        <color auto="1"/>
      </right>
      <top style="thin">
        <color auto="1"/>
      </top>
      <bottom style="thin">
        <color auto="1"/>
      </bottom>
      <diagonal/>
    </border>
    <border>
      <left/>
      <right style="medium">
        <color auto="1"/>
      </right>
      <top style="thin">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thin">
        <color auto="1"/>
      </top>
      <bottom style="thin">
        <color auto="1"/>
      </bottom>
      <diagonal/>
    </border>
    <border>
      <left/>
      <right style="medium">
        <color auto="1"/>
      </right>
      <top style="thin">
        <color auto="1"/>
      </top>
      <bottom style="medium">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diagonal/>
    </border>
    <border>
      <left/>
      <right style="thin">
        <color auto="1"/>
      </right>
      <top style="thin">
        <color auto="1"/>
      </top>
      <bottom/>
      <diagonal/>
    </border>
    <border>
      <left style="thin">
        <color auto="1"/>
      </left>
      <right style="medium">
        <color auto="1"/>
      </right>
      <top style="thin">
        <color auto="1"/>
      </top>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right/>
      <top style="thin">
        <color auto="1"/>
      </top>
      <bottom style="medium">
        <color auto="1"/>
      </bottom>
      <diagonal/>
    </border>
    <border>
      <left style="medium">
        <color auto="1"/>
      </left>
      <right/>
      <top style="thin">
        <color auto="1"/>
      </top>
      <bottom style="thin">
        <color auto="1"/>
      </bottom>
      <diagonal/>
    </border>
    <border>
      <left style="medium">
        <color auto="1"/>
      </left>
      <right/>
      <top style="medium">
        <color auto="1"/>
      </top>
      <bottom style="thin">
        <color auto="1"/>
      </bottom>
      <diagonal/>
    </border>
    <border>
      <left/>
      <right/>
      <top/>
      <bottom style="medium">
        <color auto="1"/>
      </bottom>
      <diagonal/>
    </border>
    <border>
      <left style="medium">
        <color auto="1"/>
      </left>
      <right/>
      <top/>
      <bottom style="medium">
        <color auto="1"/>
      </bottom>
      <diagonal/>
    </border>
    <border>
      <left/>
      <right style="thin">
        <color auto="1"/>
      </right>
      <top/>
      <bottom style="medium">
        <color auto="1"/>
      </bottom>
      <diagonal/>
    </border>
    <border>
      <left/>
      <right style="medium">
        <color auto="1"/>
      </right>
      <top style="thin">
        <color auto="1"/>
      </top>
      <bottom/>
      <diagonal/>
    </border>
    <border>
      <left style="thin">
        <color auto="1"/>
      </left>
      <right style="thin">
        <color auto="1"/>
      </right>
      <top/>
      <bottom style="medium">
        <color auto="1"/>
      </bottom>
      <diagonal/>
    </border>
    <border>
      <left style="thin">
        <color auto="1"/>
      </left>
      <right/>
      <top/>
      <bottom style="medium">
        <color auto="1"/>
      </bottom>
      <diagonal/>
    </border>
    <border>
      <left style="medium">
        <color auto="1"/>
      </left>
      <right style="hair">
        <color auto="1"/>
      </right>
      <top style="medium">
        <color auto="1"/>
      </top>
      <bottom style="medium">
        <color auto="1"/>
      </bottom>
      <diagonal/>
    </border>
    <border>
      <left/>
      <right style="thick">
        <color auto="1"/>
      </right>
      <top style="thin">
        <color auto="1"/>
      </top>
      <bottom/>
      <diagonal/>
    </border>
    <border>
      <left/>
      <right style="thick">
        <color auto="1"/>
      </right>
      <top/>
      <bottom/>
      <diagonal/>
    </border>
    <border>
      <left style="thin">
        <color auto="1"/>
      </left>
      <right style="thick">
        <color auto="1"/>
      </right>
      <top style="thin">
        <color auto="1"/>
      </top>
      <bottom style="thin">
        <color auto="1"/>
      </bottom>
      <diagonal/>
    </border>
    <border>
      <left style="thin">
        <color auto="1"/>
      </left>
      <right style="thick">
        <color auto="1"/>
      </right>
      <top/>
      <bottom/>
      <diagonal/>
    </border>
    <border>
      <left style="medium">
        <color auto="1"/>
      </left>
      <right style="thin">
        <color auto="1"/>
      </right>
      <top/>
      <bottom style="medium">
        <color auto="1"/>
      </bottom>
      <diagonal/>
    </border>
    <border>
      <left style="thin">
        <color auto="1"/>
      </left>
      <right style="thick">
        <color auto="1"/>
      </right>
      <top style="medium">
        <color auto="1"/>
      </top>
      <bottom style="medium">
        <color auto="1"/>
      </bottom>
      <diagonal/>
    </border>
    <border>
      <left style="thin">
        <color auto="1"/>
      </left>
      <right style="thick">
        <color auto="1"/>
      </right>
      <top style="medium">
        <color auto="1"/>
      </top>
      <bottom style="thin">
        <color auto="1"/>
      </bottom>
      <diagonal/>
    </border>
    <border>
      <left style="thin">
        <color auto="1"/>
      </left>
      <right style="thick">
        <color auto="1"/>
      </right>
      <top/>
      <bottom style="medium">
        <color auto="1"/>
      </bottom>
      <diagonal/>
    </border>
    <border>
      <left style="thin">
        <color auto="1"/>
      </left>
      <right style="thick">
        <color auto="1"/>
      </right>
      <top/>
      <bottom style="thin">
        <color auto="1"/>
      </bottom>
      <diagonal/>
    </border>
    <border>
      <left style="thin">
        <color auto="1"/>
      </left>
      <right style="thick">
        <color auto="1"/>
      </right>
      <top style="thin">
        <color auto="1"/>
      </top>
      <bottom/>
      <diagonal/>
    </border>
    <border>
      <left style="thin">
        <color auto="1"/>
      </left>
      <right style="thick">
        <color auto="1"/>
      </right>
      <top style="medium">
        <color auto="1"/>
      </top>
      <bottom/>
      <diagonal/>
    </border>
    <border>
      <left style="thin">
        <color auto="1"/>
      </left>
      <right style="thin">
        <color auto="1"/>
      </right>
      <top style="thin">
        <color auto="1"/>
      </top>
      <bottom style="thin">
        <color theme="1"/>
      </bottom>
      <diagonal/>
    </border>
    <border>
      <left style="thin">
        <color auto="1"/>
      </left>
      <right style="thin">
        <color auto="1"/>
      </right>
      <top style="thin">
        <color theme="1"/>
      </top>
      <bottom style="thin">
        <color auto="1"/>
      </bottom>
      <diagonal/>
    </border>
    <border>
      <left/>
      <right style="thick">
        <color auto="1"/>
      </right>
      <top style="thin">
        <color auto="1"/>
      </top>
      <bottom style="thin">
        <color auto="1"/>
      </bottom>
      <diagonal/>
    </border>
    <border>
      <left style="thick">
        <color auto="1"/>
      </left>
      <right style="thin">
        <color auto="1"/>
      </right>
      <top style="thin">
        <color auto="1"/>
      </top>
      <bottom style="thin">
        <color auto="1"/>
      </bottom>
      <diagonal/>
    </border>
    <border>
      <left style="thick">
        <color auto="1"/>
      </left>
      <right style="thin">
        <color auto="1"/>
      </right>
      <top/>
      <bottom/>
      <diagonal/>
    </border>
    <border>
      <left style="thick">
        <color auto="1"/>
      </left>
      <right/>
      <top/>
      <bottom/>
      <diagonal/>
    </border>
    <border>
      <left style="thick">
        <color auto="1"/>
      </left>
      <right/>
      <top style="thin">
        <color auto="1"/>
      </top>
      <bottom style="thin">
        <color auto="1"/>
      </bottom>
      <diagonal/>
    </border>
    <border>
      <left style="thick">
        <color auto="1"/>
      </left>
      <right style="thin">
        <color auto="1"/>
      </right>
      <top/>
      <bottom style="thin">
        <color auto="1"/>
      </bottom>
      <diagonal/>
    </border>
    <border>
      <left style="thick">
        <color auto="1"/>
      </left>
      <right style="thin">
        <color auto="1"/>
      </right>
      <top/>
      <bottom style="medium">
        <color auto="1"/>
      </bottom>
      <diagonal/>
    </border>
    <border>
      <left style="thin">
        <color auto="1"/>
      </left>
      <right/>
      <top style="thin">
        <color auto="1"/>
      </top>
      <bottom style="thin">
        <color theme="1"/>
      </bottom>
      <diagonal/>
    </border>
    <border>
      <left/>
      <right style="double">
        <color auto="1"/>
      </right>
      <top style="thin">
        <color auto="1"/>
      </top>
      <bottom/>
      <diagonal/>
    </border>
    <border>
      <left style="thick">
        <color auto="1"/>
      </left>
      <right style="thin">
        <color auto="1"/>
      </right>
      <top style="medium">
        <color auto="1"/>
      </top>
      <bottom style="thin">
        <color auto="1"/>
      </bottom>
      <diagonal/>
    </border>
    <border>
      <left style="thick">
        <color auto="1"/>
      </left>
      <right style="thin">
        <color auto="1"/>
      </right>
      <top style="medium">
        <color auto="1"/>
      </top>
      <bottom/>
      <diagonal/>
    </border>
    <border>
      <left style="thin">
        <color auto="1"/>
      </left>
      <right style="thin">
        <color auto="1"/>
      </right>
      <top/>
      <bottom style="thin">
        <color theme="1"/>
      </bottom>
      <diagonal/>
    </border>
    <border>
      <left style="thin">
        <color auto="1"/>
      </left>
      <right/>
      <top/>
      <bottom style="thin">
        <color theme="1"/>
      </bottom>
      <diagonal/>
    </border>
    <border>
      <left/>
      <right style="thick">
        <color auto="1"/>
      </right>
      <top style="medium">
        <color auto="1"/>
      </top>
      <bottom/>
      <diagonal/>
    </border>
    <border>
      <left/>
      <right style="thick">
        <color auto="1"/>
      </right>
      <top style="thin">
        <color auto="1"/>
      </top>
      <bottom style="medium">
        <color indexed="64"/>
      </bottom>
      <diagonal/>
    </border>
    <border>
      <left style="medium">
        <color auto="1"/>
      </left>
      <right style="thin">
        <color auto="1"/>
      </right>
      <top style="thin">
        <color indexed="64"/>
      </top>
      <bottom style="medium">
        <color auto="1"/>
      </bottom>
      <diagonal/>
    </border>
    <border>
      <left style="thin">
        <color auto="1"/>
      </left>
      <right style="thin">
        <color auto="1"/>
      </right>
      <top style="thin">
        <color indexed="64"/>
      </top>
      <bottom style="medium">
        <color auto="1"/>
      </bottom>
      <diagonal/>
    </border>
    <border>
      <left style="thin">
        <color auto="1"/>
      </left>
      <right style="thick">
        <color auto="1"/>
      </right>
      <top style="thin">
        <color indexed="64"/>
      </top>
      <bottom style="medium">
        <color auto="1"/>
      </bottom>
      <diagonal/>
    </border>
    <border>
      <left style="thin">
        <color auto="1"/>
      </left>
      <right style="medium">
        <color auto="1"/>
      </right>
      <top style="thin">
        <color indexed="64"/>
      </top>
      <bottom style="medium">
        <color auto="1"/>
      </bottom>
      <diagonal/>
    </border>
    <border>
      <left style="thick">
        <color auto="1"/>
      </left>
      <right style="thin">
        <color auto="1"/>
      </right>
      <top style="thin">
        <color auto="1"/>
      </top>
      <bottom style="medium">
        <color auto="1"/>
      </bottom>
      <diagonal/>
    </border>
    <border>
      <left style="thick">
        <color auto="1"/>
      </left>
      <right style="thin">
        <color auto="1"/>
      </right>
      <top style="medium">
        <color auto="1"/>
      </top>
      <bottom style="medium">
        <color auto="1"/>
      </bottom>
      <diagonal/>
    </border>
    <border>
      <left style="thick">
        <color auto="1"/>
      </left>
      <right style="thin">
        <color auto="1"/>
      </right>
      <top style="thin">
        <color auto="1"/>
      </top>
      <bottom/>
      <diagonal/>
    </border>
    <border>
      <left/>
      <right style="thick">
        <color auto="1"/>
      </right>
      <top style="medium">
        <color auto="1"/>
      </top>
      <bottom style="medium">
        <color auto="1"/>
      </bottom>
      <diagonal/>
    </border>
    <border>
      <left style="double">
        <color auto="1"/>
      </left>
      <right/>
      <top/>
      <bottom/>
      <diagonal/>
    </border>
    <border>
      <left/>
      <right style="thin">
        <color auto="1"/>
      </right>
      <top/>
      <bottom style="thin">
        <color theme="1"/>
      </bottom>
      <diagonal/>
    </border>
    <border>
      <left style="medium">
        <color auto="1"/>
      </left>
      <right style="medium">
        <color auto="1"/>
      </right>
      <top style="thin">
        <color auto="1"/>
      </top>
      <bottom style="medium">
        <color auto="1"/>
      </bottom>
      <diagonal/>
    </border>
    <border>
      <left style="thin">
        <color auto="1"/>
      </left>
      <right style="thick">
        <color auto="1"/>
      </right>
      <top/>
      <bottom style="medium">
        <color indexed="64"/>
      </bottom>
      <diagonal/>
    </border>
    <border>
      <left style="thin">
        <color auto="1"/>
      </left>
      <right style="thin">
        <color auto="1"/>
      </right>
      <top/>
      <bottom style="medium">
        <color indexed="64"/>
      </bottom>
      <diagonal/>
    </border>
    <border>
      <left style="medium">
        <color indexed="64"/>
      </left>
      <right style="thin">
        <color auto="1"/>
      </right>
      <top/>
      <bottom style="medium">
        <color indexed="64"/>
      </bottom>
      <diagonal/>
    </border>
    <border>
      <left style="thin">
        <color auto="1"/>
      </left>
      <right style="thin">
        <color auto="1"/>
      </right>
      <top/>
      <bottom style="medium">
        <color indexed="64"/>
      </bottom>
      <diagonal/>
    </border>
    <border>
      <left style="thin">
        <color auto="1"/>
      </left>
      <right/>
      <top/>
      <bottom style="medium">
        <color indexed="64"/>
      </bottom>
      <diagonal/>
    </border>
    <border>
      <left/>
      <right style="medium">
        <color auto="1"/>
      </right>
      <top style="medium">
        <color indexed="64"/>
      </top>
      <bottom style="thin">
        <color auto="1"/>
      </bottom>
      <diagonal/>
    </border>
    <border>
      <left style="medium">
        <color auto="1"/>
      </left>
      <right/>
      <top style="thin">
        <color auto="1"/>
      </top>
      <bottom/>
      <diagonal/>
    </border>
    <border>
      <left style="thin">
        <color auto="1"/>
      </left>
      <right/>
      <top style="thin">
        <color indexed="64"/>
      </top>
      <bottom style="medium">
        <color auto="1"/>
      </bottom>
      <diagonal/>
    </border>
    <border>
      <left style="thin">
        <color indexed="64"/>
      </left>
      <right style="thin">
        <color indexed="64"/>
      </right>
      <top style="thin">
        <color indexed="64"/>
      </top>
      <bottom style="thin">
        <color indexed="64"/>
      </bottom>
      <diagonal/>
    </border>
    <border>
      <left style="medium">
        <color indexed="64"/>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right style="thin">
        <color auto="1"/>
      </right>
      <top style="thin">
        <color indexed="64"/>
      </top>
      <bottom style="medium">
        <color auto="1"/>
      </bottom>
      <diagonal/>
    </border>
    <border>
      <left style="hair">
        <color auto="1"/>
      </left>
      <right style="hair">
        <color auto="1"/>
      </right>
      <top style="medium">
        <color indexed="64"/>
      </top>
      <bottom style="medium">
        <color indexed="64"/>
      </bottom>
      <diagonal/>
    </border>
    <border>
      <left style="hair">
        <color auto="1"/>
      </left>
      <right style="medium">
        <color auto="1"/>
      </right>
      <top style="medium">
        <color indexed="64"/>
      </top>
      <bottom style="medium">
        <color indexed="64"/>
      </bottom>
      <diagonal/>
    </border>
    <border>
      <left/>
      <right style="hair">
        <color auto="1"/>
      </right>
      <top style="medium">
        <color indexed="64"/>
      </top>
      <bottom style="medium">
        <color indexed="64"/>
      </bottom>
      <diagonal/>
    </border>
    <border>
      <left style="medium">
        <color indexed="64"/>
      </left>
      <right/>
      <top style="thin">
        <color auto="1"/>
      </top>
      <bottom style="thin">
        <color auto="1"/>
      </bottom>
      <diagonal/>
    </border>
    <border>
      <left style="medium">
        <color indexed="64"/>
      </left>
      <right/>
      <top style="thin">
        <color auto="1"/>
      </top>
      <bottom style="medium">
        <color indexed="64"/>
      </bottom>
      <diagonal/>
    </border>
    <border>
      <left style="thick">
        <color auto="1"/>
      </left>
      <right/>
      <top style="medium">
        <color auto="1"/>
      </top>
      <bottom style="thin">
        <color auto="1"/>
      </bottom>
      <diagonal/>
    </border>
    <border>
      <left/>
      <right style="double">
        <color auto="1"/>
      </right>
      <top style="thin">
        <color auto="1"/>
      </top>
      <bottom style="thin">
        <color indexed="64"/>
      </bottom>
      <diagonal/>
    </border>
    <border>
      <left style="double">
        <color auto="1"/>
      </left>
      <right/>
      <top style="thin">
        <color auto="1"/>
      </top>
      <bottom style="thin">
        <color indexed="64"/>
      </bottom>
      <diagonal/>
    </border>
    <border>
      <left style="medium">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right style="thin">
        <color auto="1"/>
      </right>
      <top style="thin">
        <color auto="1"/>
      </top>
      <bottom style="thin">
        <color theme="1"/>
      </bottom>
      <diagonal/>
    </border>
  </borders>
  <cellStyleXfs count="4374">
    <xf numFmtId="0" fontId="0" fillId="0" borderId="0"/>
    <xf numFmtId="44" fontId="6" fillId="0" borderId="0" applyFont="0" applyFill="0" applyBorder="0" applyAlignment="0" applyProtection="0"/>
    <xf numFmtId="9" fontId="6" fillId="0" borderId="0" applyFont="0" applyFill="0" applyBorder="0" applyAlignment="0" applyProtection="0"/>
    <xf numFmtId="0" fontId="8" fillId="0" borderId="0" applyNumberForma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9" fillId="0" borderId="0">
      <alignment wrapText="1"/>
    </xf>
    <xf numFmtId="0" fontId="7" fillId="0" borderId="0"/>
    <xf numFmtId="0" fontId="5" fillId="0" borderId="0"/>
    <xf numFmtId="0" fontId="7" fillId="0" borderId="0"/>
    <xf numFmtId="44" fontId="7" fillId="0" borderId="0" applyFont="0" applyFill="0" applyBorder="0" applyAlignment="0" applyProtection="0"/>
    <xf numFmtId="0" fontId="5" fillId="0" borderId="0"/>
    <xf numFmtId="166" fontId="7" fillId="0" borderId="0"/>
    <xf numFmtId="0" fontId="15" fillId="0" borderId="0"/>
    <xf numFmtId="0" fontId="16" fillId="0" borderId="0"/>
    <xf numFmtId="0" fontId="15" fillId="0" borderId="0"/>
    <xf numFmtId="167" fontId="9" fillId="0" borderId="0"/>
    <xf numFmtId="168" fontId="7" fillId="0" borderId="0"/>
    <xf numFmtId="169" fontId="14" fillId="0" borderId="0"/>
    <xf numFmtId="0" fontId="1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5" fillId="0" borderId="0" applyNumberFormat="0" applyFont="0" applyFill="0" applyBorder="0" applyAlignment="0" applyProtection="0"/>
    <xf numFmtId="44" fontId="7" fillId="0" borderId="0" applyFont="0" applyFill="0" applyBorder="0" applyAlignment="0" applyProtection="0"/>
    <xf numFmtId="17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19" fillId="0" borderId="0"/>
    <xf numFmtId="171" fontId="9" fillId="0" borderId="0" applyFont="0" applyFill="0" applyBorder="0" applyAlignment="0" applyProtection="0"/>
    <xf numFmtId="172" fontId="9" fillId="0" borderId="0" applyFont="0" applyFill="0" applyBorder="0" applyAlignment="0" applyProtection="0"/>
    <xf numFmtId="0" fontId="7" fillId="0" borderId="0"/>
    <xf numFmtId="166" fontId="7" fillId="0" borderId="0"/>
    <xf numFmtId="0" fontId="15" fillId="0" borderId="0" applyNumberFormat="0" applyFill="0" applyBorder="0" applyAlignment="0" applyProtection="0"/>
    <xf numFmtId="0" fontId="20" fillId="0" borderId="0"/>
    <xf numFmtId="166" fontId="16" fillId="0" borderId="0"/>
    <xf numFmtId="166" fontId="16" fillId="0" borderId="0"/>
    <xf numFmtId="166" fontId="10" fillId="0" borderId="0">
      <alignment vertical="top"/>
    </xf>
    <xf numFmtId="166" fontId="10" fillId="0" borderId="0">
      <alignment vertical="top"/>
    </xf>
    <xf numFmtId="166" fontId="10" fillId="0" borderId="0">
      <alignment vertical="top"/>
    </xf>
    <xf numFmtId="166" fontId="10" fillId="0" borderId="0">
      <alignment vertical="top"/>
    </xf>
    <xf numFmtId="166" fontId="10" fillId="0" borderId="0">
      <alignment vertical="top"/>
    </xf>
    <xf numFmtId="166" fontId="10" fillId="0" borderId="0">
      <alignment vertical="top"/>
    </xf>
    <xf numFmtId="166" fontId="7" fillId="0" borderId="0"/>
    <xf numFmtId="166" fontId="7" fillId="0" borderId="0"/>
    <xf numFmtId="166" fontId="7" fillId="0" borderId="0"/>
    <xf numFmtId="166" fontId="16" fillId="0" borderId="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166" fontId="15" fillId="0" borderId="0" applyNumberFormat="0" applyFill="0" applyBorder="0" applyAlignment="0" applyProtection="0"/>
    <xf numFmtId="0" fontId="15" fillId="0" borderId="0" applyNumberFormat="0" applyFill="0" applyBorder="0" applyAlignment="0" applyProtection="0"/>
    <xf numFmtId="166" fontId="15" fillId="0" borderId="0" applyNumberFormat="0" applyFill="0" applyBorder="0" applyAlignment="0" applyProtection="0"/>
    <xf numFmtId="0" fontId="15" fillId="0" borderId="0" applyNumberFormat="0" applyFill="0" applyBorder="0" applyAlignment="0" applyProtection="0"/>
    <xf numFmtId="0" fontId="7" fillId="0" borderId="0"/>
    <xf numFmtId="166" fontId="7" fillId="0" borderId="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7" fillId="0" borderId="0"/>
    <xf numFmtId="166" fontId="7" fillId="0" borderId="0"/>
    <xf numFmtId="0" fontId="7" fillId="0" borderId="0"/>
    <xf numFmtId="166" fontId="7" fillId="0" borderId="0"/>
    <xf numFmtId="0" fontId="7" fillId="0" borderId="0"/>
    <xf numFmtId="166" fontId="7" fillId="0" borderId="0"/>
    <xf numFmtId="0" fontId="7" fillId="0" borderId="0"/>
    <xf numFmtId="166" fontId="7" fillId="0" borderId="0"/>
    <xf numFmtId="0" fontId="7" fillId="0" borderId="0"/>
    <xf numFmtId="166" fontId="7" fillId="0" borderId="0"/>
    <xf numFmtId="0" fontId="7" fillId="0" borderId="0"/>
    <xf numFmtId="166" fontId="7" fillId="0" borderId="0"/>
    <xf numFmtId="0" fontId="7" fillId="0" borderId="0"/>
    <xf numFmtId="166" fontId="7" fillId="0" borderId="0"/>
    <xf numFmtId="0" fontId="7" fillId="0" borderId="0"/>
    <xf numFmtId="166" fontId="7" fillId="0" borderId="0"/>
    <xf numFmtId="0" fontId="7" fillId="0" borderId="0"/>
    <xf numFmtId="166" fontId="7" fillId="0" borderId="0"/>
    <xf numFmtId="0" fontId="7" fillId="0" borderId="0"/>
    <xf numFmtId="166" fontId="7" fillId="0" borderId="0"/>
    <xf numFmtId="0" fontId="7" fillId="0" borderId="0"/>
    <xf numFmtId="166" fontId="7" fillId="0" borderId="0"/>
    <xf numFmtId="0" fontId="7" fillId="0" borderId="0"/>
    <xf numFmtId="166" fontId="7" fillId="0" borderId="0"/>
    <xf numFmtId="0" fontId="7" fillId="0" borderId="0"/>
    <xf numFmtId="166" fontId="7" fillId="0" borderId="0"/>
    <xf numFmtId="166" fontId="21" fillId="0" borderId="0"/>
    <xf numFmtId="0" fontId="21" fillId="0" borderId="0"/>
    <xf numFmtId="0" fontId="7" fillId="0" borderId="0"/>
    <xf numFmtId="166" fontId="7" fillId="0" borderId="0"/>
    <xf numFmtId="0" fontId="7" fillId="0" borderId="0"/>
    <xf numFmtId="166" fontId="7" fillId="0" borderId="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21" fillId="0" borderId="0"/>
    <xf numFmtId="0" fontId="7" fillId="0" borderId="0"/>
    <xf numFmtId="0" fontId="7" fillId="0" borderId="0"/>
    <xf numFmtId="0" fontId="7" fillId="0" borderId="0"/>
    <xf numFmtId="0" fontId="7" fillId="0" borderId="0"/>
    <xf numFmtId="0" fontId="21" fillId="0" borderId="0"/>
    <xf numFmtId="0" fontId="21" fillId="0" borderId="0"/>
    <xf numFmtId="166" fontId="21" fillId="0" borderId="0"/>
    <xf numFmtId="166" fontId="21" fillId="0" borderId="0"/>
    <xf numFmtId="0" fontId="22" fillId="0" borderId="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2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6" fontId="7" fillId="0" borderId="0"/>
    <xf numFmtId="0" fontId="15" fillId="0" borderId="0" applyNumberFormat="0" applyFill="0" applyBorder="0" applyAlignment="0" applyProtection="0"/>
    <xf numFmtId="0" fontId="22" fillId="0" borderId="0"/>
    <xf numFmtId="3" fontId="9" fillId="0" borderId="0"/>
    <xf numFmtId="166" fontId="7" fillId="0" borderId="0"/>
    <xf numFmtId="166" fontId="7" fillId="0" borderId="0"/>
    <xf numFmtId="0" fontId="7" fillId="0" borderId="0"/>
    <xf numFmtId="166" fontId="7" fillId="0" borderId="0"/>
    <xf numFmtId="0" fontId="7" fillId="0" borderId="0"/>
    <xf numFmtId="166" fontId="7" fillId="0" borderId="0"/>
    <xf numFmtId="0" fontId="7" fillId="0" borderId="0"/>
    <xf numFmtId="166" fontId="7" fillId="0" borderId="0"/>
    <xf numFmtId="0" fontId="21" fillId="0" borderId="0"/>
    <xf numFmtId="0" fontId="21" fillId="0" borderId="0"/>
    <xf numFmtId="0" fontId="7" fillId="0" borderId="0"/>
    <xf numFmtId="166" fontId="7" fillId="0" borderId="0"/>
    <xf numFmtId="0" fontId="21" fillId="0" borderId="0"/>
    <xf numFmtId="0" fontId="21" fillId="0" borderId="0"/>
    <xf numFmtId="0" fontId="21" fillId="0" borderId="0"/>
    <xf numFmtId="0" fontId="21" fillId="0" borderId="0"/>
    <xf numFmtId="0" fontId="7" fillId="0" borderId="0"/>
    <xf numFmtId="166" fontId="7" fillId="0" borderId="0"/>
    <xf numFmtId="0" fontId="7" fillId="0" borderId="0"/>
    <xf numFmtId="166" fontId="7" fillId="0" borderId="0"/>
    <xf numFmtId="0" fontId="7" fillId="0" borderId="0"/>
    <xf numFmtId="166" fontId="7" fillId="0" borderId="0"/>
    <xf numFmtId="0" fontId="7" fillId="0" borderId="0"/>
    <xf numFmtId="166" fontId="7" fillId="0" borderId="0"/>
    <xf numFmtId="0" fontId="7" fillId="0" borderId="0"/>
    <xf numFmtId="166" fontId="7" fillId="0" borderId="0"/>
    <xf numFmtId="0" fontId="7" fillId="0" borderId="0"/>
    <xf numFmtId="166" fontId="7" fillId="0" borderId="0"/>
    <xf numFmtId="0" fontId="7" fillId="0" borderId="0"/>
    <xf numFmtId="166" fontId="7" fillId="0" borderId="0"/>
    <xf numFmtId="0" fontId="7" fillId="0" borderId="0"/>
    <xf numFmtId="166" fontId="7" fillId="0" borderId="0"/>
    <xf numFmtId="0" fontId="7" fillId="0" borderId="0"/>
    <xf numFmtId="166" fontId="7" fillId="0" borderId="0"/>
    <xf numFmtId="0" fontId="7" fillId="0" borderId="0"/>
    <xf numFmtId="166" fontId="7" fillId="0" borderId="0"/>
    <xf numFmtId="0" fontId="7" fillId="0" borderId="0"/>
    <xf numFmtId="166" fontId="7" fillId="0" borderId="0"/>
    <xf numFmtId="0" fontId="7" fillId="0" borderId="0"/>
    <xf numFmtId="166" fontId="7" fillId="0" borderId="0"/>
    <xf numFmtId="0" fontId="7" fillId="0" borderId="0"/>
    <xf numFmtId="166" fontId="7" fillId="0" borderId="0"/>
    <xf numFmtId="0" fontId="7" fillId="0" borderId="0"/>
    <xf numFmtId="166" fontId="7" fillId="0" borderId="0"/>
    <xf numFmtId="0" fontId="7" fillId="0" borderId="0"/>
    <xf numFmtId="166" fontId="7" fillId="0" borderId="0"/>
    <xf numFmtId="0" fontId="7" fillId="0" borderId="0"/>
    <xf numFmtId="166" fontId="7" fillId="0" borderId="0"/>
    <xf numFmtId="0" fontId="7" fillId="0" borderId="0"/>
    <xf numFmtId="166" fontId="7" fillId="0" borderId="0"/>
    <xf numFmtId="0" fontId="7" fillId="0" borderId="0"/>
    <xf numFmtId="166" fontId="7" fillId="0" borderId="0"/>
    <xf numFmtId="0" fontId="7" fillId="0" borderId="0"/>
    <xf numFmtId="166" fontId="7" fillId="0" borderId="0"/>
    <xf numFmtId="0" fontId="7" fillId="0" borderId="0"/>
    <xf numFmtId="166" fontId="7" fillId="0" borderId="0"/>
    <xf numFmtId="0" fontId="7" fillId="0" borderId="0"/>
    <xf numFmtId="166" fontId="7" fillId="0" borderId="0"/>
    <xf numFmtId="0" fontId="7" fillId="0" borderId="0"/>
    <xf numFmtId="166" fontId="7" fillId="0" borderId="0"/>
    <xf numFmtId="0" fontId="7" fillId="0" borderId="0"/>
    <xf numFmtId="166" fontId="7" fillId="0" borderId="0"/>
    <xf numFmtId="0" fontId="7" fillId="0" borderId="0"/>
    <xf numFmtId="166" fontId="7" fillId="0" borderId="0"/>
    <xf numFmtId="0" fontId="7" fillId="0" borderId="0"/>
    <xf numFmtId="166" fontId="7" fillId="0" borderId="0"/>
    <xf numFmtId="0" fontId="7" fillId="0" borderId="0"/>
    <xf numFmtId="166" fontId="7" fillId="0" borderId="0"/>
    <xf numFmtId="0" fontId="7" fillId="0" borderId="0"/>
    <xf numFmtId="166" fontId="7" fillId="0" borderId="0"/>
    <xf numFmtId="0" fontId="7" fillId="0" borderId="0"/>
    <xf numFmtId="166" fontId="7" fillId="0" borderId="0"/>
    <xf numFmtId="0" fontId="7" fillId="0" borderId="0"/>
    <xf numFmtId="166" fontId="7" fillId="0" borderId="0"/>
    <xf numFmtId="0" fontId="7" fillId="0" borderId="0"/>
    <xf numFmtId="166" fontId="7" fillId="0" borderId="0"/>
    <xf numFmtId="0" fontId="7" fillId="0" borderId="0"/>
    <xf numFmtId="166" fontId="7" fillId="0" borderId="0"/>
    <xf numFmtId="0" fontId="7" fillId="0" borderId="0"/>
    <xf numFmtId="166" fontId="7" fillId="0" borderId="0"/>
    <xf numFmtId="0" fontId="7" fillId="0" borderId="0"/>
    <xf numFmtId="166" fontId="7" fillId="0" borderId="0"/>
    <xf numFmtId="0" fontId="7" fillId="0" borderId="0"/>
    <xf numFmtId="166" fontId="7" fillId="0" borderId="0"/>
    <xf numFmtId="0" fontId="7" fillId="0" borderId="0"/>
    <xf numFmtId="166" fontId="7" fillId="0" borderId="0"/>
    <xf numFmtId="0" fontId="7" fillId="0" borderId="0"/>
    <xf numFmtId="166" fontId="7" fillId="0" borderId="0"/>
    <xf numFmtId="0" fontId="7" fillId="0" borderId="0"/>
    <xf numFmtId="166" fontId="7" fillId="0" borderId="0"/>
    <xf numFmtId="0" fontId="7" fillId="0" borderId="0"/>
    <xf numFmtId="166" fontId="7" fillId="0" borderId="0"/>
    <xf numFmtId="0" fontId="7" fillId="0" borderId="0"/>
    <xf numFmtId="166" fontId="7" fillId="0" borderId="0"/>
    <xf numFmtId="0" fontId="7" fillId="0" borderId="0"/>
    <xf numFmtId="166" fontId="7" fillId="0" borderId="0"/>
    <xf numFmtId="0" fontId="7" fillId="0" borderId="0"/>
    <xf numFmtId="166" fontId="7" fillId="0" borderId="0"/>
    <xf numFmtId="0" fontId="7" fillId="0" borderId="0"/>
    <xf numFmtId="166" fontId="7" fillId="0" borderId="0"/>
    <xf numFmtId="0" fontId="7" fillId="0" borderId="0"/>
    <xf numFmtId="166" fontId="7" fillId="0" borderId="0"/>
    <xf numFmtId="0" fontId="7" fillId="0" borderId="0"/>
    <xf numFmtId="166" fontId="7" fillId="0" borderId="0"/>
    <xf numFmtId="0" fontId="7" fillId="0" borderId="0"/>
    <xf numFmtId="166" fontId="7" fillId="0" borderId="0"/>
    <xf numFmtId="0" fontId="7" fillId="0" borderId="0"/>
    <xf numFmtId="166" fontId="7" fillId="0" borderId="0"/>
    <xf numFmtId="0" fontId="7" fillId="0" borderId="0"/>
    <xf numFmtId="166" fontId="7" fillId="0" borderId="0"/>
    <xf numFmtId="0" fontId="7" fillId="0" borderId="0"/>
    <xf numFmtId="166" fontId="7" fillId="0" borderId="0"/>
    <xf numFmtId="0" fontId="7" fillId="0" borderId="0"/>
    <xf numFmtId="166" fontId="7" fillId="0" borderId="0"/>
    <xf numFmtId="0" fontId="7" fillId="0" borderId="0"/>
    <xf numFmtId="166" fontId="7" fillId="0" borderId="0"/>
    <xf numFmtId="0" fontId="7" fillId="0" borderId="0"/>
    <xf numFmtId="166" fontId="7" fillId="0" borderId="0"/>
    <xf numFmtId="0" fontId="7" fillId="0" borderId="0"/>
    <xf numFmtId="166" fontId="7" fillId="0" borderId="0"/>
    <xf numFmtId="0" fontId="7" fillId="0" borderId="0"/>
    <xf numFmtId="166" fontId="7" fillId="0" borderId="0"/>
    <xf numFmtId="0" fontId="7" fillId="0" borderId="0"/>
    <xf numFmtId="166" fontId="7" fillId="0" borderId="0"/>
    <xf numFmtId="0" fontId="7" fillId="0" borderId="0"/>
    <xf numFmtId="166" fontId="7" fillId="0" borderId="0"/>
    <xf numFmtId="0" fontId="7" fillId="0" borderId="0"/>
    <xf numFmtId="166" fontId="7" fillId="0" borderId="0"/>
    <xf numFmtId="0" fontId="7" fillId="0" borderId="0"/>
    <xf numFmtId="166" fontId="7" fillId="0" borderId="0"/>
    <xf numFmtId="0" fontId="7" fillId="0" borderId="0"/>
    <xf numFmtId="166" fontId="7" fillId="0" borderId="0"/>
    <xf numFmtId="0" fontId="7" fillId="0" borderId="0"/>
    <xf numFmtId="166" fontId="7" fillId="0" borderId="0"/>
    <xf numFmtId="0" fontId="7" fillId="0" borderId="0"/>
    <xf numFmtId="166" fontId="7" fillId="0" borderId="0"/>
    <xf numFmtId="0" fontId="7" fillId="0" borderId="0"/>
    <xf numFmtId="166" fontId="7" fillId="0" borderId="0"/>
    <xf numFmtId="0" fontId="7" fillId="0" borderId="0"/>
    <xf numFmtId="166" fontId="7" fillId="0" borderId="0"/>
    <xf numFmtId="0" fontId="7" fillId="0" borderId="0"/>
    <xf numFmtId="166" fontId="7" fillId="0" borderId="0"/>
    <xf numFmtId="0" fontId="7" fillId="0" borderId="0"/>
    <xf numFmtId="166" fontId="7" fillId="0" borderId="0"/>
    <xf numFmtId="0" fontId="7" fillId="0" borderId="0"/>
    <xf numFmtId="166" fontId="7" fillId="0" borderId="0"/>
    <xf numFmtId="0" fontId="7" fillId="0" borderId="0"/>
    <xf numFmtId="166" fontId="7" fillId="0" borderId="0"/>
    <xf numFmtId="0" fontId="7" fillId="0" borderId="0"/>
    <xf numFmtId="166" fontId="7" fillId="0" borderId="0"/>
    <xf numFmtId="0" fontId="7" fillId="0" borderId="0"/>
    <xf numFmtId="166" fontId="7" fillId="0" borderId="0"/>
    <xf numFmtId="0" fontId="7" fillId="0" borderId="0"/>
    <xf numFmtId="166" fontId="7" fillId="0" borderId="0"/>
    <xf numFmtId="0" fontId="7" fillId="0" borderId="0"/>
    <xf numFmtId="166" fontId="7" fillId="0" borderId="0"/>
    <xf numFmtId="0" fontId="7" fillId="0" borderId="0"/>
    <xf numFmtId="166" fontId="7" fillId="0" borderId="0"/>
    <xf numFmtId="0" fontId="7" fillId="0" borderId="0"/>
    <xf numFmtId="166" fontId="7" fillId="0" borderId="0"/>
    <xf numFmtId="0" fontId="7" fillId="0" borderId="0"/>
    <xf numFmtId="166" fontId="7" fillId="0" borderId="0"/>
    <xf numFmtId="0" fontId="7" fillId="0" borderId="0"/>
    <xf numFmtId="166" fontId="7" fillId="0" borderId="0"/>
    <xf numFmtId="0" fontId="7" fillId="0" borderId="0"/>
    <xf numFmtId="166" fontId="7" fillId="0" borderId="0"/>
    <xf numFmtId="0" fontId="7" fillId="0" borderId="0"/>
    <xf numFmtId="166" fontId="7" fillId="0" borderId="0"/>
    <xf numFmtId="0" fontId="7" fillId="0" borderId="0"/>
    <xf numFmtId="166" fontId="7" fillId="0" borderId="0"/>
    <xf numFmtId="0" fontId="7" fillId="0" borderId="0"/>
    <xf numFmtId="166" fontId="7" fillId="0" borderId="0"/>
    <xf numFmtId="0" fontId="7" fillId="0" borderId="0"/>
    <xf numFmtId="166" fontId="7" fillId="0" borderId="0"/>
    <xf numFmtId="0" fontId="7" fillId="0" borderId="0"/>
    <xf numFmtId="166" fontId="7" fillId="0" borderId="0"/>
    <xf numFmtId="0" fontId="7" fillId="0" borderId="0"/>
    <xf numFmtId="166" fontId="7" fillId="0" borderId="0"/>
    <xf numFmtId="0" fontId="7" fillId="0" borderId="0"/>
    <xf numFmtId="166" fontId="7" fillId="0" borderId="0"/>
    <xf numFmtId="0" fontId="7" fillId="0" borderId="0"/>
    <xf numFmtId="166" fontId="7" fillId="0" borderId="0"/>
    <xf numFmtId="0" fontId="7" fillId="0" borderId="0"/>
    <xf numFmtId="166" fontId="7" fillId="0" borderId="0"/>
    <xf numFmtId="0" fontId="7" fillId="0" borderId="0"/>
    <xf numFmtId="166" fontId="7" fillId="0" borderId="0"/>
    <xf numFmtId="0" fontId="7" fillId="0" borderId="0"/>
    <xf numFmtId="166" fontId="7" fillId="0" borderId="0"/>
    <xf numFmtId="0" fontId="7" fillId="0" borderId="0"/>
    <xf numFmtId="166" fontId="7" fillId="0" borderId="0"/>
    <xf numFmtId="0" fontId="7" fillId="0" borderId="0"/>
    <xf numFmtId="166" fontId="7" fillId="0" borderId="0"/>
    <xf numFmtId="0" fontId="7" fillId="0" borderId="0"/>
    <xf numFmtId="166" fontId="7" fillId="0" borderId="0"/>
    <xf numFmtId="0" fontId="7" fillId="0" borderId="0"/>
    <xf numFmtId="166" fontId="7" fillId="0" borderId="0"/>
    <xf numFmtId="0" fontId="7" fillId="0" borderId="0"/>
    <xf numFmtId="166" fontId="7" fillId="0" borderId="0"/>
    <xf numFmtId="0" fontId="7" fillId="0" borderId="0"/>
    <xf numFmtId="166" fontId="7" fillId="0" borderId="0"/>
    <xf numFmtId="0" fontId="7" fillId="0" borderId="0"/>
    <xf numFmtId="166" fontId="7" fillId="0" borderId="0"/>
    <xf numFmtId="0" fontId="7" fillId="0" borderId="0"/>
    <xf numFmtId="166" fontId="7" fillId="0" borderId="0"/>
    <xf numFmtId="0" fontId="7" fillId="0" borderId="0"/>
    <xf numFmtId="166" fontId="7" fillId="0" borderId="0"/>
    <xf numFmtId="0" fontId="7" fillId="0" borderId="0"/>
    <xf numFmtId="166" fontId="7" fillId="0" borderId="0"/>
    <xf numFmtId="0" fontId="7" fillId="0" borderId="0"/>
    <xf numFmtId="166" fontId="7" fillId="0" borderId="0"/>
    <xf numFmtId="0" fontId="7" fillId="0" borderId="0"/>
    <xf numFmtId="166" fontId="7" fillId="0" borderId="0"/>
    <xf numFmtId="0" fontId="7" fillId="0" borderId="0"/>
    <xf numFmtId="166" fontId="7" fillId="0" borderId="0"/>
    <xf numFmtId="0" fontId="7" fillId="0" borderId="0"/>
    <xf numFmtId="166" fontId="7" fillId="0" borderId="0"/>
    <xf numFmtId="0" fontId="7" fillId="0" borderId="0"/>
    <xf numFmtId="166" fontId="7" fillId="0" borderId="0"/>
    <xf numFmtId="0" fontId="7" fillId="0" borderId="0"/>
    <xf numFmtId="166" fontId="7" fillId="0" borderId="0"/>
    <xf numFmtId="0" fontId="7" fillId="0" borderId="0"/>
    <xf numFmtId="166" fontId="7" fillId="0" borderId="0"/>
    <xf numFmtId="0" fontId="7" fillId="0" borderId="0"/>
    <xf numFmtId="166" fontId="7" fillId="0" borderId="0"/>
    <xf numFmtId="0" fontId="7" fillId="0" borderId="0"/>
    <xf numFmtId="166" fontId="7" fillId="0" borderId="0"/>
    <xf numFmtId="0" fontId="7" fillId="0" borderId="0"/>
    <xf numFmtId="166" fontId="7" fillId="0" borderId="0"/>
    <xf numFmtId="0" fontId="7" fillId="0" borderId="0"/>
    <xf numFmtId="166" fontId="7" fillId="0" borderId="0"/>
    <xf numFmtId="0" fontId="7" fillId="0" borderId="0"/>
    <xf numFmtId="166" fontId="7" fillId="0" borderId="0"/>
    <xf numFmtId="0" fontId="7" fillId="0" borderId="0"/>
    <xf numFmtId="166" fontId="7" fillId="0" borderId="0"/>
    <xf numFmtId="0" fontId="7" fillId="0" borderId="0"/>
    <xf numFmtId="166" fontId="7" fillId="0" borderId="0"/>
    <xf numFmtId="0" fontId="7" fillId="0" borderId="0"/>
    <xf numFmtId="166" fontId="7" fillId="0" borderId="0"/>
    <xf numFmtId="0" fontId="7" fillId="0" borderId="0"/>
    <xf numFmtId="166" fontId="7" fillId="0" borderId="0"/>
    <xf numFmtId="0" fontId="7" fillId="0" borderId="0"/>
    <xf numFmtId="166" fontId="7" fillId="0" borderId="0"/>
    <xf numFmtId="0" fontId="7" fillId="0" borderId="0"/>
    <xf numFmtId="166" fontId="7" fillId="0" borderId="0"/>
    <xf numFmtId="0" fontId="7" fillId="0" borderId="0"/>
    <xf numFmtId="166" fontId="7" fillId="0" borderId="0"/>
    <xf numFmtId="0" fontId="7" fillId="0" borderId="0"/>
    <xf numFmtId="166" fontId="7" fillId="0" borderId="0"/>
    <xf numFmtId="0" fontId="7" fillId="0" borderId="0"/>
    <xf numFmtId="166" fontId="7" fillId="0" borderId="0"/>
    <xf numFmtId="0" fontId="7" fillId="0" borderId="0"/>
    <xf numFmtId="166" fontId="7" fillId="0" borderId="0"/>
    <xf numFmtId="0" fontId="7" fillId="0" borderId="0"/>
    <xf numFmtId="166" fontId="7" fillId="0" borderId="0"/>
    <xf numFmtId="0" fontId="7" fillId="0" borderId="0"/>
    <xf numFmtId="166" fontId="7" fillId="0" borderId="0"/>
    <xf numFmtId="0" fontId="7" fillId="0" borderId="0"/>
    <xf numFmtId="166" fontId="7" fillId="0" borderId="0"/>
    <xf numFmtId="0" fontId="7" fillId="0" borderId="0"/>
    <xf numFmtId="166" fontId="7" fillId="0" borderId="0"/>
    <xf numFmtId="0" fontId="7" fillId="0" borderId="0"/>
    <xf numFmtId="166" fontId="7" fillId="0" borderId="0"/>
    <xf numFmtId="0" fontId="7" fillId="0" borderId="0"/>
    <xf numFmtId="166" fontId="7" fillId="0" borderId="0"/>
    <xf numFmtId="0" fontId="7" fillId="0" borderId="0"/>
    <xf numFmtId="166" fontId="7" fillId="0" borderId="0"/>
    <xf numFmtId="0" fontId="7" fillId="0" borderId="0"/>
    <xf numFmtId="166" fontId="7" fillId="0" borderId="0"/>
    <xf numFmtId="0" fontId="7" fillId="0" borderId="0"/>
    <xf numFmtId="166" fontId="7" fillId="0" borderId="0"/>
    <xf numFmtId="0" fontId="7" fillId="0" borderId="0"/>
    <xf numFmtId="166" fontId="7" fillId="0" borderId="0"/>
    <xf numFmtId="0" fontId="7" fillId="0" borderId="0"/>
    <xf numFmtId="166" fontId="7" fillId="0" borderId="0"/>
    <xf numFmtId="0" fontId="7" fillId="0" borderId="0"/>
    <xf numFmtId="166" fontId="7" fillId="0" borderId="0"/>
    <xf numFmtId="0" fontId="7" fillId="0" borderId="0"/>
    <xf numFmtId="166" fontId="7" fillId="0" borderId="0"/>
    <xf numFmtId="0" fontId="7" fillId="0" borderId="0"/>
    <xf numFmtId="166" fontId="7" fillId="0" borderId="0"/>
    <xf numFmtId="0" fontId="7" fillId="0" borderId="0"/>
    <xf numFmtId="166" fontId="7" fillId="0" borderId="0"/>
    <xf numFmtId="0" fontId="7" fillId="0" borderId="0"/>
    <xf numFmtId="166" fontId="7" fillId="0" borderId="0"/>
    <xf numFmtId="0" fontId="7" fillId="0" borderId="0"/>
    <xf numFmtId="166" fontId="7" fillId="0" borderId="0"/>
    <xf numFmtId="0" fontId="7" fillId="0" borderId="0"/>
    <xf numFmtId="166" fontId="7" fillId="0" borderId="0"/>
    <xf numFmtId="0" fontId="7" fillId="0" borderId="0"/>
    <xf numFmtId="166" fontId="7" fillId="0" borderId="0"/>
    <xf numFmtId="0" fontId="7" fillId="0" borderId="0"/>
    <xf numFmtId="166" fontId="7" fillId="0" borderId="0"/>
    <xf numFmtId="0" fontId="7" fillId="0" borderId="0"/>
    <xf numFmtId="166" fontId="7" fillId="0" borderId="0"/>
    <xf numFmtId="0" fontId="7" fillId="0" borderId="0"/>
    <xf numFmtId="166" fontId="7" fillId="0" borderId="0"/>
    <xf numFmtId="0" fontId="7" fillId="0" borderId="0"/>
    <xf numFmtId="166" fontId="7" fillId="0" borderId="0"/>
    <xf numFmtId="0" fontId="7" fillId="0" borderId="0"/>
    <xf numFmtId="166" fontId="7" fillId="0" borderId="0"/>
    <xf numFmtId="0" fontId="7" fillId="0" borderId="0"/>
    <xf numFmtId="166" fontId="7" fillId="0" borderId="0"/>
    <xf numFmtId="0" fontId="7" fillId="0" borderId="0"/>
    <xf numFmtId="166" fontId="7" fillId="0" borderId="0"/>
    <xf numFmtId="0" fontId="7" fillId="0" borderId="0"/>
    <xf numFmtId="166" fontId="7" fillId="0" borderId="0"/>
    <xf numFmtId="0" fontId="7" fillId="0" borderId="0"/>
    <xf numFmtId="166" fontId="7" fillId="0" borderId="0"/>
    <xf numFmtId="0" fontId="7" fillId="0" borderId="0"/>
    <xf numFmtId="166" fontId="7" fillId="0" borderId="0"/>
    <xf numFmtId="0" fontId="7" fillId="0" borderId="0"/>
    <xf numFmtId="166" fontId="7" fillId="0" borderId="0"/>
    <xf numFmtId="0" fontId="7" fillId="0" borderId="0"/>
    <xf numFmtId="166" fontId="7" fillId="0" borderId="0"/>
    <xf numFmtId="0" fontId="7" fillId="0" borderId="0"/>
    <xf numFmtId="166" fontId="7" fillId="0" borderId="0"/>
    <xf numFmtId="0" fontId="7" fillId="0" borderId="0"/>
    <xf numFmtId="166" fontId="7" fillId="0" borderId="0"/>
    <xf numFmtId="0" fontId="7" fillId="0" borderId="0"/>
    <xf numFmtId="166" fontId="7" fillId="0" borderId="0"/>
    <xf numFmtId="0" fontId="7" fillId="0" borderId="0"/>
    <xf numFmtId="166" fontId="7" fillId="0" borderId="0"/>
    <xf numFmtId="0" fontId="7" fillId="0" borderId="0"/>
    <xf numFmtId="166" fontId="7" fillId="0" borderId="0"/>
    <xf numFmtId="0" fontId="7" fillId="0" borderId="0"/>
    <xf numFmtId="166" fontId="7" fillId="0" borderId="0"/>
    <xf numFmtId="0" fontId="7" fillId="0" borderId="0"/>
    <xf numFmtId="166" fontId="7" fillId="0" borderId="0"/>
    <xf numFmtId="0" fontId="21" fillId="0" borderId="0"/>
    <xf numFmtId="0" fontId="7" fillId="0" borderId="0"/>
    <xf numFmtId="166" fontId="7" fillId="0" borderId="0"/>
    <xf numFmtId="0" fontId="7" fillId="0" borderId="0"/>
    <xf numFmtId="166" fontId="7" fillId="0" borderId="0"/>
    <xf numFmtId="3" fontId="9" fillId="0" borderId="0"/>
    <xf numFmtId="166" fontId="18" fillId="0" borderId="0"/>
    <xf numFmtId="0" fontId="18" fillId="0" borderId="0"/>
    <xf numFmtId="0" fontId="7" fillId="0" borderId="0"/>
    <xf numFmtId="0" fontId="7" fillId="0" borderId="0"/>
    <xf numFmtId="166" fontId="7" fillId="0" borderId="0"/>
    <xf numFmtId="166" fontId="7" fillId="0" borderId="0"/>
    <xf numFmtId="0" fontId="7" fillId="0" borderId="0"/>
    <xf numFmtId="166" fontId="7" fillId="0" borderId="0"/>
    <xf numFmtId="0" fontId="7" fillId="0" borderId="0"/>
    <xf numFmtId="166" fontId="7" fillId="0" borderId="0"/>
    <xf numFmtId="0" fontId="7" fillId="0" borderId="0"/>
    <xf numFmtId="166" fontId="7" fillId="0" borderId="0"/>
    <xf numFmtId="0" fontId="7" fillId="0" borderId="0"/>
    <xf numFmtId="166" fontId="7" fillId="0" borderId="0"/>
    <xf numFmtId="0" fontId="7" fillId="0" borderId="0"/>
    <xf numFmtId="166" fontId="7" fillId="0" borderId="0"/>
    <xf numFmtId="0" fontId="7" fillId="0" borderId="0"/>
    <xf numFmtId="166" fontId="7" fillId="0" borderId="0"/>
    <xf numFmtId="0" fontId="7" fillId="0" borderId="0"/>
    <xf numFmtId="166" fontId="7" fillId="0" borderId="0"/>
    <xf numFmtId="0" fontId="7" fillId="0" borderId="0"/>
    <xf numFmtId="166" fontId="7" fillId="0" borderId="0"/>
    <xf numFmtId="0" fontId="7" fillId="0" borderId="0"/>
    <xf numFmtId="166"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6" fontId="7" fillId="0" borderId="0"/>
    <xf numFmtId="0" fontId="7" fillId="0" borderId="0"/>
    <xf numFmtId="166" fontId="7" fillId="0" borderId="0"/>
    <xf numFmtId="0" fontId="7" fillId="0" borderId="0"/>
    <xf numFmtId="166" fontId="7" fillId="0" borderId="0"/>
    <xf numFmtId="0" fontId="7" fillId="0" borderId="0"/>
    <xf numFmtId="166" fontId="7" fillId="0" borderId="0"/>
    <xf numFmtId="0" fontId="7" fillId="0" borderId="0"/>
    <xf numFmtId="166" fontId="7" fillId="0" borderId="0"/>
    <xf numFmtId="0" fontId="7" fillId="0" borderId="0"/>
    <xf numFmtId="166" fontId="7" fillId="0" borderId="0"/>
    <xf numFmtId="0" fontId="7" fillId="0" borderId="0"/>
    <xf numFmtId="166" fontId="7" fillId="0" borderId="0"/>
    <xf numFmtId="0" fontId="7" fillId="0" borderId="0"/>
    <xf numFmtId="166" fontId="7" fillId="0" borderId="0"/>
    <xf numFmtId="0" fontId="7" fillId="0" borderId="0"/>
    <xf numFmtId="166" fontId="7" fillId="0" borderId="0"/>
    <xf numFmtId="0" fontId="7" fillId="0" borderId="0"/>
    <xf numFmtId="166" fontId="7" fillId="0" borderId="0"/>
    <xf numFmtId="0" fontId="7" fillId="0" borderId="0"/>
    <xf numFmtId="166" fontId="7" fillId="0" borderId="0"/>
    <xf numFmtId="0" fontId="7" fillId="0" borderId="0"/>
    <xf numFmtId="166" fontId="7" fillId="0" borderId="0"/>
    <xf numFmtId="0" fontId="7" fillId="0" borderId="0"/>
    <xf numFmtId="166" fontId="7" fillId="0" borderId="0"/>
    <xf numFmtId="0" fontId="7" fillId="0" borderId="0"/>
    <xf numFmtId="166" fontId="7" fillId="0" borderId="0"/>
    <xf numFmtId="0" fontId="7" fillId="0" borderId="0"/>
    <xf numFmtId="166" fontId="7" fillId="0" borderId="0"/>
    <xf numFmtId="0" fontId="7" fillId="0" borderId="0"/>
    <xf numFmtId="166" fontId="7" fillId="0" borderId="0"/>
    <xf numFmtId="0" fontId="7" fillId="0" borderId="0"/>
    <xf numFmtId="166" fontId="7" fillId="0" borderId="0"/>
    <xf numFmtId="0" fontId="7" fillId="0" borderId="0"/>
    <xf numFmtId="166" fontId="7" fillId="0" borderId="0"/>
    <xf numFmtId="166"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6" fontId="7" fillId="0" borderId="0"/>
    <xf numFmtId="0" fontId="7" fillId="0" borderId="0"/>
    <xf numFmtId="0" fontId="7" fillId="0" borderId="0"/>
    <xf numFmtId="0" fontId="7" fillId="0" borderId="0"/>
    <xf numFmtId="0" fontId="7" fillId="0" borderId="0"/>
    <xf numFmtId="0" fontId="18" fillId="0" borderId="0"/>
    <xf numFmtId="0" fontId="7" fillId="0" borderId="0"/>
    <xf numFmtId="166" fontId="7" fillId="0" borderId="0"/>
    <xf numFmtId="0" fontId="7" fillId="0" borderId="0"/>
    <xf numFmtId="0" fontId="7" fillId="0" borderId="0"/>
    <xf numFmtId="0" fontId="18" fillId="0" borderId="0"/>
    <xf numFmtId="166" fontId="18" fillId="0" borderId="0"/>
    <xf numFmtId="0" fontId="1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6" fontId="7" fillId="0" borderId="0"/>
    <xf numFmtId="0" fontId="7" fillId="0" borderId="0"/>
    <xf numFmtId="166"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6" fontId="7" fillId="0" borderId="0"/>
    <xf numFmtId="0" fontId="7" fillId="0" borderId="0"/>
    <xf numFmtId="166" fontId="7" fillId="0" borderId="0"/>
    <xf numFmtId="0" fontId="7" fillId="0" borderId="0"/>
    <xf numFmtId="166" fontId="7" fillId="0" borderId="0"/>
    <xf numFmtId="0" fontId="7" fillId="0" borderId="0"/>
    <xf numFmtId="166" fontId="7" fillId="0" borderId="0"/>
    <xf numFmtId="0" fontId="7" fillId="0" borderId="0"/>
    <xf numFmtId="166" fontId="7" fillId="0" borderId="0"/>
    <xf numFmtId="0" fontId="7" fillId="0" borderId="0"/>
    <xf numFmtId="166" fontId="7" fillId="0" borderId="0"/>
    <xf numFmtId="0" fontId="7" fillId="0" borderId="0"/>
    <xf numFmtId="166" fontId="7" fillId="0" borderId="0"/>
    <xf numFmtId="0" fontId="7" fillId="0" borderId="0"/>
    <xf numFmtId="166" fontId="7" fillId="0" borderId="0"/>
    <xf numFmtId="0" fontId="7" fillId="0" borderId="0"/>
    <xf numFmtId="166" fontId="7" fillId="0" borderId="0"/>
    <xf numFmtId="0" fontId="7" fillId="0" borderId="0"/>
    <xf numFmtId="166" fontId="7" fillId="0" borderId="0"/>
    <xf numFmtId="0" fontId="7" fillId="0" borderId="0"/>
    <xf numFmtId="166" fontId="7" fillId="0" borderId="0"/>
    <xf numFmtId="0" fontId="7" fillId="0" borderId="0"/>
    <xf numFmtId="166" fontId="7" fillId="0" borderId="0"/>
    <xf numFmtId="0" fontId="7" fillId="0" borderId="0"/>
    <xf numFmtId="166" fontId="7" fillId="0" borderId="0"/>
    <xf numFmtId="0" fontId="7" fillId="0" borderId="0"/>
    <xf numFmtId="166" fontId="7" fillId="0" borderId="0"/>
    <xf numFmtId="0" fontId="7" fillId="0" borderId="0"/>
    <xf numFmtId="166" fontId="7" fillId="0" borderId="0"/>
    <xf numFmtId="0" fontId="7" fillId="0" borderId="0"/>
    <xf numFmtId="166" fontId="7" fillId="0" borderId="0"/>
    <xf numFmtId="0" fontId="7" fillId="0" borderId="0"/>
    <xf numFmtId="166" fontId="7" fillId="0" borderId="0"/>
    <xf numFmtId="0" fontId="7" fillId="0" borderId="0"/>
    <xf numFmtId="166" fontId="7" fillId="0" borderId="0"/>
    <xf numFmtId="0" fontId="7" fillId="0" borderId="0"/>
    <xf numFmtId="166" fontId="7" fillId="0" borderId="0"/>
    <xf numFmtId="0" fontId="7" fillId="0" borderId="0"/>
    <xf numFmtId="166" fontId="7" fillId="0" borderId="0"/>
    <xf numFmtId="0" fontId="7" fillId="0" borderId="0"/>
    <xf numFmtId="166" fontId="7" fillId="0" borderId="0"/>
    <xf numFmtId="0" fontId="7" fillId="0" borderId="0"/>
    <xf numFmtId="166" fontId="7" fillId="0" borderId="0"/>
    <xf numFmtId="0" fontId="7" fillId="0" borderId="0"/>
    <xf numFmtId="166" fontId="7" fillId="0" borderId="0"/>
    <xf numFmtId="0" fontId="7" fillId="0" borderId="0"/>
    <xf numFmtId="166" fontId="7" fillId="0" borderId="0"/>
    <xf numFmtId="0" fontId="7" fillId="0" borderId="0"/>
    <xf numFmtId="166" fontId="7" fillId="0" borderId="0"/>
    <xf numFmtId="0" fontId="7" fillId="0" borderId="0"/>
    <xf numFmtId="166" fontId="7" fillId="0" borderId="0"/>
    <xf numFmtId="0" fontId="7" fillId="0" borderId="0"/>
    <xf numFmtId="166" fontId="7" fillId="0" borderId="0"/>
    <xf numFmtId="0" fontId="7" fillId="0" borderId="0"/>
    <xf numFmtId="166" fontId="7" fillId="0" borderId="0"/>
    <xf numFmtId="0" fontId="7" fillId="0" borderId="0"/>
    <xf numFmtId="166" fontId="7" fillId="0" borderId="0"/>
    <xf numFmtId="0" fontId="7" fillId="0" borderId="0"/>
    <xf numFmtId="166" fontId="7" fillId="0" borderId="0"/>
    <xf numFmtId="0" fontId="7" fillId="0" borderId="0"/>
    <xf numFmtId="166" fontId="7" fillId="0" borderId="0"/>
    <xf numFmtId="0" fontId="7" fillId="0" borderId="0"/>
    <xf numFmtId="166" fontId="7" fillId="0" borderId="0"/>
    <xf numFmtId="0" fontId="7" fillId="0" borderId="0"/>
    <xf numFmtId="166" fontId="7" fillId="0" borderId="0"/>
    <xf numFmtId="0" fontId="7" fillId="0" borderId="0"/>
    <xf numFmtId="166" fontId="7" fillId="0" borderId="0"/>
    <xf numFmtId="0" fontId="7" fillId="0" borderId="0"/>
    <xf numFmtId="166" fontId="7" fillId="0" borderId="0"/>
    <xf numFmtId="0" fontId="7" fillId="0" borderId="0"/>
    <xf numFmtId="166" fontId="7" fillId="0" borderId="0"/>
    <xf numFmtId="0" fontId="7" fillId="0" borderId="0"/>
    <xf numFmtId="166" fontId="7" fillId="0" borderId="0"/>
    <xf numFmtId="0" fontId="7" fillId="0" borderId="0"/>
    <xf numFmtId="166" fontId="7" fillId="0" borderId="0"/>
    <xf numFmtId="0" fontId="7" fillId="0" borderId="0"/>
    <xf numFmtId="166" fontId="7" fillId="0" borderId="0"/>
    <xf numFmtId="0" fontId="7" fillId="0" borderId="0"/>
    <xf numFmtId="166" fontId="7" fillId="0" borderId="0"/>
    <xf numFmtId="0" fontId="7" fillId="0" borderId="0"/>
    <xf numFmtId="166" fontId="7" fillId="0" borderId="0"/>
    <xf numFmtId="0" fontId="7" fillId="0" borderId="0"/>
    <xf numFmtId="166" fontId="7" fillId="0" borderId="0"/>
    <xf numFmtId="0" fontId="7" fillId="0" borderId="0"/>
    <xf numFmtId="166" fontId="7" fillId="0" borderId="0"/>
    <xf numFmtId="0" fontId="7" fillId="0" borderId="0"/>
    <xf numFmtId="166" fontId="7" fillId="0" borderId="0"/>
    <xf numFmtId="0" fontId="7" fillId="0" borderId="0"/>
    <xf numFmtId="166" fontId="7" fillId="0" borderId="0"/>
    <xf numFmtId="0" fontId="7" fillId="0" borderId="0"/>
    <xf numFmtId="166" fontId="7" fillId="0" borderId="0"/>
    <xf numFmtId="0" fontId="7" fillId="0" borderId="0"/>
    <xf numFmtId="166" fontId="7" fillId="0" borderId="0"/>
    <xf numFmtId="0" fontId="7" fillId="0" borderId="0"/>
    <xf numFmtId="166" fontId="7" fillId="0" borderId="0"/>
    <xf numFmtId="0" fontId="7" fillId="0" borderId="0"/>
    <xf numFmtId="166" fontId="7" fillId="0" borderId="0"/>
    <xf numFmtId="0" fontId="7" fillId="0" borderId="0"/>
    <xf numFmtId="166" fontId="7" fillId="0" borderId="0"/>
    <xf numFmtId="0" fontId="7" fillId="0" borderId="0"/>
    <xf numFmtId="0" fontId="7" fillId="0" borderId="0"/>
    <xf numFmtId="0" fontId="7" fillId="0" borderId="0"/>
    <xf numFmtId="166" fontId="7" fillId="0" borderId="0"/>
    <xf numFmtId="0" fontId="7" fillId="0" borderId="0"/>
    <xf numFmtId="166" fontId="7" fillId="0" borderId="0"/>
    <xf numFmtId="0" fontId="7" fillId="0" borderId="0"/>
    <xf numFmtId="166"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6" fontId="7" fillId="0" borderId="0"/>
    <xf numFmtId="0" fontId="21" fillId="0" borderId="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166" fontId="16" fillId="0" borderId="0"/>
    <xf numFmtId="166" fontId="16" fillId="0" borderId="0"/>
    <xf numFmtId="166" fontId="16" fillId="0" borderId="0"/>
    <xf numFmtId="166" fontId="16" fillId="0" borderId="0"/>
    <xf numFmtId="166" fontId="1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6"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6" fontId="7" fillId="0" borderId="0"/>
    <xf numFmtId="0" fontId="22" fillId="0" borderId="0"/>
    <xf numFmtId="0" fontId="22" fillId="0" borderId="0"/>
    <xf numFmtId="166" fontId="18" fillId="0" borderId="0"/>
    <xf numFmtId="0" fontId="18" fillId="0" borderId="0"/>
    <xf numFmtId="166" fontId="18" fillId="0" borderId="0"/>
    <xf numFmtId="0" fontId="18" fillId="0" borderId="0"/>
    <xf numFmtId="166" fontId="18" fillId="0" borderId="0"/>
    <xf numFmtId="0" fontId="18" fillId="0" borderId="0"/>
    <xf numFmtId="166" fontId="18" fillId="0" borderId="0"/>
    <xf numFmtId="0" fontId="18" fillId="0" borderId="0"/>
    <xf numFmtId="166" fontId="18" fillId="0" borderId="0"/>
    <xf numFmtId="0" fontId="18" fillId="0" borderId="0"/>
    <xf numFmtId="166" fontId="18" fillId="0" borderId="0"/>
    <xf numFmtId="0" fontId="18" fillId="0" borderId="0"/>
    <xf numFmtId="166" fontId="18" fillId="0" borderId="0"/>
    <xf numFmtId="0" fontId="18" fillId="0" borderId="0"/>
    <xf numFmtId="166" fontId="18" fillId="0" borderId="0"/>
    <xf numFmtId="0" fontId="18" fillId="0" borderId="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0" fontId="9" fillId="0" borderId="0" applyFont="0" applyFill="0" applyBorder="0" applyAlignment="0" applyProtection="0"/>
    <xf numFmtId="174" fontId="7" fillId="0" borderId="0" applyFont="0" applyFill="0" applyBorder="0" applyAlignment="0" applyProtection="0"/>
    <xf numFmtId="0" fontId="7" fillId="0" borderId="0"/>
    <xf numFmtId="166" fontId="7" fillId="0" borderId="0"/>
    <xf numFmtId="175" fontId="7" fillId="0" borderId="0"/>
    <xf numFmtId="0" fontId="15" fillId="0" borderId="0" applyNumberFormat="0" applyFill="0" applyBorder="0" applyAlignment="0" applyProtection="0"/>
    <xf numFmtId="0" fontId="20" fillId="0" borderId="0"/>
    <xf numFmtId="0" fontId="22" fillId="0" borderId="0"/>
    <xf numFmtId="0" fontId="21" fillId="0" borderId="0"/>
    <xf numFmtId="0" fontId="7" fillId="0" borderId="0"/>
    <xf numFmtId="0" fontId="20" fillId="0" borderId="0"/>
    <xf numFmtId="0" fontId="7" fillId="0" borderId="0"/>
    <xf numFmtId="166" fontId="7" fillId="0" borderId="0"/>
    <xf numFmtId="0" fontId="21" fillId="0" borderId="0"/>
    <xf numFmtId="0" fontId="21" fillId="0" borderId="0"/>
    <xf numFmtId="0" fontId="23" fillId="0" borderId="0"/>
    <xf numFmtId="0" fontId="7" fillId="0" borderId="0"/>
    <xf numFmtId="176" fontId="7" fillId="0" borderId="0" applyFont="0" applyFill="0" applyBorder="0" applyAlignment="0" applyProtection="0"/>
    <xf numFmtId="176" fontId="7" fillId="0" borderId="0" applyFont="0" applyFill="0" applyBorder="0" applyAlignment="0" applyProtection="0"/>
    <xf numFmtId="176" fontId="7" fillId="0" borderId="0" applyFont="0" applyFill="0" applyBorder="0" applyAlignment="0" applyProtection="0"/>
    <xf numFmtId="0" fontId="9" fillId="0" borderId="0" applyFont="0" applyFill="0" applyBorder="0" applyAlignment="0" applyProtection="0"/>
    <xf numFmtId="177" fontId="7" fillId="0" borderId="0" applyFont="0" applyFill="0" applyBorder="0" applyAlignment="0" applyProtection="0"/>
    <xf numFmtId="39" fontId="7" fillId="0" borderId="0" applyFont="0" applyFill="0" applyBorder="0" applyAlignment="0" applyProtection="0"/>
    <xf numFmtId="39" fontId="7" fillId="0" borderId="0" applyFont="0" applyFill="0" applyBorder="0" applyAlignment="0" applyProtection="0"/>
    <xf numFmtId="39" fontId="7" fillId="0" borderId="0" applyFont="0" applyFill="0" applyBorder="0" applyAlignment="0" applyProtection="0"/>
    <xf numFmtId="0" fontId="9" fillId="0" borderId="0" applyFont="0" applyFill="0" applyBorder="0" applyAlignment="0" applyProtection="0"/>
    <xf numFmtId="178" fontId="7" fillId="0" borderId="0" applyFont="0" applyFill="0" applyBorder="0" applyAlignment="0" applyProtection="0"/>
    <xf numFmtId="0" fontId="15" fillId="0" borderId="0" applyNumberFormat="0" applyFill="0" applyBorder="0" applyAlignment="0" applyProtection="0"/>
    <xf numFmtId="0" fontId="7" fillId="0" borderId="0"/>
    <xf numFmtId="166" fontId="7" fillId="0" borderId="0"/>
    <xf numFmtId="166" fontId="18" fillId="0" borderId="0"/>
    <xf numFmtId="0" fontId="18" fillId="0" borderId="0"/>
    <xf numFmtId="166" fontId="18" fillId="0" borderId="0"/>
    <xf numFmtId="0" fontId="18" fillId="0" borderId="0"/>
    <xf numFmtId="0" fontId="18" fillId="0" borderId="0"/>
    <xf numFmtId="0" fontId="22" fillId="0" borderId="0"/>
    <xf numFmtId="0" fontId="22" fillId="0" borderId="0"/>
    <xf numFmtId="0" fontId="7" fillId="0" borderId="0"/>
    <xf numFmtId="166" fontId="7" fillId="0" borderId="0"/>
    <xf numFmtId="166" fontId="21" fillId="0" borderId="0"/>
    <xf numFmtId="0" fontId="7" fillId="0" borderId="0"/>
    <xf numFmtId="0" fontId="7" fillId="0" borderId="0"/>
    <xf numFmtId="166" fontId="7" fillId="0" borderId="0"/>
    <xf numFmtId="0" fontId="20" fillId="0" borderId="0"/>
    <xf numFmtId="0" fontId="21" fillId="0" borderId="0"/>
    <xf numFmtId="0" fontId="21" fillId="0" borderId="0"/>
    <xf numFmtId="0" fontId="7" fillId="0" borderId="0"/>
    <xf numFmtId="0" fontId="7" fillId="0" borderId="0"/>
    <xf numFmtId="0" fontId="7" fillId="0" borderId="0"/>
    <xf numFmtId="0" fontId="7" fillId="0" borderId="0"/>
    <xf numFmtId="0" fontId="7" fillId="0" borderId="0"/>
    <xf numFmtId="166" fontId="7" fillId="0" borderId="0"/>
    <xf numFmtId="0" fontId="7" fillId="0" borderId="0"/>
    <xf numFmtId="166" fontId="7" fillId="0" borderId="0"/>
    <xf numFmtId="0" fontId="7" fillId="0" borderId="0"/>
    <xf numFmtId="166" fontId="7" fillId="0" borderId="0"/>
    <xf numFmtId="0" fontId="7" fillId="0" borderId="0"/>
    <xf numFmtId="166" fontId="7" fillId="0" borderId="0"/>
    <xf numFmtId="0" fontId="7" fillId="0" borderId="0"/>
    <xf numFmtId="166" fontId="7" fillId="0" borderId="0"/>
    <xf numFmtId="0" fontId="7" fillId="0" borderId="0"/>
    <xf numFmtId="166" fontId="7" fillId="0" borderId="0"/>
    <xf numFmtId="0" fontId="7" fillId="0" borderId="0"/>
    <xf numFmtId="166" fontId="7" fillId="0" borderId="0"/>
    <xf numFmtId="0" fontId="7" fillId="0" borderId="0"/>
    <xf numFmtId="166" fontId="7" fillId="0" borderId="0"/>
    <xf numFmtId="0" fontId="7" fillId="0" borderId="0"/>
    <xf numFmtId="166" fontId="7" fillId="0" borderId="0"/>
    <xf numFmtId="0" fontId="7" fillId="0" borderId="0"/>
    <xf numFmtId="166" fontId="7" fillId="0" borderId="0"/>
    <xf numFmtId="0" fontId="7" fillId="0" borderId="0"/>
    <xf numFmtId="166" fontId="7" fillId="0" borderId="0"/>
    <xf numFmtId="0" fontId="21" fillId="0" borderId="0"/>
    <xf numFmtId="0" fontId="21" fillId="0" borderId="0"/>
    <xf numFmtId="0" fontId="7" fillId="0" borderId="0"/>
    <xf numFmtId="166" fontId="7" fillId="0" borderId="0"/>
    <xf numFmtId="0" fontId="7" fillId="0" borderId="0"/>
    <xf numFmtId="166" fontId="7" fillId="0" borderId="0"/>
    <xf numFmtId="0" fontId="20" fillId="0" borderId="0"/>
    <xf numFmtId="0" fontId="7" fillId="0" borderId="0"/>
    <xf numFmtId="166" fontId="7" fillId="0" borderId="0"/>
    <xf numFmtId="0" fontId="7" fillId="0" borderId="0"/>
    <xf numFmtId="166" fontId="7" fillId="0" borderId="0"/>
    <xf numFmtId="166" fontId="7" fillId="0" borderId="0"/>
    <xf numFmtId="0" fontId="7" fillId="0" borderId="0"/>
    <xf numFmtId="0" fontId="16" fillId="0" borderId="0"/>
    <xf numFmtId="0" fontId="7" fillId="0" borderId="0"/>
    <xf numFmtId="166" fontId="7" fillId="0" borderId="0"/>
    <xf numFmtId="166" fontId="18" fillId="0" borderId="0"/>
    <xf numFmtId="0" fontId="21" fillId="0" borderId="0"/>
    <xf numFmtId="0" fontId="21" fillId="0" borderId="0"/>
    <xf numFmtId="179" fontId="9" fillId="0" borderId="0" applyFont="0" applyFill="0" applyBorder="0" applyAlignment="0" applyProtection="0"/>
    <xf numFmtId="0" fontId="7" fillId="0" borderId="0"/>
    <xf numFmtId="166" fontId="7" fillId="0" borderId="0"/>
    <xf numFmtId="0" fontId="1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6" fontId="7" fillId="0" borderId="0"/>
    <xf numFmtId="0" fontId="7" fillId="0" borderId="0"/>
    <xf numFmtId="166" fontId="7" fillId="0" borderId="0"/>
    <xf numFmtId="0" fontId="20" fillId="0" borderId="0"/>
    <xf numFmtId="0" fontId="7" fillId="0" borderId="0"/>
    <xf numFmtId="166" fontId="7" fillId="0" borderId="0"/>
    <xf numFmtId="0" fontId="7" fillId="0" borderId="0"/>
    <xf numFmtId="166" fontId="7" fillId="0" borderId="0"/>
    <xf numFmtId="0" fontId="7" fillId="0" borderId="0"/>
    <xf numFmtId="166" fontId="7" fillId="0" borderId="0"/>
    <xf numFmtId="0" fontId="7" fillId="0" borderId="0"/>
    <xf numFmtId="166" fontId="7" fillId="0" borderId="0"/>
    <xf numFmtId="0" fontId="7" fillId="0" borderId="0"/>
    <xf numFmtId="166" fontId="7" fillId="0" borderId="0"/>
    <xf numFmtId="0" fontId="7" fillId="0" borderId="0"/>
    <xf numFmtId="166" fontId="7" fillId="0" borderId="0"/>
    <xf numFmtId="0" fontId="7" fillId="0" borderId="0"/>
    <xf numFmtId="166" fontId="7" fillId="0" borderId="0"/>
    <xf numFmtId="0" fontId="7" fillId="0" borderId="0"/>
    <xf numFmtId="166" fontId="7" fillId="0" borderId="0"/>
    <xf numFmtId="0" fontId="7" fillId="0" borderId="0"/>
    <xf numFmtId="166" fontId="7" fillId="0" borderId="0"/>
    <xf numFmtId="0" fontId="7" fillId="0" borderId="0"/>
    <xf numFmtId="166" fontId="7" fillId="0" borderId="0"/>
    <xf numFmtId="0" fontId="7" fillId="0" borderId="0"/>
    <xf numFmtId="166" fontId="7" fillId="0" borderId="0"/>
    <xf numFmtId="0" fontId="7" fillId="0" borderId="0"/>
    <xf numFmtId="166" fontId="7" fillId="0" borderId="0"/>
    <xf numFmtId="0" fontId="7" fillId="0" borderId="0"/>
    <xf numFmtId="166" fontId="7" fillId="0" borderId="0"/>
    <xf numFmtId="0" fontId="7" fillId="0" borderId="0"/>
    <xf numFmtId="166" fontId="7" fillId="0" borderId="0"/>
    <xf numFmtId="0" fontId="7" fillId="0" borderId="0"/>
    <xf numFmtId="166" fontId="7" fillId="0" borderId="0"/>
    <xf numFmtId="0" fontId="7" fillId="0" borderId="0"/>
    <xf numFmtId="166" fontId="7" fillId="0" borderId="0"/>
    <xf numFmtId="0" fontId="7" fillId="0" borderId="0"/>
    <xf numFmtId="166" fontId="7" fillId="0" borderId="0"/>
    <xf numFmtId="0" fontId="7" fillId="0" borderId="0"/>
    <xf numFmtId="166" fontId="7" fillId="0" borderId="0"/>
    <xf numFmtId="0" fontId="7" fillId="0" borderId="0"/>
    <xf numFmtId="166" fontId="7" fillId="0" borderId="0"/>
    <xf numFmtId="0" fontId="7" fillId="0" borderId="0"/>
    <xf numFmtId="166" fontId="7" fillId="0" borderId="0"/>
    <xf numFmtId="0" fontId="7" fillId="0" borderId="0"/>
    <xf numFmtId="166" fontId="7" fillId="0" borderId="0"/>
    <xf numFmtId="0" fontId="7" fillId="0" borderId="0"/>
    <xf numFmtId="166" fontId="7" fillId="0" borderId="0"/>
    <xf numFmtId="0" fontId="7" fillId="0" borderId="0"/>
    <xf numFmtId="166" fontId="7" fillId="0" borderId="0"/>
    <xf numFmtId="0" fontId="7" fillId="0" borderId="0"/>
    <xf numFmtId="166" fontId="7" fillId="0" borderId="0"/>
    <xf numFmtId="0" fontId="7" fillId="0" borderId="0"/>
    <xf numFmtId="166" fontId="7" fillId="0" borderId="0"/>
    <xf numFmtId="0" fontId="7" fillId="0" borderId="0"/>
    <xf numFmtId="166" fontId="7" fillId="0" borderId="0"/>
    <xf numFmtId="0" fontId="7" fillId="0" borderId="0"/>
    <xf numFmtId="166" fontId="7" fillId="0" borderId="0"/>
    <xf numFmtId="0" fontId="7" fillId="0" borderId="0"/>
    <xf numFmtId="166" fontId="7" fillId="0" borderId="0"/>
    <xf numFmtId="0" fontId="7" fillId="0" borderId="0"/>
    <xf numFmtId="166" fontId="7" fillId="0" borderId="0"/>
    <xf numFmtId="0" fontId="7" fillId="0" borderId="0"/>
    <xf numFmtId="166" fontId="7" fillId="0" borderId="0"/>
    <xf numFmtId="0" fontId="7" fillId="0" borderId="0"/>
    <xf numFmtId="166" fontId="7" fillId="0" borderId="0"/>
    <xf numFmtId="0" fontId="7" fillId="0" borderId="0"/>
    <xf numFmtId="166" fontId="7" fillId="0" borderId="0"/>
    <xf numFmtId="0" fontId="7" fillId="0" borderId="0"/>
    <xf numFmtId="166" fontId="7" fillId="0" borderId="0"/>
    <xf numFmtId="0" fontId="7" fillId="0" borderId="0"/>
    <xf numFmtId="166" fontId="7" fillId="0" borderId="0"/>
    <xf numFmtId="0" fontId="7" fillId="0" borderId="0"/>
    <xf numFmtId="166" fontId="7" fillId="0" borderId="0"/>
    <xf numFmtId="0" fontId="7" fillId="0" borderId="0"/>
    <xf numFmtId="166" fontId="7" fillId="0" borderId="0"/>
    <xf numFmtId="0" fontId="7" fillId="0" borderId="0"/>
    <xf numFmtId="166" fontId="7" fillId="0" borderId="0"/>
    <xf numFmtId="0" fontId="7" fillId="0" borderId="0"/>
    <xf numFmtId="166" fontId="7" fillId="0" borderId="0"/>
    <xf numFmtId="0" fontId="7" fillId="0" borderId="0"/>
    <xf numFmtId="166" fontId="7" fillId="0" borderId="0"/>
    <xf numFmtId="0" fontId="7" fillId="0" borderId="0"/>
    <xf numFmtId="166" fontId="7" fillId="0" borderId="0"/>
    <xf numFmtId="0" fontId="7" fillId="0" borderId="0"/>
    <xf numFmtId="166" fontId="7" fillId="0" borderId="0"/>
    <xf numFmtId="0" fontId="7" fillId="0" borderId="0"/>
    <xf numFmtId="166" fontId="7" fillId="0" borderId="0"/>
    <xf numFmtId="0" fontId="7" fillId="0" borderId="0"/>
    <xf numFmtId="166" fontId="7" fillId="0" borderId="0"/>
    <xf numFmtId="0" fontId="7" fillId="0" borderId="0"/>
    <xf numFmtId="166" fontId="7" fillId="0" borderId="0"/>
    <xf numFmtId="0" fontId="7" fillId="0" borderId="0"/>
    <xf numFmtId="166" fontId="7" fillId="0" borderId="0"/>
    <xf numFmtId="0" fontId="7" fillId="0" borderId="0"/>
    <xf numFmtId="166" fontId="7" fillId="0" borderId="0"/>
    <xf numFmtId="0" fontId="7" fillId="0" borderId="0"/>
    <xf numFmtId="166" fontId="7" fillId="0" borderId="0"/>
    <xf numFmtId="0" fontId="7" fillId="0" borderId="0"/>
    <xf numFmtId="166" fontId="7" fillId="0" borderId="0"/>
    <xf numFmtId="0" fontId="7" fillId="0" borderId="0"/>
    <xf numFmtId="166" fontId="7" fillId="0" borderId="0"/>
    <xf numFmtId="0" fontId="7" fillId="0" borderId="0"/>
    <xf numFmtId="166" fontId="7" fillId="0" borderId="0"/>
    <xf numFmtId="0" fontId="7" fillId="0" borderId="0"/>
    <xf numFmtId="166" fontId="7" fillId="0" borderId="0"/>
    <xf numFmtId="0" fontId="7" fillId="0" borderId="0"/>
    <xf numFmtId="166" fontId="7" fillId="0" borderId="0"/>
    <xf numFmtId="0" fontId="7" fillId="0" borderId="0"/>
    <xf numFmtId="166" fontId="7" fillId="0" borderId="0"/>
    <xf numFmtId="0" fontId="7" fillId="0" borderId="0"/>
    <xf numFmtId="166" fontId="7" fillId="0" borderId="0"/>
    <xf numFmtId="0" fontId="7" fillId="0" borderId="0"/>
    <xf numFmtId="166" fontId="7" fillId="0" borderId="0"/>
    <xf numFmtId="0" fontId="7" fillId="0" borderId="0"/>
    <xf numFmtId="166" fontId="7" fillId="0" borderId="0"/>
    <xf numFmtId="0" fontId="7" fillId="0" borderId="0"/>
    <xf numFmtId="166" fontId="7" fillId="0" borderId="0"/>
    <xf numFmtId="0" fontId="7" fillId="0" borderId="0"/>
    <xf numFmtId="166" fontId="7" fillId="0" borderId="0"/>
    <xf numFmtId="0" fontId="7" fillId="0" borderId="0"/>
    <xf numFmtId="166" fontId="7" fillId="0" borderId="0"/>
    <xf numFmtId="0" fontId="7" fillId="0" borderId="0"/>
    <xf numFmtId="166" fontId="7" fillId="0" borderId="0"/>
    <xf numFmtId="0" fontId="7" fillId="0" borderId="0"/>
    <xf numFmtId="166" fontId="7" fillId="0" borderId="0"/>
    <xf numFmtId="0" fontId="7" fillId="0" borderId="0"/>
    <xf numFmtId="166" fontId="7" fillId="0" borderId="0"/>
    <xf numFmtId="0" fontId="7" fillId="0" borderId="0"/>
    <xf numFmtId="166" fontId="7" fillId="0" borderId="0"/>
    <xf numFmtId="0" fontId="21" fillId="0" borderId="0"/>
    <xf numFmtId="166" fontId="16" fillId="0" borderId="0"/>
    <xf numFmtId="0" fontId="1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6" fontId="21" fillId="0" borderId="0"/>
    <xf numFmtId="0" fontId="21" fillId="0" borderId="0"/>
    <xf numFmtId="0" fontId="7" fillId="0" borderId="0"/>
    <xf numFmtId="166" fontId="7" fillId="0" borderId="0"/>
    <xf numFmtId="0" fontId="7" fillId="0" borderId="0"/>
    <xf numFmtId="166" fontId="7" fillId="0" borderId="0"/>
    <xf numFmtId="0" fontId="7" fillId="0" borderId="0"/>
    <xf numFmtId="166" fontId="7" fillId="0" borderId="0"/>
    <xf numFmtId="0" fontId="7" fillId="0" borderId="0"/>
    <xf numFmtId="166" fontId="7" fillId="0" borderId="0"/>
    <xf numFmtId="0" fontId="7" fillId="0" borderId="0"/>
    <xf numFmtId="166" fontId="7" fillId="0" borderId="0"/>
    <xf numFmtId="0" fontId="7" fillId="0" borderId="0"/>
    <xf numFmtId="166" fontId="7" fillId="0" borderId="0"/>
    <xf numFmtId="0" fontId="7" fillId="0" borderId="0"/>
    <xf numFmtId="166" fontId="7" fillId="0" borderId="0"/>
    <xf numFmtId="0" fontId="7" fillId="0" borderId="0"/>
    <xf numFmtId="166" fontId="7" fillId="0" borderId="0"/>
    <xf numFmtId="0" fontId="7" fillId="0" borderId="0"/>
    <xf numFmtId="166" fontId="7" fillId="0" borderId="0"/>
    <xf numFmtId="0" fontId="7" fillId="0" borderId="0"/>
    <xf numFmtId="166" fontId="7" fillId="0" borderId="0"/>
    <xf numFmtId="0" fontId="7" fillId="0" borderId="0"/>
    <xf numFmtId="166" fontId="7" fillId="0" borderId="0"/>
    <xf numFmtId="0" fontId="7" fillId="0" borderId="0"/>
    <xf numFmtId="166" fontId="7" fillId="0" borderId="0"/>
    <xf numFmtId="0" fontId="7" fillId="0" borderId="0"/>
    <xf numFmtId="166" fontId="7" fillId="0" borderId="0"/>
    <xf numFmtId="0" fontId="7" fillId="0" borderId="0"/>
    <xf numFmtId="166" fontId="7" fillId="0" borderId="0"/>
    <xf numFmtId="0" fontId="7" fillId="0" borderId="0"/>
    <xf numFmtId="166" fontId="7" fillId="0" borderId="0"/>
    <xf numFmtId="0" fontId="7" fillId="0" borderId="0"/>
    <xf numFmtId="166" fontId="7" fillId="0" borderId="0"/>
    <xf numFmtId="0" fontId="7" fillId="0" borderId="0"/>
    <xf numFmtId="166" fontId="7" fillId="0" borderId="0"/>
    <xf numFmtId="0" fontId="7" fillId="0" borderId="0"/>
    <xf numFmtId="166" fontId="7" fillId="0" borderId="0"/>
    <xf numFmtId="0" fontId="7" fillId="0" borderId="0"/>
    <xf numFmtId="166" fontId="7" fillId="0" borderId="0"/>
    <xf numFmtId="0" fontId="7" fillId="0" borderId="0"/>
    <xf numFmtId="166" fontId="7" fillId="0" borderId="0"/>
    <xf numFmtId="0" fontId="7" fillId="0" borderId="0"/>
    <xf numFmtId="166" fontId="7" fillId="0" borderId="0"/>
    <xf numFmtId="0" fontId="7" fillId="0" borderId="0"/>
    <xf numFmtId="166" fontId="7" fillId="0" borderId="0"/>
    <xf numFmtId="0" fontId="7" fillId="0" borderId="0"/>
    <xf numFmtId="166" fontId="7" fillId="0" borderId="0"/>
    <xf numFmtId="0" fontId="7" fillId="0" borderId="0"/>
    <xf numFmtId="166" fontId="7" fillId="0" borderId="0"/>
    <xf numFmtId="0" fontId="7" fillId="0" borderId="0"/>
    <xf numFmtId="166" fontId="7" fillId="0" borderId="0"/>
    <xf numFmtId="0" fontId="7" fillId="0" borderId="0"/>
    <xf numFmtId="166" fontId="7" fillId="0" borderId="0"/>
    <xf numFmtId="0" fontId="7" fillId="0" borderId="0"/>
    <xf numFmtId="166" fontId="7" fillId="0" borderId="0"/>
    <xf numFmtId="0" fontId="7" fillId="0" borderId="0"/>
    <xf numFmtId="166" fontId="7" fillId="0" borderId="0"/>
    <xf numFmtId="0" fontId="7" fillId="0" borderId="0"/>
    <xf numFmtId="166" fontId="7" fillId="0" borderId="0"/>
    <xf numFmtId="0" fontId="7" fillId="0" borderId="0"/>
    <xf numFmtId="166" fontId="7" fillId="0" borderId="0"/>
    <xf numFmtId="0" fontId="7" fillId="0" borderId="0"/>
    <xf numFmtId="166" fontId="7" fillId="0" borderId="0"/>
    <xf numFmtId="0" fontId="7" fillId="0" borderId="0"/>
    <xf numFmtId="166" fontId="7" fillId="0" borderId="0"/>
    <xf numFmtId="0" fontId="7" fillId="0" borderId="0"/>
    <xf numFmtId="166" fontId="7" fillId="0" borderId="0"/>
    <xf numFmtId="0" fontId="7" fillId="0" borderId="0"/>
    <xf numFmtId="166" fontId="7" fillId="0" borderId="0"/>
    <xf numFmtId="0" fontId="7" fillId="0" borderId="0"/>
    <xf numFmtId="166"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6" fontId="7" fillId="0" borderId="0"/>
    <xf numFmtId="0" fontId="7" fillId="0" borderId="0"/>
    <xf numFmtId="166" fontId="7" fillId="0" borderId="0"/>
    <xf numFmtId="0" fontId="21" fillId="0" borderId="0"/>
    <xf numFmtId="0" fontId="7" fillId="0" borderId="0"/>
    <xf numFmtId="166" fontId="7" fillId="0" borderId="0"/>
    <xf numFmtId="0" fontId="7" fillId="0" borderId="0"/>
    <xf numFmtId="166" fontId="7" fillId="0" borderId="0"/>
    <xf numFmtId="0" fontId="7" fillId="0" borderId="0"/>
    <xf numFmtId="166" fontId="7" fillId="0" borderId="0"/>
    <xf numFmtId="0" fontId="7" fillId="0" borderId="0"/>
    <xf numFmtId="166" fontId="7" fillId="0" borderId="0"/>
    <xf numFmtId="0" fontId="7" fillId="0" borderId="0"/>
    <xf numFmtId="166" fontId="7" fillId="0" borderId="0"/>
    <xf numFmtId="166" fontId="16" fillId="0" borderId="0"/>
    <xf numFmtId="0" fontId="16" fillId="0" borderId="0"/>
    <xf numFmtId="0" fontId="16" fillId="0" borderId="0"/>
    <xf numFmtId="0" fontId="16" fillId="0" borderId="0"/>
    <xf numFmtId="0" fontId="16" fillId="0" borderId="0"/>
    <xf numFmtId="0" fontId="7" fillId="0" borderId="0"/>
    <xf numFmtId="166" fontId="7" fillId="0" borderId="0"/>
    <xf numFmtId="0" fontId="7" fillId="0" borderId="0"/>
    <xf numFmtId="166" fontId="7" fillId="0" borderId="0"/>
    <xf numFmtId="0" fontId="7" fillId="0" borderId="0"/>
    <xf numFmtId="166" fontId="7" fillId="0" borderId="0"/>
    <xf numFmtId="0" fontId="16" fillId="0" borderId="0"/>
    <xf numFmtId="0" fontId="7" fillId="0" borderId="0"/>
    <xf numFmtId="166" fontId="7" fillId="0" borderId="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6" fontId="21" fillId="0" borderId="0"/>
    <xf numFmtId="0" fontId="22" fillId="0" borderId="0"/>
    <xf numFmtId="3" fontId="9" fillId="0" borderId="0"/>
    <xf numFmtId="3" fontId="9" fillId="0" borderId="0"/>
    <xf numFmtId="0" fontId="22" fillId="0" borderId="0"/>
    <xf numFmtId="0" fontId="22" fillId="0" borderId="0"/>
    <xf numFmtId="0" fontId="22" fillId="0" borderId="0"/>
    <xf numFmtId="0" fontId="22" fillId="0" borderId="0"/>
    <xf numFmtId="0" fontId="22" fillId="0" borderId="0"/>
    <xf numFmtId="0" fontId="22" fillId="0" borderId="0"/>
    <xf numFmtId="0" fontId="20" fillId="0" borderId="0"/>
    <xf numFmtId="0" fontId="20" fillId="0" borderId="0"/>
    <xf numFmtId="0" fontId="21" fillId="0" borderId="0"/>
    <xf numFmtId="166" fontId="7" fillId="0" borderId="0"/>
    <xf numFmtId="0" fontId="7" fillId="0" borderId="0"/>
    <xf numFmtId="166" fontId="7" fillId="0" borderId="0"/>
    <xf numFmtId="0" fontId="7" fillId="0" borderId="0"/>
    <xf numFmtId="166" fontId="21" fillId="0" borderId="0"/>
    <xf numFmtId="0" fontId="7" fillId="0" borderId="0"/>
    <xf numFmtId="166" fontId="7" fillId="0" borderId="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9" fillId="2" borderId="0" applyNumberFormat="0" applyFont="0" applyAlignment="0" applyProtection="0"/>
    <xf numFmtId="166" fontId="18" fillId="0" borderId="0"/>
    <xf numFmtId="0" fontId="18" fillId="0" borderId="0"/>
    <xf numFmtId="0" fontId="7" fillId="0" borderId="0"/>
    <xf numFmtId="166" fontId="7" fillId="0" borderId="0"/>
    <xf numFmtId="0" fontId="22" fillId="0" borderId="0"/>
    <xf numFmtId="0" fontId="22" fillId="0" borderId="0"/>
    <xf numFmtId="0" fontId="2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8" fillId="0" borderId="0"/>
    <xf numFmtId="0" fontId="7" fillId="0" borderId="0"/>
    <xf numFmtId="166" fontId="7" fillId="0" borderId="0"/>
    <xf numFmtId="0" fontId="7" fillId="0" borderId="0"/>
    <xf numFmtId="166"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6" fontId="7" fillId="0" borderId="0"/>
    <xf numFmtId="0" fontId="7" fillId="0" borderId="0"/>
    <xf numFmtId="166" fontId="7" fillId="0" borderId="0"/>
    <xf numFmtId="0" fontId="7" fillId="0" borderId="0"/>
    <xf numFmtId="166" fontId="7" fillId="0" borderId="0"/>
    <xf numFmtId="0" fontId="7" fillId="0" borderId="0"/>
    <xf numFmtId="166" fontId="7" fillId="0" borderId="0"/>
    <xf numFmtId="0" fontId="7" fillId="0" borderId="0"/>
    <xf numFmtId="166" fontId="7" fillId="0" borderId="0"/>
    <xf numFmtId="0" fontId="7" fillId="0" borderId="0"/>
    <xf numFmtId="166" fontId="7" fillId="0" borderId="0"/>
    <xf numFmtId="0" fontId="7" fillId="0" borderId="0"/>
    <xf numFmtId="166" fontId="7" fillId="0" borderId="0"/>
    <xf numFmtId="166" fontId="7" fillId="0" borderId="0"/>
    <xf numFmtId="0" fontId="7" fillId="0" borderId="0"/>
    <xf numFmtId="166" fontId="7" fillId="0" borderId="0"/>
    <xf numFmtId="0" fontId="7" fillId="0" borderId="0"/>
    <xf numFmtId="166" fontId="7" fillId="0" borderId="0"/>
    <xf numFmtId="0" fontId="7" fillId="0" borderId="0"/>
    <xf numFmtId="166" fontId="7" fillId="0" borderId="0"/>
    <xf numFmtId="166" fontId="18" fillId="0" borderId="0"/>
    <xf numFmtId="0" fontId="18" fillId="0" borderId="0"/>
    <xf numFmtId="0" fontId="22" fillId="0" borderId="0"/>
    <xf numFmtId="166" fontId="7" fillId="0" borderId="0"/>
    <xf numFmtId="0" fontId="7" fillId="0" borderId="0"/>
    <xf numFmtId="0" fontId="22" fillId="0" borderId="0"/>
    <xf numFmtId="0" fontId="7" fillId="0" borderId="0"/>
    <xf numFmtId="166" fontId="7" fillId="0" borderId="0"/>
    <xf numFmtId="0" fontId="22" fillId="0" borderId="0"/>
    <xf numFmtId="0" fontId="7" fillId="0" borderId="0"/>
    <xf numFmtId="166" fontId="7" fillId="0" borderId="0"/>
    <xf numFmtId="166" fontId="7" fillId="0" borderId="0"/>
    <xf numFmtId="0" fontId="16" fillId="0" borderId="0"/>
    <xf numFmtId="0" fontId="22" fillId="0" borderId="0"/>
    <xf numFmtId="0" fontId="7" fillId="0" borderId="0"/>
    <xf numFmtId="166" fontId="7" fillId="0" borderId="0"/>
    <xf numFmtId="0" fontId="7" fillId="0" borderId="0"/>
    <xf numFmtId="166" fontId="7" fillId="0" borderId="0"/>
    <xf numFmtId="0" fontId="7" fillId="0" borderId="0"/>
    <xf numFmtId="166" fontId="7" fillId="0" borderId="0"/>
    <xf numFmtId="0" fontId="7" fillId="0" borderId="0"/>
    <xf numFmtId="166" fontId="7" fillId="0" borderId="0"/>
    <xf numFmtId="0" fontId="7" fillId="0" borderId="0"/>
    <xf numFmtId="166" fontId="7" fillId="0" borderId="0"/>
    <xf numFmtId="0" fontId="7" fillId="0" borderId="0"/>
    <xf numFmtId="166" fontId="7" fillId="0" borderId="0"/>
    <xf numFmtId="0" fontId="7" fillId="0" borderId="0"/>
    <xf numFmtId="166" fontId="7" fillId="0" borderId="0"/>
    <xf numFmtId="0" fontId="7" fillId="0" borderId="0"/>
    <xf numFmtId="166" fontId="7" fillId="0" borderId="0"/>
    <xf numFmtId="0" fontId="7" fillId="0" borderId="0"/>
    <xf numFmtId="166" fontId="7" fillId="0" borderId="0"/>
    <xf numFmtId="0" fontId="7" fillId="0" borderId="0"/>
    <xf numFmtId="166" fontId="7" fillId="0" borderId="0"/>
    <xf numFmtId="0" fontId="7" fillId="0" borderId="0"/>
    <xf numFmtId="166" fontId="7" fillId="0" borderId="0"/>
    <xf numFmtId="0" fontId="7" fillId="0" borderId="0"/>
    <xf numFmtId="166" fontId="7" fillId="0" borderId="0"/>
    <xf numFmtId="166" fontId="18" fillId="0" borderId="0"/>
    <xf numFmtId="0" fontId="1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2" fillId="0" borderId="0"/>
    <xf numFmtId="0" fontId="22" fillId="0" borderId="0"/>
    <xf numFmtId="0" fontId="7" fillId="0" borderId="0"/>
    <xf numFmtId="166" fontId="7" fillId="0" borderId="0"/>
    <xf numFmtId="0" fontId="7" fillId="0" borderId="0"/>
    <xf numFmtId="166" fontId="7" fillId="0" borderId="0"/>
    <xf numFmtId="0"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2" fillId="0" borderId="0"/>
    <xf numFmtId="166" fontId="7" fillId="0" borderId="0"/>
    <xf numFmtId="0" fontId="7"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7" fillId="0" borderId="0" applyFont="0" applyFill="0" applyBorder="0" applyAlignment="0" applyProtection="0"/>
    <xf numFmtId="0" fontId="7" fillId="0" borderId="0"/>
    <xf numFmtId="0" fontId="7" fillId="0" borderId="0"/>
    <xf numFmtId="0" fontId="7" fillId="0" borderId="0"/>
    <xf numFmtId="0" fontId="7" fillId="0" borderId="0"/>
    <xf numFmtId="180" fontId="7" fillId="0" borderId="0" applyFont="0" applyFill="0" applyBorder="0" applyAlignment="0" applyProtection="0"/>
    <xf numFmtId="180" fontId="7" fillId="0" borderId="0" applyFont="0" applyFill="0" applyBorder="0" applyAlignment="0" applyProtection="0"/>
    <xf numFmtId="180" fontId="7" fillId="0" borderId="0" applyFont="0" applyFill="0" applyBorder="0" applyAlignment="0" applyProtection="0"/>
    <xf numFmtId="0" fontId="9" fillId="0" borderId="0" applyFont="0" applyFill="0" applyBorder="0" applyAlignment="0" applyProtection="0"/>
    <xf numFmtId="181" fontId="7" fillId="0" borderId="0" applyFont="0" applyFill="0" applyBorder="0" applyAlignment="0" applyProtection="0"/>
    <xf numFmtId="182" fontId="7" fillId="0" borderId="0" applyFont="0" applyFill="0" applyBorder="0" applyAlignment="0" applyProtection="0"/>
    <xf numFmtId="182" fontId="7" fillId="0" borderId="0" applyFont="0" applyFill="0" applyBorder="0" applyAlignment="0" applyProtection="0"/>
    <xf numFmtId="182" fontId="7" fillId="0" borderId="0" applyFont="0" applyFill="0" applyBorder="0" applyAlignment="0" applyProtection="0"/>
    <xf numFmtId="0" fontId="9" fillId="0" borderId="0" applyFont="0" applyFill="0" applyBorder="0" applyAlignment="0" applyProtection="0"/>
    <xf numFmtId="182" fontId="12" fillId="0" borderId="0" applyFill="0" applyAlignment="0" applyProtection="0"/>
    <xf numFmtId="183" fontId="7" fillId="0" borderId="0" applyFont="0" applyFill="0" applyBorder="0" applyProtection="0">
      <alignment horizontal="right"/>
    </xf>
    <xf numFmtId="166" fontId="25" fillId="0" borderId="0"/>
    <xf numFmtId="166" fontId="18" fillId="0" borderId="0"/>
    <xf numFmtId="0" fontId="18" fillId="0" borderId="0"/>
    <xf numFmtId="0" fontId="22" fillId="0" borderId="0"/>
    <xf numFmtId="166" fontId="18" fillId="0" borderId="0"/>
    <xf numFmtId="0" fontId="18" fillId="0" borderId="0"/>
    <xf numFmtId="166" fontId="18" fillId="0" borderId="0"/>
    <xf numFmtId="0" fontId="1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8" fillId="0" borderId="0"/>
    <xf numFmtId="0" fontId="22" fillId="0" borderId="0"/>
    <xf numFmtId="0" fontId="22" fillId="0" borderId="0"/>
    <xf numFmtId="166" fontId="18" fillId="0" borderId="0"/>
    <xf numFmtId="0" fontId="18" fillId="0" borderId="0"/>
    <xf numFmtId="166" fontId="18" fillId="0" borderId="0"/>
    <xf numFmtId="0" fontId="21" fillId="0" borderId="0"/>
    <xf numFmtId="0" fontId="7" fillId="0" borderId="0"/>
    <xf numFmtId="166" fontId="7" fillId="0" borderId="0"/>
    <xf numFmtId="0" fontId="7" fillId="0" borderId="0"/>
    <xf numFmtId="0" fontId="18" fillId="0" borderId="0"/>
    <xf numFmtId="0" fontId="21" fillId="0" borderId="0"/>
    <xf numFmtId="0" fontId="21" fillId="0" borderId="0"/>
    <xf numFmtId="0" fontId="7" fillId="0" borderId="0"/>
    <xf numFmtId="166" fontId="7" fillId="0" borderId="0"/>
    <xf numFmtId="184" fontId="7" fillId="0" borderId="0" applyFont="0" applyFill="0" applyBorder="0" applyAlignment="0" applyProtection="0"/>
    <xf numFmtId="184" fontId="7" fillId="0" borderId="0" applyFont="0" applyFill="0" applyBorder="0" applyAlignment="0" applyProtection="0"/>
    <xf numFmtId="184" fontId="7" fillId="0" borderId="0" applyFont="0" applyFill="0" applyBorder="0" applyAlignment="0" applyProtection="0"/>
    <xf numFmtId="0" fontId="9" fillId="0" borderId="0" applyFont="0" applyFill="0" applyBorder="0" applyAlignment="0" applyProtection="0"/>
    <xf numFmtId="185" fontId="7" fillId="0" borderId="0" applyFont="0" applyFill="0" applyBorder="0" applyAlignment="0" applyProtection="0"/>
    <xf numFmtId="185" fontId="7" fillId="0" borderId="0" applyFont="0" applyFill="0" applyBorder="0" applyAlignment="0" applyProtection="0"/>
    <xf numFmtId="185" fontId="7" fillId="0" borderId="0" applyFont="0" applyFill="0" applyBorder="0" applyAlignment="0" applyProtection="0"/>
    <xf numFmtId="0" fontId="9"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6" fontId="7" fillId="0" borderId="0"/>
    <xf numFmtId="0" fontId="21" fillId="0" borderId="0"/>
    <xf numFmtId="0" fontId="18" fillId="0" borderId="0"/>
    <xf numFmtId="0" fontId="7" fillId="0" borderId="0"/>
    <xf numFmtId="166" fontId="7" fillId="0" borderId="0"/>
    <xf numFmtId="0" fontId="7" fillId="0" borderId="0"/>
    <xf numFmtId="166" fontId="7" fillId="0" borderId="0"/>
    <xf numFmtId="0" fontId="7" fillId="0" borderId="0"/>
    <xf numFmtId="166" fontId="7" fillId="0" borderId="0"/>
    <xf numFmtId="0" fontId="7" fillId="0" borderId="0"/>
    <xf numFmtId="166" fontId="7" fillId="0" borderId="0"/>
    <xf numFmtId="0" fontId="21" fillId="0" borderId="0"/>
    <xf numFmtId="0" fontId="21" fillId="0" borderId="0"/>
    <xf numFmtId="0" fontId="7" fillId="0" borderId="0"/>
    <xf numFmtId="0" fontId="22" fillId="0" borderId="0"/>
    <xf numFmtId="0" fontId="7" fillId="0" borderId="0"/>
    <xf numFmtId="166" fontId="7" fillId="0" borderId="0"/>
    <xf numFmtId="0" fontId="7" fillId="0" borderId="0"/>
    <xf numFmtId="166" fontId="7" fillId="0" borderId="0"/>
    <xf numFmtId="0" fontId="7" fillId="0" borderId="0"/>
    <xf numFmtId="166" fontId="7" fillId="0" borderId="0"/>
    <xf numFmtId="0" fontId="7" fillId="0" borderId="0"/>
    <xf numFmtId="166" fontId="7" fillId="0" borderId="0"/>
    <xf numFmtId="0" fontId="7" fillId="0" borderId="0"/>
    <xf numFmtId="166" fontId="7" fillId="0" borderId="0"/>
    <xf numFmtId="0" fontId="7" fillId="0" borderId="0"/>
    <xf numFmtId="166" fontId="7" fillId="0" borderId="0"/>
    <xf numFmtId="0" fontId="7" fillId="0" borderId="0"/>
    <xf numFmtId="166" fontId="7" fillId="0" borderId="0"/>
    <xf numFmtId="0" fontId="7" fillId="0" borderId="0"/>
    <xf numFmtId="166" fontId="7" fillId="0" borderId="0"/>
    <xf numFmtId="0" fontId="7" fillId="0" borderId="0"/>
    <xf numFmtId="166" fontId="7" fillId="0" borderId="0"/>
    <xf numFmtId="0" fontId="7" fillId="0" borderId="0"/>
    <xf numFmtId="166" fontId="7" fillId="0" borderId="0"/>
    <xf numFmtId="0" fontId="7" fillId="0" borderId="0"/>
    <xf numFmtId="166" fontId="7" fillId="0" borderId="0"/>
    <xf numFmtId="0" fontId="7" fillId="0" borderId="0"/>
    <xf numFmtId="166" fontId="7" fillId="0" borderId="0"/>
    <xf numFmtId="0" fontId="7" fillId="0" borderId="0"/>
    <xf numFmtId="166" fontId="7" fillId="0" borderId="0"/>
    <xf numFmtId="0" fontId="7" fillId="0" borderId="0"/>
    <xf numFmtId="166" fontId="7" fillId="0" borderId="0"/>
    <xf numFmtId="0" fontId="7" fillId="0" borderId="0"/>
    <xf numFmtId="166" fontId="7" fillId="0" borderId="0"/>
    <xf numFmtId="0" fontId="7" fillId="0" borderId="0"/>
    <xf numFmtId="166" fontId="7" fillId="0" borderId="0"/>
    <xf numFmtId="0" fontId="7" fillId="0" borderId="0"/>
    <xf numFmtId="166" fontId="7" fillId="0" borderId="0"/>
    <xf numFmtId="0" fontId="7" fillId="0" borderId="0"/>
    <xf numFmtId="166" fontId="7" fillId="0" borderId="0"/>
    <xf numFmtId="0" fontId="7" fillId="0" borderId="0"/>
    <xf numFmtId="166" fontId="7" fillId="0" borderId="0"/>
    <xf numFmtId="0" fontId="7" fillId="0" borderId="0"/>
    <xf numFmtId="0" fontId="21" fillId="0" borderId="0"/>
    <xf numFmtId="3" fontId="9" fillId="0" borderId="0"/>
    <xf numFmtId="0" fontId="7" fillId="0" borderId="0"/>
    <xf numFmtId="0" fontId="7" fillId="0" borderId="0"/>
    <xf numFmtId="166" fontId="7" fillId="0" borderId="0"/>
    <xf numFmtId="0" fontId="7" fillId="0" borderId="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21" fillId="0" borderId="0"/>
    <xf numFmtId="0" fontId="21" fillId="0" borderId="0"/>
    <xf numFmtId="0" fontId="7" fillId="0" borderId="0"/>
    <xf numFmtId="166" fontId="7" fillId="0" borderId="0"/>
    <xf numFmtId="0" fontId="7" fillId="0" borderId="0"/>
    <xf numFmtId="166" fontId="7" fillId="0" borderId="0"/>
    <xf numFmtId="0" fontId="7" fillId="0" borderId="0"/>
    <xf numFmtId="166" fontId="7" fillId="0" borderId="0"/>
    <xf numFmtId="0" fontId="7" fillId="0" borderId="0"/>
    <xf numFmtId="166" fontId="7" fillId="0" borderId="0"/>
    <xf numFmtId="0" fontId="7" fillId="0" borderId="0"/>
    <xf numFmtId="166" fontId="7" fillId="0" borderId="0"/>
    <xf numFmtId="0" fontId="7" fillId="0" borderId="0"/>
    <xf numFmtId="166" fontId="7" fillId="0" borderId="0"/>
    <xf numFmtId="0" fontId="7" fillId="0" borderId="0"/>
    <xf numFmtId="166" fontId="7" fillId="0" borderId="0"/>
    <xf numFmtId="0" fontId="7" fillId="0" borderId="0"/>
    <xf numFmtId="166" fontId="7" fillId="0" borderId="0"/>
    <xf numFmtId="0" fontId="7" fillId="0" borderId="0"/>
    <xf numFmtId="166" fontId="7" fillId="0" borderId="0"/>
    <xf numFmtId="0" fontId="7" fillId="0" borderId="0"/>
    <xf numFmtId="166" fontId="7" fillId="0" borderId="0"/>
    <xf numFmtId="0" fontId="7" fillId="0" borderId="0"/>
    <xf numFmtId="166" fontId="7" fillId="0" borderId="0"/>
    <xf numFmtId="0" fontId="7" fillId="0" borderId="0"/>
    <xf numFmtId="166" fontId="7" fillId="0" borderId="0"/>
    <xf numFmtId="0" fontId="7" fillId="0" borderId="0"/>
    <xf numFmtId="166" fontId="7" fillId="0" borderId="0"/>
    <xf numFmtId="0" fontId="7" fillId="0" borderId="0"/>
    <xf numFmtId="166" fontId="7" fillId="0" borderId="0"/>
    <xf numFmtId="0" fontId="7" fillId="0" borderId="0"/>
    <xf numFmtId="166" fontId="7" fillId="0" borderId="0"/>
    <xf numFmtId="0" fontId="7" fillId="0" borderId="0"/>
    <xf numFmtId="166" fontId="7" fillId="0" borderId="0"/>
    <xf numFmtId="0" fontId="7" fillId="0" borderId="0"/>
    <xf numFmtId="166" fontId="7" fillId="0" borderId="0"/>
    <xf numFmtId="0" fontId="7" fillId="0" borderId="0"/>
    <xf numFmtId="166" fontId="7" fillId="0" borderId="0"/>
    <xf numFmtId="0" fontId="7" fillId="0" borderId="0"/>
    <xf numFmtId="166" fontId="7" fillId="0" borderId="0"/>
    <xf numFmtId="0" fontId="7" fillId="0" borderId="0"/>
    <xf numFmtId="166" fontId="7" fillId="0" borderId="0"/>
    <xf numFmtId="0" fontId="7" fillId="0" borderId="0"/>
    <xf numFmtId="166" fontId="7" fillId="0" borderId="0"/>
    <xf numFmtId="0" fontId="7" fillId="0" borderId="0"/>
    <xf numFmtId="166" fontId="7" fillId="0" borderId="0"/>
    <xf numFmtId="0" fontId="7" fillId="0" borderId="0"/>
    <xf numFmtId="166" fontId="7" fillId="0" borderId="0"/>
    <xf numFmtId="0" fontId="7" fillId="0" borderId="0"/>
    <xf numFmtId="166" fontId="7" fillId="0" borderId="0"/>
    <xf numFmtId="0" fontId="7" fillId="0" borderId="0"/>
    <xf numFmtId="166" fontId="7" fillId="0" borderId="0"/>
    <xf numFmtId="0" fontId="7" fillId="0" borderId="0"/>
    <xf numFmtId="166" fontId="7" fillId="0" borderId="0"/>
    <xf numFmtId="0" fontId="21" fillId="0" borderId="0"/>
    <xf numFmtId="0" fontId="21" fillId="0" borderId="0"/>
    <xf numFmtId="0" fontId="7" fillId="0" borderId="0"/>
    <xf numFmtId="166" fontId="7" fillId="0" borderId="0"/>
    <xf numFmtId="0" fontId="21" fillId="0" borderId="0"/>
    <xf numFmtId="0" fontId="7" fillId="0" borderId="0"/>
    <xf numFmtId="0" fontId="7" fillId="0" borderId="0"/>
    <xf numFmtId="166" fontId="7" fillId="0" borderId="0"/>
    <xf numFmtId="0" fontId="7" fillId="0" borderId="0"/>
    <xf numFmtId="166" fontId="7" fillId="0" borderId="0"/>
    <xf numFmtId="0" fontId="7" fillId="0" borderId="0"/>
    <xf numFmtId="166" fontId="7" fillId="0" borderId="0"/>
    <xf numFmtId="0" fontId="7" fillId="0" borderId="0"/>
    <xf numFmtId="166" fontId="7" fillId="0" borderId="0"/>
    <xf numFmtId="0" fontId="7" fillId="0" borderId="0"/>
    <xf numFmtId="166" fontId="7" fillId="0" borderId="0"/>
    <xf numFmtId="0" fontId="7" fillId="0" borderId="0"/>
    <xf numFmtId="166" fontId="7" fillId="0" borderId="0"/>
    <xf numFmtId="0" fontId="7" fillId="0" borderId="0"/>
    <xf numFmtId="166" fontId="7" fillId="0" borderId="0"/>
    <xf numFmtId="0" fontId="7" fillId="0" borderId="0"/>
    <xf numFmtId="166" fontId="7" fillId="0" borderId="0"/>
    <xf numFmtId="0" fontId="7" fillId="0" borderId="0"/>
    <xf numFmtId="166" fontId="7" fillId="0" borderId="0"/>
    <xf numFmtId="0" fontId="20" fillId="0" borderId="0"/>
    <xf numFmtId="0" fontId="7" fillId="0" borderId="0"/>
    <xf numFmtId="166" fontId="7" fillId="0" borderId="0"/>
    <xf numFmtId="0" fontId="21" fillId="0" borderId="0"/>
    <xf numFmtId="0" fontId="21" fillId="0" borderId="0"/>
    <xf numFmtId="0" fontId="21" fillId="0" borderId="0"/>
    <xf numFmtId="0" fontId="7" fillId="0" borderId="0"/>
    <xf numFmtId="166" fontId="7" fillId="0" borderId="0"/>
    <xf numFmtId="0" fontId="7" fillId="0" borderId="0"/>
    <xf numFmtId="166" fontId="7" fillId="0" borderId="0"/>
    <xf numFmtId="3" fontId="9" fillId="0" borderId="0"/>
    <xf numFmtId="0" fontId="21" fillId="0" borderId="0"/>
    <xf numFmtId="0" fontId="7" fillId="0" borderId="0"/>
    <xf numFmtId="0" fontId="15" fillId="0" borderId="0" applyNumberFormat="0" applyFill="0" applyBorder="0" applyAlignment="0" applyProtection="0"/>
    <xf numFmtId="0" fontId="7" fillId="0" borderId="0"/>
    <xf numFmtId="166" fontId="7" fillId="0" borderId="0"/>
    <xf numFmtId="0" fontId="7" fillId="0" borderId="0"/>
    <xf numFmtId="166" fontId="7" fillId="0" borderId="0"/>
    <xf numFmtId="0" fontId="7" fillId="0" borderId="0"/>
    <xf numFmtId="0" fontId="16" fillId="0" borderId="0"/>
    <xf numFmtId="0" fontId="20" fillId="0" borderId="0"/>
    <xf numFmtId="0" fontId="20" fillId="0" borderId="0"/>
    <xf numFmtId="0" fontId="21" fillId="0" borderId="0"/>
    <xf numFmtId="0" fontId="2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6" fontId="7" fillId="0" borderId="0"/>
    <xf numFmtId="0" fontId="21" fillId="0" borderId="0"/>
    <xf numFmtId="0" fontId="15" fillId="0" borderId="0" applyNumberFormat="0" applyFill="0" applyBorder="0" applyAlignment="0" applyProtection="0"/>
    <xf numFmtId="0" fontId="21" fillId="0" borderId="0"/>
    <xf numFmtId="166" fontId="16" fillId="0" borderId="0"/>
    <xf numFmtId="0" fontId="16" fillId="0" borderId="0"/>
    <xf numFmtId="166" fontId="16" fillId="0" borderId="0"/>
    <xf numFmtId="0" fontId="1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6" fontId="7" fillId="0" borderId="0"/>
    <xf numFmtId="0" fontId="7" fillId="0" borderId="0"/>
    <xf numFmtId="166" fontId="7" fillId="0" borderId="0"/>
    <xf numFmtId="0" fontId="7" fillId="0" borderId="0"/>
    <xf numFmtId="166" fontId="7" fillId="0" borderId="0"/>
    <xf numFmtId="0" fontId="7" fillId="0" borderId="0"/>
    <xf numFmtId="166" fontId="7" fillId="0" borderId="0"/>
    <xf numFmtId="0" fontId="7" fillId="0" borderId="0"/>
    <xf numFmtId="166" fontId="7" fillId="0" borderId="0"/>
    <xf numFmtId="0" fontId="7" fillId="0" borderId="0"/>
    <xf numFmtId="166" fontId="7" fillId="0" borderId="0"/>
    <xf numFmtId="0" fontId="7" fillId="0" borderId="0"/>
    <xf numFmtId="166" fontId="7" fillId="0" borderId="0"/>
    <xf numFmtId="0" fontId="7" fillId="0" borderId="0"/>
    <xf numFmtId="166" fontId="7" fillId="0" borderId="0"/>
    <xf numFmtId="0" fontId="7" fillId="0" borderId="0"/>
    <xf numFmtId="166" fontId="7" fillId="0" borderId="0"/>
    <xf numFmtId="0" fontId="7" fillId="0" borderId="0"/>
    <xf numFmtId="166" fontId="7" fillId="0" borderId="0"/>
    <xf numFmtId="0" fontId="7" fillId="0" borderId="0"/>
    <xf numFmtId="166" fontId="7" fillId="0" borderId="0"/>
    <xf numFmtId="0" fontId="7" fillId="0" borderId="0"/>
    <xf numFmtId="166" fontId="7" fillId="0" borderId="0"/>
    <xf numFmtId="0" fontId="7" fillId="0" borderId="0"/>
    <xf numFmtId="166" fontId="7" fillId="0" borderId="0"/>
    <xf numFmtId="0" fontId="7" fillId="0" borderId="0"/>
    <xf numFmtId="166" fontId="7" fillId="0" borderId="0"/>
    <xf numFmtId="0" fontId="7" fillId="0" borderId="0"/>
    <xf numFmtId="166" fontId="7" fillId="0" borderId="0"/>
    <xf numFmtId="0" fontId="7" fillId="0" borderId="0"/>
    <xf numFmtId="166" fontId="7" fillId="0" borderId="0"/>
    <xf numFmtId="0" fontId="7" fillId="0" borderId="0"/>
    <xf numFmtId="166" fontId="7" fillId="0" borderId="0"/>
    <xf numFmtId="0" fontId="7" fillId="0" borderId="0"/>
    <xf numFmtId="166" fontId="7" fillId="0" borderId="0"/>
    <xf numFmtId="0" fontId="7" fillId="0" borderId="0"/>
    <xf numFmtId="166" fontId="7" fillId="0" borderId="0"/>
    <xf numFmtId="0" fontId="7" fillId="0" borderId="0"/>
    <xf numFmtId="166" fontId="7" fillId="0" borderId="0"/>
    <xf numFmtId="0" fontId="7" fillId="0" borderId="0"/>
    <xf numFmtId="166" fontId="7" fillId="0" borderId="0"/>
    <xf numFmtId="0" fontId="7" fillId="0" borderId="0"/>
    <xf numFmtId="166" fontId="7" fillId="0" borderId="0"/>
    <xf numFmtId="0" fontId="7" fillId="0" borderId="0"/>
    <xf numFmtId="166" fontId="7" fillId="0" borderId="0"/>
    <xf numFmtId="0" fontId="7" fillId="0" borderId="0"/>
    <xf numFmtId="166" fontId="7" fillId="0" borderId="0"/>
    <xf numFmtId="0" fontId="7" fillId="0" borderId="0"/>
    <xf numFmtId="166" fontId="7" fillId="0" borderId="0"/>
    <xf numFmtId="0" fontId="7" fillId="0" borderId="0"/>
    <xf numFmtId="166" fontId="7" fillId="0" borderId="0"/>
    <xf numFmtId="0" fontId="7" fillId="0" borderId="0"/>
    <xf numFmtId="166" fontId="7" fillId="0" borderId="0"/>
    <xf numFmtId="0" fontId="7" fillId="0" borderId="0"/>
    <xf numFmtId="166" fontId="7" fillId="0" borderId="0"/>
    <xf numFmtId="0" fontId="7" fillId="0" borderId="0"/>
    <xf numFmtId="166" fontId="7" fillId="0" borderId="0"/>
    <xf numFmtId="0" fontId="7" fillId="0" borderId="0"/>
    <xf numFmtId="166" fontId="7" fillId="0" borderId="0"/>
    <xf numFmtId="0" fontId="7" fillId="0" borderId="0"/>
    <xf numFmtId="166" fontId="7" fillId="0" borderId="0"/>
    <xf numFmtId="0" fontId="7" fillId="0" borderId="0"/>
    <xf numFmtId="166" fontId="7" fillId="0" borderId="0"/>
    <xf numFmtId="0" fontId="7" fillId="0" borderId="0"/>
    <xf numFmtId="166" fontId="7" fillId="0" borderId="0"/>
    <xf numFmtId="0" fontId="7" fillId="0" borderId="0"/>
    <xf numFmtId="166" fontId="7" fillId="0" borderId="0"/>
    <xf numFmtId="0" fontId="7" fillId="0" borderId="0"/>
    <xf numFmtId="166" fontId="7" fillId="0" borderId="0"/>
    <xf numFmtId="0" fontId="7" fillId="0" borderId="0"/>
    <xf numFmtId="166" fontId="7" fillId="0" borderId="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7" fillId="0" borderId="0"/>
    <xf numFmtId="166" fontId="7" fillId="0" borderId="0"/>
    <xf numFmtId="0" fontId="18" fillId="0" borderId="0"/>
    <xf numFmtId="0" fontId="7" fillId="0" borderId="0"/>
    <xf numFmtId="166" fontId="7" fillId="0" borderId="0"/>
    <xf numFmtId="0" fontId="7" fillId="0" borderId="0"/>
    <xf numFmtId="166" fontId="7" fillId="0" borderId="0"/>
    <xf numFmtId="0"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6" fontId="7" fillId="0" borderId="0"/>
    <xf numFmtId="0" fontId="7" fillId="0" borderId="0"/>
    <xf numFmtId="166" fontId="7" fillId="0" borderId="0"/>
    <xf numFmtId="0" fontId="7" fillId="0" borderId="0"/>
    <xf numFmtId="0" fontId="7" fillId="0" borderId="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21" fillId="0" borderId="0"/>
    <xf numFmtId="0" fontId="7" fillId="0" borderId="0"/>
    <xf numFmtId="0" fontId="18" fillId="0" borderId="0"/>
    <xf numFmtId="0" fontId="7" fillId="0" borderId="0"/>
    <xf numFmtId="166" fontId="7" fillId="0" borderId="0"/>
    <xf numFmtId="0" fontId="7" fillId="0" borderId="0"/>
    <xf numFmtId="166" fontId="7" fillId="0" borderId="0"/>
    <xf numFmtId="166" fontId="7" fillId="0" borderId="0"/>
    <xf numFmtId="0" fontId="7" fillId="0" borderId="0"/>
    <xf numFmtId="166" fontId="7" fillId="0" borderId="0"/>
    <xf numFmtId="0" fontId="7" fillId="0" borderId="0"/>
    <xf numFmtId="166" fontId="16" fillId="0" borderId="0"/>
    <xf numFmtId="0" fontId="16" fillId="0" borderId="0"/>
    <xf numFmtId="0" fontId="26" fillId="0" borderId="0" applyNumberFormat="0" applyFill="0" applyBorder="0" applyProtection="0">
      <alignment vertical="top"/>
    </xf>
    <xf numFmtId="0" fontId="26" fillId="0" borderId="0" applyNumberFormat="0" applyFill="0" applyBorder="0" applyProtection="0">
      <alignment vertical="top"/>
    </xf>
    <xf numFmtId="0" fontId="26" fillId="0" borderId="0" applyNumberFormat="0" applyFill="0" applyBorder="0" applyProtection="0">
      <alignment vertical="top"/>
    </xf>
    <xf numFmtId="0" fontId="7" fillId="0" borderId="0"/>
    <xf numFmtId="166" fontId="7" fillId="0" borderId="0"/>
    <xf numFmtId="0" fontId="7" fillId="0" borderId="0"/>
    <xf numFmtId="0" fontId="7" fillId="0" borderId="0"/>
    <xf numFmtId="166" fontId="7" fillId="0" borderId="0"/>
    <xf numFmtId="0" fontId="7" fillId="0" borderId="0"/>
    <xf numFmtId="166" fontId="7" fillId="0" borderId="0"/>
    <xf numFmtId="0" fontId="7" fillId="0" borderId="0"/>
    <xf numFmtId="166" fontId="7" fillId="0" borderId="0"/>
    <xf numFmtId="166" fontId="7" fillId="0" borderId="0"/>
    <xf numFmtId="0" fontId="7" fillId="0" borderId="0"/>
    <xf numFmtId="166" fontId="7" fillId="0" borderId="0"/>
    <xf numFmtId="0" fontId="7" fillId="0" borderId="0"/>
    <xf numFmtId="166" fontId="7" fillId="0" borderId="0"/>
    <xf numFmtId="0" fontId="7" fillId="0" borderId="0"/>
    <xf numFmtId="166" fontId="7" fillId="0" borderId="0"/>
    <xf numFmtId="0" fontId="7" fillId="0" borderId="0"/>
    <xf numFmtId="166" fontId="7" fillId="0" borderId="0"/>
    <xf numFmtId="0" fontId="7" fillId="0" borderId="0"/>
    <xf numFmtId="166" fontId="7" fillId="0" borderId="0"/>
    <xf numFmtId="0" fontId="7" fillId="0" borderId="0"/>
    <xf numFmtId="166" fontId="7" fillId="0" borderId="0"/>
    <xf numFmtId="0" fontId="7" fillId="0" borderId="0"/>
    <xf numFmtId="166" fontId="7" fillId="0" borderId="0"/>
    <xf numFmtId="0" fontId="7" fillId="0" borderId="0"/>
    <xf numFmtId="166" fontId="7" fillId="0" borderId="0"/>
    <xf numFmtId="0" fontId="7" fillId="0" borderId="0"/>
    <xf numFmtId="166" fontId="7" fillId="0" borderId="0"/>
    <xf numFmtId="0" fontId="7" fillId="0" borderId="0"/>
    <xf numFmtId="166" fontId="7" fillId="0" borderId="0"/>
    <xf numFmtId="0" fontId="7" fillId="0" borderId="0"/>
    <xf numFmtId="166" fontId="7" fillId="0" borderId="0"/>
    <xf numFmtId="0" fontId="7" fillId="0" borderId="0"/>
    <xf numFmtId="166" fontId="7" fillId="0" borderId="0"/>
    <xf numFmtId="0" fontId="7" fillId="0" borderId="0"/>
    <xf numFmtId="166" fontId="7" fillId="0" borderId="0"/>
    <xf numFmtId="0" fontId="7" fillId="0" borderId="0"/>
    <xf numFmtId="166" fontId="7" fillId="0" borderId="0"/>
    <xf numFmtId="0" fontId="7" fillId="0" borderId="0"/>
    <xf numFmtId="166" fontId="7" fillId="0" borderId="0"/>
    <xf numFmtId="0" fontId="7" fillId="0" borderId="0"/>
    <xf numFmtId="166" fontId="7" fillId="0" borderId="0"/>
    <xf numFmtId="0" fontId="7" fillId="0" borderId="0"/>
    <xf numFmtId="166" fontId="7" fillId="0" borderId="0"/>
    <xf numFmtId="0" fontId="7" fillId="0" borderId="0"/>
    <xf numFmtId="166" fontId="7" fillId="0" borderId="0"/>
    <xf numFmtId="0" fontId="7" fillId="0" borderId="0"/>
    <xf numFmtId="166" fontId="7" fillId="0" borderId="0"/>
    <xf numFmtId="0" fontId="7" fillId="0" borderId="0"/>
    <xf numFmtId="166" fontId="7" fillId="0" borderId="0"/>
    <xf numFmtId="0" fontId="7" fillId="0" borderId="0"/>
    <xf numFmtId="166" fontId="7" fillId="0" borderId="0"/>
    <xf numFmtId="0" fontId="7" fillId="0" borderId="0"/>
    <xf numFmtId="166" fontId="7" fillId="0" borderId="0"/>
    <xf numFmtId="0" fontId="7" fillId="0" borderId="0"/>
    <xf numFmtId="166" fontId="7" fillId="0" borderId="0"/>
    <xf numFmtId="0" fontId="7" fillId="0" borderId="0"/>
    <xf numFmtId="166" fontId="7" fillId="0" borderId="0"/>
    <xf numFmtId="0" fontId="7" fillId="0" borderId="0"/>
    <xf numFmtId="166" fontId="7" fillId="0" borderId="0"/>
    <xf numFmtId="0" fontId="7" fillId="0" borderId="0"/>
    <xf numFmtId="166" fontId="7" fillId="0" borderId="0"/>
    <xf numFmtId="0" fontId="7" fillId="0" borderId="0"/>
    <xf numFmtId="166" fontId="7" fillId="0" borderId="0"/>
    <xf numFmtId="0" fontId="7" fillId="0" borderId="0"/>
    <xf numFmtId="166" fontId="7" fillId="0" borderId="0"/>
    <xf numFmtId="0" fontId="7" fillId="0" borderId="0"/>
    <xf numFmtId="166" fontId="7" fillId="0" borderId="0"/>
    <xf numFmtId="0" fontId="7" fillId="0" borderId="0"/>
    <xf numFmtId="166" fontId="7" fillId="0" borderId="0"/>
    <xf numFmtId="0" fontId="7" fillId="0" borderId="0"/>
    <xf numFmtId="166" fontId="7" fillId="0" borderId="0"/>
    <xf numFmtId="0" fontId="7" fillId="0" borderId="0"/>
    <xf numFmtId="166" fontId="7" fillId="0" borderId="0"/>
    <xf numFmtId="0" fontId="20" fillId="0" borderId="0"/>
    <xf numFmtId="0" fontId="20" fillId="0" borderId="0"/>
    <xf numFmtId="0" fontId="20" fillId="0" borderId="0"/>
    <xf numFmtId="0" fontId="22" fillId="0" borderId="0"/>
    <xf numFmtId="0" fontId="27" fillId="0" borderId="5" applyNumberFormat="0" applyFill="0" applyAlignment="0" applyProtection="0"/>
    <xf numFmtId="0" fontId="7" fillId="0" borderId="0"/>
    <xf numFmtId="166" fontId="7" fillId="0" borderId="0"/>
    <xf numFmtId="0" fontId="27" fillId="0" borderId="5" applyNumberFormat="0" applyFill="0" applyAlignment="0" applyProtection="0"/>
    <xf numFmtId="0" fontId="27" fillId="0" borderId="5" applyNumberFormat="0" applyFill="0" applyAlignment="0" applyProtection="0"/>
    <xf numFmtId="0" fontId="27" fillId="0" borderId="5" applyNumberFormat="0" applyFill="0" applyAlignment="0" applyProtection="0"/>
    <xf numFmtId="0" fontId="27" fillId="0" borderId="5" applyNumberFormat="0" applyFill="0" applyAlignment="0" applyProtection="0"/>
    <xf numFmtId="0" fontId="27" fillId="0" borderId="5" applyNumberFormat="0" applyFill="0" applyAlignment="0" applyProtection="0"/>
    <xf numFmtId="0" fontId="27" fillId="0" borderId="5" applyNumberFormat="0" applyFill="0" applyAlignment="0" applyProtection="0"/>
    <xf numFmtId="0" fontId="27" fillId="0" borderId="5" applyNumberFormat="0" applyFill="0" applyAlignment="0" applyProtection="0"/>
    <xf numFmtId="0" fontId="27" fillId="0" borderId="5" applyNumberFormat="0" applyFill="0" applyAlignment="0" applyProtection="0"/>
    <xf numFmtId="0" fontId="27" fillId="0" borderId="5" applyNumberFormat="0" applyFill="0" applyAlignment="0" applyProtection="0"/>
    <xf numFmtId="0" fontId="27" fillId="0" borderId="5" applyNumberFormat="0" applyFill="0" applyAlignment="0" applyProtection="0"/>
    <xf numFmtId="0" fontId="27" fillId="0" borderId="5" applyNumberFormat="0" applyFill="0" applyAlignment="0" applyProtection="0"/>
    <xf numFmtId="0" fontId="27" fillId="0" borderId="5" applyNumberFormat="0" applyFill="0" applyAlignment="0" applyProtection="0"/>
    <xf numFmtId="0" fontId="27" fillId="0" borderId="5" applyNumberFormat="0" applyFill="0" applyAlignment="0" applyProtection="0"/>
    <xf numFmtId="0" fontId="27" fillId="0" borderId="5" applyNumberFormat="0" applyFill="0" applyAlignment="0" applyProtection="0"/>
    <xf numFmtId="0" fontId="27" fillId="0" borderId="5" applyNumberFormat="0" applyFill="0" applyAlignment="0" applyProtection="0"/>
    <xf numFmtId="0" fontId="28" fillId="0" borderId="6" applyNumberFormat="0" applyFill="0" applyProtection="0">
      <alignment horizontal="center"/>
    </xf>
    <xf numFmtId="0" fontId="28" fillId="0" borderId="6" applyNumberFormat="0" applyFill="0" applyProtection="0">
      <alignment horizontal="center"/>
    </xf>
    <xf numFmtId="0" fontId="28" fillId="0" borderId="6" applyNumberFormat="0" applyFill="0" applyProtection="0">
      <alignment horizontal="center"/>
    </xf>
    <xf numFmtId="0" fontId="28" fillId="0" borderId="6" applyNumberFormat="0" applyFill="0" applyProtection="0">
      <alignment horizontal="center"/>
    </xf>
    <xf numFmtId="0" fontId="28" fillId="0" borderId="6" applyNumberFormat="0" applyFill="0" applyProtection="0">
      <alignment horizontal="center"/>
    </xf>
    <xf numFmtId="0" fontId="28" fillId="0" borderId="6" applyNumberFormat="0" applyFill="0" applyProtection="0">
      <alignment horizontal="center"/>
    </xf>
    <xf numFmtId="0" fontId="28" fillId="0" borderId="6" applyNumberFormat="0" applyFill="0" applyProtection="0">
      <alignment horizontal="center"/>
    </xf>
    <xf numFmtId="0" fontId="28" fillId="0" borderId="6" applyNumberFormat="0" applyFill="0" applyProtection="0">
      <alignment horizontal="center"/>
    </xf>
    <xf numFmtId="0" fontId="28" fillId="0" borderId="6" applyNumberFormat="0" applyFill="0" applyProtection="0">
      <alignment horizontal="center"/>
    </xf>
    <xf numFmtId="0" fontId="28" fillId="0" borderId="6" applyNumberFormat="0" applyFill="0" applyProtection="0">
      <alignment horizontal="center"/>
    </xf>
    <xf numFmtId="0" fontId="28" fillId="0" borderId="6" applyNumberFormat="0" applyFill="0" applyProtection="0">
      <alignment horizontal="center"/>
    </xf>
    <xf numFmtId="0" fontId="28" fillId="0" borderId="6" applyNumberFormat="0" applyFill="0" applyProtection="0">
      <alignment horizontal="center"/>
    </xf>
    <xf numFmtId="0" fontId="28" fillId="0" borderId="6" applyNumberFormat="0" applyFill="0" applyProtection="0">
      <alignment horizontal="center"/>
    </xf>
    <xf numFmtId="0" fontId="28" fillId="0" borderId="6" applyNumberFormat="0" applyFill="0" applyProtection="0">
      <alignment horizontal="center"/>
    </xf>
    <xf numFmtId="0" fontId="28" fillId="0" borderId="6" applyNumberFormat="0" applyFill="0" applyProtection="0">
      <alignment horizontal="center"/>
    </xf>
    <xf numFmtId="0" fontId="28" fillId="0" borderId="6" applyNumberFormat="0" applyFill="0" applyProtection="0">
      <alignment horizontal="center"/>
    </xf>
    <xf numFmtId="0" fontId="28" fillId="0" borderId="0" applyNumberFormat="0" applyFill="0" applyBorder="0" applyProtection="0">
      <alignment horizontal="left"/>
    </xf>
    <xf numFmtId="0" fontId="28" fillId="0" borderId="0" applyNumberFormat="0" applyFill="0" applyBorder="0" applyProtection="0">
      <alignment horizontal="left"/>
    </xf>
    <xf numFmtId="0" fontId="28" fillId="0" borderId="0" applyNumberFormat="0" applyFill="0" applyBorder="0" applyProtection="0">
      <alignment horizontal="left"/>
    </xf>
    <xf numFmtId="0" fontId="29" fillId="0" borderId="0" applyNumberFormat="0" applyFill="0" applyBorder="0" applyProtection="0">
      <alignment horizontal="centerContinuous"/>
    </xf>
    <xf numFmtId="0" fontId="29" fillId="0" borderId="0" applyNumberFormat="0" applyFill="0" applyBorder="0" applyProtection="0">
      <alignment horizontal="centerContinuous"/>
    </xf>
    <xf numFmtId="0" fontId="29" fillId="0" borderId="0" applyNumberFormat="0" applyFill="0" applyBorder="0" applyProtection="0">
      <alignment horizontal="centerContinuous"/>
    </xf>
    <xf numFmtId="0" fontId="7" fillId="0" borderId="0"/>
    <xf numFmtId="166" fontId="7" fillId="0" borderId="0"/>
    <xf numFmtId="0" fontId="7" fillId="0" borderId="0"/>
    <xf numFmtId="166" fontId="7" fillId="0" borderId="0"/>
    <xf numFmtId="0" fontId="7" fillId="0" borderId="0"/>
    <xf numFmtId="0" fontId="7" fillId="0" borderId="0"/>
    <xf numFmtId="166" fontId="7" fillId="0" borderId="0"/>
    <xf numFmtId="0" fontId="7" fillId="0" borderId="0"/>
    <xf numFmtId="0" fontId="7" fillId="0" borderId="0"/>
    <xf numFmtId="166" fontId="7" fillId="0" borderId="0"/>
    <xf numFmtId="0" fontId="7" fillId="0" borderId="0"/>
    <xf numFmtId="166" fontId="7" fillId="0" borderId="0"/>
    <xf numFmtId="0" fontId="7" fillId="0" borderId="0"/>
    <xf numFmtId="166" fontId="7" fillId="0" borderId="0"/>
    <xf numFmtId="0" fontId="7" fillId="0" borderId="0"/>
    <xf numFmtId="166" fontId="7" fillId="0" borderId="0"/>
    <xf numFmtId="0" fontId="7" fillId="0" borderId="0"/>
    <xf numFmtId="166" fontId="7" fillId="0" borderId="0"/>
    <xf numFmtId="0" fontId="20" fillId="0" borderId="0"/>
    <xf numFmtId="0" fontId="20" fillId="0" borderId="0"/>
    <xf numFmtId="0" fontId="20" fillId="0" borderId="0"/>
    <xf numFmtId="0" fontId="20" fillId="0" borderId="0"/>
    <xf numFmtId="0" fontId="20" fillId="0" borderId="0"/>
    <xf numFmtId="0" fontId="20" fillId="0" borderId="0"/>
    <xf numFmtId="166" fontId="18" fillId="0" borderId="0"/>
    <xf numFmtId="0" fontId="18" fillId="0" borderId="0"/>
    <xf numFmtId="0" fontId="7" fillId="0" borderId="0"/>
    <xf numFmtId="166" fontId="7" fillId="0" borderId="0"/>
    <xf numFmtId="0" fontId="7" fillId="0" borderId="0"/>
    <xf numFmtId="0" fontId="7" fillId="0" borderId="0"/>
    <xf numFmtId="166" fontId="7" fillId="0" borderId="0"/>
    <xf numFmtId="166" fontId="7" fillId="0" borderId="0"/>
    <xf numFmtId="0" fontId="7" fillId="0" borderId="0"/>
    <xf numFmtId="166" fontId="7" fillId="0" borderId="0"/>
    <xf numFmtId="166" fontId="7" fillId="0" borderId="0"/>
    <xf numFmtId="166" fontId="7" fillId="0" borderId="0"/>
    <xf numFmtId="166" fontId="7" fillId="0" borderId="0"/>
    <xf numFmtId="0" fontId="16" fillId="0" borderId="0"/>
    <xf numFmtId="0" fontId="21" fillId="0" borderId="0"/>
    <xf numFmtId="0" fontId="7" fillId="0" borderId="0"/>
    <xf numFmtId="166" fontId="7" fillId="0" borderId="0"/>
    <xf numFmtId="0" fontId="7" fillId="0" borderId="0"/>
    <xf numFmtId="166" fontId="7" fillId="0" borderId="0"/>
    <xf numFmtId="0" fontId="21" fillId="0" borderId="0"/>
    <xf numFmtId="0" fontId="7" fillId="0" borderId="0"/>
    <xf numFmtId="166"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6" fontId="7" fillId="0" borderId="0"/>
    <xf numFmtId="0" fontId="7" fillId="0" borderId="0"/>
    <xf numFmtId="0" fontId="30" fillId="3" borderId="0" applyNumberFormat="0" applyBorder="0" applyAlignment="0" applyProtection="0">
      <alignment vertical="center"/>
    </xf>
    <xf numFmtId="0" fontId="31" fillId="0" borderId="7" applyNumberFormat="0" applyFill="0" applyAlignment="0" applyProtection="0">
      <alignment vertical="center"/>
    </xf>
    <xf numFmtId="0" fontId="32" fillId="2" borderId="8" applyNumberFormat="0" applyAlignment="0" applyProtection="0">
      <alignment vertical="center"/>
    </xf>
    <xf numFmtId="0" fontId="33" fillId="4" borderId="9" applyNumberFormat="0" applyAlignment="0" applyProtection="0">
      <alignment vertical="center"/>
    </xf>
    <xf numFmtId="186" fontId="7" fillId="0" borderId="0" applyFont="0" applyFill="0" applyBorder="0" applyAlignment="0" applyProtection="0"/>
    <xf numFmtId="187" fontId="7" fillId="0" borderId="0" applyFont="0" applyFill="0" applyBorder="0" applyAlignment="0" applyProtection="0"/>
    <xf numFmtId="0" fontId="34" fillId="2" borderId="0" applyNumberFormat="0" applyBorder="0" applyAlignment="0" applyProtection="0">
      <alignment vertical="center"/>
    </xf>
    <xf numFmtId="9" fontId="7" fillId="5" borderId="0"/>
    <xf numFmtId="0" fontId="7" fillId="0" borderId="0"/>
    <xf numFmtId="0" fontId="35" fillId="0" borderId="0" applyNumberFormat="0" applyFill="0" applyBorder="0" applyAlignment="0" applyProtection="0">
      <alignment vertical="center"/>
    </xf>
    <xf numFmtId="0" fontId="36" fillId="6" borderId="0" applyNumberFormat="0" applyBorder="0" applyAlignment="0" applyProtection="0">
      <alignment vertical="center"/>
    </xf>
    <xf numFmtId="0" fontId="36" fillId="7" borderId="0" applyNumberFormat="0" applyBorder="0" applyAlignment="0" applyProtection="0">
      <alignment vertical="center"/>
    </xf>
    <xf numFmtId="0" fontId="36" fillId="8" borderId="0" applyNumberFormat="0" applyBorder="0" applyAlignment="0" applyProtection="0">
      <alignment vertical="center"/>
    </xf>
    <xf numFmtId="0" fontId="36" fillId="9" borderId="0" applyNumberFormat="0" applyBorder="0" applyAlignment="0" applyProtection="0">
      <alignment vertical="center"/>
    </xf>
    <xf numFmtId="0" fontId="36" fillId="10" borderId="0" applyNumberFormat="0" applyBorder="0" applyAlignment="0" applyProtection="0">
      <alignment vertical="center"/>
    </xf>
    <xf numFmtId="0" fontId="36" fillId="11" borderId="0" applyNumberFormat="0" applyBorder="0" applyAlignment="0" applyProtection="0">
      <alignment vertical="center"/>
    </xf>
    <xf numFmtId="0" fontId="37" fillId="0" borderId="0" applyNumberFormat="0" applyFill="0" applyBorder="0" applyAlignment="0" applyProtection="0">
      <alignment vertical="top"/>
      <protection locked="0"/>
    </xf>
    <xf numFmtId="0" fontId="38" fillId="0" borderId="0"/>
    <xf numFmtId="0" fontId="39" fillId="0" borderId="0"/>
    <xf numFmtId="188" fontId="40" fillId="0" borderId="0" applyFont="0" applyFill="0" applyBorder="0" applyAlignment="0" applyProtection="0"/>
    <xf numFmtId="189" fontId="41" fillId="0" borderId="0" applyFont="0" applyFill="0" applyBorder="0" applyAlignment="0" applyProtection="0"/>
    <xf numFmtId="0" fontId="18" fillId="0" borderId="0"/>
    <xf numFmtId="0" fontId="18" fillId="0" borderId="0"/>
    <xf numFmtId="175" fontId="7" fillId="0" borderId="0"/>
    <xf numFmtId="0" fontId="7" fillId="0" borderId="0"/>
    <xf numFmtId="190" fontId="40" fillId="0" borderId="0" applyFont="0" applyFill="0" applyBorder="0" applyAlignment="0" applyProtection="0"/>
    <xf numFmtId="10" fontId="40" fillId="0" borderId="0" applyFont="0" applyFill="0" applyBorder="0" applyAlignment="0" applyProtection="0"/>
    <xf numFmtId="5" fontId="42" fillId="12" borderId="0" applyFont="0" applyFill="0" applyBorder="0" applyAlignment="0" applyProtection="0"/>
    <xf numFmtId="191" fontId="16" fillId="0" borderId="0">
      <alignment horizontal="center"/>
    </xf>
    <xf numFmtId="0" fontId="43" fillId="0" borderId="0" applyNumberFormat="0" applyFill="0" applyBorder="0" applyAlignment="0" applyProtection="0">
      <alignment vertical="center"/>
    </xf>
    <xf numFmtId="0" fontId="44" fillId="0" borderId="10" applyNumberFormat="0" applyFill="0" applyAlignment="0" applyProtection="0">
      <alignment vertical="center"/>
    </xf>
    <xf numFmtId="0" fontId="45" fillId="0" borderId="11" applyNumberFormat="0" applyFill="0" applyAlignment="0" applyProtection="0">
      <alignment vertical="center"/>
    </xf>
    <xf numFmtId="0" fontId="46" fillId="0" borderId="12" applyNumberFormat="0" applyFill="0" applyAlignment="0" applyProtection="0">
      <alignment vertical="center"/>
    </xf>
    <xf numFmtId="0" fontId="46" fillId="0" borderId="0" applyNumberFormat="0" applyFill="0" applyBorder="0" applyAlignment="0" applyProtection="0">
      <alignment vertical="center"/>
    </xf>
    <xf numFmtId="0" fontId="47" fillId="13" borderId="0" applyNumberFormat="0" applyBorder="0" applyAlignment="0" applyProtection="0">
      <alignment vertical="center"/>
    </xf>
    <xf numFmtId="0" fontId="47" fillId="14" borderId="0" applyNumberFormat="0" applyBorder="0" applyAlignment="0" applyProtection="0">
      <alignment vertical="center"/>
    </xf>
    <xf numFmtId="0" fontId="47" fillId="15" borderId="0" applyNumberFormat="0" applyBorder="0" applyAlignment="0" applyProtection="0">
      <alignment vertical="center"/>
    </xf>
    <xf numFmtId="0" fontId="47" fillId="16" borderId="0" applyNumberFormat="0" applyBorder="0" applyAlignment="0" applyProtection="0">
      <alignment vertical="center"/>
    </xf>
    <xf numFmtId="0" fontId="47" fillId="3" borderId="0" applyNumberFormat="0" applyBorder="0" applyAlignment="0" applyProtection="0">
      <alignment vertical="center"/>
    </xf>
    <xf numFmtId="0" fontId="47" fillId="15" borderId="0" applyNumberFormat="0" applyBorder="0" applyAlignment="0" applyProtection="0">
      <alignment vertical="center"/>
    </xf>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3" borderId="0" applyNumberFormat="0" applyBorder="0" applyAlignment="0" applyProtection="0"/>
    <xf numFmtId="0" fontId="48" fillId="21" borderId="0" applyNumberFormat="0" applyBorder="0" applyAlignment="0" applyProtection="0"/>
    <xf numFmtId="0" fontId="49" fillId="17" borderId="0" applyNumberFormat="0" applyBorder="0" applyAlignment="0" applyProtection="0">
      <alignment vertical="center"/>
    </xf>
    <xf numFmtId="0" fontId="49" fillId="18" borderId="0" applyNumberFormat="0" applyBorder="0" applyAlignment="0" applyProtection="0">
      <alignment vertical="center"/>
    </xf>
    <xf numFmtId="0" fontId="49" fillId="19" borderId="0" applyNumberFormat="0" applyBorder="0" applyAlignment="0" applyProtection="0">
      <alignment vertical="center"/>
    </xf>
    <xf numFmtId="0" fontId="49" fillId="20" borderId="0" applyNumberFormat="0" applyBorder="0" applyAlignment="0" applyProtection="0">
      <alignment vertical="center"/>
    </xf>
    <xf numFmtId="0" fontId="49" fillId="3" borderId="0" applyNumberFormat="0" applyBorder="0" applyAlignment="0" applyProtection="0">
      <alignment vertical="center"/>
    </xf>
    <xf numFmtId="0" fontId="49" fillId="21" borderId="0" applyNumberFormat="0" applyBorder="0" applyAlignment="0" applyProtection="0">
      <alignment vertical="center"/>
    </xf>
    <xf numFmtId="192" fontId="12" fillId="0" borderId="0">
      <alignment horizontal="center"/>
    </xf>
    <xf numFmtId="0" fontId="10" fillId="15" borderId="13" applyNumberFormat="0" applyFont="0" applyAlignment="0" applyProtection="0">
      <alignment vertical="center"/>
    </xf>
    <xf numFmtId="0" fontId="50" fillId="0" borderId="14" applyNumberFormat="0" applyFill="0" applyAlignment="0" applyProtection="0">
      <alignment vertical="center"/>
    </xf>
    <xf numFmtId="0" fontId="47" fillId="3" borderId="0" applyNumberFormat="0" applyBorder="0" applyAlignment="0" applyProtection="0">
      <alignment vertical="center"/>
    </xf>
    <xf numFmtId="0" fontId="47" fillId="14" borderId="0" applyNumberFormat="0" applyBorder="0" applyAlignment="0" applyProtection="0">
      <alignment vertical="center"/>
    </xf>
    <xf numFmtId="0" fontId="47" fillId="2" borderId="0" applyNumberFormat="0" applyBorder="0" applyAlignment="0" applyProtection="0">
      <alignment vertical="center"/>
    </xf>
    <xf numFmtId="0" fontId="47" fillId="18" borderId="0" applyNumberFormat="0" applyBorder="0" applyAlignment="0" applyProtection="0">
      <alignment vertical="center"/>
    </xf>
    <xf numFmtId="0" fontId="47" fillId="3" borderId="0" applyNumberFormat="0" applyBorder="0" applyAlignment="0" applyProtection="0">
      <alignment vertical="center"/>
    </xf>
    <xf numFmtId="0" fontId="47" fillId="15" borderId="0" applyNumberFormat="0" applyBorder="0" applyAlignment="0" applyProtection="0">
      <alignment vertical="center"/>
    </xf>
    <xf numFmtId="0" fontId="48" fillId="13" borderId="0" applyNumberFormat="0" applyBorder="0" applyAlignment="0" applyProtection="0"/>
    <xf numFmtId="0" fontId="48" fillId="14" borderId="0" applyNumberFormat="0" applyBorder="0" applyAlignment="0" applyProtection="0"/>
    <xf numFmtId="0" fontId="48" fillId="22" borderId="0" applyNumberFormat="0" applyBorder="0" applyAlignment="0" applyProtection="0"/>
    <xf numFmtId="0" fontId="48" fillId="20" borderId="0" applyNumberFormat="0" applyBorder="0" applyAlignment="0" applyProtection="0"/>
    <xf numFmtId="0" fontId="48" fillId="13" borderId="0" applyNumberFormat="0" applyBorder="0" applyAlignment="0" applyProtection="0"/>
    <xf numFmtId="0" fontId="48" fillId="8" borderId="0" applyNumberFormat="0" applyBorder="0" applyAlignment="0" applyProtection="0"/>
    <xf numFmtId="0" fontId="49" fillId="13" borderId="0" applyNumberFormat="0" applyBorder="0" applyAlignment="0" applyProtection="0">
      <alignment vertical="center"/>
    </xf>
    <xf numFmtId="0" fontId="49" fillId="14" borderId="0" applyNumberFormat="0" applyBorder="0" applyAlignment="0" applyProtection="0">
      <alignment vertical="center"/>
    </xf>
    <xf numFmtId="0" fontId="49" fillId="22" borderId="0" applyNumberFormat="0" applyBorder="0" applyAlignment="0" applyProtection="0">
      <alignment vertical="center"/>
    </xf>
    <xf numFmtId="0" fontId="49" fillId="20" borderId="0" applyNumberFormat="0" applyBorder="0" applyAlignment="0" applyProtection="0">
      <alignment vertical="center"/>
    </xf>
    <xf numFmtId="0" fontId="49" fillId="13" borderId="0" applyNumberFormat="0" applyBorder="0" applyAlignment="0" applyProtection="0">
      <alignment vertical="center"/>
    </xf>
    <xf numFmtId="0" fontId="49" fillId="8" borderId="0" applyNumberFormat="0" applyBorder="0" applyAlignment="0" applyProtection="0">
      <alignment vertical="center"/>
    </xf>
    <xf numFmtId="193" fontId="51" fillId="0" borderId="0">
      <alignment horizontal="center"/>
    </xf>
    <xf numFmtId="0" fontId="36" fillId="3" borderId="0" applyNumberFormat="0" applyBorder="0" applyAlignment="0" applyProtection="0">
      <alignment vertical="center"/>
    </xf>
    <xf numFmtId="0" fontId="36" fillId="7" borderId="0" applyNumberFormat="0" applyBorder="0" applyAlignment="0" applyProtection="0">
      <alignment vertical="center"/>
    </xf>
    <xf numFmtId="0" fontId="36" fillId="8" borderId="0" applyNumberFormat="0" applyBorder="0" applyAlignment="0" applyProtection="0">
      <alignment vertical="center"/>
    </xf>
    <xf numFmtId="0" fontId="36" fillId="18" borderId="0" applyNumberFormat="0" applyBorder="0" applyAlignment="0" applyProtection="0">
      <alignment vertical="center"/>
    </xf>
    <xf numFmtId="0" fontId="36" fillId="3" borderId="0" applyNumberFormat="0" applyBorder="0" applyAlignment="0" applyProtection="0">
      <alignment vertical="center"/>
    </xf>
    <xf numFmtId="0" fontId="36" fillId="14" borderId="0" applyNumberFormat="0" applyBorder="0" applyAlignment="0" applyProtection="0">
      <alignment vertical="center"/>
    </xf>
    <xf numFmtId="0" fontId="52" fillId="23" borderId="0" applyNumberFormat="0" applyBorder="0" applyAlignment="0" applyProtection="0"/>
    <xf numFmtId="0" fontId="52" fillId="14" borderId="0" applyNumberFormat="0" applyBorder="0" applyAlignment="0" applyProtection="0"/>
    <xf numFmtId="0" fontId="52" fillId="22" borderId="0" applyNumberFormat="0" applyBorder="0" applyAlignment="0" applyProtection="0"/>
    <xf numFmtId="0" fontId="52" fillId="24" borderId="0" applyNumberFormat="0" applyBorder="0" applyAlignment="0" applyProtection="0"/>
    <xf numFmtId="0" fontId="52" fillId="10" borderId="0" applyNumberFormat="0" applyBorder="0" applyAlignment="0" applyProtection="0"/>
    <xf numFmtId="0" fontId="52" fillId="25" borderId="0" applyNumberFormat="0" applyBorder="0" applyAlignment="0" applyProtection="0"/>
    <xf numFmtId="0" fontId="53" fillId="23" borderId="0" applyNumberFormat="0" applyBorder="0" applyAlignment="0" applyProtection="0">
      <alignment vertical="center"/>
    </xf>
    <xf numFmtId="0" fontId="53" fillId="14" borderId="0" applyNumberFormat="0" applyBorder="0" applyAlignment="0" applyProtection="0">
      <alignment vertical="center"/>
    </xf>
    <xf numFmtId="0" fontId="53" fillId="22" borderId="0" applyNumberFormat="0" applyBorder="0" applyAlignment="0" applyProtection="0">
      <alignment vertical="center"/>
    </xf>
    <xf numFmtId="0" fontId="53" fillId="24" borderId="0" applyNumberFormat="0" applyBorder="0" applyAlignment="0" applyProtection="0">
      <alignment vertical="center"/>
    </xf>
    <xf numFmtId="0" fontId="53" fillId="10" borderId="0" applyNumberFormat="0" applyBorder="0" applyAlignment="0" applyProtection="0">
      <alignment vertical="center"/>
    </xf>
    <xf numFmtId="0" fontId="53" fillId="25" borderId="0" applyNumberFormat="0" applyBorder="0" applyAlignment="0" applyProtection="0">
      <alignment vertical="center"/>
    </xf>
    <xf numFmtId="194" fontId="16" fillId="0" borderId="0">
      <alignment horizontal="center"/>
    </xf>
    <xf numFmtId="192" fontId="7" fillId="0" borderId="0">
      <alignment horizontal="center"/>
    </xf>
    <xf numFmtId="192" fontId="7" fillId="0" borderId="0">
      <alignment horizontal="center"/>
    </xf>
    <xf numFmtId="192" fontId="7" fillId="0" borderId="0">
      <alignment horizontal="center"/>
    </xf>
    <xf numFmtId="192" fontId="7" fillId="0" borderId="0">
      <alignment horizontal="center"/>
    </xf>
    <xf numFmtId="192" fontId="7" fillId="0" borderId="0">
      <alignment horizontal="center"/>
    </xf>
    <xf numFmtId="192" fontId="7" fillId="0" borderId="0">
      <alignment horizontal="center"/>
    </xf>
    <xf numFmtId="192" fontId="7" fillId="0" borderId="0">
      <alignment horizontal="center"/>
    </xf>
    <xf numFmtId="192" fontId="7" fillId="0" borderId="0">
      <alignment horizontal="center"/>
    </xf>
    <xf numFmtId="0" fontId="50" fillId="0" borderId="0" applyNumberFormat="0" applyFill="0" applyBorder="0" applyAlignment="0" applyProtection="0">
      <alignment vertical="center"/>
    </xf>
    <xf numFmtId="0" fontId="54" fillId="20" borderId="0" applyNumberFormat="0" applyBorder="0" applyAlignment="0" applyProtection="0">
      <alignment vertical="center"/>
    </xf>
    <xf numFmtId="0" fontId="55" fillId="0" borderId="4" applyBorder="0"/>
    <xf numFmtId="0" fontId="52" fillId="26" borderId="0" applyNumberFormat="0" applyBorder="0" applyAlignment="0" applyProtection="0"/>
    <xf numFmtId="0" fontId="52" fillId="11" borderId="0" applyNumberFormat="0" applyBorder="0" applyAlignment="0" applyProtection="0"/>
    <xf numFmtId="0" fontId="52" fillId="27" borderId="0" applyNumberFormat="0" applyBorder="0" applyAlignment="0" applyProtection="0"/>
    <xf numFmtId="0" fontId="52" fillId="24" borderId="0" applyNumberFormat="0" applyBorder="0" applyAlignment="0" applyProtection="0"/>
    <xf numFmtId="0" fontId="52" fillId="10" borderId="0" applyNumberFormat="0" applyBorder="0" applyAlignment="0" applyProtection="0"/>
    <xf numFmtId="0" fontId="52" fillId="7" borderId="0" applyNumberFormat="0" applyBorder="0" applyAlignment="0" applyProtection="0"/>
    <xf numFmtId="195" fontId="7" fillId="0" borderId="0" applyFont="0" applyFill="0" applyBorder="0" applyAlignment="0" applyProtection="0"/>
    <xf numFmtId="0" fontId="56" fillId="0" borderId="15" applyBorder="0">
      <alignment horizontal="left"/>
    </xf>
    <xf numFmtId="0" fontId="57" fillId="0" borderId="0" applyNumberFormat="0" applyFill="0" applyBorder="0" applyAlignment="0" applyProtection="0"/>
    <xf numFmtId="0" fontId="58" fillId="0" borderId="0" applyNumberFormat="0" applyAlignment="0"/>
    <xf numFmtId="0" fontId="58" fillId="0" borderId="0" applyNumberFormat="0" applyAlignment="0"/>
    <xf numFmtId="196" fontId="7" fillId="28" borderId="16">
      <alignment horizontal="center" vertical="center"/>
    </xf>
    <xf numFmtId="196" fontId="7" fillId="28" borderId="16">
      <alignment horizontal="center" vertical="center"/>
    </xf>
    <xf numFmtId="196" fontId="7" fillId="28" borderId="16">
      <alignment horizontal="center" vertical="center"/>
    </xf>
    <xf numFmtId="196" fontId="7" fillId="28" borderId="16">
      <alignment horizontal="center" vertical="center"/>
    </xf>
    <xf numFmtId="196" fontId="7" fillId="28" borderId="16">
      <alignment horizontal="center" vertical="center"/>
    </xf>
    <xf numFmtId="196" fontId="7" fillId="28" borderId="16">
      <alignment horizontal="center" vertical="center"/>
    </xf>
    <xf numFmtId="196" fontId="7" fillId="28" borderId="16">
      <alignment horizontal="center" vertical="center"/>
    </xf>
    <xf numFmtId="196" fontId="7" fillId="28" borderId="16">
      <alignment horizontal="center" vertical="center"/>
    </xf>
    <xf numFmtId="0" fontId="59" fillId="29" borderId="17" applyNumberFormat="0" applyAlignment="0" applyProtection="0">
      <alignment vertical="center"/>
    </xf>
    <xf numFmtId="6" fontId="7" fillId="0" borderId="0"/>
    <xf numFmtId="0" fontId="60" fillId="0" borderId="0">
      <alignment horizontal="center" wrapText="1"/>
      <protection locked="0"/>
    </xf>
    <xf numFmtId="0" fontId="60" fillId="0" borderId="0">
      <alignment horizontal="center" wrapText="1"/>
      <protection locked="0"/>
    </xf>
    <xf numFmtId="0" fontId="60" fillId="0" borderId="0">
      <alignment horizontal="center" wrapText="1"/>
      <protection locked="0"/>
    </xf>
    <xf numFmtId="0" fontId="60" fillId="0" borderId="0">
      <alignment horizontal="center" wrapText="1"/>
      <protection locked="0"/>
    </xf>
    <xf numFmtId="0" fontId="60" fillId="0" borderId="0">
      <alignment horizontal="center" wrapText="1"/>
      <protection locked="0"/>
    </xf>
    <xf numFmtId="0" fontId="60" fillId="0" borderId="0">
      <alignment horizontal="center" wrapText="1"/>
      <protection locked="0"/>
    </xf>
    <xf numFmtId="0" fontId="60" fillId="0" borderId="0">
      <alignment horizontal="center" wrapText="1"/>
      <protection locked="0"/>
    </xf>
    <xf numFmtId="0" fontId="60" fillId="0" borderId="0">
      <alignment horizontal="center" wrapText="1"/>
      <protection locked="0"/>
    </xf>
    <xf numFmtId="0" fontId="7" fillId="0" borderId="0" applyNumberFormat="0" applyFill="0" applyBorder="0" applyAlignment="0" applyProtection="0"/>
    <xf numFmtId="0" fontId="12" fillId="0" borderId="0" applyNumberFormat="0" applyFill="0" applyBorder="0" applyAlignment="0" applyProtection="0"/>
    <xf numFmtId="197" fontId="14" fillId="0" borderId="0" applyNumberFormat="0">
      <alignment horizontal="center"/>
    </xf>
    <xf numFmtId="197" fontId="14" fillId="0" borderId="0" applyNumberFormat="0">
      <alignment horizontal="center"/>
    </xf>
    <xf numFmtId="197" fontId="14" fillId="0" borderId="0" applyNumberFormat="0">
      <alignment horizontal="center"/>
    </xf>
    <xf numFmtId="197" fontId="14" fillId="0" borderId="0" applyNumberFormat="0">
      <alignment horizontal="center"/>
    </xf>
    <xf numFmtId="197" fontId="14" fillId="0" borderId="0" applyNumberFormat="0">
      <alignment horizontal="center"/>
    </xf>
    <xf numFmtId="197" fontId="14" fillId="0" borderId="0" applyNumberFormat="0">
      <alignment horizontal="center"/>
    </xf>
    <xf numFmtId="197" fontId="14" fillId="0" borderId="0" applyNumberFormat="0">
      <alignment horizontal="center"/>
    </xf>
    <xf numFmtId="197" fontId="14" fillId="0" borderId="0" applyNumberFormat="0">
      <alignment horizontal="center"/>
    </xf>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38" fontId="7" fillId="16" borderId="0"/>
    <xf numFmtId="38" fontId="20" fillId="16" borderId="18">
      <alignment horizontal="right"/>
    </xf>
    <xf numFmtId="0" fontId="61" fillId="18" borderId="0" applyNumberFormat="0" applyBorder="0" applyAlignment="0" applyProtection="0"/>
    <xf numFmtId="38" fontId="62" fillId="0" borderId="0" applyNumberFormat="0" applyFill="0" applyBorder="0" applyAlignment="0" applyProtection="0"/>
    <xf numFmtId="190" fontId="7" fillId="0" borderId="0" applyNumberFormat="0" applyFont="0" applyAlignment="0"/>
    <xf numFmtId="0" fontId="63"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38" fontId="65" fillId="0" borderId="18"/>
    <xf numFmtId="198" fontId="66" fillId="0" borderId="2" applyAlignment="0" applyProtection="0"/>
    <xf numFmtId="0" fontId="67" fillId="0" borderId="19" applyNumberFormat="0" applyAlignment="0"/>
    <xf numFmtId="0" fontId="62" fillId="0" borderId="4" applyNumberFormat="0" applyFont="0" applyFill="0" applyAlignment="0" applyProtection="0"/>
    <xf numFmtId="0" fontId="11" fillId="0" borderId="0" applyFont="0" applyFill="0" applyBorder="0" applyAlignment="0" applyProtection="0"/>
    <xf numFmtId="0" fontId="68" fillId="0" borderId="0"/>
    <xf numFmtId="0" fontId="69" fillId="0" borderId="0"/>
    <xf numFmtId="194" fontId="70" fillId="0" borderId="0">
      <alignment horizontal="center"/>
    </xf>
    <xf numFmtId="194" fontId="70" fillId="0" borderId="0">
      <alignment horizontal="center"/>
    </xf>
    <xf numFmtId="194" fontId="70" fillId="0" borderId="0">
      <alignment horizontal="center"/>
    </xf>
    <xf numFmtId="194" fontId="70" fillId="0" borderId="0">
      <alignment horizontal="center"/>
    </xf>
    <xf numFmtId="194" fontId="70" fillId="0" borderId="0">
      <alignment horizontal="center"/>
    </xf>
    <xf numFmtId="194" fontId="70" fillId="0" borderId="0">
      <alignment horizontal="center"/>
    </xf>
    <xf numFmtId="194" fontId="70" fillId="0" borderId="0">
      <alignment horizontal="center"/>
    </xf>
    <xf numFmtId="194" fontId="70" fillId="0" borderId="0">
      <alignment horizontal="center"/>
    </xf>
    <xf numFmtId="199" fontId="7" fillId="0" borderId="0" applyFill="0" applyBorder="0" applyAlignment="0"/>
    <xf numFmtId="200" fontId="7" fillId="0" borderId="0" applyFill="0" applyBorder="0" applyAlignment="0"/>
    <xf numFmtId="200" fontId="7" fillId="0" borderId="0" applyFill="0" applyBorder="0" applyAlignment="0"/>
    <xf numFmtId="200" fontId="7" fillId="0" borderId="0" applyFill="0" applyBorder="0" applyAlignment="0"/>
    <xf numFmtId="200" fontId="7" fillId="0" borderId="0" applyFill="0" applyBorder="0" applyAlignment="0"/>
    <xf numFmtId="200" fontId="7" fillId="0" borderId="0" applyFill="0" applyBorder="0" applyAlignment="0"/>
    <xf numFmtId="200" fontId="7" fillId="0" borderId="0" applyFill="0" applyBorder="0" applyAlignment="0"/>
    <xf numFmtId="200" fontId="7" fillId="0" borderId="0" applyFill="0" applyBorder="0" applyAlignment="0"/>
    <xf numFmtId="200" fontId="7" fillId="0" borderId="0" applyFill="0" applyBorder="0" applyAlignment="0"/>
    <xf numFmtId="200" fontId="7" fillId="0" borderId="0" applyFill="0" applyBorder="0" applyAlignment="0"/>
    <xf numFmtId="200" fontId="7" fillId="0" borderId="0" applyFill="0" applyBorder="0" applyAlignment="0"/>
    <xf numFmtId="200" fontId="7" fillId="0" borderId="0" applyFill="0" applyBorder="0" applyAlignment="0"/>
    <xf numFmtId="200" fontId="7" fillId="0" borderId="0" applyFill="0" applyBorder="0" applyAlignment="0"/>
    <xf numFmtId="200" fontId="7" fillId="0" borderId="0" applyFill="0" applyBorder="0" applyAlignment="0"/>
    <xf numFmtId="200" fontId="7" fillId="0" borderId="0" applyFill="0" applyBorder="0" applyAlignment="0"/>
    <xf numFmtId="200" fontId="7" fillId="0" borderId="0" applyFill="0" applyBorder="0" applyAlignment="0"/>
    <xf numFmtId="200" fontId="7" fillId="0" borderId="0" applyFill="0" applyBorder="0" applyAlignment="0"/>
    <xf numFmtId="200" fontId="7" fillId="0" borderId="0" applyFill="0" applyBorder="0" applyAlignment="0"/>
    <xf numFmtId="200" fontId="7" fillId="0" borderId="0" applyFill="0" applyBorder="0" applyAlignment="0"/>
    <xf numFmtId="200" fontId="7" fillId="0" borderId="0" applyFill="0" applyBorder="0" applyAlignment="0"/>
    <xf numFmtId="200" fontId="7" fillId="0" borderId="0" applyFill="0" applyBorder="0" applyAlignment="0"/>
    <xf numFmtId="200" fontId="7" fillId="0" borderId="0" applyFill="0" applyBorder="0" applyAlignment="0"/>
    <xf numFmtId="200" fontId="7" fillId="0" borderId="0" applyFill="0" applyBorder="0" applyAlignment="0"/>
    <xf numFmtId="200" fontId="7" fillId="0" borderId="0" applyFill="0" applyBorder="0" applyAlignment="0"/>
    <xf numFmtId="200" fontId="7" fillId="0" borderId="0" applyFill="0" applyBorder="0" applyAlignment="0"/>
    <xf numFmtId="200" fontId="7" fillId="0" borderId="0" applyFill="0" applyBorder="0" applyAlignment="0"/>
    <xf numFmtId="200" fontId="7" fillId="0" borderId="0" applyFill="0" applyBorder="0" applyAlignment="0"/>
    <xf numFmtId="200" fontId="7" fillId="0" borderId="0" applyFill="0" applyBorder="0" applyAlignment="0"/>
    <xf numFmtId="200" fontId="7" fillId="0" borderId="0" applyFill="0" applyBorder="0" applyAlignment="0"/>
    <xf numFmtId="200" fontId="7" fillId="0" borderId="0" applyFill="0" applyBorder="0" applyAlignment="0"/>
    <xf numFmtId="200" fontId="7" fillId="0" borderId="0" applyFill="0" applyBorder="0" applyAlignment="0"/>
    <xf numFmtId="200" fontId="7" fillId="0" borderId="0" applyFill="0" applyBorder="0" applyAlignment="0"/>
    <xf numFmtId="200" fontId="7" fillId="0" borderId="0" applyFill="0" applyBorder="0" applyAlignment="0"/>
    <xf numFmtId="200" fontId="7" fillId="0" borderId="0" applyFill="0" applyBorder="0" applyAlignment="0"/>
    <xf numFmtId="200" fontId="7" fillId="0" borderId="0" applyFill="0" applyBorder="0" applyAlignment="0"/>
    <xf numFmtId="200" fontId="7" fillId="0" borderId="0" applyFill="0" applyBorder="0" applyAlignment="0"/>
    <xf numFmtId="200" fontId="7" fillId="0" borderId="0" applyFill="0" applyBorder="0" applyAlignment="0"/>
    <xf numFmtId="173" fontId="16" fillId="0" borderId="0" applyFill="0" applyBorder="0" applyAlignment="0"/>
    <xf numFmtId="197" fontId="71" fillId="0" borderId="0" applyFill="0" applyBorder="0" applyAlignment="0"/>
    <xf numFmtId="197" fontId="71" fillId="0" borderId="0" applyFill="0" applyBorder="0" applyAlignment="0"/>
    <xf numFmtId="0" fontId="72" fillId="0" borderId="0" applyFill="0" applyBorder="0" applyAlignment="0"/>
    <xf numFmtId="197" fontId="71" fillId="0" borderId="0" applyFill="0" applyBorder="0" applyAlignment="0"/>
    <xf numFmtId="197" fontId="71" fillId="0" borderId="0" applyFill="0" applyBorder="0" applyAlignment="0"/>
    <xf numFmtId="197" fontId="71" fillId="0" borderId="0" applyFill="0" applyBorder="0" applyAlignment="0"/>
    <xf numFmtId="197" fontId="71" fillId="0" borderId="0" applyFill="0" applyBorder="0" applyAlignment="0"/>
    <xf numFmtId="197" fontId="71" fillId="0" borderId="0" applyFill="0" applyBorder="0" applyAlignment="0"/>
    <xf numFmtId="197" fontId="71" fillId="0" borderId="0" applyFill="0" applyBorder="0" applyAlignment="0"/>
    <xf numFmtId="197" fontId="71" fillId="0" borderId="0" applyFill="0" applyBorder="0" applyAlignment="0"/>
    <xf numFmtId="201" fontId="16" fillId="0" borderId="0" applyFill="0" applyBorder="0" applyAlignment="0"/>
    <xf numFmtId="202" fontId="71" fillId="0" borderId="0" applyFill="0" applyBorder="0" applyAlignment="0"/>
    <xf numFmtId="202" fontId="71" fillId="0" borderId="0" applyFill="0" applyBorder="0" applyAlignment="0"/>
    <xf numFmtId="0" fontId="7" fillId="0" borderId="0" applyFill="0" applyBorder="0" applyAlignment="0"/>
    <xf numFmtId="202" fontId="71" fillId="0" borderId="0" applyFill="0" applyBorder="0" applyAlignment="0"/>
    <xf numFmtId="202" fontId="71" fillId="0" borderId="0" applyFill="0" applyBorder="0" applyAlignment="0"/>
    <xf numFmtId="202" fontId="71" fillId="0" borderId="0" applyFill="0" applyBorder="0" applyAlignment="0"/>
    <xf numFmtId="202" fontId="71" fillId="0" borderId="0" applyFill="0" applyBorder="0" applyAlignment="0"/>
    <xf numFmtId="202" fontId="71" fillId="0" borderId="0" applyFill="0" applyBorder="0" applyAlignment="0"/>
    <xf numFmtId="202" fontId="71" fillId="0" borderId="0" applyFill="0" applyBorder="0" applyAlignment="0"/>
    <xf numFmtId="202" fontId="71" fillId="0" borderId="0" applyFill="0" applyBorder="0" applyAlignment="0"/>
    <xf numFmtId="203" fontId="7" fillId="0" borderId="0" applyFill="0" applyBorder="0" applyAlignment="0"/>
    <xf numFmtId="204" fontId="71" fillId="0" borderId="0" applyFill="0" applyBorder="0" applyAlignment="0"/>
    <xf numFmtId="204" fontId="71" fillId="0" borderId="0" applyFill="0" applyBorder="0" applyAlignment="0"/>
    <xf numFmtId="0" fontId="7" fillId="0" borderId="0" applyFill="0" applyBorder="0" applyAlignment="0"/>
    <xf numFmtId="204" fontId="71" fillId="0" borderId="0" applyFill="0" applyBorder="0" applyAlignment="0"/>
    <xf numFmtId="204" fontId="71" fillId="0" borderId="0" applyFill="0" applyBorder="0" applyAlignment="0"/>
    <xf numFmtId="204" fontId="71" fillId="0" borderId="0" applyFill="0" applyBorder="0" applyAlignment="0"/>
    <xf numFmtId="204" fontId="71" fillId="0" borderId="0" applyFill="0" applyBorder="0" applyAlignment="0"/>
    <xf numFmtId="204" fontId="71" fillId="0" borderId="0" applyFill="0" applyBorder="0" applyAlignment="0"/>
    <xf numFmtId="204" fontId="71" fillId="0" borderId="0" applyFill="0" applyBorder="0" applyAlignment="0"/>
    <xf numFmtId="204" fontId="71" fillId="0" borderId="0" applyFill="0" applyBorder="0" applyAlignment="0"/>
    <xf numFmtId="205" fontId="73" fillId="0" borderId="0" applyFill="0" applyBorder="0" applyAlignment="0"/>
    <xf numFmtId="206" fontId="71" fillId="0" borderId="0" applyFill="0" applyBorder="0" applyAlignment="0"/>
    <xf numFmtId="206" fontId="71" fillId="0" borderId="0" applyFill="0" applyBorder="0" applyAlignment="0"/>
    <xf numFmtId="0" fontId="7" fillId="0" borderId="0" applyFill="0" applyBorder="0" applyAlignment="0"/>
    <xf numFmtId="206" fontId="71" fillId="0" borderId="0" applyFill="0" applyBorder="0" applyAlignment="0"/>
    <xf numFmtId="206" fontId="71" fillId="0" borderId="0" applyFill="0" applyBorder="0" applyAlignment="0"/>
    <xf numFmtId="206" fontId="71" fillId="0" borderId="0" applyFill="0" applyBorder="0" applyAlignment="0"/>
    <xf numFmtId="206" fontId="71" fillId="0" borderId="0" applyFill="0" applyBorder="0" applyAlignment="0"/>
    <xf numFmtId="206" fontId="71" fillId="0" borderId="0" applyFill="0" applyBorder="0" applyAlignment="0"/>
    <xf numFmtId="206" fontId="71" fillId="0" borderId="0" applyFill="0" applyBorder="0" applyAlignment="0"/>
    <xf numFmtId="206" fontId="71" fillId="0" borderId="0" applyFill="0" applyBorder="0" applyAlignment="0"/>
    <xf numFmtId="44" fontId="16" fillId="0" borderId="0" applyFill="0" applyBorder="0" applyAlignment="0"/>
    <xf numFmtId="207" fontId="71" fillId="0" borderId="0" applyFill="0" applyBorder="0" applyAlignment="0"/>
    <xf numFmtId="207" fontId="71" fillId="0" borderId="0" applyFill="0" applyBorder="0" applyAlignment="0"/>
    <xf numFmtId="0" fontId="72" fillId="0" borderId="0" applyFill="0" applyBorder="0" applyAlignment="0"/>
    <xf numFmtId="207" fontId="71" fillId="0" borderId="0" applyFill="0" applyBorder="0" applyAlignment="0"/>
    <xf numFmtId="207" fontId="71" fillId="0" borderId="0" applyFill="0" applyBorder="0" applyAlignment="0"/>
    <xf numFmtId="207" fontId="71" fillId="0" borderId="0" applyFill="0" applyBorder="0" applyAlignment="0"/>
    <xf numFmtId="207" fontId="71" fillId="0" borderId="0" applyFill="0" applyBorder="0" applyAlignment="0"/>
    <xf numFmtId="207" fontId="71" fillId="0" borderId="0" applyFill="0" applyBorder="0" applyAlignment="0"/>
    <xf numFmtId="207" fontId="71" fillId="0" borderId="0" applyFill="0" applyBorder="0" applyAlignment="0"/>
    <xf numFmtId="207" fontId="71" fillId="0" borderId="0" applyFill="0" applyBorder="0" applyAlignment="0"/>
    <xf numFmtId="186" fontId="16" fillId="0" borderId="0" applyFill="0" applyBorder="0" applyAlignment="0"/>
    <xf numFmtId="208" fontId="71" fillId="0" borderId="0" applyFill="0" applyBorder="0" applyAlignment="0"/>
    <xf numFmtId="208" fontId="71" fillId="0" borderId="0" applyFill="0" applyBorder="0" applyAlignment="0"/>
    <xf numFmtId="0" fontId="7" fillId="0" borderId="0" applyFill="0" applyBorder="0" applyAlignment="0"/>
    <xf numFmtId="208" fontId="71" fillId="0" borderId="0" applyFill="0" applyBorder="0" applyAlignment="0"/>
    <xf numFmtId="208" fontId="71" fillId="0" borderId="0" applyFill="0" applyBorder="0" applyAlignment="0"/>
    <xf numFmtId="208" fontId="71" fillId="0" borderId="0" applyFill="0" applyBorder="0" applyAlignment="0"/>
    <xf numFmtId="208" fontId="71" fillId="0" borderId="0" applyFill="0" applyBorder="0" applyAlignment="0"/>
    <xf numFmtId="208" fontId="71" fillId="0" borderId="0" applyFill="0" applyBorder="0" applyAlignment="0"/>
    <xf numFmtId="208" fontId="71" fillId="0" borderId="0" applyFill="0" applyBorder="0" applyAlignment="0"/>
    <xf numFmtId="208" fontId="71" fillId="0" borderId="0" applyFill="0" applyBorder="0" applyAlignment="0"/>
    <xf numFmtId="173" fontId="16" fillId="0" borderId="0" applyFill="0" applyBorder="0" applyAlignment="0"/>
    <xf numFmtId="197" fontId="71" fillId="0" borderId="0" applyFill="0" applyBorder="0" applyAlignment="0"/>
    <xf numFmtId="197" fontId="71" fillId="0" borderId="0" applyFill="0" applyBorder="0" applyAlignment="0"/>
    <xf numFmtId="0" fontId="72" fillId="0" borderId="0" applyFill="0" applyBorder="0" applyAlignment="0"/>
    <xf numFmtId="197" fontId="71" fillId="0" borderId="0" applyFill="0" applyBorder="0" applyAlignment="0"/>
    <xf numFmtId="197" fontId="71" fillId="0" borderId="0" applyFill="0" applyBorder="0" applyAlignment="0"/>
    <xf numFmtId="197" fontId="71" fillId="0" borderId="0" applyFill="0" applyBorder="0" applyAlignment="0"/>
    <xf numFmtId="197" fontId="71" fillId="0" borderId="0" applyFill="0" applyBorder="0" applyAlignment="0"/>
    <xf numFmtId="197" fontId="71" fillId="0" borderId="0" applyFill="0" applyBorder="0" applyAlignment="0"/>
    <xf numFmtId="197" fontId="71" fillId="0" borderId="0" applyFill="0" applyBorder="0" applyAlignment="0"/>
    <xf numFmtId="197" fontId="71" fillId="0" borderId="0" applyFill="0" applyBorder="0" applyAlignment="0"/>
    <xf numFmtId="0" fontId="74" fillId="16" borderId="8" applyNumberFormat="0" applyAlignment="0" applyProtection="0"/>
    <xf numFmtId="0" fontId="14" fillId="0" borderId="0" applyFill="0" applyBorder="0" applyProtection="0">
      <alignment horizontal="center"/>
      <protection locked="0"/>
    </xf>
    <xf numFmtId="0" fontId="75" fillId="29" borderId="17" applyNumberFormat="0" applyAlignment="0" applyProtection="0"/>
    <xf numFmtId="0" fontId="76" fillId="0" borderId="0"/>
    <xf numFmtId="0" fontId="76" fillId="30" borderId="0"/>
    <xf numFmtId="0" fontId="58" fillId="0" borderId="0" applyNumberFormat="0" applyFill="0" applyBorder="0" applyAlignment="0" applyProtection="0"/>
    <xf numFmtId="166" fontId="77" fillId="31" borderId="1" applyNumberFormat="0">
      <alignment horizontal="right" vertical="center"/>
    </xf>
    <xf numFmtId="0" fontId="77" fillId="31" borderId="1" applyNumberFormat="0">
      <alignment horizontal="right" vertical="center"/>
    </xf>
    <xf numFmtId="0" fontId="77" fillId="31" borderId="1" applyNumberFormat="0">
      <alignment horizontal="right" vertical="center"/>
    </xf>
    <xf numFmtId="0" fontId="77" fillId="31" borderId="1" applyNumberFormat="0">
      <alignment horizontal="right" vertical="center"/>
    </xf>
    <xf numFmtId="0" fontId="77" fillId="31" borderId="1" applyNumberFormat="0">
      <alignment horizontal="right" vertical="center"/>
    </xf>
    <xf numFmtId="0" fontId="77" fillId="31" borderId="1" applyNumberFormat="0">
      <alignment horizontal="right" vertical="center"/>
    </xf>
    <xf numFmtId="0" fontId="77" fillId="31" borderId="1" applyNumberFormat="0">
      <alignment horizontal="right" vertical="center"/>
    </xf>
    <xf numFmtId="0" fontId="77" fillId="31" borderId="1" applyNumberFormat="0">
      <alignment horizontal="right" vertical="center"/>
    </xf>
    <xf numFmtId="0" fontId="77" fillId="31" borderId="1" applyNumberFormat="0">
      <alignment horizontal="right" vertical="center"/>
    </xf>
    <xf numFmtId="0" fontId="77" fillId="31" borderId="1" applyNumberFormat="0">
      <alignment horizontal="right" vertical="center"/>
    </xf>
    <xf numFmtId="0" fontId="77" fillId="31" borderId="1" applyNumberFormat="0">
      <alignment horizontal="right" vertical="center"/>
    </xf>
    <xf numFmtId="0" fontId="77" fillId="31" borderId="1" applyNumberFormat="0">
      <alignment horizontal="right" vertical="center"/>
    </xf>
    <xf numFmtId="0" fontId="77" fillId="31" borderId="1" applyNumberFormat="0">
      <alignment horizontal="right" vertical="center"/>
    </xf>
    <xf numFmtId="0" fontId="77" fillId="31" borderId="1" applyNumberFormat="0">
      <alignment horizontal="right" vertical="center"/>
    </xf>
    <xf numFmtId="0" fontId="77" fillId="31" borderId="1" applyNumberFormat="0">
      <alignment horizontal="right" vertical="center"/>
    </xf>
    <xf numFmtId="0" fontId="77" fillId="31" borderId="1" applyNumberFormat="0">
      <alignment horizontal="right" vertical="center"/>
    </xf>
    <xf numFmtId="0" fontId="77" fillId="31" borderId="1" applyNumberFormat="0">
      <alignment horizontal="right" vertical="center"/>
    </xf>
    <xf numFmtId="0" fontId="77" fillId="31" borderId="1" applyNumberFormat="0">
      <alignment horizontal="right" vertical="center"/>
    </xf>
    <xf numFmtId="0" fontId="77" fillId="31" borderId="1" applyNumberFormat="0">
      <alignment horizontal="right" vertical="center"/>
    </xf>
    <xf numFmtId="0" fontId="77" fillId="31" borderId="1" applyNumberFormat="0">
      <alignment horizontal="right" vertical="center"/>
    </xf>
    <xf numFmtId="0" fontId="77" fillId="31" borderId="1" applyNumberFormat="0">
      <alignment horizontal="right" vertical="center"/>
    </xf>
    <xf numFmtId="0" fontId="77" fillId="31" borderId="1" applyNumberFormat="0">
      <alignment horizontal="right" vertical="center"/>
    </xf>
    <xf numFmtId="0" fontId="77" fillId="31" borderId="1" applyNumberFormat="0">
      <alignment horizontal="right" vertical="center"/>
    </xf>
    <xf numFmtId="0" fontId="77" fillId="31" borderId="1" applyNumberFormat="0">
      <alignment horizontal="right" vertical="center"/>
    </xf>
    <xf numFmtId="0" fontId="77" fillId="31" borderId="1" applyNumberFormat="0">
      <alignment horizontal="right" vertical="center"/>
    </xf>
    <xf numFmtId="0" fontId="77" fillId="31" borderId="1" applyNumberFormat="0">
      <alignment horizontal="right" vertical="center"/>
    </xf>
    <xf numFmtId="0" fontId="77" fillId="31" borderId="1" applyNumberFormat="0">
      <alignment horizontal="right" vertical="center"/>
    </xf>
    <xf numFmtId="0" fontId="77" fillId="31" borderId="1" applyNumberFormat="0">
      <alignment horizontal="right" vertical="center"/>
    </xf>
    <xf numFmtId="0" fontId="77" fillId="31" borderId="1" applyNumberFormat="0">
      <alignment horizontal="right" vertical="center"/>
    </xf>
    <xf numFmtId="0" fontId="77" fillId="31" borderId="1" applyNumberFormat="0">
      <alignment horizontal="right" vertical="center"/>
    </xf>
    <xf numFmtId="0" fontId="77" fillId="31" borderId="1" applyNumberFormat="0">
      <alignment horizontal="right" vertical="center"/>
    </xf>
    <xf numFmtId="0" fontId="77" fillId="31" borderId="1" applyNumberFormat="0">
      <alignment horizontal="right" vertical="center"/>
    </xf>
    <xf numFmtId="0" fontId="77" fillId="31" borderId="1" applyNumberFormat="0">
      <alignment horizontal="right" vertical="center"/>
    </xf>
    <xf numFmtId="0" fontId="77" fillId="31" borderId="1" applyNumberFormat="0">
      <alignment horizontal="right" vertical="center"/>
    </xf>
    <xf numFmtId="0" fontId="77" fillId="31" borderId="1" applyNumberFormat="0">
      <alignment horizontal="right" vertical="center"/>
    </xf>
    <xf numFmtId="0" fontId="77" fillId="31" borderId="1" applyNumberFormat="0">
      <alignment horizontal="right" vertical="center"/>
    </xf>
    <xf numFmtId="0" fontId="77" fillId="31" borderId="1" applyNumberFormat="0">
      <alignment horizontal="right" vertical="center"/>
    </xf>
    <xf numFmtId="0" fontId="77" fillId="31" borderId="1" applyNumberFormat="0">
      <alignment horizontal="right" vertical="center"/>
    </xf>
    <xf numFmtId="0" fontId="77" fillId="31" borderId="1" applyNumberFormat="0">
      <alignment horizontal="right" vertical="center"/>
    </xf>
    <xf numFmtId="0" fontId="78" fillId="0" borderId="4" applyNumberFormat="0" applyFill="0" applyProtection="0">
      <alignment horizontal="center"/>
    </xf>
    <xf numFmtId="0" fontId="78" fillId="0" borderId="4" applyNumberFormat="0" applyFill="0" applyProtection="0">
      <alignment horizontal="center"/>
    </xf>
    <xf numFmtId="0" fontId="79" fillId="0" borderId="20">
      <alignment horizontal="center"/>
    </xf>
    <xf numFmtId="0" fontId="80" fillId="32" borderId="0">
      <alignment horizontal="left"/>
    </xf>
    <xf numFmtId="0" fontId="80" fillId="32" borderId="0">
      <alignment horizontal="left"/>
    </xf>
    <xf numFmtId="0" fontId="81" fillId="32" borderId="0">
      <alignment horizontal="right"/>
    </xf>
    <xf numFmtId="0" fontId="81" fillId="32" borderId="0">
      <alignment horizontal="right"/>
    </xf>
    <xf numFmtId="0" fontId="82" fillId="4" borderId="0">
      <alignment horizontal="center"/>
    </xf>
    <xf numFmtId="0" fontId="82" fillId="4" borderId="0">
      <alignment horizontal="center"/>
    </xf>
    <xf numFmtId="0" fontId="81" fillId="32" borderId="0">
      <alignment horizontal="right"/>
    </xf>
    <xf numFmtId="0" fontId="81" fillId="32" borderId="0">
      <alignment horizontal="right"/>
    </xf>
    <xf numFmtId="0" fontId="83" fillId="4" borderId="0">
      <alignment horizontal="left"/>
    </xf>
    <xf numFmtId="0" fontId="83" fillId="4" borderId="0">
      <alignment horizontal="left"/>
    </xf>
    <xf numFmtId="0" fontId="16" fillId="0" borderId="0"/>
    <xf numFmtId="209" fontId="16" fillId="0" borderId="0"/>
    <xf numFmtId="0" fontId="7" fillId="0" borderId="0" applyNumberFormat="0" applyFont="0" applyFill="0" applyBorder="0" applyAlignment="0" applyProtection="0"/>
    <xf numFmtId="209" fontId="16" fillId="0" borderId="0"/>
    <xf numFmtId="209" fontId="16" fillId="0" borderId="0"/>
    <xf numFmtId="209" fontId="16" fillId="0" borderId="0"/>
    <xf numFmtId="209" fontId="16" fillId="0" borderId="0"/>
    <xf numFmtId="209" fontId="16" fillId="0" borderId="0"/>
    <xf numFmtId="209" fontId="16" fillId="0" borderId="0"/>
    <xf numFmtId="209" fontId="16" fillId="0" borderId="0"/>
    <xf numFmtId="210" fontId="7" fillId="0" borderId="0" applyFont="0" applyFill="0" applyBorder="0" applyAlignment="0" applyProtection="0"/>
    <xf numFmtId="210" fontId="7" fillId="0" borderId="0" applyFont="0" applyFill="0" applyBorder="0" applyAlignment="0" applyProtection="0"/>
    <xf numFmtId="210" fontId="7" fillId="0" borderId="0" applyFont="0" applyFill="0" applyBorder="0" applyAlignment="0" applyProtection="0"/>
    <xf numFmtId="210" fontId="7" fillId="0" borderId="0" applyFont="0" applyFill="0" applyBorder="0" applyAlignment="0" applyProtection="0"/>
    <xf numFmtId="210" fontId="7" fillId="0" borderId="0" applyFont="0" applyFill="0" applyBorder="0" applyAlignment="0" applyProtection="0"/>
    <xf numFmtId="210" fontId="7" fillId="0" borderId="0" applyFont="0" applyFill="0" applyBorder="0" applyAlignment="0" applyProtection="0"/>
    <xf numFmtId="210" fontId="7" fillId="0" borderId="0" applyFont="0" applyFill="0" applyBorder="0" applyAlignment="0" applyProtection="0"/>
    <xf numFmtId="210" fontId="7" fillId="0" borderId="0" applyFont="0" applyFill="0" applyBorder="0" applyAlignment="0" applyProtection="0"/>
    <xf numFmtId="210" fontId="7" fillId="0" borderId="0" applyFont="0" applyFill="0" applyBorder="0" applyAlignment="0" applyProtection="0"/>
    <xf numFmtId="210" fontId="7" fillId="0" borderId="0" applyFont="0" applyFill="0" applyBorder="0" applyAlignment="0" applyProtection="0"/>
    <xf numFmtId="210" fontId="7" fillId="0" borderId="0" applyFont="0" applyFill="0" applyBorder="0" applyAlignment="0" applyProtection="0"/>
    <xf numFmtId="38" fontId="7" fillId="0" borderId="0" applyFill="0" applyBorder="0" applyProtection="0"/>
    <xf numFmtId="210" fontId="7" fillId="0" borderId="0" applyFont="0" applyFill="0" applyBorder="0" applyAlignment="0" applyProtection="0"/>
    <xf numFmtId="210" fontId="7" fillId="0" borderId="0" applyFont="0" applyFill="0" applyBorder="0" applyAlignment="0" applyProtection="0"/>
    <xf numFmtId="210" fontId="7" fillId="0" borderId="0" applyFont="0" applyFill="0" applyBorder="0" applyAlignment="0" applyProtection="0"/>
    <xf numFmtId="210" fontId="7" fillId="0" borderId="0" applyFont="0" applyFill="0" applyBorder="0" applyAlignment="0" applyProtection="0"/>
    <xf numFmtId="210" fontId="7" fillId="0" borderId="0" applyFont="0" applyFill="0" applyBorder="0" applyAlignment="0" applyProtection="0"/>
    <xf numFmtId="210" fontId="7" fillId="0" borderId="0" applyFont="0" applyFill="0" applyBorder="0" applyAlignment="0" applyProtection="0"/>
    <xf numFmtId="210" fontId="7" fillId="0" borderId="0" applyFont="0" applyFill="0" applyBorder="0" applyAlignment="0" applyProtection="0"/>
    <xf numFmtId="210" fontId="7" fillId="0" borderId="0" applyFont="0" applyFill="0" applyBorder="0" applyAlignment="0" applyProtection="0"/>
    <xf numFmtId="210" fontId="7" fillId="0" borderId="0" applyFont="0" applyFill="0" applyBorder="0" applyAlignment="0" applyProtection="0"/>
    <xf numFmtId="210" fontId="7" fillId="0" borderId="0" applyFont="0" applyFill="0" applyBorder="0" applyAlignment="0" applyProtection="0"/>
    <xf numFmtId="210" fontId="7" fillId="0" borderId="0" applyFont="0" applyFill="0" applyBorder="0" applyAlignment="0" applyProtection="0"/>
    <xf numFmtId="210" fontId="7" fillId="0" borderId="0" applyFont="0" applyFill="0" applyBorder="0" applyAlignment="0" applyProtection="0"/>
    <xf numFmtId="210" fontId="7" fillId="0" borderId="0" applyFont="0" applyFill="0" applyBorder="0" applyAlignment="0" applyProtection="0"/>
    <xf numFmtId="210" fontId="7" fillId="0" borderId="0" applyFont="0" applyFill="0" applyBorder="0" applyAlignment="0" applyProtection="0"/>
    <xf numFmtId="210" fontId="7" fillId="0" borderId="0" applyFont="0" applyFill="0" applyBorder="0" applyAlignment="0" applyProtection="0"/>
    <xf numFmtId="210" fontId="7" fillId="0" borderId="0" applyFont="0" applyFill="0" applyBorder="0" applyAlignment="0" applyProtection="0"/>
    <xf numFmtId="210" fontId="7" fillId="0" borderId="0" applyFont="0" applyFill="0" applyBorder="0" applyAlignment="0" applyProtection="0"/>
    <xf numFmtId="210" fontId="7" fillId="0" borderId="0" applyFont="0" applyFill="0" applyBorder="0" applyAlignment="0" applyProtection="0"/>
    <xf numFmtId="211" fontId="7" fillId="0" borderId="0" applyFont="0" applyFill="0" applyBorder="0" applyAlignment="0" applyProtection="0"/>
    <xf numFmtId="173" fontId="7" fillId="0" borderId="0" applyFill="0" applyBorder="0" applyProtection="0"/>
    <xf numFmtId="211" fontId="7" fillId="0" borderId="0" applyFont="0" applyFill="0" applyBorder="0" applyAlignment="0" applyProtection="0"/>
    <xf numFmtId="211" fontId="7" fillId="0" borderId="0" applyFont="0" applyFill="0" applyBorder="0" applyAlignment="0" applyProtection="0"/>
    <xf numFmtId="212" fontId="7" fillId="0" borderId="0" applyFont="0" applyFill="0" applyBorder="0" applyAlignment="0" applyProtection="0"/>
    <xf numFmtId="40" fontId="7" fillId="0" borderId="0" applyFill="0" applyBorder="0" applyProtection="0"/>
    <xf numFmtId="212" fontId="7" fillId="0" borderId="0" applyFont="0" applyFill="0" applyBorder="0" applyAlignment="0" applyProtection="0"/>
    <xf numFmtId="212" fontId="7" fillId="0" borderId="0" applyFont="0" applyFill="0" applyBorder="0" applyAlignment="0" applyProtection="0"/>
    <xf numFmtId="213" fontId="16" fillId="0" borderId="4"/>
    <xf numFmtId="214" fontId="7" fillId="0" borderId="0" applyFont="0" applyFill="0" applyBorder="0" applyAlignment="0" applyProtection="0"/>
    <xf numFmtId="214" fontId="7" fillId="0" borderId="0" applyFont="0" applyFill="0" applyBorder="0" applyAlignment="0" applyProtection="0"/>
    <xf numFmtId="214" fontId="7" fillId="0" borderId="0" applyFont="0" applyFill="0" applyBorder="0" applyAlignment="0" applyProtection="0"/>
    <xf numFmtId="214" fontId="7" fillId="0" borderId="0" applyFont="0" applyFill="0" applyBorder="0" applyAlignment="0" applyProtection="0"/>
    <xf numFmtId="214" fontId="7" fillId="0" borderId="0" applyFont="0" applyFill="0" applyBorder="0" applyAlignment="0" applyProtection="0"/>
    <xf numFmtId="214" fontId="7" fillId="0" borderId="0" applyFont="0" applyFill="0" applyBorder="0" applyAlignment="0" applyProtection="0"/>
    <xf numFmtId="214" fontId="7" fillId="0" borderId="0" applyFont="0" applyFill="0" applyBorder="0" applyAlignment="0" applyProtection="0"/>
    <xf numFmtId="214" fontId="7" fillId="0" borderId="0" applyFont="0" applyFill="0" applyBorder="0" applyAlignment="0" applyProtection="0"/>
    <xf numFmtId="214" fontId="7" fillId="0" borderId="0" applyFont="0" applyFill="0" applyBorder="0" applyAlignment="0" applyProtection="0"/>
    <xf numFmtId="214" fontId="7" fillId="0" borderId="0" applyFont="0" applyFill="0" applyBorder="0" applyAlignment="0" applyProtection="0"/>
    <xf numFmtId="214" fontId="7" fillId="0" borderId="0" applyFont="0" applyFill="0" applyBorder="0" applyAlignment="0" applyProtection="0"/>
    <xf numFmtId="214" fontId="7" fillId="0" borderId="0" applyFont="0" applyFill="0" applyBorder="0" applyAlignment="0" applyProtection="0"/>
    <xf numFmtId="214" fontId="7" fillId="0" borderId="0" applyFont="0" applyFill="0" applyBorder="0" applyAlignment="0" applyProtection="0"/>
    <xf numFmtId="214" fontId="7" fillId="0" borderId="0" applyFont="0" applyFill="0" applyBorder="0" applyAlignment="0" applyProtection="0"/>
    <xf numFmtId="214" fontId="7" fillId="0" borderId="0" applyFont="0" applyFill="0" applyBorder="0" applyAlignment="0" applyProtection="0"/>
    <xf numFmtId="214" fontId="7" fillId="0" borderId="0" applyFont="0" applyFill="0" applyBorder="0" applyAlignment="0" applyProtection="0"/>
    <xf numFmtId="214" fontId="7" fillId="0" borderId="0" applyFont="0" applyFill="0" applyBorder="0" applyAlignment="0" applyProtection="0"/>
    <xf numFmtId="214" fontId="7" fillId="0" borderId="0" applyFont="0" applyFill="0" applyBorder="0" applyAlignment="0" applyProtection="0"/>
    <xf numFmtId="214" fontId="7" fillId="0" borderId="0" applyFont="0" applyFill="0" applyBorder="0" applyAlignment="0" applyProtection="0"/>
    <xf numFmtId="214" fontId="7" fillId="0" borderId="0" applyFont="0" applyFill="0" applyBorder="0" applyAlignment="0" applyProtection="0"/>
    <xf numFmtId="214" fontId="7" fillId="0" borderId="0" applyFont="0" applyFill="0" applyBorder="0" applyAlignment="0" applyProtection="0"/>
    <xf numFmtId="214" fontId="7" fillId="0" borderId="0" applyFont="0" applyFill="0" applyBorder="0" applyAlignment="0" applyProtection="0"/>
    <xf numFmtId="214" fontId="7" fillId="0" borderId="0" applyFont="0" applyFill="0" applyBorder="0" applyAlignment="0" applyProtection="0"/>
    <xf numFmtId="214" fontId="7" fillId="0" borderId="0" applyFont="0" applyFill="0" applyBorder="0" applyAlignment="0" applyProtection="0"/>
    <xf numFmtId="214" fontId="7" fillId="0" borderId="0" applyFont="0" applyFill="0" applyBorder="0" applyAlignment="0" applyProtection="0"/>
    <xf numFmtId="214" fontId="7" fillId="0" borderId="0" applyFont="0" applyFill="0" applyBorder="0" applyAlignment="0" applyProtection="0"/>
    <xf numFmtId="214" fontId="7" fillId="0" borderId="0" applyFont="0" applyFill="0" applyBorder="0" applyAlignment="0" applyProtection="0"/>
    <xf numFmtId="214" fontId="7" fillId="0" borderId="0" applyFont="0" applyFill="0" applyBorder="0" applyAlignment="0" applyProtection="0"/>
    <xf numFmtId="214" fontId="7" fillId="0" borderId="0" applyFont="0" applyFill="0" applyBorder="0" applyAlignment="0" applyProtection="0"/>
    <xf numFmtId="214" fontId="7" fillId="0" borderId="0" applyFont="0" applyFill="0" applyBorder="0" applyAlignment="0" applyProtection="0"/>
    <xf numFmtId="215" fontId="7" fillId="0" borderId="0" applyFont="0" applyFill="0" applyBorder="0" applyAlignment="0" applyProtection="0"/>
    <xf numFmtId="215" fontId="7" fillId="0" borderId="0" applyFont="0" applyFill="0" applyBorder="0" applyAlignment="0" applyProtection="0"/>
    <xf numFmtId="215" fontId="7" fillId="0" borderId="0" applyFont="0" applyFill="0" applyBorder="0" applyAlignment="0" applyProtection="0"/>
    <xf numFmtId="215" fontId="7" fillId="0" borderId="0" applyFont="0" applyFill="0" applyBorder="0" applyAlignment="0" applyProtection="0"/>
    <xf numFmtId="216" fontId="7" fillId="0" borderId="0" applyFont="0" applyFill="0" applyBorder="0" applyAlignment="0" applyProtection="0"/>
    <xf numFmtId="216" fontId="7" fillId="0" borderId="0" applyFont="0" applyFill="0" applyBorder="0" applyAlignment="0" applyProtection="0"/>
    <xf numFmtId="216" fontId="7" fillId="0" borderId="0" applyFont="0" applyFill="0" applyBorder="0" applyAlignment="0" applyProtection="0"/>
    <xf numFmtId="216" fontId="7" fillId="0" borderId="0" applyFont="0" applyFill="0" applyBorder="0" applyAlignment="0" applyProtection="0"/>
    <xf numFmtId="217" fontId="7" fillId="0" borderId="0" applyFont="0" applyFill="0" applyBorder="0" applyAlignment="0" applyProtection="0"/>
    <xf numFmtId="217" fontId="7" fillId="0" borderId="0" applyFont="0" applyFill="0" applyBorder="0" applyAlignment="0" applyProtection="0"/>
    <xf numFmtId="217" fontId="7" fillId="0" borderId="0" applyFont="0" applyFill="0" applyBorder="0" applyAlignment="0" applyProtection="0"/>
    <xf numFmtId="217" fontId="7" fillId="0" borderId="0" applyFont="0" applyFill="0" applyBorder="0" applyAlignment="0" applyProtection="0"/>
    <xf numFmtId="44" fontId="16" fillId="0" borderId="0" applyFont="0" applyFill="0" applyBorder="0" applyAlignment="0" applyProtection="0"/>
    <xf numFmtId="207" fontId="71" fillId="0" borderId="0" applyFont="0" applyFill="0" applyBorder="0" applyAlignment="0" applyProtection="0"/>
    <xf numFmtId="207" fontId="71" fillId="0" borderId="0" applyFont="0" applyFill="0" applyBorder="0" applyAlignment="0" applyProtection="0"/>
    <xf numFmtId="0" fontId="72" fillId="0" borderId="0" applyFont="0" applyFill="0" applyBorder="0" applyAlignment="0" applyProtection="0"/>
    <xf numFmtId="207" fontId="71" fillId="0" borderId="0" applyFont="0" applyFill="0" applyBorder="0" applyAlignment="0" applyProtection="0"/>
    <xf numFmtId="207" fontId="71" fillId="0" borderId="0" applyFont="0" applyFill="0" applyBorder="0" applyAlignment="0" applyProtection="0"/>
    <xf numFmtId="207" fontId="71" fillId="0" borderId="0" applyFont="0" applyFill="0" applyBorder="0" applyAlignment="0" applyProtection="0"/>
    <xf numFmtId="207" fontId="71" fillId="0" borderId="0" applyFont="0" applyFill="0" applyBorder="0" applyAlignment="0" applyProtection="0"/>
    <xf numFmtId="207" fontId="71" fillId="0" borderId="0" applyFont="0" applyFill="0" applyBorder="0" applyAlignment="0" applyProtection="0"/>
    <xf numFmtId="207" fontId="71" fillId="0" borderId="0" applyFont="0" applyFill="0" applyBorder="0" applyAlignment="0" applyProtection="0"/>
    <xf numFmtId="207" fontId="71" fillId="0" borderId="0" applyFont="0" applyFill="0" applyBorder="0" applyAlignment="0" applyProtection="0"/>
    <xf numFmtId="173" fontId="60" fillId="0" borderId="0"/>
    <xf numFmtId="40" fontId="12" fillId="0" borderId="0" applyFont="0" applyFill="0" applyBorder="0" applyAlignment="0" applyProtection="0"/>
    <xf numFmtId="218" fontId="84" fillId="0" borderId="0" applyFont="0" applyFill="0" applyBorder="0" applyAlignment="0" applyProtection="0">
      <alignment horizontal="right"/>
    </xf>
    <xf numFmtId="219" fontId="8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8" fillId="0" borderId="0" applyFont="0" applyFill="0" applyBorder="0" applyAlignment="0" applyProtection="0"/>
    <xf numFmtId="43" fontId="4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8" fillId="0" borderId="0" applyFont="0" applyFill="0" applyBorder="0" applyAlignment="0" applyProtection="0"/>
    <xf numFmtId="43" fontId="6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8" fillId="0" borderId="0" applyFont="0" applyFill="0" applyBorder="0" applyAlignment="0" applyProtection="0"/>
    <xf numFmtId="43" fontId="5"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220" fontId="41" fillId="0" borderId="0"/>
    <xf numFmtId="37" fontId="40" fillId="0" borderId="0" applyFont="0" applyFill="0" applyBorder="0" applyAlignment="0" applyProtection="0"/>
    <xf numFmtId="173" fontId="40" fillId="0" borderId="0" applyFont="0" applyFill="0" applyBorder="0" applyAlignment="0" applyProtection="0"/>
    <xf numFmtId="39" fontId="40" fillId="0" borderId="0" applyFont="0" applyFill="0" applyBorder="0" applyAlignment="0" applyProtection="0"/>
    <xf numFmtId="37" fontId="7" fillId="0" borderId="0" applyFill="0" applyBorder="0" applyAlignment="0" applyProtection="0"/>
    <xf numFmtId="166" fontId="85" fillId="0" borderId="0"/>
    <xf numFmtId="166" fontId="16" fillId="0" borderId="0"/>
    <xf numFmtId="0" fontId="16" fillId="0" borderId="0"/>
    <xf numFmtId="3" fontId="86" fillId="0" borderId="0" applyFont="0" applyFill="0" applyBorder="0" applyAlignment="0" applyProtection="0"/>
    <xf numFmtId="3" fontId="86" fillId="0" borderId="0" applyFont="0" applyFill="0" applyBorder="0" applyAlignment="0" applyProtection="0"/>
    <xf numFmtId="3" fontId="86" fillId="0" borderId="0" applyFont="0" applyFill="0" applyBorder="0" applyAlignment="0" applyProtection="0"/>
    <xf numFmtId="3" fontId="86" fillId="0" borderId="0" applyFont="0" applyFill="0" applyBorder="0" applyAlignment="0" applyProtection="0"/>
    <xf numFmtId="3" fontId="86" fillId="0" borderId="0" applyFont="0" applyFill="0" applyBorder="0" applyAlignment="0" applyProtection="0"/>
    <xf numFmtId="3" fontId="86" fillId="0" borderId="0" applyFont="0" applyFill="0" applyBorder="0" applyAlignment="0" applyProtection="0"/>
    <xf numFmtId="3" fontId="86" fillId="0" borderId="0" applyFont="0" applyFill="0" applyBorder="0" applyAlignment="0" applyProtection="0"/>
    <xf numFmtId="37" fontId="7" fillId="0" borderId="0" applyFill="0" applyBorder="0" applyAlignment="0" applyProtection="0"/>
    <xf numFmtId="166" fontId="85" fillId="0" borderId="0"/>
    <xf numFmtId="166" fontId="16" fillId="0" borderId="0"/>
    <xf numFmtId="0" fontId="77" fillId="0" borderId="0" applyFill="0" applyBorder="0" applyAlignment="0" applyProtection="0">
      <protection locked="0"/>
    </xf>
    <xf numFmtId="190" fontId="87" fillId="0" borderId="0" applyNumberFormat="0" applyFill="0" applyAlignment="0" applyProtection="0"/>
    <xf numFmtId="190" fontId="87" fillId="0" borderId="0" applyNumberFormat="0" applyFill="0" applyAlignment="0" applyProtection="0"/>
    <xf numFmtId="190" fontId="87" fillId="0" borderId="0" applyNumberFormat="0" applyFill="0" applyAlignment="0" applyProtection="0"/>
    <xf numFmtId="190" fontId="87" fillId="0" borderId="0" applyNumberFormat="0" applyFill="0" applyAlignment="0" applyProtection="0"/>
    <xf numFmtId="190" fontId="87" fillId="0" borderId="0" applyNumberFormat="0" applyFill="0" applyAlignment="0" applyProtection="0"/>
    <xf numFmtId="190" fontId="87" fillId="0" borderId="0" applyNumberFormat="0" applyFill="0" applyAlignment="0" applyProtection="0"/>
    <xf numFmtId="190" fontId="87" fillId="0" borderId="0" applyNumberFormat="0" applyFill="0" applyAlignment="0" applyProtection="0"/>
    <xf numFmtId="190" fontId="87" fillId="0" borderId="0" applyNumberFormat="0" applyFill="0" applyAlignment="0" applyProtection="0"/>
    <xf numFmtId="220" fontId="88" fillId="0" borderId="0" applyBorder="0"/>
    <xf numFmtId="0" fontId="89" fillId="0" borderId="0">
      <alignment horizontal="left" vertical="center" indent="1"/>
    </xf>
    <xf numFmtId="0" fontId="89" fillId="0" borderId="0">
      <alignment horizontal="left" vertical="center" indent="1"/>
    </xf>
    <xf numFmtId="0" fontId="89" fillId="0" borderId="0">
      <alignment horizontal="left" vertical="center" indent="1"/>
    </xf>
    <xf numFmtId="0" fontId="89" fillId="0" borderId="0">
      <alignment horizontal="left" vertical="center" indent="1"/>
    </xf>
    <xf numFmtId="0" fontId="89" fillId="0" borderId="0">
      <alignment horizontal="left" vertical="center" indent="1"/>
    </xf>
    <xf numFmtId="0" fontId="89" fillId="0" borderId="0">
      <alignment horizontal="left" vertical="center" indent="1"/>
    </xf>
    <xf numFmtId="0" fontId="89" fillId="0" borderId="0">
      <alignment horizontal="left" vertical="center" indent="1"/>
    </xf>
    <xf numFmtId="0" fontId="89" fillId="0" borderId="0">
      <alignment horizontal="left" vertical="center" indent="1"/>
    </xf>
    <xf numFmtId="221" fontId="51" fillId="0" borderId="0">
      <alignment horizontal="center"/>
    </xf>
    <xf numFmtId="0" fontId="90" fillId="0" borderId="0" applyNumberFormat="0" applyAlignment="0">
      <alignment horizontal="left"/>
    </xf>
    <xf numFmtId="0" fontId="90" fillId="0" borderId="0" applyNumberFormat="0" applyAlignment="0">
      <alignment horizontal="left"/>
    </xf>
    <xf numFmtId="0" fontId="90" fillId="0" borderId="0" applyNumberFormat="0" applyAlignment="0">
      <alignment horizontal="left"/>
    </xf>
    <xf numFmtId="0" fontId="90" fillId="0" borderId="0" applyNumberFormat="0" applyAlignment="0">
      <alignment horizontal="left"/>
    </xf>
    <xf numFmtId="0" fontId="90" fillId="0" borderId="0" applyNumberFormat="0" applyAlignment="0">
      <alignment horizontal="left"/>
    </xf>
    <xf numFmtId="0" fontId="90" fillId="0" borderId="0" applyNumberFormat="0" applyAlignment="0">
      <alignment horizontal="left"/>
    </xf>
    <xf numFmtId="0" fontId="90" fillId="0" borderId="0" applyNumberFormat="0" applyAlignment="0">
      <alignment horizontal="left"/>
    </xf>
    <xf numFmtId="0" fontId="90" fillId="0" borderId="0" applyNumberFormat="0" applyAlignment="0">
      <alignment horizontal="left"/>
    </xf>
    <xf numFmtId="0" fontId="91" fillId="0" borderId="0" applyNumberFormat="0" applyAlignment="0"/>
    <xf numFmtId="0" fontId="91" fillId="0" borderId="0" applyNumberFormat="0" applyAlignment="0"/>
    <xf numFmtId="0" fontId="91" fillId="0" borderId="0" applyNumberFormat="0" applyAlignment="0"/>
    <xf numFmtId="0" fontId="91" fillId="0" borderId="0" applyNumberFormat="0" applyAlignment="0"/>
    <xf numFmtId="0" fontId="91" fillId="0" borderId="0" applyNumberFormat="0" applyAlignment="0"/>
    <xf numFmtId="0" fontId="91" fillId="0" borderId="0" applyNumberFormat="0" applyAlignment="0"/>
    <xf numFmtId="0" fontId="91" fillId="0" borderId="0" applyNumberFormat="0" applyAlignment="0"/>
    <xf numFmtId="0" fontId="91" fillId="0" borderId="0" applyNumberFormat="0" applyAlignment="0"/>
    <xf numFmtId="0" fontId="92" fillId="0" borderId="0">
      <alignment horizontal="left"/>
    </xf>
    <xf numFmtId="0" fontId="93" fillId="0" borderId="0"/>
    <xf numFmtId="0" fontId="94" fillId="0" borderId="0">
      <alignment horizontal="left"/>
    </xf>
    <xf numFmtId="220" fontId="14" fillId="0" borderId="0"/>
    <xf numFmtId="222" fontId="7" fillId="0" borderId="0" applyFont="0" applyFill="0" applyBorder="0" applyAlignment="0" applyProtection="0">
      <alignment horizontal="right"/>
    </xf>
    <xf numFmtId="6" fontId="7" fillId="0" borderId="0" applyFill="0" applyBorder="0" applyProtection="0">
      <alignment horizontal="right"/>
    </xf>
    <xf numFmtId="222" fontId="7" fillId="0" borderId="0" applyFont="0" applyFill="0" applyBorder="0" applyAlignment="0" applyProtection="0">
      <alignment horizontal="right"/>
    </xf>
    <xf numFmtId="222" fontId="7" fillId="0" borderId="0" applyFont="0" applyFill="0" applyBorder="0" applyAlignment="0" applyProtection="0">
      <alignment horizontal="right"/>
    </xf>
    <xf numFmtId="223" fontId="7" fillId="0" borderId="0" applyFont="0" applyFill="0" applyBorder="0" applyAlignment="0" applyProtection="0">
      <alignment horizontal="right"/>
    </xf>
    <xf numFmtId="165" fontId="7" fillId="0" borderId="0" applyFill="0" applyBorder="0" applyProtection="0">
      <alignment horizontal="right"/>
    </xf>
    <xf numFmtId="223" fontId="7" fillId="0" borderId="0" applyFont="0" applyFill="0" applyBorder="0" applyAlignment="0" applyProtection="0">
      <alignment horizontal="right"/>
    </xf>
    <xf numFmtId="223" fontId="7" fillId="0" borderId="0" applyFont="0" applyFill="0" applyBorder="0" applyAlignment="0" applyProtection="0">
      <alignment horizontal="right"/>
    </xf>
    <xf numFmtId="224" fontId="7" fillId="0" borderId="0" applyFont="0" applyFill="0" applyBorder="0" applyAlignment="0" applyProtection="0">
      <alignment horizontal="right"/>
    </xf>
    <xf numFmtId="7" fontId="7" fillId="0" borderId="0" applyFill="0" applyBorder="0" applyProtection="0">
      <alignment horizontal="right"/>
    </xf>
    <xf numFmtId="224" fontId="7" fillId="0" borderId="0" applyFont="0" applyFill="0" applyBorder="0" applyAlignment="0" applyProtection="0">
      <alignment horizontal="right"/>
    </xf>
    <xf numFmtId="224" fontId="7" fillId="0" borderId="0" applyFont="0" applyFill="0" applyBorder="0" applyAlignment="0" applyProtection="0">
      <alignment horizontal="right"/>
    </xf>
    <xf numFmtId="225" fontId="95" fillId="33" borderId="0" applyFont="0" applyFill="0" applyBorder="0" applyAlignment="0" applyProtection="0"/>
    <xf numFmtId="226" fontId="7" fillId="0" borderId="0" applyFont="0" applyFill="0" applyBorder="0" applyAlignment="0" applyProtection="0">
      <alignment horizontal="right"/>
    </xf>
    <xf numFmtId="226" fontId="7" fillId="0" borderId="0" applyFont="0" applyFill="0" applyBorder="0" applyAlignment="0" applyProtection="0">
      <alignment horizontal="right"/>
    </xf>
    <xf numFmtId="226" fontId="7" fillId="0" borderId="0" applyFont="0" applyFill="0" applyBorder="0" applyAlignment="0" applyProtection="0">
      <alignment horizontal="right"/>
    </xf>
    <xf numFmtId="226" fontId="7" fillId="0" borderId="0" applyFont="0" applyFill="0" applyBorder="0" applyAlignment="0" applyProtection="0">
      <alignment horizontal="right"/>
    </xf>
    <xf numFmtId="226" fontId="7" fillId="0" borderId="0" applyFont="0" applyFill="0" applyBorder="0" applyAlignment="0" applyProtection="0">
      <alignment horizontal="right"/>
    </xf>
    <xf numFmtId="226" fontId="7" fillId="0" borderId="0" applyFont="0" applyFill="0" applyBorder="0" applyAlignment="0" applyProtection="0">
      <alignment horizontal="right"/>
    </xf>
    <xf numFmtId="226" fontId="7" fillId="0" borderId="0" applyFont="0" applyFill="0" applyBorder="0" applyAlignment="0" applyProtection="0">
      <alignment horizontal="right"/>
    </xf>
    <xf numFmtId="226" fontId="7" fillId="0" borderId="0" applyFont="0" applyFill="0" applyBorder="0" applyAlignment="0" applyProtection="0">
      <alignment horizontal="right"/>
    </xf>
    <xf numFmtId="226" fontId="7" fillId="0" borderId="0" applyFont="0" applyFill="0" applyBorder="0" applyAlignment="0" applyProtection="0">
      <alignment horizontal="right"/>
    </xf>
    <xf numFmtId="226" fontId="7" fillId="0" borderId="0" applyFont="0" applyFill="0" applyBorder="0" applyAlignment="0" applyProtection="0">
      <alignment horizontal="right"/>
    </xf>
    <xf numFmtId="226" fontId="7" fillId="0" borderId="0" applyFont="0" applyFill="0" applyBorder="0" applyAlignment="0" applyProtection="0">
      <alignment horizontal="right"/>
    </xf>
    <xf numFmtId="226" fontId="7" fillId="0" borderId="0" applyFont="0" applyFill="0" applyBorder="0" applyAlignment="0" applyProtection="0">
      <alignment horizontal="right"/>
    </xf>
    <xf numFmtId="226" fontId="7" fillId="0" borderId="0" applyFont="0" applyFill="0" applyBorder="0" applyAlignment="0" applyProtection="0">
      <alignment horizontal="right"/>
    </xf>
    <xf numFmtId="226" fontId="7" fillId="0" borderId="0" applyFont="0" applyFill="0" applyBorder="0" applyAlignment="0" applyProtection="0">
      <alignment horizontal="right"/>
    </xf>
    <xf numFmtId="226" fontId="7" fillId="0" borderId="0" applyFont="0" applyFill="0" applyBorder="0" applyAlignment="0" applyProtection="0">
      <alignment horizontal="right"/>
    </xf>
    <xf numFmtId="226" fontId="7" fillId="0" borderId="0" applyFont="0" applyFill="0" applyBorder="0" applyAlignment="0" applyProtection="0">
      <alignment horizontal="right"/>
    </xf>
    <xf numFmtId="226" fontId="7" fillId="0" borderId="0" applyFont="0" applyFill="0" applyBorder="0" applyAlignment="0" applyProtection="0">
      <alignment horizontal="right"/>
    </xf>
    <xf numFmtId="226" fontId="7" fillId="0" borderId="0" applyFont="0" applyFill="0" applyBorder="0" applyAlignment="0" applyProtection="0">
      <alignment horizontal="right"/>
    </xf>
    <xf numFmtId="226" fontId="7" fillId="0" borderId="0" applyFont="0" applyFill="0" applyBorder="0" applyAlignment="0" applyProtection="0">
      <alignment horizontal="right"/>
    </xf>
    <xf numFmtId="226" fontId="7" fillId="0" borderId="0" applyFont="0" applyFill="0" applyBorder="0" applyAlignment="0" applyProtection="0">
      <alignment horizontal="right"/>
    </xf>
    <xf numFmtId="226" fontId="7" fillId="0" borderId="0" applyFont="0" applyFill="0" applyBorder="0" applyAlignment="0" applyProtection="0">
      <alignment horizontal="right"/>
    </xf>
    <xf numFmtId="226" fontId="7" fillId="0" borderId="0" applyFont="0" applyFill="0" applyBorder="0" applyAlignment="0" applyProtection="0">
      <alignment horizontal="right"/>
    </xf>
    <xf numFmtId="226" fontId="7" fillId="0" borderId="0" applyFont="0" applyFill="0" applyBorder="0" applyAlignment="0" applyProtection="0">
      <alignment horizontal="right"/>
    </xf>
    <xf numFmtId="226" fontId="7" fillId="0" borderId="0" applyFont="0" applyFill="0" applyBorder="0" applyAlignment="0" applyProtection="0">
      <alignment horizontal="right"/>
    </xf>
    <xf numFmtId="226" fontId="7" fillId="0" borderId="0" applyFont="0" applyFill="0" applyBorder="0" applyAlignment="0" applyProtection="0">
      <alignment horizontal="right"/>
    </xf>
    <xf numFmtId="226" fontId="7" fillId="0" borderId="0" applyFont="0" applyFill="0" applyBorder="0" applyAlignment="0" applyProtection="0">
      <alignment horizontal="right"/>
    </xf>
    <xf numFmtId="226" fontId="7" fillId="0" borderId="0" applyFont="0" applyFill="0" applyBorder="0" applyAlignment="0" applyProtection="0">
      <alignment horizontal="right"/>
    </xf>
    <xf numFmtId="226" fontId="7" fillId="0" borderId="0" applyFont="0" applyFill="0" applyBorder="0" applyAlignment="0" applyProtection="0">
      <alignment horizontal="right"/>
    </xf>
    <xf numFmtId="226" fontId="7" fillId="0" borderId="0" applyFont="0" applyFill="0" applyBorder="0" applyAlignment="0" applyProtection="0">
      <alignment horizontal="right"/>
    </xf>
    <xf numFmtId="226" fontId="7" fillId="0" borderId="0" applyFont="0" applyFill="0" applyBorder="0" applyAlignment="0" applyProtection="0">
      <alignment horizontal="right"/>
    </xf>
    <xf numFmtId="227" fontId="7" fillId="0" borderId="0" applyFont="0" applyFill="0" applyBorder="0" applyAlignment="0" applyProtection="0">
      <alignment horizontal="right"/>
    </xf>
    <xf numFmtId="227" fontId="7" fillId="0" borderId="0" applyFont="0" applyFill="0" applyBorder="0" applyAlignment="0" applyProtection="0">
      <alignment horizontal="right"/>
    </xf>
    <xf numFmtId="227" fontId="7" fillId="0" borderId="0" applyFont="0" applyFill="0" applyBorder="0" applyAlignment="0" applyProtection="0">
      <alignment horizontal="right"/>
    </xf>
    <xf numFmtId="227" fontId="7" fillId="0" borderId="0" applyFont="0" applyFill="0" applyBorder="0" applyAlignment="0" applyProtection="0">
      <alignment horizontal="right"/>
    </xf>
    <xf numFmtId="226" fontId="7" fillId="0" borderId="0" applyFont="0" applyFill="0" applyBorder="0" applyAlignment="0" applyProtection="0">
      <alignment horizontal="right"/>
    </xf>
    <xf numFmtId="228" fontId="7" fillId="0" borderId="0" applyFont="0" applyFill="0" applyBorder="0" applyAlignment="0" applyProtection="0">
      <alignment horizontal="right"/>
    </xf>
    <xf numFmtId="228" fontId="7" fillId="0" borderId="0" applyFont="0" applyFill="0" applyBorder="0" applyAlignment="0" applyProtection="0">
      <alignment horizontal="right"/>
    </xf>
    <xf numFmtId="228" fontId="7" fillId="0" borderId="0" applyFont="0" applyFill="0" applyBorder="0" applyAlignment="0" applyProtection="0">
      <alignment horizontal="right"/>
    </xf>
    <xf numFmtId="228" fontId="7" fillId="0" borderId="0" applyFont="0" applyFill="0" applyBorder="0" applyAlignment="0" applyProtection="0">
      <alignment horizontal="right"/>
    </xf>
    <xf numFmtId="229" fontId="7" fillId="0" borderId="0" applyFont="0" applyFill="0" applyBorder="0" applyAlignment="0" applyProtection="0">
      <alignment horizontal="right"/>
    </xf>
    <xf numFmtId="229" fontId="7" fillId="0" borderId="0" applyFont="0" applyFill="0" applyBorder="0" applyAlignment="0" applyProtection="0">
      <alignment horizontal="right"/>
    </xf>
    <xf numFmtId="229" fontId="7" fillId="0" borderId="0" applyFont="0" applyFill="0" applyBorder="0" applyAlignment="0" applyProtection="0">
      <alignment horizontal="right"/>
    </xf>
    <xf numFmtId="229" fontId="7" fillId="0" borderId="0" applyFont="0" applyFill="0" applyBorder="0" applyAlignment="0" applyProtection="0">
      <alignment horizontal="right"/>
    </xf>
    <xf numFmtId="42" fontId="7" fillId="0" borderId="0" applyFont="0" applyFill="0" applyBorder="0" applyAlignment="0" applyProtection="0"/>
    <xf numFmtId="173" fontId="16" fillId="0" borderId="0" applyFont="0" applyFill="0" applyBorder="0" applyAlignment="0" applyProtection="0"/>
    <xf numFmtId="197" fontId="71" fillId="0" borderId="0" applyFont="0" applyFill="0" applyBorder="0" applyAlignment="0" applyProtection="0"/>
    <xf numFmtId="197" fontId="71" fillId="0" borderId="0" applyFont="0" applyFill="0" applyBorder="0" applyAlignment="0" applyProtection="0"/>
    <xf numFmtId="0" fontId="72" fillId="0" borderId="0" applyFont="0" applyFill="0" applyBorder="0" applyAlignment="0" applyProtection="0"/>
    <xf numFmtId="197" fontId="71" fillId="0" borderId="0" applyFont="0" applyFill="0" applyBorder="0" applyAlignment="0" applyProtection="0"/>
    <xf numFmtId="197" fontId="71" fillId="0" borderId="0" applyFont="0" applyFill="0" applyBorder="0" applyAlignment="0" applyProtection="0"/>
    <xf numFmtId="197" fontId="71" fillId="0" borderId="0" applyFont="0" applyFill="0" applyBorder="0" applyAlignment="0" applyProtection="0"/>
    <xf numFmtId="197" fontId="71" fillId="0" borderId="0" applyFont="0" applyFill="0" applyBorder="0" applyAlignment="0" applyProtection="0"/>
    <xf numFmtId="197" fontId="71" fillId="0" borderId="0" applyFont="0" applyFill="0" applyBorder="0" applyAlignment="0" applyProtection="0"/>
    <xf numFmtId="197" fontId="71" fillId="0" borderId="0" applyFont="0" applyFill="0" applyBorder="0" applyAlignment="0" applyProtection="0"/>
    <xf numFmtId="197" fontId="71" fillId="0" borderId="0" applyFont="0" applyFill="0" applyBorder="0" applyAlignment="0" applyProtection="0"/>
    <xf numFmtId="230" fontId="12" fillId="0" borderId="0" applyFont="0" applyFill="0" applyBorder="0" applyAlignment="0" applyProtection="0"/>
    <xf numFmtId="8" fontId="7" fillId="0" borderId="0" applyFont="0" applyFill="0" applyBorder="0" applyAlignment="0"/>
    <xf numFmtId="231" fontId="84" fillId="0" borderId="0" applyFont="0" applyFill="0" applyBorder="0" applyAlignment="0" applyProtection="0">
      <alignment horizontal="right"/>
    </xf>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10"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48"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6" fontId="65" fillId="0" borderId="0" applyFont="0" applyFill="0" applyBorder="0" applyAlignment="0" applyProtection="0"/>
    <xf numFmtId="6" fontId="65" fillId="0" borderId="0" applyFont="0" applyFill="0" applyBorder="0" applyAlignment="0" applyProtection="0"/>
    <xf numFmtId="6" fontId="65" fillId="0" borderId="0" applyFont="0" applyFill="0" applyBorder="0" applyAlignment="0" applyProtection="0"/>
    <xf numFmtId="6" fontId="65" fillId="0" borderId="0" applyFont="0" applyFill="0" applyBorder="0" applyAlignment="0" applyProtection="0"/>
    <xf numFmtId="6" fontId="65" fillId="0" borderId="0" applyFont="0" applyFill="0" applyBorder="0" applyAlignment="0" applyProtection="0"/>
    <xf numFmtId="6" fontId="65" fillId="0" borderId="0" applyFont="0" applyFill="0" applyBorder="0" applyAlignment="0" applyProtection="0"/>
    <xf numFmtId="6" fontId="65" fillId="0" borderId="0" applyFont="0" applyFill="0" applyBorder="0" applyAlignment="0" applyProtection="0"/>
    <xf numFmtId="6" fontId="65" fillId="0" borderId="0" applyFont="0" applyFill="0" applyBorder="0" applyAlignment="0" applyProtection="0"/>
    <xf numFmtId="6" fontId="65" fillId="0" borderId="0" applyFont="0" applyFill="0" applyBorder="0" applyAlignment="0" applyProtection="0"/>
    <xf numFmtId="6" fontId="65" fillId="0" borderId="0" applyFont="0" applyFill="0" applyBorder="0" applyAlignment="0" applyProtection="0"/>
    <xf numFmtId="6" fontId="65" fillId="0" borderId="0" applyFont="0" applyFill="0" applyBorder="0" applyAlignment="0" applyProtection="0"/>
    <xf numFmtId="6" fontId="65" fillId="0" borderId="0" applyFont="0" applyFill="0" applyBorder="0" applyAlignment="0" applyProtection="0"/>
    <xf numFmtId="6" fontId="65" fillId="0" borderId="0" applyFont="0" applyFill="0" applyBorder="0" applyAlignment="0" applyProtection="0"/>
    <xf numFmtId="6" fontId="65" fillId="0" borderId="0" applyFont="0" applyFill="0" applyBorder="0" applyAlignment="0" applyProtection="0"/>
    <xf numFmtId="6" fontId="65" fillId="0" borderId="0" applyFont="0" applyFill="0" applyBorder="0" applyAlignment="0" applyProtection="0"/>
    <xf numFmtId="6" fontId="65" fillId="0" borderId="0" applyFont="0" applyFill="0" applyBorder="0" applyAlignment="0" applyProtection="0"/>
    <xf numFmtId="6" fontId="65" fillId="0" borderId="0" applyFont="0" applyFill="0" applyBorder="0" applyAlignment="0" applyProtection="0"/>
    <xf numFmtId="6" fontId="65" fillId="0" borderId="0" applyFont="0" applyFill="0" applyBorder="0" applyAlignment="0" applyProtection="0"/>
    <xf numFmtId="6" fontId="65" fillId="0" borderId="0" applyFont="0" applyFill="0" applyBorder="0" applyAlignment="0" applyProtection="0"/>
    <xf numFmtId="6" fontId="65" fillId="0" borderId="0" applyFont="0" applyFill="0" applyBorder="0" applyAlignment="0" applyProtection="0"/>
    <xf numFmtId="6" fontId="65" fillId="0" borderId="0" applyFont="0" applyFill="0" applyBorder="0" applyAlignment="0" applyProtection="0"/>
    <xf numFmtId="232" fontId="7" fillId="0" borderId="0" applyFont="0" applyFill="0" applyBorder="0" applyAlignment="0" applyProtection="0">
      <alignment vertical="top"/>
      <protection hidden="1"/>
    </xf>
    <xf numFmtId="232" fontId="7" fillId="0" borderId="0" applyFont="0" applyFill="0" applyBorder="0" applyAlignment="0" applyProtection="0">
      <alignment vertical="top"/>
      <protection hidden="1"/>
    </xf>
    <xf numFmtId="5" fontId="40" fillId="0" borderId="0" applyFont="0" applyFill="0" applyBorder="0" applyAlignment="0" applyProtection="0"/>
    <xf numFmtId="7" fontId="40" fillId="0" borderId="0" applyFont="0" applyFill="0" applyBorder="0" applyAlignment="0" applyProtection="0"/>
    <xf numFmtId="233" fontId="7" fillId="0" borderId="0" applyFont="0" applyFill="0" applyBorder="0" applyAlignment="0" applyProtection="0"/>
    <xf numFmtId="233" fontId="7" fillId="0" borderId="0" applyFont="0" applyFill="0" applyBorder="0" applyAlignment="0" applyProtection="0"/>
    <xf numFmtId="233" fontId="7" fillId="0" borderId="0" applyFont="0" applyFill="0" applyBorder="0" applyAlignment="0" applyProtection="0"/>
    <xf numFmtId="233" fontId="7" fillId="0" borderId="0" applyFont="0" applyFill="0" applyBorder="0" applyAlignment="0" applyProtection="0"/>
    <xf numFmtId="233" fontId="7" fillId="0" borderId="0" applyFont="0" applyFill="0" applyBorder="0" applyAlignment="0" applyProtection="0"/>
    <xf numFmtId="233" fontId="7" fillId="0" borderId="0" applyFont="0" applyFill="0" applyBorder="0" applyAlignment="0" applyProtection="0"/>
    <xf numFmtId="233" fontId="7" fillId="0" borderId="0" applyFont="0" applyFill="0" applyBorder="0" applyAlignment="0" applyProtection="0"/>
    <xf numFmtId="233" fontId="7" fillId="0" borderId="0" applyFont="0" applyFill="0" applyBorder="0" applyAlignment="0" applyProtection="0"/>
    <xf numFmtId="234" fontId="7" fillId="0" borderId="0"/>
    <xf numFmtId="235" fontId="7" fillId="0" borderId="0" applyFill="0" applyBorder="0" applyProtection="0">
      <alignment vertical="center"/>
    </xf>
    <xf numFmtId="220" fontId="96" fillId="0" borderId="0">
      <protection locked="0"/>
    </xf>
    <xf numFmtId="15" fontId="38" fillId="0" borderId="0"/>
    <xf numFmtId="236" fontId="97" fillId="0" borderId="0" applyAlignment="0">
      <alignment horizontal="right"/>
    </xf>
    <xf numFmtId="0" fontId="16" fillId="0" borderId="0"/>
    <xf numFmtId="237" fontId="7" fillId="0" borderId="0" applyFill="0" applyBorder="0" applyProtection="0">
      <alignment horizontal="right"/>
    </xf>
    <xf numFmtId="14" fontId="7" fillId="0" borderId="0" applyFont="0" applyFill="0" applyBorder="0" applyProtection="0">
      <alignment horizontal="right"/>
    </xf>
    <xf numFmtId="14" fontId="7" fillId="0" borderId="0" applyFill="0" applyBorder="0" applyProtection="0">
      <alignment horizontal="right"/>
    </xf>
    <xf numFmtId="14" fontId="7" fillId="0" borderId="0" applyFont="0" applyFill="0" applyBorder="0" applyProtection="0">
      <alignment horizontal="right"/>
    </xf>
    <xf numFmtId="14" fontId="7" fillId="0" borderId="0" applyFont="0" applyFill="0" applyBorder="0" applyProtection="0">
      <alignment horizontal="right"/>
    </xf>
    <xf numFmtId="17" fontId="14" fillId="0" borderId="0" applyFill="0" applyBorder="0" applyProtection="0">
      <alignment horizontal="center"/>
    </xf>
    <xf numFmtId="15" fontId="79" fillId="0" borderId="0" applyFill="0" applyBorder="0" applyAlignment="0"/>
    <xf numFmtId="238" fontId="79" fillId="34" borderId="0" applyFont="0" applyFill="0" applyBorder="0" applyAlignment="0" applyProtection="0"/>
    <xf numFmtId="239" fontId="98" fillId="34" borderId="21" applyFont="0" applyFill="0" applyBorder="0" applyAlignment="0" applyProtection="0"/>
    <xf numFmtId="238" fontId="58" fillId="34" borderId="0" applyFont="0" applyFill="0" applyBorder="0" applyAlignment="0" applyProtection="0"/>
    <xf numFmtId="17" fontId="79" fillId="0" borderId="0" applyFill="0" applyBorder="0">
      <alignment horizontal="right"/>
    </xf>
    <xf numFmtId="240" fontId="79" fillId="0" borderId="4" applyFill="0" applyBorder="0"/>
    <xf numFmtId="0" fontId="86" fillId="0" borderId="0" applyFont="0" applyFill="0" applyBorder="0" applyAlignment="0" applyProtection="0"/>
    <xf numFmtId="0" fontId="86" fillId="0" borderId="0" applyFont="0" applyFill="0" applyBorder="0" applyAlignment="0" applyProtection="0"/>
    <xf numFmtId="0" fontId="86" fillId="0" borderId="0" applyFont="0" applyFill="0" applyBorder="0" applyAlignment="0" applyProtection="0"/>
    <xf numFmtId="0" fontId="86" fillId="0" borderId="0" applyFont="0" applyFill="0" applyBorder="0" applyAlignment="0" applyProtection="0"/>
    <xf numFmtId="0" fontId="86" fillId="0" borderId="0" applyFont="0" applyFill="0" applyBorder="0" applyAlignment="0" applyProtection="0"/>
    <xf numFmtId="0" fontId="86" fillId="0" borderId="0" applyFont="0" applyFill="0" applyBorder="0" applyAlignment="0" applyProtection="0"/>
    <xf numFmtId="0" fontId="86" fillId="0" borderId="0" applyFont="0" applyFill="0" applyBorder="0" applyAlignment="0" applyProtection="0"/>
    <xf numFmtId="235" fontId="84" fillId="0" borderId="0" applyFont="0" applyFill="0" applyBorder="0" applyAlignment="0" applyProtection="0"/>
    <xf numFmtId="14" fontId="10" fillId="0" borderId="0" applyFill="0" applyBorder="0" applyAlignment="0"/>
    <xf numFmtId="14" fontId="51" fillId="0" borderId="0">
      <alignment horizontal="center"/>
    </xf>
    <xf numFmtId="241" fontId="58" fillId="35" borderId="22" applyFill="0" applyBorder="0" applyProtection="0">
      <alignment horizontal="right"/>
      <protection locked="0"/>
    </xf>
    <xf numFmtId="42" fontId="99" fillId="0" borderId="0"/>
    <xf numFmtId="242" fontId="99" fillId="0" borderId="0"/>
    <xf numFmtId="0" fontId="100" fillId="0" borderId="0" applyNumberFormat="0" applyFill="0" applyBorder="0" applyAlignment="0" applyProtection="0"/>
    <xf numFmtId="38" fontId="38" fillId="0" borderId="23">
      <alignment vertical="center"/>
    </xf>
    <xf numFmtId="38" fontId="38" fillId="0" borderId="23">
      <alignment vertical="center"/>
    </xf>
    <xf numFmtId="38" fontId="38" fillId="0" borderId="23">
      <alignment vertical="center"/>
    </xf>
    <xf numFmtId="38" fontId="38" fillId="0" borderId="23">
      <alignment vertical="center"/>
    </xf>
    <xf numFmtId="38" fontId="38" fillId="0" borderId="23">
      <alignment vertical="center"/>
    </xf>
    <xf numFmtId="38" fontId="38" fillId="0" borderId="23">
      <alignment vertical="center"/>
    </xf>
    <xf numFmtId="38" fontId="38" fillId="0" borderId="23">
      <alignment vertical="center"/>
    </xf>
    <xf numFmtId="38" fontId="38" fillId="0" borderId="23">
      <alignment vertical="center"/>
    </xf>
    <xf numFmtId="38" fontId="38" fillId="0" borderId="23">
      <alignment vertical="center"/>
    </xf>
    <xf numFmtId="38" fontId="38" fillId="0" borderId="23">
      <alignment vertical="center"/>
    </xf>
    <xf numFmtId="38" fontId="38" fillId="0" borderId="23">
      <alignment vertical="center"/>
    </xf>
    <xf numFmtId="38" fontId="38" fillId="0" borderId="23">
      <alignment vertical="center"/>
    </xf>
    <xf numFmtId="38" fontId="38" fillId="0" borderId="23">
      <alignment vertical="center"/>
    </xf>
    <xf numFmtId="38" fontId="38" fillId="0" borderId="23">
      <alignment vertical="center"/>
    </xf>
    <xf numFmtId="38" fontId="38" fillId="0" borderId="23">
      <alignment vertical="center"/>
    </xf>
    <xf numFmtId="38" fontId="38" fillId="0" borderId="23">
      <alignment vertical="center"/>
    </xf>
    <xf numFmtId="38" fontId="38" fillId="0" borderId="23">
      <alignment vertical="center"/>
    </xf>
    <xf numFmtId="38" fontId="38" fillId="0" borderId="23">
      <alignment vertical="center"/>
    </xf>
    <xf numFmtId="38" fontId="38" fillId="0" borderId="23">
      <alignment vertical="center"/>
    </xf>
    <xf numFmtId="38" fontId="38" fillId="0" borderId="23">
      <alignment vertical="center"/>
    </xf>
    <xf numFmtId="0" fontId="16" fillId="0" borderId="0"/>
    <xf numFmtId="0" fontId="16" fillId="0" borderId="0"/>
    <xf numFmtId="243" fontId="7" fillId="0" borderId="0" applyFont="0" applyFill="0" applyBorder="0" applyAlignment="0" applyProtection="0"/>
    <xf numFmtId="244" fontId="7" fillId="0" borderId="0" applyFont="0" applyFill="0" applyBorder="0" applyAlignment="0" applyProtection="0"/>
    <xf numFmtId="166" fontId="101" fillId="0" borderId="0">
      <protection locked="0"/>
    </xf>
    <xf numFmtId="245" fontId="79" fillId="0" borderId="24">
      <alignment vertical="top"/>
    </xf>
    <xf numFmtId="245" fontId="58" fillId="0" borderId="0"/>
    <xf numFmtId="7" fontId="7" fillId="0" borderId="0" applyFont="0" applyFill="0" applyBorder="0" applyAlignment="0"/>
    <xf numFmtId="246" fontId="7" fillId="0" borderId="0"/>
    <xf numFmtId="42" fontId="41" fillId="0" borderId="0"/>
    <xf numFmtId="7" fontId="58" fillId="0" borderId="0"/>
    <xf numFmtId="0" fontId="84" fillId="0" borderId="25" applyNumberFormat="0" applyFont="0" applyFill="0" applyAlignment="0" applyProtection="0"/>
    <xf numFmtId="42" fontId="102" fillId="0" borderId="0" applyFill="0" applyBorder="0" applyAlignment="0" applyProtection="0"/>
    <xf numFmtId="220" fontId="88" fillId="0" borderId="2"/>
    <xf numFmtId="173" fontId="98" fillId="0" borderId="0" applyBorder="0"/>
    <xf numFmtId="186" fontId="98" fillId="0" borderId="0" applyBorder="0"/>
    <xf numFmtId="49" fontId="103" fillId="0" borderId="0" applyBorder="0">
      <alignment horizontal="center"/>
    </xf>
    <xf numFmtId="0" fontId="103" fillId="0" borderId="0" applyBorder="0">
      <alignment horizontal="center"/>
    </xf>
    <xf numFmtId="0" fontId="104" fillId="28" borderId="26" applyBorder="0">
      <alignment horizontal="center" vertical="center" wrapText="1"/>
    </xf>
    <xf numFmtId="0" fontId="105" fillId="0" borderId="0" applyBorder="0">
      <alignment horizontal="center"/>
    </xf>
    <xf numFmtId="0" fontId="106" fillId="28" borderId="26" applyBorder="0">
      <alignment horizontal="center" vertical="center" wrapText="1"/>
    </xf>
    <xf numFmtId="0" fontId="107" fillId="28" borderId="26" applyFill="0" applyBorder="0">
      <alignment horizontal="left" vertical="center"/>
    </xf>
    <xf numFmtId="0" fontId="41" fillId="0" borderId="1" applyBorder="0">
      <alignment horizontal="center" vertical="center" wrapText="1"/>
    </xf>
    <xf numFmtId="15" fontId="41" fillId="0" borderId="1" applyBorder="0">
      <alignment wrapText="1"/>
    </xf>
    <xf numFmtId="15" fontId="41" fillId="0" borderId="1" applyNumberFormat="0" applyBorder="0">
      <alignment vertical="center" wrapText="1"/>
    </xf>
    <xf numFmtId="0" fontId="14" fillId="36" borderId="1" applyBorder="0">
      <alignment horizontal="center" wrapText="1"/>
    </xf>
    <xf numFmtId="0" fontId="108" fillId="28" borderId="26" applyBorder="0">
      <alignment horizontal="centerContinuous"/>
    </xf>
    <xf numFmtId="166" fontId="109" fillId="0" borderId="0">
      <protection locked="0"/>
    </xf>
    <xf numFmtId="166" fontId="109" fillId="0" borderId="0">
      <protection locked="0"/>
    </xf>
    <xf numFmtId="44" fontId="16" fillId="0" borderId="0" applyFill="0" applyBorder="0" applyAlignment="0"/>
    <xf numFmtId="207" fontId="71" fillId="0" borderId="0" applyFill="0" applyBorder="0" applyAlignment="0"/>
    <xf numFmtId="207" fontId="71" fillId="0" borderId="0" applyFill="0" applyBorder="0" applyAlignment="0"/>
    <xf numFmtId="0" fontId="72" fillId="0" borderId="0" applyFill="0" applyBorder="0" applyAlignment="0"/>
    <xf numFmtId="207" fontId="71" fillId="0" borderId="0" applyFill="0" applyBorder="0" applyAlignment="0"/>
    <xf numFmtId="207" fontId="71" fillId="0" borderId="0" applyFill="0" applyBorder="0" applyAlignment="0"/>
    <xf numFmtId="207" fontId="71" fillId="0" borderId="0" applyFill="0" applyBorder="0" applyAlignment="0"/>
    <xf numFmtId="207" fontId="71" fillId="0" borderId="0" applyFill="0" applyBorder="0" applyAlignment="0"/>
    <xf numFmtId="207" fontId="71" fillId="0" borderId="0" applyFill="0" applyBorder="0" applyAlignment="0"/>
    <xf numFmtId="207" fontId="71" fillId="0" borderId="0" applyFill="0" applyBorder="0" applyAlignment="0"/>
    <xf numFmtId="207" fontId="71" fillId="0" borderId="0" applyFill="0" applyBorder="0" applyAlignment="0"/>
    <xf numFmtId="173" fontId="16" fillId="0" borderId="0" applyFill="0" applyBorder="0" applyAlignment="0"/>
    <xf numFmtId="197" fontId="71" fillId="0" borderId="0" applyFill="0" applyBorder="0" applyAlignment="0"/>
    <xf numFmtId="197" fontId="71" fillId="0" borderId="0" applyFill="0" applyBorder="0" applyAlignment="0"/>
    <xf numFmtId="0" fontId="72" fillId="0" borderId="0" applyFill="0" applyBorder="0" applyAlignment="0"/>
    <xf numFmtId="197" fontId="71" fillId="0" borderId="0" applyFill="0" applyBorder="0" applyAlignment="0"/>
    <xf numFmtId="197" fontId="71" fillId="0" borderId="0" applyFill="0" applyBorder="0" applyAlignment="0"/>
    <xf numFmtId="197" fontId="71" fillId="0" borderId="0" applyFill="0" applyBorder="0" applyAlignment="0"/>
    <xf numFmtId="197" fontId="71" fillId="0" borderId="0" applyFill="0" applyBorder="0" applyAlignment="0"/>
    <xf numFmtId="197" fontId="71" fillId="0" borderId="0" applyFill="0" applyBorder="0" applyAlignment="0"/>
    <xf numFmtId="197" fontId="71" fillId="0" borderId="0" applyFill="0" applyBorder="0" applyAlignment="0"/>
    <xf numFmtId="197" fontId="71" fillId="0" borderId="0" applyFill="0" applyBorder="0" applyAlignment="0"/>
    <xf numFmtId="44" fontId="16" fillId="0" borderId="0" applyFill="0" applyBorder="0" applyAlignment="0"/>
    <xf numFmtId="207" fontId="71" fillId="0" borderId="0" applyFill="0" applyBorder="0" applyAlignment="0"/>
    <xf numFmtId="207" fontId="71" fillId="0" borderId="0" applyFill="0" applyBorder="0" applyAlignment="0"/>
    <xf numFmtId="0" fontId="72" fillId="0" borderId="0" applyFill="0" applyBorder="0" applyAlignment="0"/>
    <xf numFmtId="207" fontId="71" fillId="0" borderId="0" applyFill="0" applyBorder="0" applyAlignment="0"/>
    <xf numFmtId="207" fontId="71" fillId="0" borderId="0" applyFill="0" applyBorder="0" applyAlignment="0"/>
    <xf numFmtId="207" fontId="71" fillId="0" borderId="0" applyFill="0" applyBorder="0" applyAlignment="0"/>
    <xf numFmtId="207" fontId="71" fillId="0" borderId="0" applyFill="0" applyBorder="0" applyAlignment="0"/>
    <xf numFmtId="207" fontId="71" fillId="0" borderId="0" applyFill="0" applyBorder="0" applyAlignment="0"/>
    <xf numFmtId="207" fontId="71" fillId="0" borderId="0" applyFill="0" applyBorder="0" applyAlignment="0"/>
    <xf numFmtId="207" fontId="71" fillId="0" borderId="0" applyFill="0" applyBorder="0" applyAlignment="0"/>
    <xf numFmtId="186" fontId="16" fillId="0" borderId="0" applyFill="0" applyBorder="0" applyAlignment="0"/>
    <xf numFmtId="208" fontId="71" fillId="0" borderId="0" applyFill="0" applyBorder="0" applyAlignment="0"/>
    <xf numFmtId="208" fontId="71" fillId="0" borderId="0" applyFill="0" applyBorder="0" applyAlignment="0"/>
    <xf numFmtId="0" fontId="7" fillId="0" borderId="0" applyFill="0" applyBorder="0" applyAlignment="0"/>
    <xf numFmtId="208" fontId="71" fillId="0" borderId="0" applyFill="0" applyBorder="0" applyAlignment="0"/>
    <xf numFmtId="208" fontId="71" fillId="0" borderId="0" applyFill="0" applyBorder="0" applyAlignment="0"/>
    <xf numFmtId="208" fontId="71" fillId="0" borderId="0" applyFill="0" applyBorder="0" applyAlignment="0"/>
    <xf numFmtId="208" fontId="71" fillId="0" borderId="0" applyFill="0" applyBorder="0" applyAlignment="0"/>
    <xf numFmtId="208" fontId="71" fillId="0" borderId="0" applyFill="0" applyBorder="0" applyAlignment="0"/>
    <xf numFmtId="208" fontId="71" fillId="0" borderId="0" applyFill="0" applyBorder="0" applyAlignment="0"/>
    <xf numFmtId="208" fontId="71" fillId="0" borderId="0" applyFill="0" applyBorder="0" applyAlignment="0"/>
    <xf numFmtId="173" fontId="16" fillId="0" borderId="0" applyFill="0" applyBorder="0" applyAlignment="0"/>
    <xf numFmtId="197" fontId="71" fillId="0" borderId="0" applyFill="0" applyBorder="0" applyAlignment="0"/>
    <xf numFmtId="197" fontId="71" fillId="0" borderId="0" applyFill="0" applyBorder="0" applyAlignment="0"/>
    <xf numFmtId="0" fontId="72" fillId="0" borderId="0" applyFill="0" applyBorder="0" applyAlignment="0"/>
    <xf numFmtId="197" fontId="71" fillId="0" borderId="0" applyFill="0" applyBorder="0" applyAlignment="0"/>
    <xf numFmtId="197" fontId="71" fillId="0" borderId="0" applyFill="0" applyBorder="0" applyAlignment="0"/>
    <xf numFmtId="197" fontId="71" fillId="0" borderId="0" applyFill="0" applyBorder="0" applyAlignment="0"/>
    <xf numFmtId="197" fontId="71" fillId="0" borderId="0" applyFill="0" applyBorder="0" applyAlignment="0"/>
    <xf numFmtId="197" fontId="71" fillId="0" borderId="0" applyFill="0" applyBorder="0" applyAlignment="0"/>
    <xf numFmtId="197" fontId="71" fillId="0" borderId="0" applyFill="0" applyBorder="0" applyAlignment="0"/>
    <xf numFmtId="197" fontId="71" fillId="0" borderId="0" applyFill="0" applyBorder="0" applyAlignment="0"/>
    <xf numFmtId="0" fontId="110" fillId="0" borderId="0" applyNumberFormat="0" applyAlignment="0">
      <alignment horizontal="left"/>
    </xf>
    <xf numFmtId="0" fontId="110" fillId="0" borderId="0" applyNumberFormat="0" applyAlignment="0">
      <alignment horizontal="left"/>
    </xf>
    <xf numFmtId="0" fontId="110" fillId="0" borderId="0" applyNumberFormat="0" applyAlignment="0">
      <alignment horizontal="left"/>
    </xf>
    <xf numFmtId="0" fontId="110" fillId="0" borderId="0" applyNumberFormat="0" applyAlignment="0">
      <alignment horizontal="left"/>
    </xf>
    <xf numFmtId="0" fontId="110" fillId="0" borderId="0" applyNumberFormat="0" applyAlignment="0">
      <alignment horizontal="left"/>
    </xf>
    <xf numFmtId="0" fontId="110" fillId="0" borderId="0" applyNumberFormat="0" applyAlignment="0">
      <alignment horizontal="left"/>
    </xf>
    <xf numFmtId="0" fontId="110" fillId="0" borderId="0" applyNumberFormat="0" applyAlignment="0">
      <alignment horizontal="left"/>
    </xf>
    <xf numFmtId="0" fontId="110" fillId="0" borderId="0" applyNumberFormat="0" applyAlignment="0">
      <alignment horizontal="left"/>
    </xf>
    <xf numFmtId="175" fontId="7" fillId="0" borderId="0" applyFont="0" applyFill="0" applyBorder="0" applyAlignment="0" applyProtection="0"/>
    <xf numFmtId="175" fontId="7" fillId="0" borderId="0" applyFont="0" applyFill="0" applyBorder="0" applyAlignment="0" applyProtection="0"/>
    <xf numFmtId="175" fontId="7" fillId="0" borderId="0" applyFont="0" applyFill="0" applyBorder="0" applyAlignment="0" applyProtection="0"/>
    <xf numFmtId="175" fontId="7" fillId="0" borderId="0" applyFont="0" applyFill="0" applyBorder="0" applyAlignment="0" applyProtection="0"/>
    <xf numFmtId="175" fontId="7" fillId="0" borderId="0" applyFont="0" applyFill="0" applyBorder="0" applyAlignment="0" applyProtection="0"/>
    <xf numFmtId="175" fontId="7" fillId="0" borderId="0" applyFont="0" applyFill="0" applyBorder="0" applyAlignment="0" applyProtection="0"/>
    <xf numFmtId="175" fontId="7" fillId="0" borderId="0" applyFont="0" applyFill="0" applyBorder="0" applyAlignment="0" applyProtection="0"/>
    <xf numFmtId="175" fontId="7" fillId="0" borderId="0" applyFont="0" applyFill="0" applyBorder="0" applyAlignment="0" applyProtection="0"/>
    <xf numFmtId="247" fontId="58" fillId="37" borderId="18" applyFill="0" applyBorder="0" applyProtection="0">
      <alignment horizontal="left"/>
    </xf>
    <xf numFmtId="0" fontId="111" fillId="0" borderId="0" applyNumberFormat="0" applyFill="0" applyBorder="0" applyAlignment="0" applyProtection="0"/>
    <xf numFmtId="166" fontId="101" fillId="0" borderId="0">
      <protection locked="0"/>
    </xf>
    <xf numFmtId="166" fontId="101" fillId="0" borderId="0">
      <protection locked="0"/>
    </xf>
    <xf numFmtId="166" fontId="101" fillId="0" borderId="0">
      <protection locked="0"/>
    </xf>
    <xf numFmtId="166" fontId="101" fillId="0" borderId="0">
      <protection locked="0"/>
    </xf>
    <xf numFmtId="166" fontId="101" fillId="0" borderId="0">
      <protection locked="0"/>
    </xf>
    <xf numFmtId="166" fontId="101" fillId="0" borderId="0">
      <protection locked="0"/>
    </xf>
    <xf numFmtId="166" fontId="101" fillId="0" borderId="0">
      <protection locked="0"/>
    </xf>
    <xf numFmtId="166" fontId="101" fillId="0" borderId="0">
      <protection locked="0"/>
    </xf>
    <xf numFmtId="166" fontId="101" fillId="0" borderId="0">
      <protection locked="0"/>
    </xf>
    <xf numFmtId="2" fontId="12" fillId="0" borderId="0" applyProtection="0"/>
    <xf numFmtId="248" fontId="7" fillId="0" borderId="0" applyFill="0" applyBorder="0" applyProtection="0">
      <alignment horizontal="left"/>
    </xf>
    <xf numFmtId="249" fontId="7" fillId="34" borderId="0" applyFont="0" applyFill="0" applyBorder="0" applyAlignment="0"/>
    <xf numFmtId="2" fontId="86" fillId="0" borderId="0" applyFont="0" applyFill="0" applyBorder="0" applyAlignment="0" applyProtection="0"/>
    <xf numFmtId="2" fontId="86" fillId="0" borderId="0" applyFont="0" applyFill="0" applyBorder="0" applyAlignment="0" applyProtection="0"/>
    <xf numFmtId="2" fontId="86" fillId="0" borderId="0" applyFont="0" applyFill="0" applyBorder="0" applyAlignment="0" applyProtection="0"/>
    <xf numFmtId="2" fontId="86" fillId="0" borderId="0" applyFont="0" applyFill="0" applyBorder="0" applyAlignment="0" applyProtection="0"/>
    <xf numFmtId="2" fontId="86" fillId="0" borderId="0" applyFont="0" applyFill="0" applyBorder="0" applyAlignment="0" applyProtection="0"/>
    <xf numFmtId="2" fontId="86" fillId="0" borderId="0" applyFont="0" applyFill="0" applyBorder="0" applyAlignment="0" applyProtection="0"/>
    <xf numFmtId="2" fontId="86" fillId="0" borderId="0" applyFont="0" applyFill="0" applyBorder="0" applyAlignment="0" applyProtection="0"/>
    <xf numFmtId="0" fontId="112" fillId="0" borderId="0" applyNumberFormat="0" applyFill="0" applyBorder="0" applyAlignment="0" applyProtection="0">
      <alignment vertical="top"/>
      <protection locked="0"/>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13" fillId="0" borderId="0">
      <alignment horizontal="left"/>
    </xf>
    <xf numFmtId="0" fontId="114" fillId="0" borderId="0">
      <alignment horizontal="left"/>
    </xf>
    <xf numFmtId="0" fontId="115" fillId="0" borderId="0" applyFill="0" applyBorder="0" applyProtection="0">
      <alignment horizontal="left"/>
    </xf>
    <xf numFmtId="0" fontId="115" fillId="0" borderId="0" applyNumberFormat="0" applyFill="0" applyBorder="0" applyProtection="0">
      <alignment horizontal="left"/>
    </xf>
    <xf numFmtId="0" fontId="115" fillId="0" borderId="0" applyFill="0" applyBorder="0" applyProtection="0">
      <alignment vertical="center"/>
    </xf>
    <xf numFmtId="0" fontId="116" fillId="19" borderId="0" applyNumberFormat="0" applyBorder="0" applyAlignment="0" applyProtection="0"/>
    <xf numFmtId="38" fontId="7" fillId="0" borderId="0" applyProtection="0"/>
    <xf numFmtId="38" fontId="58" fillId="33" borderId="0" applyNumberFormat="0" applyBorder="0" applyAlignment="0" applyProtection="0"/>
    <xf numFmtId="38" fontId="20" fillId="0" borderId="18"/>
    <xf numFmtId="250" fontId="84" fillId="0" borderId="0" applyFont="0" applyFill="0" applyBorder="0" applyAlignment="0" applyProtection="0">
      <alignment horizontal="right"/>
    </xf>
    <xf numFmtId="0" fontId="117" fillId="0" borderId="0">
      <alignment horizontal="left"/>
    </xf>
    <xf numFmtId="0" fontId="118" fillId="0" borderId="0" applyNumberFormat="0" applyFill="0" applyBorder="0" applyAlignment="0" applyProtection="0"/>
    <xf numFmtId="0" fontId="117" fillId="0" borderId="0">
      <alignment horizontal="left"/>
    </xf>
    <xf numFmtId="0" fontId="117" fillId="0" borderId="0">
      <alignment horizontal="left"/>
    </xf>
    <xf numFmtId="0" fontId="117" fillId="0" borderId="0">
      <alignment horizontal="left"/>
    </xf>
    <xf numFmtId="0" fontId="117" fillId="0" borderId="0">
      <alignment horizontal="left"/>
    </xf>
    <xf numFmtId="0" fontId="117" fillId="0" borderId="0">
      <alignment horizontal="left"/>
    </xf>
    <xf numFmtId="0" fontId="117" fillId="0" borderId="0">
      <alignment horizontal="left"/>
    </xf>
    <xf numFmtId="0" fontId="119" fillId="0" borderId="0">
      <alignment horizontal="left"/>
    </xf>
    <xf numFmtId="251" fontId="79" fillId="34" borderId="27"/>
    <xf numFmtId="251" fontId="79" fillId="0" borderId="4"/>
    <xf numFmtId="0" fontId="120" fillId="0" borderId="0">
      <alignment horizontal="right"/>
    </xf>
    <xf numFmtId="0" fontId="77" fillId="0" borderId="28" applyNumberFormat="0" applyAlignment="0" applyProtection="0">
      <alignment horizontal="left" vertical="center"/>
    </xf>
    <xf numFmtId="0" fontId="77" fillId="0" borderId="28" applyNumberFormat="0" applyAlignment="0" applyProtection="0">
      <alignment horizontal="left" vertical="center"/>
    </xf>
    <xf numFmtId="0" fontId="77" fillId="0" borderId="27">
      <alignment horizontal="left" vertical="center"/>
    </xf>
    <xf numFmtId="0" fontId="77" fillId="0" borderId="27">
      <alignment horizontal="left" vertical="center"/>
    </xf>
    <xf numFmtId="14" fontId="14" fillId="38" borderId="15">
      <alignment horizontal="center" vertical="center" wrapText="1"/>
    </xf>
    <xf numFmtId="0" fontId="121" fillId="0" borderId="29" applyNumberFormat="0" applyFill="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3" fillId="0" borderId="0">
      <alignment horizontal="left"/>
    </xf>
    <xf numFmtId="0" fontId="124" fillId="0" borderId="30">
      <alignment horizontal="left" vertical="top"/>
    </xf>
    <xf numFmtId="0" fontId="125" fillId="39" borderId="1" applyNumberFormat="0">
      <alignment horizontal="center" vertical="center"/>
    </xf>
    <xf numFmtId="0" fontId="125" fillId="39" borderId="1" applyNumberFormat="0">
      <alignment horizontal="center" vertical="center"/>
    </xf>
    <xf numFmtId="0" fontId="125" fillId="39" borderId="1" applyNumberFormat="0">
      <alignment horizontal="center" vertical="center"/>
    </xf>
    <xf numFmtId="0" fontId="125" fillId="39" borderId="1" applyNumberFormat="0">
      <alignment horizontal="center" vertical="center"/>
    </xf>
    <xf numFmtId="0" fontId="125" fillId="39" borderId="1" applyNumberFormat="0">
      <alignment horizontal="center" vertical="center"/>
    </xf>
    <xf numFmtId="0" fontId="126" fillId="0" borderId="31" applyNumberFormat="0" applyFill="0" applyAlignment="0" applyProtection="0"/>
    <xf numFmtId="0" fontId="127" fillId="0" borderId="0" applyNumberFormat="0" applyFill="0" applyBorder="0" applyAlignment="0" applyProtection="0"/>
    <xf numFmtId="0" fontId="127" fillId="0" borderId="0" applyNumberFormat="0" applyFill="0" applyBorder="0" applyAlignment="0" applyProtection="0"/>
    <xf numFmtId="0" fontId="127" fillId="0" borderId="0" applyNumberFormat="0" applyFill="0" applyBorder="0" applyAlignment="0" applyProtection="0"/>
    <xf numFmtId="0" fontId="127" fillId="0" borderId="0" applyNumberFormat="0" applyFill="0" applyBorder="0" applyAlignment="0" applyProtection="0"/>
    <xf numFmtId="0" fontId="127" fillId="0" borderId="0" applyNumberFormat="0" applyFill="0" applyBorder="0" applyAlignment="0" applyProtection="0"/>
    <xf numFmtId="0" fontId="127" fillId="0" borderId="0" applyNumberFormat="0" applyFill="0" applyBorder="0" applyAlignment="0" applyProtection="0"/>
    <xf numFmtId="0" fontId="128" fillId="0" borderId="0">
      <alignment horizontal="left"/>
    </xf>
    <xf numFmtId="0" fontId="129" fillId="0" borderId="30">
      <alignment horizontal="left" vertical="top"/>
    </xf>
    <xf numFmtId="0" fontId="130" fillId="0" borderId="32" applyNumberFormat="0" applyFill="0" applyAlignment="0" applyProtection="0"/>
    <xf numFmtId="0" fontId="131" fillId="0" borderId="0">
      <alignment horizontal="left"/>
    </xf>
    <xf numFmtId="0" fontId="130" fillId="0" borderId="0" applyNumberFormat="0" applyFill="0" applyBorder="0" applyAlignment="0" applyProtection="0"/>
    <xf numFmtId="0" fontId="125" fillId="39" borderId="1" applyNumberFormat="0">
      <alignment horizontal="center" vertical="center"/>
    </xf>
    <xf numFmtId="0" fontId="125" fillId="39" borderId="1" applyNumberFormat="0">
      <alignment horizontal="center" vertical="center"/>
    </xf>
    <xf numFmtId="0" fontId="125" fillId="39" borderId="1" applyNumberFormat="0">
      <alignment horizontal="center" vertical="center"/>
    </xf>
    <xf numFmtId="0" fontId="125" fillId="39" borderId="1" applyNumberFormat="0">
      <alignment horizontal="center" vertical="center"/>
    </xf>
    <xf numFmtId="0" fontId="125" fillId="39" borderId="1" applyNumberFormat="0">
      <alignment horizontal="center" vertical="center"/>
    </xf>
    <xf numFmtId="0" fontId="125" fillId="39" borderId="1" applyNumberFormat="0">
      <alignment horizontal="center" vertical="center"/>
    </xf>
    <xf numFmtId="0" fontId="125" fillId="39" borderId="1" applyNumberFormat="0">
      <alignment horizontal="center" vertical="center"/>
    </xf>
    <xf numFmtId="0" fontId="125" fillId="39" borderId="1" applyNumberFormat="0">
      <alignment horizontal="center" vertical="center"/>
    </xf>
    <xf numFmtId="0" fontId="125" fillId="39" borderId="1" applyNumberFormat="0">
      <alignment horizontal="center" vertical="center"/>
    </xf>
    <xf numFmtId="0" fontId="125" fillId="39" borderId="1" applyNumberFormat="0">
      <alignment horizontal="center" vertical="center"/>
    </xf>
    <xf numFmtId="0" fontId="125" fillId="39" borderId="1" applyNumberFormat="0">
      <alignment horizontal="center" vertical="center"/>
    </xf>
    <xf numFmtId="173" fontId="58" fillId="0" borderId="4">
      <alignment horizontal="right" vertical="center"/>
    </xf>
    <xf numFmtId="0" fontId="14" fillId="0" borderId="0" applyFill="0" applyAlignment="0" applyProtection="0">
      <protection locked="0"/>
    </xf>
    <xf numFmtId="0" fontId="132" fillId="0" borderId="4" applyFill="0" applyAlignment="0" applyProtection="0">
      <protection locked="0"/>
    </xf>
    <xf numFmtId="0" fontId="133" fillId="0" borderId="0" applyProtection="0"/>
    <xf numFmtId="252" fontId="7" fillId="0" borderId="0">
      <protection locked="0"/>
    </xf>
    <xf numFmtId="252" fontId="7" fillId="0" borderId="0">
      <protection locked="0"/>
    </xf>
    <xf numFmtId="252" fontId="7" fillId="0" borderId="0">
      <protection locked="0"/>
    </xf>
    <xf numFmtId="252" fontId="7" fillId="0" borderId="0">
      <protection locked="0"/>
    </xf>
    <xf numFmtId="252" fontId="7" fillId="0" borderId="0">
      <protection locked="0"/>
    </xf>
    <xf numFmtId="252" fontId="7" fillId="0" borderId="0">
      <protection locked="0"/>
    </xf>
    <xf numFmtId="252" fontId="7" fillId="0" borderId="0">
      <protection locked="0"/>
    </xf>
    <xf numFmtId="0" fontId="77" fillId="0" borderId="0" applyProtection="0"/>
    <xf numFmtId="252" fontId="7" fillId="0" borderId="0">
      <protection locked="0"/>
    </xf>
    <xf numFmtId="252" fontId="7" fillId="0" borderId="0">
      <protection locked="0"/>
    </xf>
    <xf numFmtId="252" fontId="7" fillId="0" borderId="0">
      <protection locked="0"/>
    </xf>
    <xf numFmtId="252" fontId="7" fillId="0" borderId="0">
      <protection locked="0"/>
    </xf>
    <xf numFmtId="252" fontId="7" fillId="0" borderId="0">
      <protection locked="0"/>
    </xf>
    <xf numFmtId="252" fontId="7" fillId="0" borderId="0">
      <protection locked="0"/>
    </xf>
    <xf numFmtId="252" fontId="7" fillId="0" borderId="0">
      <protection locked="0"/>
    </xf>
    <xf numFmtId="0" fontId="134" fillId="0" borderId="15">
      <alignment horizontal="center"/>
    </xf>
    <xf numFmtId="0" fontId="134" fillId="0" borderId="15">
      <alignment horizontal="center"/>
    </xf>
    <xf numFmtId="0" fontId="134" fillId="0" borderId="15">
      <alignment horizontal="center"/>
    </xf>
    <xf numFmtId="0" fontId="134" fillId="0" borderId="15">
      <alignment horizontal="center"/>
    </xf>
    <xf numFmtId="0" fontId="134" fillId="0" borderId="15">
      <alignment horizontal="center"/>
    </xf>
    <xf numFmtId="0" fontId="134" fillId="0" borderId="15">
      <alignment horizontal="center"/>
    </xf>
    <xf numFmtId="0" fontId="134" fillId="0" borderId="15">
      <alignment horizontal="center"/>
    </xf>
    <xf numFmtId="0" fontId="134" fillId="0" borderId="15">
      <alignment horizontal="center"/>
    </xf>
    <xf numFmtId="38" fontId="135" fillId="0" borderId="0" applyNumberFormat="0" applyFill="0" applyBorder="0" applyProtection="0">
      <alignment horizontal="center"/>
    </xf>
    <xf numFmtId="0" fontId="134" fillId="0" borderId="15">
      <alignment horizontal="center"/>
    </xf>
    <xf numFmtId="0" fontId="134" fillId="0" borderId="0">
      <alignment horizontal="center"/>
    </xf>
    <xf numFmtId="0" fontId="134" fillId="0" borderId="0">
      <alignment horizontal="center"/>
    </xf>
    <xf numFmtId="0" fontId="134" fillId="0" borderId="0">
      <alignment horizontal="center"/>
    </xf>
    <xf numFmtId="0" fontId="134" fillId="0" borderId="0">
      <alignment horizontal="center"/>
    </xf>
    <xf numFmtId="0" fontId="134" fillId="0" borderId="0">
      <alignment horizontal="center"/>
    </xf>
    <xf numFmtId="0" fontId="134" fillId="0" borderId="0">
      <alignment horizontal="center"/>
    </xf>
    <xf numFmtId="0" fontId="134" fillId="0" borderId="0">
      <alignment horizontal="center"/>
    </xf>
    <xf numFmtId="0" fontId="134" fillId="0" borderId="0">
      <alignment horizontal="center"/>
    </xf>
    <xf numFmtId="0" fontId="136" fillId="37" borderId="33" applyBorder="0">
      <alignment horizontal="center"/>
    </xf>
    <xf numFmtId="0" fontId="137" fillId="0" borderId="34" applyNumberFormat="0" applyFill="0" applyAlignment="0" applyProtection="0"/>
    <xf numFmtId="0" fontId="137" fillId="0" borderId="34" applyNumberFormat="0" applyFill="0" applyAlignment="0" applyProtection="0"/>
    <xf numFmtId="0" fontId="71" fillId="0" borderId="0"/>
    <xf numFmtId="166" fontId="138" fillId="0" borderId="0" applyNumberFormat="0" applyFill="0" applyBorder="0" applyAlignment="0" applyProtection="0">
      <alignment vertical="top"/>
      <protection locked="0"/>
    </xf>
    <xf numFmtId="0" fontId="139" fillId="0" borderId="0" applyNumberFormat="0" applyFill="0" applyBorder="0" applyAlignment="0" applyProtection="0">
      <alignment vertical="top"/>
      <protection locked="0"/>
    </xf>
    <xf numFmtId="166" fontId="140" fillId="0" borderId="0" applyNumberFormat="0" applyAlignment="0">
      <alignment horizontal="left"/>
    </xf>
    <xf numFmtId="0" fontId="140" fillId="0" borderId="0" applyNumberFormat="0" applyAlignment="0">
      <alignment horizontal="left"/>
    </xf>
    <xf numFmtId="10" fontId="58" fillId="34" borderId="1" applyNumberFormat="0" applyBorder="0" applyAlignment="0" applyProtection="0"/>
    <xf numFmtId="218" fontId="141" fillId="0" borderId="0" applyFill="0" applyBorder="0" applyProtection="0">
      <alignment horizontal="right"/>
    </xf>
    <xf numFmtId="0" fontId="142" fillId="21" borderId="8" applyNumberFormat="0" applyAlignment="0" applyProtection="0"/>
    <xf numFmtId="40" fontId="137" fillId="0" borderId="0" applyNumberFormat="0" applyFill="0" applyBorder="0" applyAlignment="0" applyProtection="0"/>
    <xf numFmtId="173" fontId="55" fillId="30" borderId="0"/>
    <xf numFmtId="173" fontId="143" fillId="30" borderId="0"/>
    <xf numFmtId="173" fontId="143" fillId="30" borderId="0"/>
    <xf numFmtId="173" fontId="55" fillId="30" borderId="0"/>
    <xf numFmtId="173" fontId="143" fillId="30" borderId="0"/>
    <xf numFmtId="173" fontId="143" fillId="30" borderId="0"/>
    <xf numFmtId="173" fontId="143" fillId="30" borderId="0"/>
    <xf numFmtId="173" fontId="143" fillId="30" borderId="0"/>
    <xf numFmtId="173" fontId="143" fillId="30" borderId="0"/>
    <xf numFmtId="173" fontId="143" fillId="30" borderId="0"/>
    <xf numFmtId="173" fontId="143" fillId="30" borderId="0"/>
    <xf numFmtId="253" fontId="141" fillId="0" borderId="0" applyFill="0" applyBorder="0" applyProtection="0">
      <alignment horizontal="right"/>
    </xf>
    <xf numFmtId="254" fontId="141" fillId="0" borderId="0" applyFill="0" applyBorder="0" applyProtection="0">
      <alignment horizontal="right"/>
    </xf>
    <xf numFmtId="255" fontId="141" fillId="0" borderId="0" applyFill="0" applyBorder="0" applyProtection="0">
      <alignment horizontal="right"/>
    </xf>
    <xf numFmtId="8" fontId="58" fillId="34" borderId="0" applyFont="0" applyBorder="0" applyAlignment="0" applyProtection="0">
      <protection locked="0"/>
    </xf>
    <xf numFmtId="239" fontId="58" fillId="34" borderId="0" applyFont="0" applyBorder="0" applyAlignment="0" applyProtection="0">
      <protection locked="0"/>
    </xf>
    <xf numFmtId="249" fontId="58" fillId="34" borderId="0" applyFont="0" applyBorder="0" applyAlignment="0">
      <protection locked="0"/>
    </xf>
    <xf numFmtId="256" fontId="141" fillId="0" borderId="0" applyFill="0" applyBorder="0" applyProtection="0">
      <alignment horizontal="right"/>
    </xf>
    <xf numFmtId="257" fontId="141" fillId="0" borderId="0" applyFill="0" applyBorder="0" applyProtection="0"/>
    <xf numFmtId="38" fontId="98" fillId="34" borderId="0">
      <protection locked="0"/>
    </xf>
    <xf numFmtId="251" fontId="58" fillId="34" borderId="0" applyBorder="0"/>
    <xf numFmtId="251" fontId="98" fillId="34" borderId="0">
      <protection locked="0"/>
    </xf>
    <xf numFmtId="258" fontId="141" fillId="0" borderId="0" applyFill="0" applyBorder="0" applyProtection="0">
      <alignment horizontal="right"/>
    </xf>
    <xf numFmtId="10" fontId="58" fillId="34" borderId="0">
      <protection locked="0"/>
    </xf>
    <xf numFmtId="259" fontId="58" fillId="34" borderId="0" applyBorder="0"/>
    <xf numFmtId="259" fontId="98" fillId="34" borderId="0" applyBorder="0" applyAlignment="0">
      <protection locked="0"/>
    </xf>
    <xf numFmtId="251" fontId="144" fillId="34" borderId="0" applyNumberFormat="0" applyBorder="0" applyAlignment="0">
      <protection locked="0"/>
    </xf>
    <xf numFmtId="251" fontId="58" fillId="34" borderId="0" applyNumberFormat="0" applyBorder="0" applyAlignment="0"/>
    <xf numFmtId="260" fontId="141" fillId="0" borderId="0" applyFill="0" applyBorder="0" applyProtection="0">
      <alignment horizontal="right"/>
    </xf>
    <xf numFmtId="260" fontId="7" fillId="0" borderId="0" applyFill="0" applyBorder="0" applyProtection="0">
      <alignment vertical="center"/>
    </xf>
    <xf numFmtId="235" fontId="7" fillId="0" borderId="0" applyFill="0" applyBorder="0" applyProtection="0">
      <alignment vertical="center"/>
    </xf>
    <xf numFmtId="261" fontId="145" fillId="0" borderId="0" applyFont="0" applyFill="0" applyBorder="0" applyAlignment="0">
      <protection locked="0"/>
    </xf>
    <xf numFmtId="262" fontId="7" fillId="0" borderId="0" applyFont="0" applyFill="0" applyBorder="0" applyAlignment="0">
      <protection locked="0"/>
    </xf>
    <xf numFmtId="263" fontId="7" fillId="0" borderId="0" applyFill="0" applyBorder="0" applyProtection="0">
      <alignment vertical="center"/>
    </xf>
    <xf numFmtId="264" fontId="7" fillId="0" borderId="0" applyFill="0" applyBorder="0" applyProtection="0">
      <alignment vertical="center"/>
    </xf>
    <xf numFmtId="265" fontId="7" fillId="0" borderId="4" applyFill="0"/>
    <xf numFmtId="266" fontId="7" fillId="0" borderId="0" applyFont="0" applyFill="0" applyBorder="0" applyProtection="0">
      <alignment horizontal="right"/>
    </xf>
    <xf numFmtId="3" fontId="7" fillId="0" borderId="0" applyFont="0" applyFill="0" applyBorder="0" applyProtection="0">
      <alignment horizontal="right"/>
    </xf>
    <xf numFmtId="38" fontId="146" fillId="40" borderId="0" applyNumberFormat="0" applyBorder="0" applyAlignment="0" applyProtection="0">
      <alignment horizontal="center"/>
    </xf>
    <xf numFmtId="38" fontId="80" fillId="40" borderId="0" applyBorder="0" applyProtection="0">
      <alignment horizontal="center"/>
    </xf>
    <xf numFmtId="173" fontId="7"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147" fillId="0" borderId="0" applyNumberFormat="0" applyFill="0" applyBorder="0" applyAlignment="0" applyProtection="0">
      <alignment horizontal="centerContinuous"/>
    </xf>
    <xf numFmtId="267" fontId="7" fillId="0" borderId="0" applyFont="0" applyFill="0" applyBorder="0" applyAlignment="0" applyProtection="0"/>
    <xf numFmtId="0" fontId="38" fillId="0" borderId="0"/>
    <xf numFmtId="0" fontId="80" fillId="32" borderId="0">
      <alignment horizontal="left"/>
    </xf>
    <xf numFmtId="0" fontId="80" fillId="32" borderId="0">
      <alignment horizontal="left"/>
    </xf>
    <xf numFmtId="0" fontId="148" fillId="4" borderId="0">
      <alignment horizontal="left"/>
    </xf>
    <xf numFmtId="0" fontId="148" fillId="4" borderId="0">
      <alignment horizontal="left"/>
    </xf>
    <xf numFmtId="44" fontId="16" fillId="0" borderId="0" applyFill="0" applyBorder="0" applyAlignment="0"/>
    <xf numFmtId="207" fontId="71" fillId="0" borderId="0" applyFill="0" applyBorder="0" applyAlignment="0"/>
    <xf numFmtId="207" fontId="71" fillId="0" borderId="0" applyFill="0" applyBorder="0" applyAlignment="0"/>
    <xf numFmtId="0" fontId="72" fillId="0" borderId="0" applyFill="0" applyBorder="0" applyAlignment="0"/>
    <xf numFmtId="207" fontId="71" fillId="0" borderId="0" applyFill="0" applyBorder="0" applyAlignment="0"/>
    <xf numFmtId="207" fontId="71" fillId="0" borderId="0" applyFill="0" applyBorder="0" applyAlignment="0"/>
    <xf numFmtId="207" fontId="71" fillId="0" borderId="0" applyFill="0" applyBorder="0" applyAlignment="0"/>
    <xf numFmtId="207" fontId="71" fillId="0" borderId="0" applyFill="0" applyBorder="0" applyAlignment="0"/>
    <xf numFmtId="207" fontId="71" fillId="0" borderId="0" applyFill="0" applyBorder="0" applyAlignment="0"/>
    <xf numFmtId="207" fontId="71" fillId="0" borderId="0" applyFill="0" applyBorder="0" applyAlignment="0"/>
    <xf numFmtId="207" fontId="71" fillId="0" borderId="0" applyFill="0" applyBorder="0" applyAlignment="0"/>
    <xf numFmtId="173" fontId="16" fillId="0" borderId="0" applyFill="0" applyBorder="0" applyAlignment="0"/>
    <xf numFmtId="197" fontId="71" fillId="0" borderId="0" applyFill="0" applyBorder="0" applyAlignment="0"/>
    <xf numFmtId="197" fontId="71" fillId="0" borderId="0" applyFill="0" applyBorder="0" applyAlignment="0"/>
    <xf numFmtId="0" fontId="72" fillId="0" borderId="0" applyFill="0" applyBorder="0" applyAlignment="0"/>
    <xf numFmtId="197" fontId="71" fillId="0" borderId="0" applyFill="0" applyBorder="0" applyAlignment="0"/>
    <xf numFmtId="197" fontId="71" fillId="0" borderId="0" applyFill="0" applyBorder="0" applyAlignment="0"/>
    <xf numFmtId="197" fontId="71" fillId="0" borderId="0" applyFill="0" applyBorder="0" applyAlignment="0"/>
    <xf numFmtId="197" fontId="71" fillId="0" borderId="0" applyFill="0" applyBorder="0" applyAlignment="0"/>
    <xf numFmtId="197" fontId="71" fillId="0" borderId="0" applyFill="0" applyBorder="0" applyAlignment="0"/>
    <xf numFmtId="197" fontId="71" fillId="0" borderId="0" applyFill="0" applyBorder="0" applyAlignment="0"/>
    <xf numFmtId="197" fontId="71" fillId="0" borderId="0" applyFill="0" applyBorder="0" applyAlignment="0"/>
    <xf numFmtId="44" fontId="16" fillId="0" borderId="0" applyFill="0" applyBorder="0" applyAlignment="0"/>
    <xf numFmtId="207" fontId="71" fillId="0" borderId="0" applyFill="0" applyBorder="0" applyAlignment="0"/>
    <xf numFmtId="207" fontId="71" fillId="0" borderId="0" applyFill="0" applyBorder="0" applyAlignment="0"/>
    <xf numFmtId="0" fontId="72" fillId="0" borderId="0" applyFill="0" applyBorder="0" applyAlignment="0"/>
    <xf numFmtId="207" fontId="71" fillId="0" borderId="0" applyFill="0" applyBorder="0" applyAlignment="0"/>
    <xf numFmtId="207" fontId="71" fillId="0" borderId="0" applyFill="0" applyBorder="0" applyAlignment="0"/>
    <xf numFmtId="207" fontId="71" fillId="0" borderId="0" applyFill="0" applyBorder="0" applyAlignment="0"/>
    <xf numFmtId="207" fontId="71" fillId="0" borderId="0" applyFill="0" applyBorder="0" applyAlignment="0"/>
    <xf numFmtId="207" fontId="71" fillId="0" borderId="0" applyFill="0" applyBorder="0" applyAlignment="0"/>
    <xf numFmtId="207" fontId="71" fillId="0" borderId="0" applyFill="0" applyBorder="0" applyAlignment="0"/>
    <xf numFmtId="207" fontId="71" fillId="0" borderId="0" applyFill="0" applyBorder="0" applyAlignment="0"/>
    <xf numFmtId="186" fontId="16" fillId="0" borderId="0" applyFill="0" applyBorder="0" applyAlignment="0"/>
    <xf numFmtId="208" fontId="71" fillId="0" borderId="0" applyFill="0" applyBorder="0" applyAlignment="0"/>
    <xf numFmtId="208" fontId="71" fillId="0" borderId="0" applyFill="0" applyBorder="0" applyAlignment="0"/>
    <xf numFmtId="0" fontId="7" fillId="0" borderId="0" applyFill="0" applyBorder="0" applyAlignment="0"/>
    <xf numFmtId="208" fontId="71" fillId="0" borderId="0" applyFill="0" applyBorder="0" applyAlignment="0"/>
    <xf numFmtId="208" fontId="71" fillId="0" borderId="0" applyFill="0" applyBorder="0" applyAlignment="0"/>
    <xf numFmtId="208" fontId="71" fillId="0" borderId="0" applyFill="0" applyBorder="0" applyAlignment="0"/>
    <xf numFmtId="208" fontId="71" fillId="0" borderId="0" applyFill="0" applyBorder="0" applyAlignment="0"/>
    <xf numFmtId="208" fontId="71" fillId="0" borderId="0" applyFill="0" applyBorder="0" applyAlignment="0"/>
    <xf numFmtId="208" fontId="71" fillId="0" borderId="0" applyFill="0" applyBorder="0" applyAlignment="0"/>
    <xf numFmtId="208" fontId="71" fillId="0" borderId="0" applyFill="0" applyBorder="0" applyAlignment="0"/>
    <xf numFmtId="173" fontId="16" fillId="0" borderId="0" applyFill="0" applyBorder="0" applyAlignment="0"/>
    <xf numFmtId="197" fontId="71" fillId="0" borderId="0" applyFill="0" applyBorder="0" applyAlignment="0"/>
    <xf numFmtId="197" fontId="71" fillId="0" borderId="0" applyFill="0" applyBorder="0" applyAlignment="0"/>
    <xf numFmtId="0" fontId="72" fillId="0" borderId="0" applyFill="0" applyBorder="0" applyAlignment="0"/>
    <xf numFmtId="197" fontId="71" fillId="0" borderId="0" applyFill="0" applyBorder="0" applyAlignment="0"/>
    <xf numFmtId="197" fontId="71" fillId="0" borderId="0" applyFill="0" applyBorder="0" applyAlignment="0"/>
    <xf numFmtId="197" fontId="71" fillId="0" borderId="0" applyFill="0" applyBorder="0" applyAlignment="0"/>
    <xf numFmtId="197" fontId="71" fillId="0" borderId="0" applyFill="0" applyBorder="0" applyAlignment="0"/>
    <xf numFmtId="197" fontId="71" fillId="0" borderId="0" applyFill="0" applyBorder="0" applyAlignment="0"/>
    <xf numFmtId="197" fontId="71" fillId="0" borderId="0" applyFill="0" applyBorder="0" applyAlignment="0"/>
    <xf numFmtId="197" fontId="71" fillId="0" borderId="0" applyFill="0" applyBorder="0" applyAlignment="0"/>
    <xf numFmtId="0" fontId="149" fillId="0" borderId="35" applyNumberFormat="0" applyFill="0" applyAlignment="0" applyProtection="0"/>
    <xf numFmtId="173" fontId="150" fillId="32" borderId="0"/>
    <xf numFmtId="173" fontId="151" fillId="32" borderId="0"/>
    <xf numFmtId="173" fontId="151" fillId="32" borderId="0"/>
    <xf numFmtId="173" fontId="150" fillId="32" borderId="0"/>
    <xf numFmtId="173" fontId="151" fillId="32" borderId="0"/>
    <xf numFmtId="173" fontId="151" fillId="32" borderId="0"/>
    <xf numFmtId="173" fontId="151" fillId="32" borderId="0"/>
    <xf numFmtId="173" fontId="151" fillId="32" borderId="0"/>
    <xf numFmtId="173" fontId="151" fillId="32" borderId="0"/>
    <xf numFmtId="173" fontId="151" fillId="32" borderId="0"/>
    <xf numFmtId="173" fontId="151" fillId="32" borderId="0"/>
    <xf numFmtId="0" fontId="152" fillId="0" borderId="0" applyNumberFormat="0" applyFont="0" applyBorder="0" applyAlignment="0" applyProtection="0"/>
    <xf numFmtId="0" fontId="58" fillId="41" borderId="36" applyBorder="0">
      <alignment horizontal="left"/>
    </xf>
    <xf numFmtId="209" fontId="7" fillId="0" borderId="0" applyFont="0" applyFill="0" applyBorder="0" applyAlignment="0" applyProtection="0"/>
    <xf numFmtId="43" fontId="7" fillId="0" borderId="0" applyFont="0" applyFill="0" applyBorder="0" applyAlignment="0" applyProtection="0"/>
    <xf numFmtId="268" fontId="7" fillId="0" borderId="0" applyFont="0" applyFill="0" applyBorder="0" applyAlignment="0" applyProtection="0"/>
    <xf numFmtId="269" fontId="73" fillId="0" borderId="0" applyFont="0" applyFill="0" applyBorder="0" applyAlignment="0" applyProtection="0"/>
    <xf numFmtId="270" fontId="7" fillId="0" borderId="0" applyFill="0" applyBorder="0" applyProtection="0"/>
    <xf numFmtId="271" fontId="7" fillId="0" borderId="0" applyFill="0" applyBorder="0" applyProtection="0"/>
    <xf numFmtId="0" fontId="153" fillId="0" borderId="15"/>
    <xf numFmtId="42" fontId="7" fillId="0" borderId="0" applyFont="0" applyFill="0" applyBorder="0" applyAlignment="0" applyProtection="0"/>
    <xf numFmtId="44" fontId="7" fillId="0" borderId="0" applyFont="0" applyFill="0" applyBorder="0" applyAlignment="0" applyProtection="0"/>
    <xf numFmtId="272" fontId="7" fillId="0" borderId="0" applyFont="0" applyFill="0" applyBorder="0" applyAlignment="0" applyProtection="0"/>
    <xf numFmtId="273" fontId="73" fillId="0" borderId="0" applyFont="0" applyFill="0" applyBorder="0" applyAlignment="0" applyProtection="0"/>
    <xf numFmtId="17" fontId="7" fillId="38" borderId="37" applyFill="0" applyBorder="0" applyProtection="0">
      <alignment horizontal="center"/>
    </xf>
    <xf numFmtId="274" fontId="58" fillId="37" borderId="0" applyFill="0" applyBorder="0" applyProtection="0">
      <alignment horizontal="center"/>
    </xf>
    <xf numFmtId="0" fontId="154" fillId="0" borderId="0" applyNumberFormat="0">
      <alignment horizontal="left"/>
    </xf>
    <xf numFmtId="275" fontId="9" fillId="0" borderId="0"/>
    <xf numFmtId="263" fontId="7" fillId="0" borderId="0" applyFill="0" applyBorder="0" applyProtection="0">
      <alignment vertical="center"/>
    </xf>
    <xf numFmtId="276" fontId="58" fillId="33" borderId="0" applyFont="0" applyBorder="0" applyAlignment="0" applyProtection="0">
      <alignment horizontal="right"/>
      <protection hidden="1"/>
    </xf>
    <xf numFmtId="0" fontId="155" fillId="2" borderId="0" applyNumberFormat="0" applyBorder="0" applyAlignment="0" applyProtection="0"/>
    <xf numFmtId="0" fontId="9" fillId="0" borderId="1">
      <alignment horizontal="left"/>
    </xf>
    <xf numFmtId="0" fontId="41" fillId="0" borderId="0"/>
    <xf numFmtId="0" fontId="9" fillId="0" borderId="1">
      <alignment horizontal="left"/>
    </xf>
    <xf numFmtId="0" fontId="156" fillId="0" borderId="0" applyNumberFormat="0" applyFill="0" applyBorder="0" applyAlignment="0" applyProtection="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277" fontId="91" fillId="0" borderId="0"/>
    <xf numFmtId="278" fontId="41" fillId="0" borderId="0"/>
    <xf numFmtId="38" fontId="58" fillId="0" borderId="0" applyFont="0" applyFill="0" applyBorder="0" applyAlignment="0"/>
    <xf numFmtId="251" fontId="7" fillId="0" borderId="0" applyFont="0" applyFill="0" applyBorder="0" applyAlignment="0"/>
    <xf numFmtId="40" fontId="58" fillId="0" borderId="0" applyFont="0" applyFill="0" applyBorder="0" applyAlignment="0"/>
    <xf numFmtId="279" fontId="58" fillId="0" borderId="0" applyFont="0" applyFill="0" applyBorder="0" applyAlignment="0"/>
    <xf numFmtId="0" fontId="7" fillId="0" borderId="0"/>
    <xf numFmtId="0" fontId="7" fillId="0" borderId="0"/>
    <xf numFmtId="0" fontId="7" fillId="0" borderId="0"/>
    <xf numFmtId="166" fontId="7" fillId="0" borderId="0"/>
    <xf numFmtId="0" fontId="7" fillId="0" borderId="0"/>
    <xf numFmtId="166" fontId="7" fillId="0" borderId="0"/>
    <xf numFmtId="166" fontId="7" fillId="0" borderId="0"/>
    <xf numFmtId="166" fontId="7" fillId="0" borderId="0"/>
    <xf numFmtId="166" fontId="7" fillId="0" borderId="0"/>
    <xf numFmtId="166" fontId="7" fillId="0" borderId="0"/>
    <xf numFmtId="166" fontId="7" fillId="0" borderId="0"/>
    <xf numFmtId="166" fontId="7" fillId="0" borderId="0"/>
    <xf numFmtId="0" fontId="7" fillId="0" borderId="0"/>
    <xf numFmtId="0" fontId="7" fillId="0" borderId="0"/>
    <xf numFmtId="0" fontId="5" fillId="0" borderId="0"/>
    <xf numFmtId="0" fontId="5" fillId="0" borderId="0"/>
    <xf numFmtId="0" fontId="5" fillId="0" borderId="0"/>
    <xf numFmtId="0" fontId="7" fillId="0" borderId="0"/>
    <xf numFmtId="0" fontId="157" fillId="0" borderId="0"/>
    <xf numFmtId="0" fontId="7" fillId="0" borderId="0"/>
    <xf numFmtId="0" fontId="7" fillId="0" borderId="0"/>
    <xf numFmtId="0" fontId="7" fillId="0" borderId="0"/>
    <xf numFmtId="0" fontId="7" fillId="0" borderId="0"/>
    <xf numFmtId="0" fontId="7" fillId="0" borderId="0"/>
    <xf numFmtId="0" fontId="7" fillId="0" borderId="0"/>
    <xf numFmtId="0" fontId="5" fillId="0" borderId="0"/>
    <xf numFmtId="166" fontId="7" fillId="0" borderId="0"/>
    <xf numFmtId="166" fontId="7" fillId="0" borderId="0"/>
    <xf numFmtId="166" fontId="7" fillId="0" borderId="0"/>
    <xf numFmtId="166" fontId="7" fillId="0" borderId="0"/>
    <xf numFmtId="166" fontId="7" fillId="0" borderId="0"/>
    <xf numFmtId="166" fontId="7" fillId="0" borderId="0"/>
    <xf numFmtId="166" fontId="7" fillId="0" borderId="0"/>
    <xf numFmtId="166" fontId="7" fillId="0" borderId="0"/>
    <xf numFmtId="166" fontId="7" fillId="0" borderId="0"/>
    <xf numFmtId="166" fontId="7" fillId="0" borderId="0"/>
    <xf numFmtId="0" fontId="7" fillId="0" borderId="0"/>
    <xf numFmtId="166" fontId="7" fillId="0" borderId="0"/>
    <xf numFmtId="0" fontId="5" fillId="0" borderId="0"/>
    <xf numFmtId="0" fontId="5" fillId="0" borderId="0"/>
    <xf numFmtId="166" fontId="7" fillId="0" borderId="0"/>
    <xf numFmtId="0" fontId="7" fillId="0" borderId="0"/>
    <xf numFmtId="0" fontId="7" fillId="0" borderId="0"/>
    <xf numFmtId="0" fontId="158" fillId="0" borderId="0"/>
    <xf numFmtId="166" fontId="7" fillId="0" borderId="0"/>
    <xf numFmtId="0" fontId="7" fillId="0" borderId="0"/>
    <xf numFmtId="0" fontId="7" fillId="0" borderId="0"/>
    <xf numFmtId="0" fontId="7" fillId="0" borderId="0"/>
    <xf numFmtId="166" fontId="5" fillId="0" borderId="0"/>
    <xf numFmtId="166" fontId="5" fillId="0" borderId="0"/>
    <xf numFmtId="166" fontId="5" fillId="0" borderId="0"/>
    <xf numFmtId="0" fontId="7" fillId="0" borderId="0"/>
    <xf numFmtId="0" fontId="7" fillId="0" borderId="0"/>
    <xf numFmtId="166" fontId="5" fillId="0" borderId="0"/>
    <xf numFmtId="0" fontId="48" fillId="0" borderId="0"/>
    <xf numFmtId="0" fontId="7" fillId="0" borderId="0"/>
    <xf numFmtId="166" fontId="5" fillId="0" borderId="0"/>
    <xf numFmtId="166" fontId="5" fillId="0" borderId="0"/>
    <xf numFmtId="166" fontId="5" fillId="0" borderId="0"/>
    <xf numFmtId="0" fontId="7" fillId="0" borderId="0"/>
    <xf numFmtId="0" fontId="7" fillId="0" borderId="0"/>
    <xf numFmtId="0" fontId="7" fillId="0" borderId="0"/>
    <xf numFmtId="0" fontId="5" fillId="0" borderId="0"/>
    <xf numFmtId="251" fontId="79" fillId="0" borderId="0" applyNumberFormat="0" applyFill="0" applyBorder="0" applyAlignment="0" applyProtection="0"/>
    <xf numFmtId="38" fontId="65" fillId="0" borderId="0" applyFont="0" applyFill="0" applyBorder="0" applyAlignment="0" applyProtection="0"/>
    <xf numFmtId="38" fontId="65" fillId="0" borderId="0" applyFont="0" applyFill="0" applyBorder="0" applyAlignment="0" applyProtection="0"/>
    <xf numFmtId="38" fontId="65" fillId="0" borderId="0" applyFont="0" applyFill="0" applyBorder="0" applyAlignment="0" applyProtection="0"/>
    <xf numFmtId="38" fontId="65" fillId="0" borderId="0" applyFont="0" applyFill="0" applyBorder="0" applyAlignment="0" applyProtection="0"/>
    <xf numFmtId="38" fontId="65" fillId="0" borderId="0" applyFont="0" applyFill="0" applyBorder="0" applyAlignment="0" applyProtection="0"/>
    <xf numFmtId="38" fontId="65" fillId="0" borderId="0" applyFont="0" applyFill="0" applyBorder="0" applyAlignment="0" applyProtection="0"/>
    <xf numFmtId="38" fontId="65" fillId="0" borderId="0" applyFont="0" applyFill="0" applyBorder="0" applyAlignment="0" applyProtection="0"/>
    <xf numFmtId="38" fontId="65" fillId="0" borderId="0" applyFont="0" applyFill="0" applyBorder="0" applyAlignment="0" applyProtection="0"/>
    <xf numFmtId="38" fontId="65" fillId="0" borderId="0" applyFont="0" applyFill="0" applyBorder="0" applyAlignment="0" applyProtection="0"/>
    <xf numFmtId="38" fontId="65" fillId="0" borderId="0" applyFont="0" applyFill="0" applyBorder="0" applyAlignment="0" applyProtection="0"/>
    <xf numFmtId="38" fontId="65" fillId="0" borderId="0" applyFont="0" applyFill="0" applyBorder="0" applyAlignment="0" applyProtection="0"/>
    <xf numFmtId="38" fontId="65" fillId="0" borderId="0" applyFont="0" applyFill="0" applyBorder="0" applyAlignment="0" applyProtection="0"/>
    <xf numFmtId="38" fontId="65" fillId="0" borderId="0" applyFont="0" applyFill="0" applyBorder="0" applyAlignment="0" applyProtection="0"/>
    <xf numFmtId="38" fontId="65" fillId="0" borderId="0" applyFont="0" applyFill="0" applyBorder="0" applyAlignment="0" applyProtection="0"/>
    <xf numFmtId="38" fontId="65" fillId="0" borderId="0" applyFont="0" applyFill="0" applyBorder="0" applyAlignment="0" applyProtection="0"/>
    <xf numFmtId="38" fontId="65" fillId="0" borderId="0" applyFont="0" applyFill="0" applyBorder="0" applyAlignment="0" applyProtection="0"/>
    <xf numFmtId="38" fontId="65" fillId="0" borderId="0" applyFont="0" applyFill="0" applyBorder="0" applyAlignment="0" applyProtection="0"/>
    <xf numFmtId="38" fontId="65" fillId="0" borderId="0" applyFont="0" applyFill="0" applyBorder="0" applyAlignment="0" applyProtection="0"/>
    <xf numFmtId="38" fontId="65" fillId="0" borderId="0" applyFont="0" applyFill="0" applyBorder="0" applyAlignment="0" applyProtection="0"/>
    <xf numFmtId="38" fontId="65" fillId="0" borderId="0" applyFont="0" applyFill="0" applyBorder="0" applyAlignment="0" applyProtection="0"/>
    <xf numFmtId="38" fontId="65" fillId="0" borderId="0" applyFont="0" applyFill="0" applyBorder="0" applyAlignment="0" applyProtection="0"/>
    <xf numFmtId="280" fontId="58" fillId="0" borderId="0" applyFont="0" applyFill="0" applyBorder="0" applyAlignment="0" applyProtection="0"/>
    <xf numFmtId="281" fontId="7" fillId="0" borderId="0" applyFont="0" applyFill="0" applyBorder="0" applyAlignment="0" applyProtection="0"/>
    <xf numFmtId="282" fontId="20" fillId="0" borderId="0" applyFont="0" applyFill="0" applyBorder="0" applyAlignment="0" applyProtection="0"/>
    <xf numFmtId="281" fontId="7" fillId="0" borderId="0" applyFont="0" applyFill="0" applyBorder="0" applyAlignment="0" applyProtection="0"/>
    <xf numFmtId="281" fontId="7" fillId="0" borderId="0" applyFont="0" applyFill="0" applyBorder="0" applyAlignment="0" applyProtection="0"/>
    <xf numFmtId="281" fontId="7" fillId="0" borderId="0" applyFont="0" applyFill="0" applyBorder="0" applyAlignment="0" applyProtection="0"/>
    <xf numFmtId="281" fontId="7" fillId="0" borderId="0" applyFont="0" applyFill="0" applyBorder="0" applyAlignment="0" applyProtection="0"/>
    <xf numFmtId="281" fontId="7" fillId="0" borderId="0" applyFont="0" applyFill="0" applyBorder="0" applyAlignment="0" applyProtection="0"/>
    <xf numFmtId="281" fontId="7" fillId="0" borderId="0" applyFont="0" applyFill="0" applyBorder="0" applyAlignment="0" applyProtection="0"/>
    <xf numFmtId="281" fontId="7" fillId="0" borderId="0" applyFont="0" applyFill="0" applyBorder="0" applyAlignment="0" applyProtection="0"/>
    <xf numFmtId="281" fontId="7" fillId="0" borderId="0" applyFont="0" applyFill="0" applyBorder="0" applyAlignment="0" applyProtection="0"/>
    <xf numFmtId="281" fontId="7" fillId="0" borderId="0" applyFont="0" applyFill="0" applyBorder="0" applyAlignment="0" applyProtection="0"/>
    <xf numFmtId="281" fontId="7" fillId="0" borderId="0" applyFont="0" applyFill="0" applyBorder="0" applyAlignment="0" applyProtection="0"/>
    <xf numFmtId="281" fontId="7" fillId="0" borderId="0" applyFont="0" applyFill="0" applyBorder="0" applyAlignment="0" applyProtection="0"/>
    <xf numFmtId="281" fontId="7" fillId="0" borderId="0" applyFont="0" applyFill="0" applyBorder="0" applyAlignment="0" applyProtection="0"/>
    <xf numFmtId="281" fontId="7" fillId="0" borderId="0" applyFont="0" applyFill="0" applyBorder="0" applyAlignment="0" applyProtection="0"/>
    <xf numFmtId="281" fontId="7" fillId="0" borderId="0" applyFont="0" applyFill="0" applyBorder="0" applyAlignment="0" applyProtection="0"/>
    <xf numFmtId="281" fontId="7" fillId="0" borderId="0" applyFont="0" applyFill="0" applyBorder="0" applyAlignment="0" applyProtection="0"/>
    <xf numFmtId="254" fontId="7" fillId="0" borderId="0" applyFill="0" applyBorder="0" applyProtection="0">
      <alignment vertical="center"/>
    </xf>
    <xf numFmtId="0" fontId="128" fillId="0" borderId="0"/>
    <xf numFmtId="0" fontId="159" fillId="0" borderId="0" applyNumberFormat="0" applyFill="0" applyBorder="0" applyAlignment="0" applyProtection="0"/>
    <xf numFmtId="0" fontId="160" fillId="0" borderId="0" applyNumberFormat="0" applyFill="0" applyBorder="0" applyAlignment="0" applyProtection="0"/>
    <xf numFmtId="0" fontId="21" fillId="0" borderId="0" applyNumberFormat="0" applyFill="0" applyBorder="0" applyAlignment="0" applyProtection="0"/>
    <xf numFmtId="0" fontId="7" fillId="15" borderId="13" applyNumberFormat="0" applyFont="0" applyAlignment="0" applyProtection="0"/>
    <xf numFmtId="283" fontId="161" fillId="0" borderId="0">
      <alignment horizontal="right"/>
    </xf>
    <xf numFmtId="284" fontId="161" fillId="0" borderId="0">
      <alignment horizontal="right"/>
    </xf>
    <xf numFmtId="3" fontId="9" fillId="0" borderId="2" applyBorder="0"/>
    <xf numFmtId="248" fontId="7" fillId="0" borderId="0" applyFont="0" applyFill="0" applyBorder="0" applyProtection="0">
      <alignment horizontal="left"/>
    </xf>
    <xf numFmtId="248" fontId="7" fillId="0" borderId="0" applyFont="0" applyFill="0" applyBorder="0" applyProtection="0">
      <alignment horizontal="left"/>
    </xf>
    <xf numFmtId="248" fontId="7" fillId="0" borderId="0" applyFont="0" applyFill="0" applyBorder="0" applyProtection="0">
      <alignment horizontal="left"/>
    </xf>
    <xf numFmtId="248" fontId="7" fillId="0" borderId="0" applyFont="0" applyFill="0" applyBorder="0" applyProtection="0">
      <alignment horizontal="left"/>
    </xf>
    <xf numFmtId="248" fontId="7" fillId="0" borderId="0" applyFont="0" applyFill="0" applyBorder="0" applyProtection="0">
      <alignment horizontal="left"/>
    </xf>
    <xf numFmtId="248" fontId="7" fillId="0" borderId="0" applyFont="0" applyFill="0" applyBorder="0" applyProtection="0">
      <alignment horizontal="left"/>
    </xf>
    <xf numFmtId="248" fontId="7" fillId="0" borderId="0" applyFont="0" applyFill="0" applyBorder="0" applyProtection="0">
      <alignment horizontal="left"/>
    </xf>
    <xf numFmtId="248" fontId="7" fillId="0" borderId="0" applyFont="0" applyFill="0" applyBorder="0" applyProtection="0">
      <alignment horizontal="left"/>
    </xf>
    <xf numFmtId="248" fontId="7" fillId="0" borderId="0" applyFont="0" applyFill="0" applyBorder="0" applyProtection="0">
      <alignment horizontal="left"/>
    </xf>
    <xf numFmtId="248" fontId="7" fillId="0" borderId="0" applyFont="0" applyFill="0" applyBorder="0" applyProtection="0">
      <alignment horizontal="left"/>
    </xf>
    <xf numFmtId="248" fontId="7" fillId="0" borderId="0" applyFont="0" applyFill="0" applyBorder="0" applyProtection="0">
      <alignment horizontal="left"/>
    </xf>
    <xf numFmtId="248" fontId="7" fillId="0" borderId="0" applyFont="0" applyFill="0" applyBorder="0" applyProtection="0">
      <alignment horizontal="left"/>
    </xf>
    <xf numFmtId="248" fontId="7" fillId="0" borderId="0" applyFont="0" applyFill="0" applyBorder="0" applyProtection="0">
      <alignment horizontal="left"/>
    </xf>
    <xf numFmtId="248" fontId="7" fillId="0" borderId="0" applyFont="0" applyFill="0" applyBorder="0" applyProtection="0">
      <alignment horizontal="left"/>
    </xf>
    <xf numFmtId="248" fontId="7" fillId="0" borderId="0" applyFont="0" applyFill="0" applyBorder="0" applyProtection="0">
      <alignment horizontal="left"/>
    </xf>
    <xf numFmtId="248" fontId="7" fillId="0" borderId="0" applyFont="0" applyFill="0" applyBorder="0" applyProtection="0">
      <alignment horizontal="left"/>
    </xf>
    <xf numFmtId="248" fontId="7" fillId="0" borderId="0" applyFont="0" applyFill="0" applyBorder="0" applyProtection="0">
      <alignment horizontal="left"/>
    </xf>
    <xf numFmtId="248" fontId="7" fillId="0" borderId="0" applyFont="0" applyFill="0" applyBorder="0" applyProtection="0">
      <alignment horizontal="left"/>
    </xf>
    <xf numFmtId="248" fontId="7" fillId="0" borderId="0" applyFont="0" applyFill="0" applyBorder="0" applyProtection="0">
      <alignment horizontal="left"/>
    </xf>
    <xf numFmtId="248" fontId="7" fillId="0" borderId="0" applyFont="0" applyFill="0" applyBorder="0" applyProtection="0">
      <alignment horizontal="left"/>
    </xf>
    <xf numFmtId="248" fontId="7" fillId="0" borderId="0" applyFont="0" applyFill="0" applyBorder="0" applyProtection="0">
      <alignment horizontal="left"/>
    </xf>
    <xf numFmtId="248" fontId="7" fillId="0" borderId="0" applyFont="0" applyFill="0" applyBorder="0" applyProtection="0">
      <alignment horizontal="left"/>
    </xf>
    <xf numFmtId="248" fontId="7" fillId="0" borderId="0" applyFont="0" applyFill="0" applyBorder="0" applyProtection="0">
      <alignment horizontal="left"/>
    </xf>
    <xf numFmtId="248" fontId="7" fillId="0" borderId="0" applyFont="0" applyFill="0" applyBorder="0" applyProtection="0">
      <alignment horizontal="left"/>
    </xf>
    <xf numFmtId="248" fontId="7" fillId="0" borderId="0" applyFont="0" applyFill="0" applyBorder="0" applyProtection="0">
      <alignment horizontal="left"/>
    </xf>
    <xf numFmtId="248" fontId="7" fillId="0" borderId="0" applyFont="0" applyFill="0" applyBorder="0" applyProtection="0">
      <alignment horizontal="left"/>
    </xf>
    <xf numFmtId="248" fontId="7" fillId="0" borderId="0" applyFont="0" applyFill="0" applyBorder="0" applyProtection="0">
      <alignment horizontal="left"/>
    </xf>
    <xf numFmtId="248" fontId="7" fillId="0" borderId="0" applyFont="0" applyFill="0" applyBorder="0" applyProtection="0">
      <alignment horizontal="left"/>
    </xf>
    <xf numFmtId="248" fontId="7" fillId="0" borderId="0" applyFont="0" applyFill="0" applyBorder="0" applyProtection="0">
      <alignment horizontal="left"/>
    </xf>
    <xf numFmtId="248" fontId="7" fillId="0" borderId="0" applyFont="0" applyFill="0" applyBorder="0" applyProtection="0">
      <alignment horizontal="left"/>
    </xf>
    <xf numFmtId="285" fontId="7" fillId="0" borderId="0" applyFont="0" applyFill="0" applyBorder="0" applyProtection="0">
      <alignment horizontal="center"/>
    </xf>
    <xf numFmtId="285" fontId="7" fillId="0" borderId="0" applyFont="0" applyFill="0" applyBorder="0" applyProtection="0">
      <alignment horizontal="center"/>
    </xf>
    <xf numFmtId="285" fontId="7" fillId="0" borderId="0" applyFont="0" applyFill="0" applyBorder="0" applyProtection="0">
      <alignment horizontal="center"/>
    </xf>
    <xf numFmtId="285" fontId="7" fillId="0" borderId="0" applyFont="0" applyFill="0" applyBorder="0" applyProtection="0">
      <alignment horizontal="center"/>
    </xf>
    <xf numFmtId="286" fontId="7" fillId="0" borderId="0" applyFont="0" applyFill="0" applyBorder="0" applyProtection="0">
      <alignment horizontal="center"/>
    </xf>
    <xf numFmtId="286" fontId="7" fillId="0" borderId="0" applyFont="0" applyFill="0" applyBorder="0" applyProtection="0">
      <alignment horizontal="center"/>
    </xf>
    <xf numFmtId="286" fontId="7" fillId="0" borderId="0" applyFont="0" applyFill="0" applyBorder="0" applyProtection="0">
      <alignment horizontal="center"/>
    </xf>
    <xf numFmtId="286" fontId="7" fillId="0" borderId="0" applyFont="0" applyFill="0" applyBorder="0" applyProtection="0">
      <alignment horizontal="center"/>
    </xf>
    <xf numFmtId="40" fontId="162" fillId="0" borderId="0">
      <alignment horizontal="right"/>
    </xf>
    <xf numFmtId="248" fontId="7" fillId="0" borderId="0" applyFont="0" applyFill="0" applyBorder="0" applyAlignment="0" applyProtection="0"/>
    <xf numFmtId="248" fontId="7" fillId="0" borderId="0" applyFont="0" applyFill="0" applyBorder="0" applyAlignment="0" applyProtection="0"/>
    <xf numFmtId="248" fontId="7" fillId="0" borderId="0" applyFont="0" applyFill="0" applyBorder="0" applyAlignment="0" applyProtection="0"/>
    <xf numFmtId="248" fontId="7" fillId="0" borderId="0" applyFont="0" applyFill="0" applyBorder="0" applyAlignment="0" applyProtection="0"/>
    <xf numFmtId="248" fontId="7" fillId="0" borderId="0" applyFont="0" applyFill="0" applyBorder="0" applyAlignment="0" applyProtection="0"/>
    <xf numFmtId="248" fontId="7" fillId="0" borderId="0" applyFont="0" applyFill="0" applyBorder="0" applyAlignment="0" applyProtection="0"/>
    <xf numFmtId="248" fontId="7" fillId="0" borderId="0" applyFont="0" applyFill="0" applyBorder="0" applyAlignment="0" applyProtection="0"/>
    <xf numFmtId="248" fontId="7" fillId="0" borderId="0" applyFont="0" applyFill="0" applyBorder="0" applyAlignment="0" applyProtection="0"/>
    <xf numFmtId="5" fontId="42" fillId="0" borderId="0" applyNumberFormat="0" applyFill="0" applyBorder="0" applyAlignment="0" applyProtection="0"/>
    <xf numFmtId="0" fontId="79" fillId="0" borderId="0" applyNumberFormat="0" applyFill="0" applyBorder="0" applyAlignment="0" applyProtection="0"/>
    <xf numFmtId="167" fontId="58" fillId="0" borderId="0" applyNumberFormat="0" applyFill="0" applyBorder="0" applyAlignment="0" applyProtection="0"/>
    <xf numFmtId="40" fontId="163" fillId="0" borderId="0" applyFont="0" applyFill="0" applyBorder="0" applyAlignment="0" applyProtection="0"/>
    <xf numFmtId="38" fontId="163" fillId="0" borderId="0" applyFont="0" applyFill="0" applyBorder="0" applyAlignment="0" applyProtection="0"/>
    <xf numFmtId="166" fontId="164" fillId="0" borderId="0" applyNumberFormat="0" applyFill="0" applyBorder="0" applyAlignment="0" applyProtection="0"/>
    <xf numFmtId="166" fontId="164" fillId="0" borderId="0" applyNumberFormat="0" applyFill="0" applyBorder="0" applyAlignment="0" applyProtection="0"/>
    <xf numFmtId="0" fontId="165" fillId="16" borderId="9" applyNumberFormat="0" applyAlignment="0" applyProtection="0"/>
    <xf numFmtId="40" fontId="166" fillId="12" borderId="0">
      <alignment horizontal="right"/>
    </xf>
    <xf numFmtId="0" fontId="167" fillId="12" borderId="0">
      <alignment horizontal="right"/>
    </xf>
    <xf numFmtId="0" fontId="168" fillId="33" borderId="0">
      <alignment horizontal="right"/>
    </xf>
    <xf numFmtId="0" fontId="169" fillId="12" borderId="38"/>
    <xf numFmtId="0" fontId="80" fillId="42" borderId="38"/>
    <xf numFmtId="0" fontId="169" fillId="0" borderId="0" applyBorder="0">
      <alignment horizontal="centerContinuous"/>
    </xf>
    <xf numFmtId="0" fontId="28" fillId="0" borderId="0" applyBorder="0">
      <alignment horizontal="centerContinuous"/>
    </xf>
    <xf numFmtId="0" fontId="170" fillId="0" borderId="0" applyBorder="0">
      <alignment horizontal="centerContinuous"/>
    </xf>
    <xf numFmtId="0" fontId="171" fillId="0" borderId="0" applyBorder="0">
      <alignment horizontal="centerContinuous"/>
    </xf>
    <xf numFmtId="0" fontId="172" fillId="33" borderId="18" applyNumberFormat="0" applyFont="0" applyBorder="0" applyAlignment="0">
      <alignment horizontal="center"/>
      <protection locked="0"/>
    </xf>
    <xf numFmtId="1" fontId="173" fillId="0" borderId="0" applyProtection="0">
      <alignment horizontal="right" vertical="center"/>
    </xf>
    <xf numFmtId="0" fontId="174" fillId="0" borderId="0" applyNumberFormat="0" applyFill="0" applyBorder="0" applyAlignment="0" applyProtection="0"/>
    <xf numFmtId="0" fontId="175" fillId="32" borderId="0" applyNumberFormat="0">
      <alignment vertical="center"/>
    </xf>
    <xf numFmtId="0" fontId="7" fillId="43" borderId="36" applyNumberFormat="0" applyFont="0" applyBorder="0" applyAlignment="0">
      <alignment horizontal="centerContinuous"/>
      <protection locked="0"/>
    </xf>
    <xf numFmtId="0" fontId="79" fillId="44" borderId="0" applyNumberFormat="0" applyFont="0" applyBorder="0" applyAlignment="0">
      <alignment horizontal="centerContinuous"/>
    </xf>
    <xf numFmtId="14" fontId="60" fillId="0" borderId="0">
      <alignment horizontal="center" wrapText="1"/>
      <protection locked="0"/>
    </xf>
    <xf numFmtId="14" fontId="60" fillId="0" borderId="0">
      <alignment horizontal="center" wrapText="1"/>
      <protection locked="0"/>
    </xf>
    <xf numFmtId="14" fontId="60" fillId="0" borderId="0">
      <alignment horizontal="center" wrapText="1"/>
      <protection locked="0"/>
    </xf>
    <xf numFmtId="14" fontId="60" fillId="0" borderId="0">
      <alignment horizontal="center" wrapText="1"/>
      <protection locked="0"/>
    </xf>
    <xf numFmtId="14" fontId="60" fillId="0" borderId="0">
      <alignment horizontal="center" wrapText="1"/>
      <protection locked="0"/>
    </xf>
    <xf numFmtId="14" fontId="60" fillId="0" borderId="0">
      <alignment horizontal="center" wrapText="1"/>
      <protection locked="0"/>
    </xf>
    <xf numFmtId="14" fontId="60" fillId="0" borderId="0">
      <alignment horizontal="center" wrapText="1"/>
      <protection locked="0"/>
    </xf>
    <xf numFmtId="14" fontId="60" fillId="0" borderId="0">
      <alignment horizontal="center" wrapText="1"/>
      <protection locked="0"/>
    </xf>
    <xf numFmtId="0" fontId="16" fillId="0" borderId="0"/>
    <xf numFmtId="287" fontId="7" fillId="0" borderId="0" applyFont="0" applyFill="0" applyBorder="0" applyAlignment="0" applyProtection="0"/>
    <xf numFmtId="9" fontId="7" fillId="0" borderId="0" applyFill="0" applyBorder="0" applyProtection="0"/>
    <xf numFmtId="288" fontId="7" fillId="0" borderId="0" applyFont="0" applyFill="0" applyBorder="0" applyAlignment="0" applyProtection="0"/>
    <xf numFmtId="288" fontId="7" fillId="0" borderId="0" applyFont="0" applyFill="0" applyBorder="0" applyAlignment="0" applyProtection="0"/>
    <xf numFmtId="289" fontId="58" fillId="38" borderId="0" applyFill="0" applyBorder="0" applyProtection="0">
      <alignment horizontal="right"/>
    </xf>
    <xf numFmtId="290" fontId="7" fillId="0" borderId="0" applyFont="0" applyFill="0" applyBorder="0" applyAlignment="0" applyProtection="0"/>
    <xf numFmtId="290" fontId="7" fillId="0" borderId="0" applyFont="0" applyFill="0" applyBorder="0" applyAlignment="0" applyProtection="0"/>
    <xf numFmtId="290" fontId="7" fillId="0" borderId="0" applyFont="0" applyFill="0" applyBorder="0" applyAlignment="0" applyProtection="0"/>
    <xf numFmtId="290" fontId="7" fillId="0" borderId="0" applyFont="0" applyFill="0" applyBorder="0" applyAlignment="0" applyProtection="0"/>
    <xf numFmtId="290" fontId="7" fillId="0" borderId="0" applyFont="0" applyFill="0" applyBorder="0" applyAlignment="0" applyProtection="0"/>
    <xf numFmtId="290" fontId="7" fillId="0" borderId="0" applyFont="0" applyFill="0" applyBorder="0" applyAlignment="0" applyProtection="0"/>
    <xf numFmtId="290" fontId="7" fillId="0" borderId="0" applyFont="0" applyFill="0" applyBorder="0" applyAlignment="0" applyProtection="0"/>
    <xf numFmtId="290" fontId="7" fillId="0" borderId="0" applyFont="0" applyFill="0" applyBorder="0" applyAlignment="0" applyProtection="0"/>
    <xf numFmtId="290" fontId="7" fillId="0" borderId="0" applyFont="0" applyFill="0" applyBorder="0" applyAlignment="0" applyProtection="0"/>
    <xf numFmtId="290" fontId="7" fillId="0" borderId="0" applyFont="0" applyFill="0" applyBorder="0" applyAlignment="0" applyProtection="0"/>
    <xf numFmtId="290" fontId="7" fillId="0" borderId="0" applyFont="0" applyFill="0" applyBorder="0" applyAlignment="0" applyProtection="0"/>
    <xf numFmtId="190" fontId="7" fillId="0" borderId="0" applyFill="0" applyBorder="0" applyProtection="0"/>
    <xf numFmtId="290" fontId="7" fillId="0" borderId="0" applyFont="0" applyFill="0" applyBorder="0" applyAlignment="0" applyProtection="0"/>
    <xf numFmtId="290" fontId="7" fillId="0" borderId="0" applyFont="0" applyFill="0" applyBorder="0" applyAlignment="0" applyProtection="0"/>
    <xf numFmtId="290" fontId="7" fillId="0" borderId="0" applyFont="0" applyFill="0" applyBorder="0" applyAlignment="0" applyProtection="0"/>
    <xf numFmtId="290" fontId="7" fillId="0" borderId="0" applyFont="0" applyFill="0" applyBorder="0" applyAlignment="0" applyProtection="0"/>
    <xf numFmtId="290" fontId="7" fillId="0" borderId="0" applyFont="0" applyFill="0" applyBorder="0" applyAlignment="0" applyProtection="0"/>
    <xf numFmtId="290" fontId="7" fillId="0" borderId="0" applyFont="0" applyFill="0" applyBorder="0" applyAlignment="0" applyProtection="0"/>
    <xf numFmtId="290" fontId="7" fillId="0" borderId="0" applyFont="0" applyFill="0" applyBorder="0" applyAlignment="0" applyProtection="0"/>
    <xf numFmtId="290" fontId="7" fillId="0" borderId="0" applyFont="0" applyFill="0" applyBorder="0" applyAlignment="0" applyProtection="0"/>
    <xf numFmtId="290" fontId="7" fillId="0" borderId="0" applyFont="0" applyFill="0" applyBorder="0" applyAlignment="0" applyProtection="0"/>
    <xf numFmtId="290" fontId="7" fillId="0" borderId="0" applyFont="0" applyFill="0" applyBorder="0" applyAlignment="0" applyProtection="0"/>
    <xf numFmtId="290" fontId="7" fillId="0" borderId="0" applyFont="0" applyFill="0" applyBorder="0" applyAlignment="0" applyProtection="0"/>
    <xf numFmtId="290" fontId="7" fillId="0" borderId="0" applyFont="0" applyFill="0" applyBorder="0" applyAlignment="0" applyProtection="0"/>
    <xf numFmtId="290" fontId="7" fillId="0" borderId="0" applyFont="0" applyFill="0" applyBorder="0" applyAlignment="0" applyProtection="0"/>
    <xf numFmtId="290" fontId="7" fillId="0" borderId="0" applyFont="0" applyFill="0" applyBorder="0" applyAlignment="0" applyProtection="0"/>
    <xf numFmtId="290" fontId="7" fillId="0" borderId="0" applyFont="0" applyFill="0" applyBorder="0" applyAlignment="0" applyProtection="0"/>
    <xf numFmtId="290" fontId="7" fillId="0" borderId="0" applyFont="0" applyFill="0" applyBorder="0" applyAlignment="0" applyProtection="0"/>
    <xf numFmtId="290" fontId="7" fillId="0" borderId="0" applyFont="0" applyFill="0" applyBorder="0" applyAlignment="0" applyProtection="0"/>
    <xf numFmtId="290" fontId="7" fillId="0" borderId="0" applyFont="0" applyFill="0" applyBorder="0" applyAlignment="0" applyProtection="0"/>
    <xf numFmtId="291" fontId="7" fillId="0" borderId="0"/>
    <xf numFmtId="291" fontId="7" fillId="0" borderId="0"/>
    <xf numFmtId="291" fontId="7" fillId="0" borderId="0"/>
    <xf numFmtId="291" fontId="7" fillId="0" borderId="0"/>
    <xf numFmtId="292" fontId="7" fillId="0" borderId="0" applyFont="0" applyFill="0" applyBorder="0" applyAlignment="0" applyProtection="0"/>
    <xf numFmtId="293" fontId="7" fillId="0" borderId="0" applyFill="0" applyBorder="0" applyProtection="0"/>
    <xf numFmtId="292" fontId="7" fillId="0" borderId="0" applyFont="0" applyFill="0" applyBorder="0" applyAlignment="0" applyProtection="0"/>
    <xf numFmtId="292" fontId="7" fillId="0" borderId="0" applyFont="0" applyFill="0" applyBorder="0" applyAlignment="0" applyProtection="0"/>
    <xf numFmtId="205" fontId="73" fillId="0" borderId="0" applyFont="0" applyFill="0" applyBorder="0" applyAlignment="0" applyProtection="0"/>
    <xf numFmtId="206" fontId="71" fillId="0" borderId="0" applyFont="0" applyFill="0" applyBorder="0" applyAlignment="0" applyProtection="0"/>
    <xf numFmtId="206" fontId="71" fillId="0" borderId="0" applyFont="0" applyFill="0" applyBorder="0" applyAlignment="0" applyProtection="0"/>
    <xf numFmtId="0" fontId="7" fillId="0" borderId="0" applyFont="0" applyFill="0" applyBorder="0" applyAlignment="0" applyProtection="0"/>
    <xf numFmtId="206" fontId="71" fillId="0" borderId="0" applyFont="0" applyFill="0" applyBorder="0" applyAlignment="0" applyProtection="0"/>
    <xf numFmtId="206" fontId="71" fillId="0" borderId="0" applyFont="0" applyFill="0" applyBorder="0" applyAlignment="0" applyProtection="0"/>
    <xf numFmtId="206" fontId="71" fillId="0" borderId="0" applyFont="0" applyFill="0" applyBorder="0" applyAlignment="0" applyProtection="0"/>
    <xf numFmtId="206" fontId="71" fillId="0" borderId="0" applyFont="0" applyFill="0" applyBorder="0" applyAlignment="0" applyProtection="0"/>
    <xf numFmtId="206" fontId="71" fillId="0" borderId="0" applyFont="0" applyFill="0" applyBorder="0" applyAlignment="0" applyProtection="0"/>
    <xf numFmtId="206" fontId="71" fillId="0" borderId="0" applyFont="0" applyFill="0" applyBorder="0" applyAlignment="0" applyProtection="0"/>
    <xf numFmtId="206" fontId="71" fillId="0" borderId="0" applyFont="0" applyFill="0" applyBorder="0" applyAlignment="0" applyProtection="0"/>
    <xf numFmtId="294" fontId="176" fillId="0" borderId="0" applyFill="0" applyBorder="0">
      <alignment horizontal="right"/>
    </xf>
    <xf numFmtId="295" fontId="7" fillId="0" borderId="0" applyFont="0" applyFill="0" applyBorder="0" applyAlignment="0" applyProtection="0"/>
    <xf numFmtId="296" fontId="7" fillId="0" borderId="0" applyFont="0" applyFill="0" applyBorder="0" applyAlignment="0" applyProtection="0"/>
    <xf numFmtId="297" fontId="71" fillId="0" borderId="0" applyFont="0" applyFill="0" applyBorder="0" applyAlignment="0" applyProtection="0"/>
    <xf numFmtId="297" fontId="71" fillId="0" borderId="0" applyFont="0" applyFill="0" applyBorder="0" applyAlignment="0" applyProtection="0"/>
    <xf numFmtId="298" fontId="7" fillId="0" borderId="0" applyFont="0" applyFill="0" applyBorder="0" applyAlignment="0" applyProtection="0"/>
    <xf numFmtId="297" fontId="71" fillId="0" borderId="0" applyFont="0" applyFill="0" applyBorder="0" applyAlignment="0" applyProtection="0"/>
    <xf numFmtId="297" fontId="71" fillId="0" borderId="0" applyFont="0" applyFill="0" applyBorder="0" applyAlignment="0" applyProtection="0"/>
    <xf numFmtId="297" fontId="71" fillId="0" borderId="0" applyFont="0" applyFill="0" applyBorder="0" applyAlignment="0" applyProtection="0"/>
    <xf numFmtId="297" fontId="71" fillId="0" borderId="0" applyFont="0" applyFill="0" applyBorder="0" applyAlignment="0" applyProtection="0"/>
    <xf numFmtId="297" fontId="71" fillId="0" borderId="0" applyFont="0" applyFill="0" applyBorder="0" applyAlignment="0" applyProtection="0"/>
    <xf numFmtId="297" fontId="71" fillId="0" borderId="0" applyFont="0" applyFill="0" applyBorder="0" applyAlignment="0" applyProtection="0"/>
    <xf numFmtId="297" fontId="71" fillId="0" borderId="0" applyFont="0" applyFill="0" applyBorder="0" applyAlignment="0" applyProtection="0"/>
    <xf numFmtId="190" fontId="17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299" fontId="7" fillId="0" borderId="0" applyFont="0" applyFill="0" applyBorder="0" applyAlignment="0" applyProtection="0"/>
    <xf numFmtId="300" fontId="20" fillId="0" borderId="0" applyFont="0" applyFill="0" applyBorder="0" applyAlignment="0" applyProtection="0"/>
    <xf numFmtId="299" fontId="7" fillId="0" borderId="0" applyFont="0" applyFill="0" applyBorder="0" applyAlignment="0" applyProtection="0"/>
    <xf numFmtId="299" fontId="7" fillId="0" borderId="0" applyFont="0" applyFill="0" applyBorder="0" applyAlignment="0" applyProtection="0"/>
    <xf numFmtId="299" fontId="7" fillId="0" borderId="0" applyFont="0" applyFill="0" applyBorder="0" applyAlignment="0" applyProtection="0"/>
    <xf numFmtId="299" fontId="7" fillId="0" borderId="0" applyFont="0" applyFill="0" applyBorder="0" applyAlignment="0" applyProtection="0"/>
    <xf numFmtId="299" fontId="7" fillId="0" borderId="0" applyFont="0" applyFill="0" applyBorder="0" applyAlignment="0" applyProtection="0"/>
    <xf numFmtId="299" fontId="7" fillId="0" borderId="0" applyFont="0" applyFill="0" applyBorder="0" applyAlignment="0" applyProtection="0"/>
    <xf numFmtId="299" fontId="7" fillId="0" borderId="0" applyFont="0" applyFill="0" applyBorder="0" applyAlignment="0" applyProtection="0"/>
    <xf numFmtId="299" fontId="7" fillId="0" borderId="0" applyFont="0" applyFill="0" applyBorder="0" applyAlignment="0" applyProtection="0"/>
    <xf numFmtId="299" fontId="7" fillId="0" borderId="0" applyFont="0" applyFill="0" applyBorder="0" applyAlignment="0" applyProtection="0"/>
    <xf numFmtId="299" fontId="7" fillId="0" borderId="0" applyFont="0" applyFill="0" applyBorder="0" applyAlignment="0" applyProtection="0"/>
    <xf numFmtId="299" fontId="7" fillId="0" borderId="0" applyFont="0" applyFill="0" applyBorder="0" applyAlignment="0" applyProtection="0"/>
    <xf numFmtId="299" fontId="7" fillId="0" borderId="0" applyFont="0" applyFill="0" applyBorder="0" applyAlignment="0" applyProtection="0"/>
    <xf numFmtId="299" fontId="7" fillId="0" borderId="0" applyFont="0" applyFill="0" applyBorder="0" applyAlignment="0" applyProtection="0"/>
    <xf numFmtId="299" fontId="7" fillId="0" borderId="0" applyFont="0" applyFill="0" applyBorder="0" applyAlignment="0" applyProtection="0"/>
    <xf numFmtId="29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48"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41" fillId="0" borderId="0" applyFont="0" applyFill="0" applyBorder="0" applyAlignment="0" applyProtection="0"/>
    <xf numFmtId="9" fontId="7" fillId="0" borderId="0" applyFont="0" applyFill="0" applyBorder="0" applyAlignment="0" applyProtection="0"/>
    <xf numFmtId="9" fontId="48"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67" fillId="0" borderId="0" applyFont="0" applyFill="0" applyBorder="0" applyAlignment="0" applyProtection="0"/>
    <xf numFmtId="9" fontId="7" fillId="0" borderId="0" applyFont="0" applyFill="0" applyBorder="0" applyAlignment="0" applyProtection="0"/>
    <xf numFmtId="9" fontId="48"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264" fontId="7" fillId="0" borderId="0" applyFill="0" applyBorder="0" applyProtection="0">
      <alignment vertical="center"/>
    </xf>
    <xf numFmtId="5" fontId="42" fillId="0" borderId="0"/>
    <xf numFmtId="301" fontId="58" fillId="0" borderId="0" applyFont="0" applyFill="0" applyBorder="0" applyAlignment="0" applyProtection="0"/>
    <xf numFmtId="0" fontId="178" fillId="4" borderId="8" applyNumberFormat="0" applyAlignment="0" applyProtection="0">
      <alignment vertical="center"/>
    </xf>
    <xf numFmtId="44" fontId="16" fillId="0" borderId="0" applyFill="0" applyBorder="0" applyAlignment="0"/>
    <xf numFmtId="207" fontId="71" fillId="0" borderId="0" applyFill="0" applyBorder="0" applyAlignment="0"/>
    <xf numFmtId="207" fontId="71" fillId="0" borderId="0" applyFill="0" applyBorder="0" applyAlignment="0"/>
    <xf numFmtId="0" fontId="72" fillId="0" borderId="0" applyFill="0" applyBorder="0" applyAlignment="0"/>
    <xf numFmtId="207" fontId="71" fillId="0" borderId="0" applyFill="0" applyBorder="0" applyAlignment="0"/>
    <xf numFmtId="207" fontId="71" fillId="0" borderId="0" applyFill="0" applyBorder="0" applyAlignment="0"/>
    <xf numFmtId="207" fontId="71" fillId="0" borderId="0" applyFill="0" applyBorder="0" applyAlignment="0"/>
    <xf numFmtId="207" fontId="71" fillId="0" borderId="0" applyFill="0" applyBorder="0" applyAlignment="0"/>
    <xf numFmtId="207" fontId="71" fillId="0" borderId="0" applyFill="0" applyBorder="0" applyAlignment="0"/>
    <xf numFmtId="207" fontId="71" fillId="0" borderId="0" applyFill="0" applyBorder="0" applyAlignment="0"/>
    <xf numFmtId="207" fontId="71" fillId="0" borderId="0" applyFill="0" applyBorder="0" applyAlignment="0"/>
    <xf numFmtId="173" fontId="16" fillId="0" borderId="0" applyFill="0" applyBorder="0" applyAlignment="0"/>
    <xf numFmtId="197" fontId="71" fillId="0" borderId="0" applyFill="0" applyBorder="0" applyAlignment="0"/>
    <xf numFmtId="197" fontId="71" fillId="0" borderId="0" applyFill="0" applyBorder="0" applyAlignment="0"/>
    <xf numFmtId="0" fontId="72" fillId="0" borderId="0" applyFill="0" applyBorder="0" applyAlignment="0"/>
    <xf numFmtId="197" fontId="71" fillId="0" borderId="0" applyFill="0" applyBorder="0" applyAlignment="0"/>
    <xf numFmtId="197" fontId="71" fillId="0" borderId="0" applyFill="0" applyBorder="0" applyAlignment="0"/>
    <xf numFmtId="197" fontId="71" fillId="0" borderId="0" applyFill="0" applyBorder="0" applyAlignment="0"/>
    <xf numFmtId="197" fontId="71" fillId="0" borderId="0" applyFill="0" applyBorder="0" applyAlignment="0"/>
    <xf numFmtId="197" fontId="71" fillId="0" borderId="0" applyFill="0" applyBorder="0" applyAlignment="0"/>
    <xf numFmtId="197" fontId="71" fillId="0" borderId="0" applyFill="0" applyBorder="0" applyAlignment="0"/>
    <xf numFmtId="197" fontId="71" fillId="0" borderId="0" applyFill="0" applyBorder="0" applyAlignment="0"/>
    <xf numFmtId="44" fontId="16" fillId="0" borderId="0" applyFill="0" applyBorder="0" applyAlignment="0"/>
    <xf numFmtId="207" fontId="71" fillId="0" borderId="0" applyFill="0" applyBorder="0" applyAlignment="0"/>
    <xf numFmtId="207" fontId="71" fillId="0" borderId="0" applyFill="0" applyBorder="0" applyAlignment="0"/>
    <xf numFmtId="0" fontId="72" fillId="0" borderId="0" applyFill="0" applyBorder="0" applyAlignment="0"/>
    <xf numFmtId="207" fontId="71" fillId="0" borderId="0" applyFill="0" applyBorder="0" applyAlignment="0"/>
    <xf numFmtId="207" fontId="71" fillId="0" borderId="0" applyFill="0" applyBorder="0" applyAlignment="0"/>
    <xf numFmtId="207" fontId="71" fillId="0" borderId="0" applyFill="0" applyBorder="0" applyAlignment="0"/>
    <xf numFmtId="207" fontId="71" fillId="0" borderId="0" applyFill="0" applyBorder="0" applyAlignment="0"/>
    <xf numFmtId="207" fontId="71" fillId="0" borderId="0" applyFill="0" applyBorder="0" applyAlignment="0"/>
    <xf numFmtId="207" fontId="71" fillId="0" borderId="0" applyFill="0" applyBorder="0" applyAlignment="0"/>
    <xf numFmtId="207" fontId="71" fillId="0" borderId="0" applyFill="0" applyBorder="0" applyAlignment="0"/>
    <xf numFmtId="186" fontId="16" fillId="0" borderId="0" applyFill="0" applyBorder="0" applyAlignment="0"/>
    <xf numFmtId="208" fontId="71" fillId="0" borderId="0" applyFill="0" applyBorder="0" applyAlignment="0"/>
    <xf numFmtId="208" fontId="71" fillId="0" borderId="0" applyFill="0" applyBorder="0" applyAlignment="0"/>
    <xf numFmtId="0" fontId="7" fillId="0" borderId="0" applyFill="0" applyBorder="0" applyAlignment="0"/>
    <xf numFmtId="208" fontId="71" fillId="0" borderId="0" applyFill="0" applyBorder="0" applyAlignment="0"/>
    <xf numFmtId="208" fontId="71" fillId="0" borderId="0" applyFill="0" applyBorder="0" applyAlignment="0"/>
    <xf numFmtId="208" fontId="71" fillId="0" borderId="0" applyFill="0" applyBorder="0" applyAlignment="0"/>
    <xf numFmtId="208" fontId="71" fillId="0" borderId="0" applyFill="0" applyBorder="0" applyAlignment="0"/>
    <xf numFmtId="208" fontId="71" fillId="0" borderId="0" applyFill="0" applyBorder="0" applyAlignment="0"/>
    <xf numFmtId="208" fontId="71" fillId="0" borderId="0" applyFill="0" applyBorder="0" applyAlignment="0"/>
    <xf numFmtId="208" fontId="71" fillId="0" borderId="0" applyFill="0" applyBorder="0" applyAlignment="0"/>
    <xf numFmtId="173" fontId="16" fillId="0" borderId="0" applyFill="0" applyBorder="0" applyAlignment="0"/>
    <xf numFmtId="197" fontId="71" fillId="0" borderId="0" applyFill="0" applyBorder="0" applyAlignment="0"/>
    <xf numFmtId="197" fontId="71" fillId="0" borderId="0" applyFill="0" applyBorder="0" applyAlignment="0"/>
    <xf numFmtId="0" fontId="72" fillId="0" borderId="0" applyFill="0" applyBorder="0" applyAlignment="0"/>
    <xf numFmtId="197" fontId="71" fillId="0" borderId="0" applyFill="0" applyBorder="0" applyAlignment="0"/>
    <xf numFmtId="197" fontId="71" fillId="0" borderId="0" applyFill="0" applyBorder="0" applyAlignment="0"/>
    <xf numFmtId="197" fontId="71" fillId="0" borderId="0" applyFill="0" applyBorder="0" applyAlignment="0"/>
    <xf numFmtId="197" fontId="71" fillId="0" borderId="0" applyFill="0" applyBorder="0" applyAlignment="0"/>
    <xf numFmtId="197" fontId="71" fillId="0" borderId="0" applyFill="0" applyBorder="0" applyAlignment="0"/>
    <xf numFmtId="197" fontId="71" fillId="0" borderId="0" applyFill="0" applyBorder="0" applyAlignment="0"/>
    <xf numFmtId="197" fontId="71" fillId="0" borderId="0" applyFill="0" applyBorder="0" applyAlignment="0"/>
    <xf numFmtId="5" fontId="16" fillId="0" borderId="0">
      <alignment horizontal="right"/>
    </xf>
    <xf numFmtId="5" fontId="16" fillId="0" borderId="0">
      <alignment horizontal="right"/>
    </xf>
    <xf numFmtId="302" fontId="7" fillId="0" borderId="0"/>
    <xf numFmtId="198" fontId="179" fillId="0" borderId="0"/>
    <xf numFmtId="198" fontId="179" fillId="0" borderId="0"/>
    <xf numFmtId="198" fontId="180" fillId="0" borderId="0"/>
    <xf numFmtId="198" fontId="179" fillId="0" borderId="0"/>
    <xf numFmtId="198" fontId="179" fillId="0" borderId="0"/>
    <xf numFmtId="198" fontId="179" fillId="0" borderId="0"/>
    <xf numFmtId="198" fontId="179" fillId="0" borderId="0"/>
    <xf numFmtId="198" fontId="179" fillId="0" borderId="0"/>
    <xf numFmtId="198" fontId="179" fillId="0" borderId="0"/>
    <xf numFmtId="198" fontId="179" fillId="0" borderId="0"/>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15" fontId="38"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0" fontId="66" fillId="0" borderId="15">
      <alignment horizontal="center"/>
    </xf>
    <xf numFmtId="0" fontId="66" fillId="0" borderId="15">
      <alignment horizontal="center"/>
    </xf>
    <xf numFmtId="0" fontId="66" fillId="0" borderId="15">
      <alignment horizontal="center"/>
    </xf>
    <xf numFmtId="0" fontId="66" fillId="0" borderId="15">
      <alignment horizontal="center"/>
    </xf>
    <xf numFmtId="0" fontId="66" fillId="0" borderId="15">
      <alignment horizontal="center"/>
    </xf>
    <xf numFmtId="0" fontId="66" fillId="0" borderId="15">
      <alignment horizontal="center"/>
    </xf>
    <xf numFmtId="0" fontId="66" fillId="0" borderId="15">
      <alignment horizontal="center"/>
    </xf>
    <xf numFmtId="0" fontId="66" fillId="0" borderId="15">
      <alignment horizontal="center"/>
    </xf>
    <xf numFmtId="0" fontId="66" fillId="0" borderId="15">
      <alignment horizontal="center"/>
    </xf>
    <xf numFmtId="0" fontId="66" fillId="0" borderId="15">
      <alignment horizontal="center"/>
    </xf>
    <xf numFmtId="0" fontId="66" fillId="0" borderId="15">
      <alignment horizontal="center"/>
    </xf>
    <xf numFmtId="0" fontId="66" fillId="0" borderId="15">
      <alignment horizontal="center"/>
    </xf>
    <xf numFmtId="0" fontId="66" fillId="0" borderId="15">
      <alignment horizontal="center"/>
    </xf>
    <xf numFmtId="0" fontId="66" fillId="0" borderId="15">
      <alignment horizontal="center"/>
    </xf>
    <xf numFmtId="0" fontId="66" fillId="0" borderId="15">
      <alignment horizontal="center"/>
    </xf>
    <xf numFmtId="0" fontId="66" fillId="0" borderId="15">
      <alignment horizontal="center"/>
    </xf>
    <xf numFmtId="0" fontId="66" fillId="0" borderId="15">
      <alignment horizontal="center"/>
    </xf>
    <xf numFmtId="0" fontId="66" fillId="0" borderId="15">
      <alignment horizontal="center"/>
    </xf>
    <xf numFmtId="0" fontId="66" fillId="0" borderId="15">
      <alignment horizontal="center"/>
    </xf>
    <xf numFmtId="0" fontId="66" fillId="0" borderId="15">
      <alignment horizontal="center"/>
    </xf>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0" fontId="38" fillId="45" borderId="0" applyNumberFormat="0" applyFont="0" applyBorder="0" applyAlignment="0" applyProtection="0"/>
    <xf numFmtId="0" fontId="38" fillId="45" borderId="0" applyNumberFormat="0" applyFont="0" applyBorder="0" applyAlignment="0" applyProtection="0"/>
    <xf numFmtId="0" fontId="38" fillId="45" borderId="0" applyNumberFormat="0" applyFont="0" applyBorder="0" applyAlignment="0" applyProtection="0"/>
    <xf numFmtId="0" fontId="38" fillId="45" borderId="0" applyNumberFormat="0" applyFont="0" applyBorder="0" applyAlignment="0" applyProtection="0"/>
    <xf numFmtId="0" fontId="38" fillId="45" borderId="0" applyNumberFormat="0" applyFont="0" applyBorder="0" applyAlignment="0" applyProtection="0"/>
    <xf numFmtId="0" fontId="38" fillId="45" borderId="0" applyNumberFormat="0" applyFont="0" applyBorder="0" applyAlignment="0" applyProtection="0"/>
    <xf numFmtId="0" fontId="38" fillId="45" borderId="0" applyNumberFormat="0" applyFont="0" applyBorder="0" applyAlignment="0" applyProtection="0"/>
    <xf numFmtId="0" fontId="38" fillId="45" borderId="0" applyNumberFormat="0" applyFont="0" applyBorder="0" applyAlignment="0" applyProtection="0"/>
    <xf numFmtId="0" fontId="38" fillId="45" borderId="0" applyNumberFormat="0" applyFont="0" applyBorder="0" applyAlignment="0" applyProtection="0"/>
    <xf numFmtId="0" fontId="38" fillId="45" borderId="0" applyNumberFormat="0" applyFont="0" applyBorder="0" applyAlignment="0" applyProtection="0"/>
    <xf numFmtId="0" fontId="38" fillId="45" borderId="0" applyNumberFormat="0" applyFont="0" applyBorder="0" applyAlignment="0" applyProtection="0"/>
    <xf numFmtId="0" fontId="38" fillId="45" borderId="0" applyNumberFormat="0" applyFont="0" applyBorder="0" applyAlignment="0" applyProtection="0"/>
    <xf numFmtId="0" fontId="38" fillId="45" borderId="0" applyNumberFormat="0" applyFont="0" applyBorder="0" applyAlignment="0" applyProtection="0"/>
    <xf numFmtId="0" fontId="38" fillId="45" borderId="0" applyNumberFormat="0" applyFont="0" applyBorder="0" applyAlignment="0" applyProtection="0"/>
    <xf numFmtId="0" fontId="38" fillId="45" borderId="0" applyNumberFormat="0" applyFont="0" applyBorder="0" applyAlignment="0" applyProtection="0"/>
    <xf numFmtId="0" fontId="38" fillId="45" borderId="0" applyNumberFormat="0" applyFont="0" applyBorder="0" applyAlignment="0" applyProtection="0"/>
    <xf numFmtId="0" fontId="38" fillId="45" borderId="0" applyNumberFormat="0" applyFont="0" applyBorder="0" applyAlignment="0" applyProtection="0"/>
    <xf numFmtId="173" fontId="41" fillId="0" borderId="0">
      <alignment vertical="top"/>
    </xf>
    <xf numFmtId="173" fontId="41" fillId="0" borderId="0">
      <alignment vertical="top"/>
    </xf>
    <xf numFmtId="173" fontId="41" fillId="0" borderId="0">
      <alignment vertical="top"/>
    </xf>
    <xf numFmtId="173" fontId="41" fillId="0" borderId="0">
      <alignment vertical="top"/>
    </xf>
    <xf numFmtId="173" fontId="41" fillId="0" borderId="0">
      <alignment vertical="top"/>
    </xf>
    <xf numFmtId="173" fontId="41" fillId="0" borderId="0">
      <alignment vertical="top"/>
    </xf>
    <xf numFmtId="173" fontId="41" fillId="0" borderId="0">
      <alignment vertical="top"/>
    </xf>
    <xf numFmtId="173" fontId="41" fillId="0" borderId="0">
      <alignment vertical="top"/>
    </xf>
    <xf numFmtId="173" fontId="41" fillId="0" borderId="0">
      <alignment vertical="top"/>
    </xf>
    <xf numFmtId="173" fontId="41" fillId="0" borderId="0">
      <alignment vertical="top"/>
    </xf>
    <xf numFmtId="173" fontId="41" fillId="0" borderId="0">
      <alignment vertical="top"/>
    </xf>
    <xf numFmtId="173" fontId="41" fillId="0" borderId="0">
      <alignment vertical="top"/>
    </xf>
    <xf numFmtId="173" fontId="41" fillId="0" borderId="0">
      <alignment vertical="top"/>
    </xf>
    <xf numFmtId="173" fontId="41" fillId="0" borderId="0">
      <alignment vertical="top"/>
    </xf>
    <xf numFmtId="173" fontId="41" fillId="0" borderId="0">
      <alignment vertical="top"/>
    </xf>
    <xf numFmtId="173" fontId="41" fillId="0" borderId="0">
      <alignment vertical="top"/>
    </xf>
    <xf numFmtId="173" fontId="41" fillId="0" borderId="0">
      <alignment vertical="top"/>
    </xf>
    <xf numFmtId="173" fontId="41" fillId="0" borderId="0">
      <alignment vertical="top"/>
    </xf>
    <xf numFmtId="173" fontId="41" fillId="0" borderId="0">
      <alignment vertical="top"/>
    </xf>
    <xf numFmtId="173" fontId="41" fillId="0" borderId="0">
      <alignment vertical="top"/>
    </xf>
    <xf numFmtId="173" fontId="41" fillId="0" borderId="0">
      <alignment vertical="top"/>
    </xf>
    <xf numFmtId="173" fontId="41" fillId="0" borderId="0">
      <alignment vertical="top"/>
    </xf>
    <xf numFmtId="173" fontId="41" fillId="0" borderId="0">
      <alignment vertical="top"/>
    </xf>
    <xf numFmtId="173" fontId="41" fillId="0" borderId="0">
      <alignment vertical="top"/>
    </xf>
    <xf numFmtId="173" fontId="41" fillId="0" borderId="0">
      <alignment vertical="top"/>
    </xf>
    <xf numFmtId="173" fontId="41" fillId="0" borderId="0">
      <alignment vertical="top"/>
    </xf>
    <xf numFmtId="173" fontId="41" fillId="0" borderId="0">
      <alignment vertical="top"/>
    </xf>
    <xf numFmtId="173" fontId="41" fillId="0" borderId="0">
      <alignment vertical="top"/>
    </xf>
    <xf numFmtId="173" fontId="41" fillId="0" borderId="0">
      <alignment vertical="top"/>
    </xf>
    <xf numFmtId="303" fontId="58" fillId="38" borderId="18" applyFill="0" applyBorder="0" applyProtection="0">
      <alignment horizontal="left"/>
    </xf>
    <xf numFmtId="251" fontId="181" fillId="0" borderId="0" applyNumberFormat="0" applyFill="0" applyBorder="0" applyAlignment="0" applyProtection="0">
      <alignment horizontal="left"/>
    </xf>
    <xf numFmtId="49" fontId="9" fillId="0" borderId="0">
      <alignment horizontal="right"/>
    </xf>
    <xf numFmtId="0" fontId="182" fillId="46" borderId="0" applyNumberFormat="0" applyFont="0" applyBorder="0" applyAlignment="0">
      <alignment horizontal="center"/>
    </xf>
    <xf numFmtId="0" fontId="182" fillId="46" borderId="0" applyNumberFormat="0" applyFont="0" applyBorder="0" applyAlignment="0">
      <alignment horizontal="center"/>
    </xf>
    <xf numFmtId="0" fontId="182" fillId="46" borderId="0" applyNumberFormat="0" applyFont="0" applyBorder="0" applyAlignment="0">
      <alignment horizontal="center"/>
    </xf>
    <xf numFmtId="0" fontId="182" fillId="46" borderId="0" applyNumberFormat="0" applyFont="0" applyBorder="0" applyAlignment="0">
      <alignment horizontal="center"/>
    </xf>
    <xf numFmtId="0" fontId="182" fillId="46" borderId="0" applyNumberFormat="0" applyFont="0" applyBorder="0" applyAlignment="0">
      <alignment horizontal="center"/>
    </xf>
    <xf numFmtId="0" fontId="182" fillId="46" borderId="0" applyNumberFormat="0" applyFont="0" applyBorder="0" applyAlignment="0">
      <alignment horizontal="center"/>
    </xf>
    <xf numFmtId="0" fontId="182" fillId="46" borderId="0" applyNumberFormat="0" applyFont="0" applyBorder="0" applyAlignment="0">
      <alignment horizontal="center"/>
    </xf>
    <xf numFmtId="0" fontId="182" fillId="46" borderId="0" applyNumberFormat="0" applyFont="0" applyBorder="0" applyAlignment="0">
      <alignment horizontal="center"/>
    </xf>
    <xf numFmtId="0" fontId="148" fillId="2" borderId="0">
      <alignment horizontal="center"/>
    </xf>
    <xf numFmtId="0" fontId="148" fillId="2" borderId="0">
      <alignment horizontal="center"/>
    </xf>
    <xf numFmtId="49" fontId="183" fillId="4" borderId="0">
      <alignment horizontal="center"/>
    </xf>
    <xf numFmtId="268" fontId="184" fillId="0" borderId="0" applyNumberFormat="0" applyFill="0" applyBorder="0" applyAlignment="0" applyProtection="0">
      <alignment horizontal="left"/>
    </xf>
    <xf numFmtId="304" fontId="7" fillId="0" borderId="0" applyNumberFormat="0" applyFill="0" applyBorder="0" applyAlignment="0" applyProtection="0">
      <alignment horizontal="left"/>
    </xf>
    <xf numFmtId="304" fontId="7" fillId="0" borderId="0" applyNumberFormat="0" applyFill="0" applyBorder="0" applyAlignment="0" applyProtection="0">
      <alignment horizontal="left"/>
    </xf>
    <xf numFmtId="304" fontId="7" fillId="0" borderId="0" applyNumberFormat="0" applyFill="0" applyBorder="0" applyAlignment="0" applyProtection="0">
      <alignment horizontal="left"/>
    </xf>
    <xf numFmtId="304" fontId="7" fillId="0" borderId="0" applyNumberFormat="0" applyFill="0" applyBorder="0" applyAlignment="0" applyProtection="0">
      <alignment horizontal="left"/>
    </xf>
    <xf numFmtId="304" fontId="7" fillId="0" borderId="0" applyNumberFormat="0" applyFill="0" applyBorder="0" applyAlignment="0" applyProtection="0">
      <alignment horizontal="left"/>
    </xf>
    <xf numFmtId="304" fontId="7" fillId="0" borderId="0" applyNumberFormat="0" applyFill="0" applyBorder="0" applyAlignment="0" applyProtection="0">
      <alignment horizontal="left"/>
    </xf>
    <xf numFmtId="304" fontId="7" fillId="0" borderId="0" applyNumberFormat="0" applyFill="0" applyBorder="0" applyAlignment="0" applyProtection="0">
      <alignment horizontal="left"/>
    </xf>
    <xf numFmtId="304" fontId="7" fillId="0" borderId="0" applyNumberFormat="0" applyFill="0" applyBorder="0" applyAlignment="0" applyProtection="0">
      <alignment horizontal="left"/>
    </xf>
    <xf numFmtId="304" fontId="7" fillId="0" borderId="0" applyNumberFormat="0" applyFill="0" applyBorder="0" applyAlignment="0" applyProtection="0">
      <alignment horizontal="left"/>
    </xf>
    <xf numFmtId="304" fontId="7" fillId="0" borderId="0" applyNumberFormat="0" applyFill="0" applyBorder="0" applyAlignment="0" applyProtection="0">
      <alignment horizontal="left"/>
    </xf>
    <xf numFmtId="304" fontId="7" fillId="0" borderId="0" applyNumberFormat="0" applyFill="0" applyBorder="0" applyAlignment="0" applyProtection="0">
      <alignment horizontal="left"/>
    </xf>
    <xf numFmtId="304" fontId="7" fillId="0" borderId="0" applyNumberFormat="0" applyFill="0" applyBorder="0" applyAlignment="0" applyProtection="0">
      <alignment horizontal="left"/>
    </xf>
    <xf numFmtId="304" fontId="7" fillId="0" borderId="0" applyNumberFormat="0" applyFill="0" applyBorder="0" applyAlignment="0" applyProtection="0">
      <alignment horizontal="left"/>
    </xf>
    <xf numFmtId="304" fontId="7" fillId="0" borderId="0" applyNumberFormat="0" applyFill="0" applyBorder="0" applyAlignment="0" applyProtection="0">
      <alignment horizontal="left"/>
    </xf>
    <xf numFmtId="304" fontId="7" fillId="0" borderId="0" applyNumberFormat="0" applyFill="0" applyBorder="0" applyAlignment="0" applyProtection="0">
      <alignment horizontal="left"/>
    </xf>
    <xf numFmtId="304" fontId="7" fillId="0" borderId="0" applyNumberFormat="0" applyFill="0" applyBorder="0" applyAlignment="0" applyProtection="0">
      <alignment horizontal="left"/>
    </xf>
    <xf numFmtId="304" fontId="7" fillId="0" borderId="0" applyNumberFormat="0" applyFill="0" applyBorder="0" applyAlignment="0" applyProtection="0">
      <alignment horizontal="left"/>
    </xf>
    <xf numFmtId="304" fontId="7" fillId="0" borderId="0" applyNumberFormat="0" applyFill="0" applyBorder="0" applyAlignment="0" applyProtection="0">
      <alignment horizontal="left"/>
    </xf>
    <xf numFmtId="304" fontId="7" fillId="0" borderId="0" applyNumberFormat="0" applyFill="0" applyBorder="0" applyAlignment="0" applyProtection="0">
      <alignment horizontal="left"/>
    </xf>
    <xf numFmtId="304" fontId="7" fillId="0" borderId="0" applyNumberFormat="0" applyFill="0" applyBorder="0" applyAlignment="0" applyProtection="0">
      <alignment horizontal="left"/>
    </xf>
    <xf numFmtId="304" fontId="7" fillId="0" borderId="0" applyNumberFormat="0" applyFill="0" applyBorder="0" applyAlignment="0" applyProtection="0">
      <alignment horizontal="left"/>
    </xf>
    <xf numFmtId="304" fontId="7" fillId="0" borderId="0" applyNumberFormat="0" applyFill="0" applyBorder="0" applyAlignment="0" applyProtection="0">
      <alignment horizontal="left"/>
    </xf>
    <xf numFmtId="304" fontId="7" fillId="0" borderId="0" applyNumberFormat="0" applyFill="0" applyBorder="0" applyAlignment="0" applyProtection="0">
      <alignment horizontal="left"/>
    </xf>
    <xf numFmtId="304" fontId="7" fillId="0" borderId="0" applyNumberFormat="0" applyFill="0" applyBorder="0" applyAlignment="0" applyProtection="0">
      <alignment horizontal="left"/>
    </xf>
    <xf numFmtId="304" fontId="7" fillId="0" borderId="0" applyNumberFormat="0" applyFill="0" applyBorder="0" applyAlignment="0" applyProtection="0">
      <alignment horizontal="left"/>
    </xf>
    <xf numFmtId="304" fontId="7" fillId="0" borderId="0" applyNumberFormat="0" applyFill="0" applyBorder="0" applyAlignment="0" applyProtection="0">
      <alignment horizontal="left"/>
    </xf>
    <xf numFmtId="304" fontId="7" fillId="0" borderId="0" applyNumberFormat="0" applyFill="0" applyBorder="0" applyAlignment="0" applyProtection="0">
      <alignment horizontal="left"/>
    </xf>
    <xf numFmtId="304" fontId="7" fillId="0" borderId="0" applyNumberFormat="0" applyFill="0" applyBorder="0" applyAlignment="0" applyProtection="0">
      <alignment horizontal="left"/>
    </xf>
    <xf numFmtId="304" fontId="7" fillId="0" borderId="0" applyNumberFormat="0" applyFill="0" applyBorder="0" applyAlignment="0" applyProtection="0">
      <alignment horizontal="left"/>
    </xf>
    <xf numFmtId="304" fontId="7" fillId="0" borderId="0" applyNumberFormat="0" applyFill="0" applyBorder="0" applyAlignment="0" applyProtection="0">
      <alignment horizontal="left"/>
    </xf>
    <xf numFmtId="304" fontId="7" fillId="0" borderId="0" applyNumberFormat="0" applyFill="0" applyBorder="0" applyAlignment="0" applyProtection="0">
      <alignment horizontal="left"/>
    </xf>
    <xf numFmtId="304" fontId="7" fillId="0" borderId="0" applyNumberFormat="0" applyFill="0" applyBorder="0" applyAlignment="0" applyProtection="0">
      <alignment horizontal="left"/>
    </xf>
    <xf numFmtId="304" fontId="7" fillId="0" borderId="0" applyNumberFormat="0" applyFill="0" applyBorder="0" applyAlignment="0" applyProtection="0">
      <alignment horizontal="left"/>
    </xf>
    <xf numFmtId="304" fontId="7" fillId="0" borderId="0" applyNumberFormat="0" applyFill="0" applyBorder="0" applyAlignment="0" applyProtection="0">
      <alignment horizontal="left"/>
    </xf>
    <xf numFmtId="304" fontId="7" fillId="0" borderId="0" applyNumberFormat="0" applyFill="0" applyBorder="0" applyAlignment="0" applyProtection="0">
      <alignment horizontal="left"/>
    </xf>
    <xf numFmtId="304" fontId="7" fillId="0" borderId="0" applyNumberFormat="0" applyFill="0" applyBorder="0" applyAlignment="0" applyProtection="0">
      <alignment horizontal="left"/>
    </xf>
    <xf numFmtId="0" fontId="14" fillId="0" borderId="0" applyNumberFormat="0" applyFill="0" applyBorder="0" applyProtection="0">
      <alignment horizontal="center" vertical="top" wrapText="1"/>
    </xf>
    <xf numFmtId="0" fontId="14" fillId="0" borderId="0" applyFill="0" applyBorder="0" applyProtection="0">
      <alignment horizontal="center" vertical="top" wrapText="1"/>
    </xf>
    <xf numFmtId="0" fontId="81" fillId="32" borderId="0">
      <alignment horizontal="center"/>
    </xf>
    <xf numFmtId="0" fontId="81" fillId="32" borderId="0">
      <alignment horizontal="center"/>
    </xf>
    <xf numFmtId="0" fontId="81" fillId="32" borderId="0">
      <alignment horizontal="centerContinuous"/>
    </xf>
    <xf numFmtId="0" fontId="81" fillId="32" borderId="0">
      <alignment horizontal="centerContinuous"/>
    </xf>
    <xf numFmtId="0" fontId="158" fillId="4" borderId="0">
      <alignment horizontal="left"/>
    </xf>
    <xf numFmtId="0" fontId="158" fillId="4" borderId="0">
      <alignment horizontal="left"/>
    </xf>
    <xf numFmtId="49" fontId="158" fillId="4" borderId="0">
      <alignment horizontal="center"/>
    </xf>
    <xf numFmtId="0" fontId="80" fillId="32" borderId="0">
      <alignment horizontal="left"/>
    </xf>
    <xf numFmtId="0" fontId="80" fillId="32" borderId="0">
      <alignment horizontal="left"/>
    </xf>
    <xf numFmtId="49" fontId="158" fillId="4" borderId="0">
      <alignment horizontal="left"/>
    </xf>
    <xf numFmtId="0" fontId="80" fillId="32" borderId="0">
      <alignment horizontal="centerContinuous"/>
    </xf>
    <xf numFmtId="0" fontId="80" fillId="32" borderId="0">
      <alignment horizontal="centerContinuous"/>
    </xf>
    <xf numFmtId="0" fontId="80" fillId="32" borderId="0">
      <alignment horizontal="right"/>
    </xf>
    <xf numFmtId="0" fontId="80" fillId="32" borderId="0">
      <alignment horizontal="right"/>
    </xf>
    <xf numFmtId="49" fontId="148" fillId="4" borderId="0">
      <alignment horizontal="left"/>
    </xf>
    <xf numFmtId="0" fontId="81" fillId="32" borderId="0">
      <alignment horizontal="right"/>
    </xf>
    <xf numFmtId="0" fontId="81" fillId="32" borderId="0">
      <alignment horizontal="right"/>
    </xf>
    <xf numFmtId="166" fontId="164" fillId="0" borderId="0" applyNumberFormat="0" applyFill="0" applyBorder="0" applyAlignment="0" applyProtection="0"/>
    <xf numFmtId="0" fontId="7" fillId="0" borderId="0"/>
    <xf numFmtId="166" fontId="164" fillId="0" borderId="0" applyNumberFormat="0" applyFill="0" applyBorder="0" applyAlignment="0" applyProtection="0"/>
    <xf numFmtId="0" fontId="114" fillId="0" borderId="39">
      <alignment vertical="center"/>
    </xf>
    <xf numFmtId="0" fontId="158" fillId="21" borderId="0">
      <alignment horizontal="center"/>
    </xf>
    <xf numFmtId="0" fontId="158" fillId="21" borderId="0">
      <alignment horizontal="center"/>
    </xf>
    <xf numFmtId="0" fontId="98" fillId="21" borderId="0">
      <alignment horizontal="center"/>
    </xf>
    <xf numFmtId="0" fontId="98" fillId="21" borderId="0">
      <alignment horizontal="center"/>
    </xf>
    <xf numFmtId="4" fontId="16" fillId="0" borderId="0" applyFont="0" applyFill="0" applyBorder="0" applyAlignment="0" applyProtection="0"/>
    <xf numFmtId="38" fontId="20" fillId="16" borderId="0"/>
    <xf numFmtId="38" fontId="65" fillId="16" borderId="18"/>
    <xf numFmtId="38" fontId="20" fillId="16" borderId="18"/>
    <xf numFmtId="38" fontId="20" fillId="16" borderId="40"/>
    <xf numFmtId="0" fontId="182" fillId="1" borderId="27" applyNumberFormat="0" applyFont="0" applyAlignment="0">
      <alignment horizontal="center"/>
    </xf>
    <xf numFmtId="0" fontId="182" fillId="1" borderId="27" applyNumberFormat="0" applyFont="0" applyAlignment="0">
      <alignment horizontal="center"/>
    </xf>
    <xf numFmtId="0" fontId="182" fillId="1" borderId="27" applyNumberFormat="0" applyFont="0" applyAlignment="0">
      <alignment horizontal="center"/>
    </xf>
    <xf numFmtId="0" fontId="182" fillId="1" borderId="27" applyNumberFormat="0" applyFont="0" applyAlignment="0">
      <alignment horizontal="center"/>
    </xf>
    <xf numFmtId="0" fontId="182" fillId="1" borderId="27" applyNumberFormat="0" applyFont="0" applyAlignment="0">
      <alignment horizontal="center"/>
    </xf>
    <xf numFmtId="0" fontId="182" fillId="1" borderId="27" applyNumberFormat="0" applyFont="0" applyAlignment="0">
      <alignment horizontal="center"/>
    </xf>
    <xf numFmtId="0" fontId="182" fillId="1" borderId="27" applyNumberFormat="0" applyFont="0" applyAlignment="0">
      <alignment horizontal="center"/>
    </xf>
    <xf numFmtId="0" fontId="182" fillId="1" borderId="27" applyNumberFormat="0" applyFont="0" applyAlignment="0">
      <alignment horizontal="center"/>
    </xf>
    <xf numFmtId="5" fontId="57" fillId="47" borderId="0" applyNumberFormat="0" applyFont="0" applyBorder="0" applyAlignment="0" applyProtection="0"/>
    <xf numFmtId="305" fontId="58" fillId="38" borderId="41" applyFill="0" applyBorder="0" applyProtection="0">
      <alignment horizontal="center"/>
    </xf>
    <xf numFmtId="42" fontId="185" fillId="0" borderId="0" applyFill="0" applyBorder="0" applyAlignment="0" applyProtection="0"/>
    <xf numFmtId="41" fontId="186" fillId="0" borderId="0"/>
    <xf numFmtId="242" fontId="186" fillId="0" borderId="0"/>
    <xf numFmtId="3" fontId="58" fillId="0" borderId="0"/>
    <xf numFmtId="38" fontId="20" fillId="47" borderId="0"/>
    <xf numFmtId="38" fontId="20" fillId="47" borderId="18"/>
    <xf numFmtId="38" fontId="20" fillId="47" borderId="40"/>
    <xf numFmtId="0" fontId="187" fillId="0" borderId="0" applyNumberFormat="0" applyFill="0" applyBorder="0" applyAlignment="0">
      <alignment horizontal="center"/>
    </xf>
    <xf numFmtId="0" fontId="187" fillId="0" borderId="0" applyNumberFormat="0" applyFill="0" applyBorder="0" applyAlignment="0">
      <alignment horizontal="center"/>
    </xf>
    <xf numFmtId="0" fontId="187" fillId="0" borderId="0" applyNumberFormat="0" applyFill="0" applyBorder="0" applyAlignment="0">
      <alignment horizontal="center"/>
    </xf>
    <xf numFmtId="0" fontId="187" fillId="0" borderId="0" applyNumberFormat="0" applyFill="0" applyBorder="0" applyAlignment="0">
      <alignment horizontal="center"/>
    </xf>
    <xf numFmtId="0" fontId="187" fillId="0" borderId="0" applyNumberFormat="0" applyFill="0" applyBorder="0" applyAlignment="0">
      <alignment horizontal="center"/>
    </xf>
    <xf numFmtId="0" fontId="187" fillId="0" borderId="0" applyNumberFormat="0" applyFill="0" applyBorder="0" applyAlignment="0">
      <alignment horizontal="center"/>
    </xf>
    <xf numFmtId="0" fontId="187" fillId="0" borderId="0" applyNumberFormat="0" applyFill="0" applyBorder="0" applyAlignment="0">
      <alignment horizontal="center"/>
    </xf>
    <xf numFmtId="0" fontId="187" fillId="0" borderId="0" applyNumberFormat="0" applyFill="0" applyBorder="0" applyAlignment="0">
      <alignment horizontal="center"/>
    </xf>
    <xf numFmtId="1" fontId="41" fillId="0" borderId="0" applyBorder="0">
      <alignment horizontal="left" vertical="top" wrapText="1"/>
    </xf>
    <xf numFmtId="0" fontId="20" fillId="0" borderId="0"/>
    <xf numFmtId="0" fontId="7" fillId="0" borderId="0"/>
    <xf numFmtId="3" fontId="9" fillId="0" borderId="0"/>
    <xf numFmtId="1" fontId="5" fillId="48" borderId="1"/>
    <xf numFmtId="1" fontId="5" fillId="48" borderId="1"/>
    <xf numFmtId="0" fontId="7" fillId="0" borderId="0"/>
    <xf numFmtId="0" fontId="7" fillId="0" borderId="0"/>
    <xf numFmtId="0" fontId="7" fillId="0" borderId="0"/>
    <xf numFmtId="1" fontId="5" fillId="48" borderId="1"/>
    <xf numFmtId="1" fontId="5" fillId="48" borderId="1"/>
    <xf numFmtId="0" fontId="7" fillId="0" borderId="0"/>
    <xf numFmtId="0" fontId="7" fillId="0" borderId="0"/>
    <xf numFmtId="0" fontId="7" fillId="0" borderId="0"/>
    <xf numFmtId="1" fontId="5" fillId="48" borderId="1"/>
    <xf numFmtId="1" fontId="5" fillId="48" borderId="1"/>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34" borderId="27" applyNumberFormat="0" applyProtection="0">
      <alignment horizontal="center" vertical="center"/>
    </xf>
    <xf numFmtId="0" fontId="188" fillId="0" borderId="0" applyNumberFormat="0" applyFill="0" applyBorder="0" applyAlignment="0" applyProtection="0"/>
    <xf numFmtId="0" fontId="14" fillId="34" borderId="27" applyNumberFormat="0" applyProtection="0">
      <alignment horizontal="center" vertical="center"/>
    </xf>
    <xf numFmtId="0" fontId="14" fillId="49" borderId="0" applyNumberFormat="0" applyBorder="0" applyAlignment="0"/>
    <xf numFmtId="0" fontId="14" fillId="50" borderId="0" applyNumberFormat="0" applyBorder="0" applyAlignment="0"/>
    <xf numFmtId="0" fontId="7" fillId="0" borderId="0" applyNumberFormat="0" applyFont="0" applyFill="0" applyBorder="0" applyProtection="0">
      <alignment horizontal="left"/>
    </xf>
    <xf numFmtId="0" fontId="7" fillId="0" borderId="0" applyNumberFormat="0" applyFont="0" applyFill="0" applyBorder="0" applyProtection="0">
      <alignment horizontal="right"/>
    </xf>
    <xf numFmtId="0" fontId="7" fillId="0" borderId="0" applyNumberFormat="0" applyFont="0" applyFill="0" applyBorder="0" applyProtection="0">
      <alignment horizontal="right"/>
    </xf>
    <xf numFmtId="0" fontId="7" fillId="0" borderId="0" applyNumberFormat="0" applyFont="0" applyFill="0" applyBorder="0" applyProtection="0">
      <alignment horizontal="center"/>
    </xf>
    <xf numFmtId="0" fontId="7" fillId="0" borderId="0"/>
    <xf numFmtId="0" fontId="58" fillId="0" borderId="0" applyNumberFormat="0" applyFill="0" applyBorder="0" applyProtection="0">
      <alignment horizontal="left" vertical="top" wrapText="1"/>
    </xf>
    <xf numFmtId="0" fontId="79" fillId="0" borderId="0" applyNumberFormat="0" applyFill="0" applyBorder="0" applyProtection="0">
      <alignment horizontal="left" vertical="top" wrapText="1"/>
    </xf>
    <xf numFmtId="306" fontId="144" fillId="0" borderId="0" applyFill="0" applyBorder="0" applyProtection="0">
      <alignment horizontal="center" wrapText="1"/>
    </xf>
    <xf numFmtId="307" fontId="144" fillId="0" borderId="0" applyFill="0" applyBorder="0" applyProtection="0">
      <alignment horizontal="right" wrapText="1"/>
    </xf>
    <xf numFmtId="308" fontId="144" fillId="0" borderId="0" applyFill="0" applyBorder="0" applyProtection="0">
      <alignment horizontal="right" wrapText="1"/>
    </xf>
    <xf numFmtId="309" fontId="144" fillId="0" borderId="0" applyFill="0" applyBorder="0" applyProtection="0">
      <alignment horizontal="right" wrapText="1"/>
    </xf>
    <xf numFmtId="37" fontId="144" fillId="0" borderId="0" applyFill="0" applyBorder="0" applyProtection="0">
      <alignment horizontal="center" wrapText="1"/>
    </xf>
    <xf numFmtId="310" fontId="144" fillId="0" borderId="0" applyFill="0" applyBorder="0" applyProtection="0">
      <alignment horizontal="right"/>
    </xf>
    <xf numFmtId="311" fontId="144" fillId="0" borderId="0" applyFill="0" applyBorder="0" applyProtection="0">
      <alignment horizontal="right"/>
    </xf>
    <xf numFmtId="14" fontId="144" fillId="0" borderId="0" applyFill="0" applyBorder="0" applyProtection="0">
      <alignment horizontal="right"/>
    </xf>
    <xf numFmtId="166" fontId="7" fillId="0" borderId="0"/>
    <xf numFmtId="4" fontId="144" fillId="0" borderId="0" applyFill="0" applyBorder="0" applyProtection="0">
      <alignment wrapText="1"/>
    </xf>
    <xf numFmtId="0" fontId="79" fillId="0" borderId="42" applyNumberFormat="0" applyFill="0" applyProtection="0">
      <alignment wrapText="1"/>
    </xf>
    <xf numFmtId="0" fontId="14" fillId="0" borderId="0" applyNumberFormat="0" applyFill="0" applyBorder="0" applyProtection="0">
      <alignment wrapText="1"/>
    </xf>
    <xf numFmtId="0" fontId="79" fillId="0" borderId="42" applyNumberFormat="0" applyFill="0" applyProtection="0">
      <alignment horizontal="center" wrapText="1"/>
    </xf>
    <xf numFmtId="312" fontId="79" fillId="0" borderId="0" applyFill="0" applyBorder="0" applyProtection="0">
      <alignment horizontal="center" wrapText="1"/>
    </xf>
    <xf numFmtId="0" fontId="77" fillId="0" borderId="0" applyNumberFormat="0" applyFill="0" applyBorder="0" applyProtection="0">
      <alignment horizontal="justify" wrapText="1"/>
    </xf>
    <xf numFmtId="0" fontId="79" fillId="0" borderId="0" applyNumberFormat="0" applyFill="0" applyBorder="0" applyProtection="0">
      <alignment horizontal="centerContinuous" wrapText="1"/>
    </xf>
    <xf numFmtId="0" fontId="10" fillId="0" borderId="0" applyNumberFormat="0" applyBorder="0" applyAlignment="0"/>
    <xf numFmtId="4" fontId="7" fillId="0" borderId="0" applyProtection="0">
      <protection locked="0"/>
    </xf>
    <xf numFmtId="4" fontId="7" fillId="0" borderId="0" applyProtection="0">
      <protection locked="0"/>
    </xf>
    <xf numFmtId="4" fontId="7" fillId="0" borderId="0" applyProtection="0">
      <protection locked="0"/>
    </xf>
    <xf numFmtId="4" fontId="7" fillId="0" borderId="0" applyProtection="0">
      <protection locked="0"/>
    </xf>
    <xf numFmtId="4" fontId="7" fillId="0" borderId="0" applyProtection="0">
      <protection locked="0"/>
    </xf>
    <xf numFmtId="4" fontId="7" fillId="0" borderId="0" applyProtection="0">
      <protection locked="0"/>
    </xf>
    <xf numFmtId="4" fontId="7" fillId="0" borderId="0" applyProtection="0">
      <protection locked="0"/>
    </xf>
    <xf numFmtId="4" fontId="7" fillId="0" borderId="0" applyProtection="0">
      <protection locked="0"/>
    </xf>
    <xf numFmtId="4" fontId="7" fillId="0" borderId="0" applyProtection="0">
      <protection locked="0"/>
    </xf>
    <xf numFmtId="4" fontId="7" fillId="0" borderId="0" applyProtection="0">
      <protection locked="0"/>
    </xf>
    <xf numFmtId="0" fontId="10" fillId="0" borderId="0" applyNumberFormat="0" applyBorder="0" applyAlignment="0"/>
    <xf numFmtId="4" fontId="7" fillId="0" borderId="0" applyProtection="0">
      <protection locked="0"/>
    </xf>
    <xf numFmtId="4" fontId="7" fillId="0" borderId="0" applyProtection="0">
      <protection locked="0"/>
    </xf>
    <xf numFmtId="4" fontId="7" fillId="0" borderId="0" applyProtection="0">
      <protection locked="0"/>
    </xf>
    <xf numFmtId="4" fontId="7" fillId="0" borderId="0" applyProtection="0">
      <protection locked="0"/>
    </xf>
    <xf numFmtId="4" fontId="7" fillId="0" borderId="0" applyProtection="0">
      <protection locked="0"/>
    </xf>
    <xf numFmtId="4" fontId="7" fillId="0" borderId="0" applyProtection="0">
      <protection locked="0"/>
    </xf>
    <xf numFmtId="4" fontId="7" fillId="0" borderId="0" applyProtection="0">
      <protection locked="0"/>
    </xf>
    <xf numFmtId="4" fontId="7" fillId="0" borderId="0" applyProtection="0">
      <protection locked="0"/>
    </xf>
    <xf numFmtId="4" fontId="7" fillId="0" borderId="0" applyProtection="0">
      <protection locked="0"/>
    </xf>
    <xf numFmtId="4" fontId="7" fillId="0" borderId="0" applyProtection="0">
      <protection locked="0"/>
    </xf>
    <xf numFmtId="0" fontId="10" fillId="0" borderId="0" applyNumberFormat="0" applyBorder="0" applyAlignment="0"/>
    <xf numFmtId="4" fontId="7" fillId="0" borderId="0" applyProtection="0">
      <protection locked="0"/>
    </xf>
    <xf numFmtId="0" fontId="10" fillId="0" borderId="0" applyNumberFormat="0" applyBorder="0" applyAlignment="0"/>
    <xf numFmtId="0" fontId="10" fillId="0" borderId="0" applyNumberFormat="0" applyBorder="0" applyAlignment="0"/>
    <xf numFmtId="0" fontId="10" fillId="0" borderId="0" applyNumberFormat="0" applyBorder="0" applyAlignment="0"/>
    <xf numFmtId="4" fontId="7" fillId="0" borderId="0" applyProtection="0">
      <protection locked="0"/>
    </xf>
    <xf numFmtId="4" fontId="7" fillId="0" borderId="0" applyProtection="0">
      <protection locked="0"/>
    </xf>
    <xf numFmtId="4" fontId="7" fillId="0" borderId="0" applyProtection="0">
      <protection locked="0"/>
    </xf>
    <xf numFmtId="0" fontId="10" fillId="0" borderId="0" applyNumberFormat="0" applyBorder="0" applyAlignment="0"/>
    <xf numFmtId="0" fontId="10" fillId="0" borderId="0" applyNumberFormat="0" applyBorder="0" applyAlignment="0"/>
    <xf numFmtId="0" fontId="10" fillId="0" borderId="0" applyNumberFormat="0" applyBorder="0" applyAlignment="0"/>
    <xf numFmtId="0" fontId="10" fillId="0" borderId="0" applyNumberFormat="0" applyBorder="0" applyAlignment="0"/>
    <xf numFmtId="0" fontId="10" fillId="0" borderId="0" applyNumberFormat="0" applyBorder="0" applyAlignment="0"/>
    <xf numFmtId="0" fontId="10" fillId="0" borderId="0" applyNumberFormat="0" applyBorder="0" applyAlignment="0"/>
    <xf numFmtId="0" fontId="10" fillId="0" borderId="0" applyNumberFormat="0" applyBorder="0" applyAlignment="0"/>
    <xf numFmtId="0" fontId="148" fillId="0" borderId="0" applyNumberFormat="0" applyBorder="0" applyAlignment="0"/>
    <xf numFmtId="0" fontId="189" fillId="0" borderId="0" applyNumberFormat="0" applyBorder="0" applyAlignment="0"/>
    <xf numFmtId="0" fontId="168" fillId="0" borderId="0" applyNumberFormat="0" applyBorder="0" applyAlignment="0"/>
    <xf numFmtId="0" fontId="189" fillId="0" borderId="0" applyNumberFormat="0" applyBorder="0" applyAlignment="0"/>
    <xf numFmtId="0" fontId="153" fillId="0" borderId="0"/>
    <xf numFmtId="0" fontId="190" fillId="0" borderId="0"/>
    <xf numFmtId="0" fontId="190" fillId="0" borderId="0"/>
    <xf numFmtId="6" fontId="14" fillId="0" borderId="27" applyFill="0" applyProtection="0"/>
    <xf numFmtId="38" fontId="14" fillId="0" borderId="27" applyFill="0" applyProtection="0"/>
    <xf numFmtId="40" fontId="191" fillId="0" borderId="0" applyBorder="0">
      <alignment horizontal="right"/>
    </xf>
    <xf numFmtId="40" fontId="140" fillId="0" borderId="0" applyBorder="0">
      <alignment horizontal="right"/>
    </xf>
    <xf numFmtId="40" fontId="140" fillId="0" borderId="0" applyBorder="0">
      <alignment horizontal="right"/>
    </xf>
    <xf numFmtId="40" fontId="140" fillId="0" borderId="0" applyBorder="0">
      <alignment horizontal="right"/>
    </xf>
    <xf numFmtId="40" fontId="140" fillId="0" borderId="0" applyBorder="0">
      <alignment horizontal="right"/>
    </xf>
    <xf numFmtId="40" fontId="140" fillId="0" borderId="0" applyBorder="0">
      <alignment horizontal="right"/>
    </xf>
    <xf numFmtId="40" fontId="140" fillId="0" borderId="0" applyBorder="0">
      <alignment horizontal="right"/>
    </xf>
    <xf numFmtId="40" fontId="140" fillId="0" borderId="0" applyBorder="0">
      <alignment horizontal="right"/>
    </xf>
    <xf numFmtId="40" fontId="140" fillId="0" borderId="0" applyBorder="0">
      <alignment horizontal="right"/>
    </xf>
    <xf numFmtId="40" fontId="140" fillId="0" borderId="0" applyBorder="0">
      <alignment horizontal="right"/>
    </xf>
    <xf numFmtId="40" fontId="140" fillId="0" borderId="0" applyBorder="0">
      <alignment horizontal="right"/>
    </xf>
    <xf numFmtId="0" fontId="192" fillId="0" borderId="0" applyBorder="0" applyProtection="0">
      <alignment vertical="center"/>
    </xf>
    <xf numFmtId="0" fontId="192" fillId="0" borderId="4" applyBorder="0" applyProtection="0">
      <alignment horizontal="right" vertical="center"/>
    </xf>
    <xf numFmtId="0" fontId="193" fillId="51" borderId="0" applyBorder="0" applyProtection="0">
      <alignment horizontal="centerContinuous" vertical="center"/>
    </xf>
    <xf numFmtId="0" fontId="193" fillId="40" borderId="4" applyBorder="0" applyProtection="0">
      <alignment horizontal="centerContinuous" vertical="center"/>
    </xf>
    <xf numFmtId="0" fontId="194" fillId="0" borderId="0" applyFill="0" applyBorder="0" applyProtection="0">
      <alignment horizontal="center" vertical="center"/>
    </xf>
    <xf numFmtId="3" fontId="132" fillId="0" borderId="0" applyNumberFormat="0"/>
    <xf numFmtId="0" fontId="115" fillId="0" borderId="0" applyNumberFormat="0" applyFill="0" applyBorder="0" applyProtection="0">
      <alignment horizontal="left"/>
    </xf>
    <xf numFmtId="0" fontId="128" fillId="0" borderId="0"/>
    <xf numFmtId="0" fontId="195" fillId="0" borderId="0" applyFill="0" applyBorder="0" applyProtection="0">
      <alignment horizontal="left"/>
    </xf>
    <xf numFmtId="0" fontId="115" fillId="0" borderId="30" applyFill="0" applyBorder="0" applyProtection="0">
      <alignment horizontal="left" vertical="top"/>
    </xf>
    <xf numFmtId="0" fontId="162" fillId="0" borderId="0">
      <alignment horizontal="centerContinuous"/>
    </xf>
    <xf numFmtId="0" fontId="196" fillId="0" borderId="0" applyNumberFormat="0" applyFill="0" applyBorder="0">
      <alignment horizontal="left"/>
    </xf>
    <xf numFmtId="173" fontId="196" fillId="0" borderId="0" applyNumberFormat="0" applyFill="0" applyBorder="0">
      <alignment horizontal="right"/>
    </xf>
    <xf numFmtId="0" fontId="197" fillId="0" borderId="0" applyNumberFormat="0" applyFill="0" applyBorder="0">
      <alignment horizontal="right"/>
    </xf>
    <xf numFmtId="0" fontId="58" fillId="0" borderId="0" applyFill="0" applyBorder="0" applyProtection="0">
      <alignment horizontal="left"/>
    </xf>
    <xf numFmtId="0" fontId="198" fillId="0" borderId="0"/>
    <xf numFmtId="0" fontId="199" fillId="0" borderId="0" applyNumberFormat="0" applyFill="0" applyBorder="0" applyProtection="0"/>
    <xf numFmtId="0" fontId="200" fillId="0" borderId="0" applyFill="0" applyBorder="0" applyProtection="0"/>
    <xf numFmtId="0" fontId="201" fillId="0" borderId="0"/>
    <xf numFmtId="0" fontId="200" fillId="0" borderId="0" applyNumberFormat="0" applyFill="0" applyBorder="0" applyProtection="0"/>
    <xf numFmtId="0" fontId="199" fillId="0" borderId="0" applyNumberFormat="0" applyFill="0" applyBorder="0" applyProtection="0"/>
    <xf numFmtId="0" fontId="199" fillId="0" borderId="0"/>
    <xf numFmtId="49" fontId="10" fillId="0" borderId="0" applyFill="0" applyBorder="0" applyAlignment="0"/>
    <xf numFmtId="313" fontId="73" fillId="0" borderId="0" applyFill="0" applyBorder="0" applyAlignment="0"/>
    <xf numFmtId="314" fontId="71" fillId="0" borderId="0" applyFill="0" applyBorder="0" applyAlignment="0"/>
    <xf numFmtId="314" fontId="71" fillId="0" borderId="0" applyFill="0" applyBorder="0" applyAlignment="0"/>
    <xf numFmtId="0" fontId="91" fillId="0" borderId="0" applyFill="0" applyBorder="0" applyAlignment="0"/>
    <xf numFmtId="314" fontId="71" fillId="0" borderId="0" applyFill="0" applyBorder="0" applyAlignment="0"/>
    <xf numFmtId="314" fontId="71" fillId="0" borderId="0" applyFill="0" applyBorder="0" applyAlignment="0"/>
    <xf numFmtId="314" fontId="71" fillId="0" borderId="0" applyFill="0" applyBorder="0" applyAlignment="0"/>
    <xf numFmtId="314" fontId="71" fillId="0" borderId="0" applyFill="0" applyBorder="0" applyAlignment="0"/>
    <xf numFmtId="314" fontId="71" fillId="0" borderId="0" applyFill="0" applyBorder="0" applyAlignment="0"/>
    <xf numFmtId="314" fontId="71" fillId="0" borderId="0" applyFill="0" applyBorder="0" applyAlignment="0"/>
    <xf numFmtId="314" fontId="71" fillId="0" borderId="0" applyFill="0" applyBorder="0" applyAlignment="0"/>
    <xf numFmtId="315" fontId="73" fillId="0" borderId="0" applyFill="0" applyBorder="0" applyAlignment="0"/>
    <xf numFmtId="316" fontId="71" fillId="0" borderId="0" applyFill="0" applyBorder="0" applyAlignment="0"/>
    <xf numFmtId="316" fontId="71" fillId="0" borderId="0" applyFill="0" applyBorder="0" applyAlignment="0"/>
    <xf numFmtId="0" fontId="7" fillId="0" borderId="0" applyFill="0" applyBorder="0" applyAlignment="0"/>
    <xf numFmtId="316" fontId="71" fillId="0" borderId="0" applyFill="0" applyBorder="0" applyAlignment="0"/>
    <xf numFmtId="316" fontId="71" fillId="0" borderId="0" applyFill="0" applyBorder="0" applyAlignment="0"/>
    <xf numFmtId="316" fontId="71" fillId="0" borderId="0" applyFill="0" applyBorder="0" applyAlignment="0"/>
    <xf numFmtId="316" fontId="71" fillId="0" borderId="0" applyFill="0" applyBorder="0" applyAlignment="0"/>
    <xf numFmtId="316" fontId="71" fillId="0" borderId="0" applyFill="0" applyBorder="0" applyAlignment="0"/>
    <xf numFmtId="316" fontId="71" fillId="0" borderId="0" applyFill="0" applyBorder="0" applyAlignment="0"/>
    <xf numFmtId="316" fontId="71" fillId="0" borderId="0" applyFill="0" applyBorder="0" applyAlignment="0"/>
    <xf numFmtId="0" fontId="38" fillId="0" borderId="0"/>
    <xf numFmtId="166" fontId="164" fillId="0" borderId="0" applyNumberFormat="0" applyFill="0" applyBorder="0" applyAlignment="0" applyProtection="0"/>
    <xf numFmtId="166" fontId="164" fillId="0" borderId="0" applyNumberFormat="0" applyFill="0" applyBorder="0" applyAlignment="0" applyProtection="0"/>
    <xf numFmtId="0" fontId="202" fillId="0" borderId="0" applyFill="0" applyBorder="0" applyProtection="0">
      <alignment horizontal="left" vertical="top"/>
    </xf>
    <xf numFmtId="0" fontId="41" fillId="0" borderId="0" applyNumberFormat="0" applyFill="0" applyBorder="0" applyAlignment="0" applyProtection="0"/>
    <xf numFmtId="0" fontId="18" fillId="0" borderId="0" applyNumberFormat="0" applyFill="0" applyBorder="0" applyAlignment="0" applyProtection="0"/>
    <xf numFmtId="197" fontId="203" fillId="0" borderId="0"/>
    <xf numFmtId="0" fontId="204" fillId="0" borderId="0" applyNumberFormat="0" applyFill="0" applyBorder="0" applyAlignment="0" applyProtection="0"/>
    <xf numFmtId="0" fontId="205" fillId="0" borderId="0" applyNumberFormat="0" applyFill="0" applyBorder="0" applyAlignment="0" applyProtection="0"/>
    <xf numFmtId="251" fontId="132" fillId="0" borderId="0"/>
    <xf numFmtId="3" fontId="206" fillId="0" borderId="0"/>
    <xf numFmtId="251" fontId="207" fillId="0" borderId="15" applyNumberFormat="0" applyBorder="0">
      <alignment vertical="center"/>
    </xf>
    <xf numFmtId="251" fontId="208" fillId="0" borderId="43" applyNumberFormat="0" applyBorder="0"/>
    <xf numFmtId="0" fontId="132" fillId="0" borderId="0" applyNumberFormat="0" applyFill="0" applyBorder="0" applyAlignment="0" applyProtection="0"/>
    <xf numFmtId="0" fontId="200" fillId="0" borderId="0"/>
    <xf numFmtId="0" fontId="199" fillId="0" borderId="0"/>
    <xf numFmtId="0" fontId="132" fillId="0" borderId="27">
      <alignment horizontal="center" wrapText="1"/>
    </xf>
    <xf numFmtId="6" fontId="62" fillId="0" borderId="44" applyNumberFormat="0" applyFont="0" applyFill="0" applyAlignment="0" applyProtection="0"/>
    <xf numFmtId="37" fontId="137" fillId="0" borderId="2" applyNumberFormat="0" applyFont="0" applyFill="0" applyAlignment="0"/>
    <xf numFmtId="0" fontId="209" fillId="0" borderId="45" applyNumberFormat="0" applyFill="0" applyAlignment="0" applyProtection="0"/>
    <xf numFmtId="0" fontId="210" fillId="0" borderId="46" applyNumberFormat="0" applyFont="0" applyFill="0" applyAlignment="0" applyProtection="0"/>
    <xf numFmtId="0" fontId="210" fillId="0" borderId="46" applyNumberFormat="0" applyFont="0" applyFill="0" applyAlignment="0" applyProtection="0"/>
    <xf numFmtId="0" fontId="210" fillId="0" borderId="46" applyNumberFormat="0" applyFont="0" applyFill="0" applyAlignment="0" applyProtection="0"/>
    <xf numFmtId="0" fontId="210" fillId="0" borderId="46" applyNumberFormat="0" applyFont="0" applyFill="0" applyAlignment="0" applyProtection="0"/>
    <xf numFmtId="0" fontId="210" fillId="0" borderId="46" applyNumberFormat="0" applyFont="0" applyFill="0" applyAlignment="0" applyProtection="0"/>
    <xf numFmtId="0" fontId="210" fillId="0" borderId="46" applyNumberFormat="0" applyFont="0" applyFill="0" applyAlignment="0" applyProtection="0"/>
    <xf numFmtId="253" fontId="211" fillId="0" borderId="0" applyFill="0" applyBorder="0" applyProtection="0"/>
    <xf numFmtId="251" fontId="79" fillId="0" borderId="2"/>
    <xf numFmtId="251" fontId="79" fillId="0" borderId="0"/>
    <xf numFmtId="251" fontId="58" fillId="0" borderId="2"/>
    <xf numFmtId="317" fontId="211" fillId="0" borderId="0" applyFill="0" applyBorder="0" applyProtection="0"/>
    <xf numFmtId="38" fontId="7" fillId="0" borderId="44"/>
    <xf numFmtId="3" fontId="132" fillId="0" borderId="4" applyNumberFormat="0"/>
    <xf numFmtId="0" fontId="55" fillId="0" borderId="47"/>
    <xf numFmtId="260" fontId="7" fillId="0" borderId="25" applyFill="0" applyBorder="0" applyProtection="0">
      <alignment vertical="center"/>
    </xf>
    <xf numFmtId="0" fontId="41" fillId="43" borderId="0" applyNumberFormat="0" applyFont="0" applyBorder="0" applyAlignment="0"/>
    <xf numFmtId="197" fontId="212" fillId="0" borderId="0">
      <alignment horizontal="left"/>
      <protection locked="0"/>
    </xf>
    <xf numFmtId="0" fontId="213" fillId="0" borderId="0"/>
    <xf numFmtId="0" fontId="214" fillId="0" borderId="0">
      <alignment horizontal="fill"/>
    </xf>
    <xf numFmtId="37" fontId="215" fillId="52" borderId="0"/>
    <xf numFmtId="37" fontId="216" fillId="33" borderId="0"/>
    <xf numFmtId="0" fontId="217" fillId="4" borderId="0">
      <alignment horizontal="center"/>
    </xf>
    <xf numFmtId="0" fontId="217" fillId="4" borderId="0">
      <alignment horizontal="center"/>
    </xf>
    <xf numFmtId="318" fontId="58" fillId="35" borderId="48" applyFill="0" applyBorder="0" applyAlignment="0" applyProtection="0">
      <alignment horizontal="right"/>
      <protection locked="0"/>
    </xf>
    <xf numFmtId="319" fontId="7" fillId="0" borderId="0" applyFont="0" applyFill="0" applyBorder="0" applyAlignment="0" applyProtection="0"/>
    <xf numFmtId="320" fontId="7" fillId="0" borderId="0" applyFont="0" applyFill="0" applyBorder="0" applyAlignment="0" applyProtection="0"/>
    <xf numFmtId="0" fontId="218" fillId="0" borderId="0" applyNumberFormat="0" applyFill="0" applyBorder="0" applyAlignment="0" applyProtection="0"/>
    <xf numFmtId="321" fontId="7" fillId="0" borderId="0"/>
    <xf numFmtId="37" fontId="147" fillId="0" borderId="0"/>
    <xf numFmtId="0" fontId="7" fillId="0" borderId="0">
      <alignment wrapText="1"/>
    </xf>
    <xf numFmtId="322" fontId="9" fillId="0" borderId="0"/>
    <xf numFmtId="323" fontId="41" fillId="0" borderId="0"/>
    <xf numFmtId="324" fontId="190" fillId="0" borderId="4" applyBorder="0" applyProtection="0">
      <alignment horizontal="right"/>
    </xf>
    <xf numFmtId="325" fontId="11" fillId="0" borderId="0" applyFont="0" applyFill="0" applyBorder="0" applyAlignment="0" applyProtection="0"/>
    <xf numFmtId="0" fontId="219" fillId="0" borderId="0" applyNumberFormat="0" applyFill="0" applyBorder="0" applyAlignment="0" applyProtection="0">
      <alignment vertical="top"/>
      <protection locked="0"/>
    </xf>
    <xf numFmtId="0" fontId="220" fillId="0" borderId="0"/>
    <xf numFmtId="0" fontId="221" fillId="0" borderId="0" applyNumberFormat="0" applyFill="0" applyBorder="0" applyAlignment="0" applyProtection="0">
      <alignment vertical="top"/>
      <protection locked="0"/>
    </xf>
    <xf numFmtId="0" fontId="7" fillId="0" borderId="0"/>
    <xf numFmtId="0" fontId="222" fillId="0" borderId="0"/>
    <xf numFmtId="0" fontId="223" fillId="2" borderId="0" applyNumberFormat="0" applyBorder="0" applyAlignment="0" applyProtection="0">
      <alignment vertical="center"/>
    </xf>
    <xf numFmtId="0" fontId="49" fillId="15" borderId="13" applyNumberFormat="0" applyFont="0" applyAlignment="0" applyProtection="0">
      <alignment vertical="center"/>
    </xf>
    <xf numFmtId="187" fontId="224" fillId="0" borderId="0" applyFont="0" applyFill="0" applyBorder="0" applyAlignment="0" applyProtection="0"/>
    <xf numFmtId="326" fontId="225" fillId="0" borderId="0" applyFont="0" applyFill="0" applyBorder="0" applyAlignment="0" applyProtection="0"/>
    <xf numFmtId="267" fontId="225" fillId="0" borderId="0" applyFont="0" applyFill="0" applyBorder="0" applyAlignment="0" applyProtection="0"/>
    <xf numFmtId="0" fontId="226" fillId="0" borderId="45" applyNumberFormat="0" applyFill="0" applyAlignment="0" applyProtection="0">
      <alignment vertical="center"/>
    </xf>
    <xf numFmtId="0" fontId="227" fillId="18" borderId="0" applyNumberFormat="0" applyBorder="0" applyAlignment="0" applyProtection="0">
      <alignment vertical="center"/>
    </xf>
    <xf numFmtId="0" fontId="228" fillId="19" borderId="0" applyNumberFormat="0" applyBorder="0" applyAlignment="0" applyProtection="0">
      <alignment vertical="center"/>
    </xf>
    <xf numFmtId="166" fontId="7" fillId="0" borderId="0"/>
    <xf numFmtId="43" fontId="7" fillId="0" borderId="0" applyFont="0" applyFill="0" applyBorder="0" applyAlignment="0" applyProtection="0"/>
    <xf numFmtId="326" fontId="229" fillId="0" borderId="0" applyFont="0" applyFill="0" applyBorder="0" applyAlignment="0" applyProtection="0"/>
    <xf numFmtId="0" fontId="7" fillId="0" borderId="0"/>
    <xf numFmtId="0" fontId="230" fillId="0" borderId="0" applyNumberFormat="0" applyFill="0" applyBorder="0" applyAlignment="0" applyProtection="0">
      <alignment vertical="center"/>
    </xf>
    <xf numFmtId="0" fontId="231" fillId="0" borderId="29" applyNumberFormat="0" applyFill="0" applyAlignment="0" applyProtection="0">
      <alignment vertical="center"/>
    </xf>
    <xf numFmtId="0" fontId="232" fillId="0" borderId="31" applyNumberFormat="0" applyFill="0" applyAlignment="0" applyProtection="0">
      <alignment vertical="center"/>
    </xf>
    <xf numFmtId="0" fontId="233" fillId="0" borderId="32" applyNumberFormat="0" applyFill="0" applyAlignment="0" applyProtection="0">
      <alignment vertical="center"/>
    </xf>
    <xf numFmtId="0" fontId="233" fillId="0" borderId="0" applyNumberFormat="0" applyFill="0" applyBorder="0" applyAlignment="0" applyProtection="0">
      <alignment vertical="center"/>
    </xf>
    <xf numFmtId="0" fontId="234" fillId="29" borderId="17" applyNumberFormat="0" applyAlignment="0" applyProtection="0">
      <alignment vertical="center"/>
    </xf>
    <xf numFmtId="0" fontId="235" fillId="0" borderId="0" applyNumberFormat="0" applyFill="0" applyBorder="0" applyAlignment="0" applyProtection="0">
      <alignment vertical="top"/>
      <protection locked="0"/>
    </xf>
    <xf numFmtId="0" fontId="236" fillId="16" borderId="8" applyNumberFormat="0" applyAlignment="0" applyProtection="0">
      <alignment vertical="center"/>
    </xf>
    <xf numFmtId="0" fontId="237" fillId="0" borderId="0" applyNumberFormat="0" applyFill="0" applyBorder="0" applyAlignment="0" applyProtection="0">
      <alignment vertical="center"/>
    </xf>
    <xf numFmtId="0" fontId="238" fillId="0" borderId="0" applyNumberFormat="0" applyFill="0" applyBorder="0" applyAlignment="0" applyProtection="0">
      <alignment vertical="center"/>
    </xf>
    <xf numFmtId="327" fontId="225" fillId="0" borderId="0" applyFont="0" applyFill="0" applyBorder="0" applyAlignment="0" applyProtection="0"/>
    <xf numFmtId="275" fontId="225" fillId="0" borderId="0" applyFont="0" applyFill="0" applyBorder="0" applyAlignment="0" applyProtection="0"/>
    <xf numFmtId="0" fontId="53" fillId="26" borderId="0" applyNumberFormat="0" applyBorder="0" applyAlignment="0" applyProtection="0">
      <alignment vertical="center"/>
    </xf>
    <xf numFmtId="0" fontId="53" fillId="11" borderId="0" applyNumberFormat="0" applyBorder="0" applyAlignment="0" applyProtection="0">
      <alignment vertical="center"/>
    </xf>
    <xf numFmtId="0" fontId="53" fillId="27" borderId="0" applyNumberFormat="0" applyBorder="0" applyAlignment="0" applyProtection="0">
      <alignment vertical="center"/>
    </xf>
    <xf numFmtId="0" fontId="53" fillId="24" borderId="0" applyNumberFormat="0" applyBorder="0" applyAlignment="0" applyProtection="0">
      <alignment vertical="center"/>
    </xf>
    <xf numFmtId="0" fontId="53" fillId="10" borderId="0" applyNumberFormat="0" applyBorder="0" applyAlignment="0" applyProtection="0">
      <alignment vertical="center"/>
    </xf>
    <xf numFmtId="0" fontId="53" fillId="7" borderId="0" applyNumberFormat="0" applyBorder="0" applyAlignment="0" applyProtection="0">
      <alignment vertical="center"/>
    </xf>
    <xf numFmtId="0" fontId="239" fillId="21" borderId="8" applyNumberFormat="0" applyAlignment="0" applyProtection="0">
      <alignment vertical="center"/>
    </xf>
    <xf numFmtId="0" fontId="240" fillId="16" borderId="9" applyNumberFormat="0" applyAlignment="0" applyProtection="0">
      <alignment vertical="center"/>
    </xf>
    <xf numFmtId="328" fontId="229" fillId="0" borderId="0" applyFont="0" applyFill="0" applyBorder="0" applyAlignment="0" applyProtection="0"/>
    <xf numFmtId="329" fontId="229" fillId="0" borderId="0" applyFont="0" applyFill="0" applyBorder="0" applyAlignment="0" applyProtection="0"/>
    <xf numFmtId="0" fontId="241" fillId="0" borderId="35" applyNumberFormat="0" applyFill="0" applyAlignment="0" applyProtection="0">
      <alignment vertical="center"/>
    </xf>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0" fontId="247" fillId="0" borderId="0" applyNumberFormat="0" applyFill="0" applyBorder="0" applyAlignment="0" applyProtection="0"/>
    <xf numFmtId="43" fontId="7" fillId="0" borderId="0" applyFont="0" applyFill="0" applyBorder="0" applyAlignment="0" applyProtection="0"/>
    <xf numFmtId="44" fontId="4" fillId="0" borderId="0" applyFont="0" applyFill="0" applyBorder="0" applyAlignment="0" applyProtection="0"/>
    <xf numFmtId="0" fontId="10" fillId="0" borderId="0"/>
    <xf numFmtId="9"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261" fillId="0" borderId="0" applyNumberFormat="0" applyFill="0" applyBorder="0" applyAlignment="0" applyProtection="0"/>
    <xf numFmtId="0" fontId="261" fillId="0" borderId="0" applyNumberFormat="0" applyFill="0" applyBorder="0" applyAlignment="0" applyProtection="0"/>
    <xf numFmtId="0" fontId="261" fillId="0" borderId="0" applyNumberFormat="0" applyFill="0" applyBorder="0" applyAlignment="0" applyProtection="0"/>
    <xf numFmtId="0" fontId="261" fillId="0" borderId="0" applyNumberFormat="0" applyFill="0" applyBorder="0" applyAlignment="0" applyProtection="0"/>
    <xf numFmtId="0" fontId="261" fillId="0" borderId="0" applyNumberFormat="0" applyFill="0" applyBorder="0" applyAlignment="0" applyProtection="0"/>
    <xf numFmtId="0" fontId="261" fillId="0" borderId="0" applyNumberFormat="0" applyFill="0" applyBorder="0" applyAlignment="0" applyProtection="0"/>
    <xf numFmtId="0" fontId="261" fillId="0" borderId="0" applyNumberFormat="0" applyFill="0" applyBorder="0" applyAlignment="0" applyProtection="0"/>
    <xf numFmtId="0" fontId="261" fillId="0" borderId="0" applyNumberFormat="0" applyFill="0" applyBorder="0" applyAlignment="0" applyProtection="0"/>
    <xf numFmtId="0" fontId="261" fillId="0" borderId="0" applyNumberFormat="0" applyFill="0" applyBorder="0" applyAlignment="0" applyProtection="0"/>
    <xf numFmtId="0" fontId="261" fillId="0" borderId="0" applyNumberFormat="0" applyFill="0" applyBorder="0" applyAlignment="0" applyProtection="0"/>
    <xf numFmtId="0" fontId="261" fillId="0" borderId="0" applyNumberFormat="0" applyFill="0" applyBorder="0" applyAlignment="0" applyProtection="0"/>
    <xf numFmtId="0" fontId="261" fillId="0" borderId="0" applyNumberFormat="0" applyFill="0" applyBorder="0" applyAlignment="0" applyProtection="0"/>
    <xf numFmtId="0" fontId="261" fillId="0" borderId="0" applyNumberFormat="0" applyFill="0" applyBorder="0" applyAlignment="0" applyProtection="0"/>
    <xf numFmtId="0" fontId="261" fillId="0" borderId="0" applyNumberFormat="0" applyFill="0" applyBorder="0" applyAlignment="0" applyProtection="0"/>
    <xf numFmtId="0" fontId="261" fillId="0" borderId="0" applyNumberFormat="0" applyFill="0" applyBorder="0" applyAlignment="0" applyProtection="0"/>
    <xf numFmtId="0" fontId="261" fillId="0" borderId="0" applyNumberFormat="0" applyFill="0" applyBorder="0" applyAlignment="0" applyProtection="0"/>
    <xf numFmtId="0" fontId="261" fillId="0" borderId="0" applyNumberFormat="0" applyFill="0" applyBorder="0" applyAlignment="0" applyProtection="0"/>
    <xf numFmtId="0" fontId="261" fillId="0" borderId="0" applyNumberFormat="0" applyFill="0" applyBorder="0" applyAlignment="0" applyProtection="0"/>
    <xf numFmtId="0" fontId="261" fillId="0" borderId="0" applyNumberFormat="0" applyFill="0" applyBorder="0" applyAlignment="0" applyProtection="0"/>
    <xf numFmtId="0" fontId="261" fillId="0" borderId="0" applyNumberFormat="0" applyFill="0" applyBorder="0" applyAlignment="0" applyProtection="0"/>
    <xf numFmtId="0" fontId="261" fillId="0" borderId="0" applyNumberFormat="0" applyFill="0" applyBorder="0" applyAlignment="0" applyProtection="0"/>
    <xf numFmtId="0" fontId="261" fillId="0" borderId="0" applyNumberFormat="0" applyFill="0" applyBorder="0" applyAlignment="0" applyProtection="0"/>
    <xf numFmtId="0" fontId="261" fillId="0" borderId="0" applyNumberFormat="0" applyFill="0" applyBorder="0" applyAlignment="0" applyProtection="0"/>
    <xf numFmtId="0" fontId="261" fillId="0" borderId="0" applyNumberFormat="0" applyFill="0" applyBorder="0" applyAlignment="0" applyProtection="0"/>
    <xf numFmtId="0" fontId="261" fillId="0" borderId="0" applyNumberFormat="0" applyFill="0" applyBorder="0" applyAlignment="0" applyProtection="0"/>
    <xf numFmtId="0" fontId="261" fillId="0" borderId="0" applyNumberFormat="0" applyFill="0" applyBorder="0" applyAlignment="0" applyProtection="0"/>
    <xf numFmtId="0" fontId="261" fillId="0" borderId="0" applyNumberFormat="0" applyFill="0" applyBorder="0" applyAlignment="0" applyProtection="0"/>
  </cellStyleXfs>
  <cellXfs count="1929">
    <xf numFmtId="0" fontId="0" fillId="0" borderId="0" xfId="0"/>
    <xf numFmtId="0" fontId="14" fillId="0" borderId="0" xfId="0" applyFont="1"/>
    <xf numFmtId="0" fontId="0" fillId="0" borderId="0" xfId="0" applyAlignment="1">
      <alignment horizontal="right"/>
    </xf>
    <xf numFmtId="0" fontId="0" fillId="0" borderId="4" xfId="0" applyBorder="1"/>
    <xf numFmtId="164" fontId="0" fillId="0" borderId="0" xfId="1" applyNumberFormat="1" applyFont="1"/>
    <xf numFmtId="9" fontId="0" fillId="0" borderId="0" xfId="2" applyFont="1"/>
    <xf numFmtId="0" fontId="5" fillId="0" borderId="0" xfId="11"/>
    <xf numFmtId="0" fontId="0" fillId="0" borderId="38" xfId="0" applyBorder="1"/>
    <xf numFmtId="0" fontId="5" fillId="0" borderId="38" xfId="11" applyBorder="1"/>
    <xf numFmtId="0" fontId="0" fillId="0" borderId="3" xfId="0" applyBorder="1"/>
    <xf numFmtId="0" fontId="0" fillId="0" borderId="4" xfId="0" applyBorder="1" applyAlignment="1">
      <alignment horizontal="right"/>
    </xf>
    <xf numFmtId="190" fontId="0" fillId="0" borderId="0" xfId="0" applyNumberFormat="1"/>
    <xf numFmtId="190" fontId="0" fillId="0" borderId="0" xfId="0" applyNumberFormat="1" applyAlignment="1">
      <alignment horizontal="right"/>
    </xf>
    <xf numFmtId="164" fontId="243" fillId="0" borderId="0" xfId="1" applyNumberFormat="1" applyFont="1"/>
    <xf numFmtId="0" fontId="243" fillId="0" borderId="0" xfId="0" applyFont="1"/>
    <xf numFmtId="0" fontId="244" fillId="0" borderId="0" xfId="11" applyFont="1"/>
    <xf numFmtId="0" fontId="244" fillId="0" borderId="0" xfId="11" applyFont="1" applyAlignment="1">
      <alignment horizontal="right"/>
    </xf>
    <xf numFmtId="164" fontId="0" fillId="0" borderId="0" xfId="0" applyNumberFormat="1"/>
    <xf numFmtId="10" fontId="0" fillId="0" borderId="0" xfId="2" applyNumberFormat="1" applyFont="1"/>
    <xf numFmtId="0" fontId="0" fillId="0" borderId="3" xfId="0" applyBorder="1" applyAlignment="1">
      <alignment horizontal="right"/>
    </xf>
    <xf numFmtId="0" fontId="0" fillId="0" borderId="38" xfId="0" applyBorder="1" applyAlignment="1">
      <alignment horizontal="right"/>
    </xf>
    <xf numFmtId="0" fontId="0" fillId="0" borderId="0" xfId="0" quotePrefix="1"/>
    <xf numFmtId="164" fontId="0" fillId="0" borderId="4" xfId="1" applyNumberFormat="1" applyFont="1" applyBorder="1"/>
    <xf numFmtId="0" fontId="243" fillId="0" borderId="0" xfId="0" applyFont="1" applyAlignment="1">
      <alignment horizontal="right"/>
    </xf>
    <xf numFmtId="164" fontId="0" fillId="0" borderId="4" xfId="0" applyNumberFormat="1" applyBorder="1"/>
    <xf numFmtId="0" fontId="0" fillId="0" borderId="0" xfId="0" applyAlignment="1">
      <alignment horizontal="center"/>
    </xf>
    <xf numFmtId="0" fontId="0" fillId="0" borderId="4" xfId="0" applyBorder="1" applyAlignment="1">
      <alignment horizontal="center"/>
    </xf>
    <xf numFmtId="0" fontId="0" fillId="0" borderId="0" xfId="0" applyBorder="1"/>
    <xf numFmtId="0" fontId="246" fillId="0" borderId="0" xfId="0" applyFont="1" applyFill="1" applyBorder="1" applyAlignment="1">
      <alignment horizontal="center" vertical="center" wrapText="1" readingOrder="1"/>
    </xf>
    <xf numFmtId="0" fontId="246" fillId="0" borderId="1" xfId="0" applyFont="1" applyFill="1" applyBorder="1" applyAlignment="1">
      <alignment horizontal="center" vertical="center" wrapText="1" readingOrder="1"/>
    </xf>
    <xf numFmtId="190" fontId="0" fillId="0" borderId="1" xfId="0" applyNumberFormat="1" applyFont="1" applyFill="1" applyBorder="1" applyAlignment="1">
      <alignment horizontal="center" wrapText="1"/>
    </xf>
    <xf numFmtId="9" fontId="0" fillId="0" borderId="1" xfId="0" applyNumberFormat="1" applyFont="1" applyFill="1" applyBorder="1" applyAlignment="1">
      <alignment horizontal="center" wrapText="1"/>
    </xf>
    <xf numFmtId="10" fontId="0" fillId="0" borderId="1" xfId="0" applyNumberFormat="1" applyFont="1" applyFill="1" applyBorder="1" applyAlignment="1">
      <alignment horizontal="center" wrapText="1"/>
    </xf>
    <xf numFmtId="0" fontId="246" fillId="0" borderId="49" xfId="0" applyFont="1" applyFill="1" applyBorder="1" applyAlignment="1">
      <alignment horizontal="center" vertical="center" wrapText="1" readingOrder="1"/>
    </xf>
    <xf numFmtId="0" fontId="0" fillId="0" borderId="1" xfId="0" applyBorder="1" applyAlignment="1">
      <alignment horizontal="center"/>
    </xf>
    <xf numFmtId="190" fontId="0" fillId="0" borderId="0" xfId="0" applyNumberFormat="1" applyFont="1" applyFill="1" applyBorder="1" applyAlignment="1">
      <alignment horizontal="center" wrapText="1"/>
    </xf>
    <xf numFmtId="0" fontId="0" fillId="0" borderId="30" xfId="0" applyFill="1" applyBorder="1"/>
    <xf numFmtId="164" fontId="7" fillId="0" borderId="0" xfId="1" applyNumberFormat="1" applyFont="1" applyFill="1"/>
    <xf numFmtId="0" fontId="249" fillId="0" borderId="0" xfId="0" applyFont="1"/>
    <xf numFmtId="330" fontId="7" fillId="0" borderId="0" xfId="1" applyNumberFormat="1" applyFont="1" applyFill="1"/>
    <xf numFmtId="330" fontId="7" fillId="53" borderId="0" xfId="1" applyNumberFormat="1" applyFont="1" applyFill="1"/>
    <xf numFmtId="0" fontId="248" fillId="0" borderId="0" xfId="0" applyFont="1" applyAlignment="1">
      <alignment horizontal="center"/>
    </xf>
    <xf numFmtId="190" fontId="0" fillId="0" borderId="0" xfId="2" applyNumberFormat="1" applyFont="1"/>
    <xf numFmtId="330" fontId="0" fillId="0" borderId="0" xfId="1" applyNumberFormat="1" applyFont="1"/>
    <xf numFmtId="9" fontId="0" fillId="0" borderId="0" xfId="2" applyNumberFormat="1" applyFont="1"/>
    <xf numFmtId="0" fontId="0" fillId="0" borderId="0" xfId="0" applyFont="1"/>
    <xf numFmtId="0" fontId="0" fillId="54" borderId="0" xfId="0" applyFill="1"/>
    <xf numFmtId="0" fontId="244" fillId="54" borderId="1" xfId="0" applyFont="1" applyFill="1" applyBorder="1" applyAlignment="1">
      <alignment horizontal="center"/>
    </xf>
    <xf numFmtId="0" fontId="0" fillId="54" borderId="52" xfId="0" applyFont="1" applyFill="1" applyBorder="1" applyAlignment="1">
      <alignment horizontal="center"/>
    </xf>
    <xf numFmtId="190" fontId="251" fillId="0" borderId="0" xfId="2" applyNumberFormat="1" applyFont="1"/>
    <xf numFmtId="9" fontId="251" fillId="0" borderId="0" xfId="2" applyFont="1"/>
    <xf numFmtId="0" fontId="251" fillId="0" borderId="0" xfId="0" applyFont="1"/>
    <xf numFmtId="5" fontId="244" fillId="0" borderId="50" xfId="1" applyNumberFormat="1" applyFont="1" applyFill="1" applyBorder="1"/>
    <xf numFmtId="5" fontId="244" fillId="0" borderId="1" xfId="1" applyNumberFormat="1" applyFont="1" applyFill="1" applyBorder="1"/>
    <xf numFmtId="5" fontId="244" fillId="0" borderId="1" xfId="0" applyNumberFormat="1" applyFont="1" applyFill="1" applyBorder="1"/>
    <xf numFmtId="5" fontId="244" fillId="0" borderId="50" xfId="0" applyNumberFormat="1" applyFont="1" applyFill="1" applyBorder="1"/>
    <xf numFmtId="164" fontId="251" fillId="0" borderId="51" xfId="1" applyNumberFormat="1" applyFont="1" applyBorder="1"/>
    <xf numFmtId="164" fontId="251" fillId="0" borderId="1" xfId="1" applyNumberFormat="1" applyFont="1" applyBorder="1"/>
    <xf numFmtId="164" fontId="251" fillId="0" borderId="50" xfId="1" applyNumberFormat="1" applyFont="1" applyBorder="1"/>
    <xf numFmtId="0" fontId="251" fillId="0" borderId="50" xfId="0" applyFont="1" applyBorder="1"/>
    <xf numFmtId="0" fontId="254" fillId="0" borderId="0" xfId="0" applyFont="1"/>
    <xf numFmtId="0" fontId="244" fillId="0" borderId="50" xfId="0" applyFont="1" applyFill="1" applyBorder="1" applyAlignment="1">
      <alignment horizontal="left"/>
    </xf>
    <xf numFmtId="0" fontId="252" fillId="0" borderId="52" xfId="0" applyFont="1" applyBorder="1" applyAlignment="1">
      <alignment horizontal="left"/>
    </xf>
    <xf numFmtId="0" fontId="0" fillId="0" borderId="0" xfId="0" applyBorder="1" applyAlignment="1">
      <alignment horizontal="left"/>
    </xf>
    <xf numFmtId="0" fontId="248" fillId="0" borderId="0" xfId="0" applyFont="1" applyAlignment="1">
      <alignment horizontal="left"/>
    </xf>
    <xf numFmtId="0" fontId="0" fillId="0" borderId="0" xfId="0" applyFill="1"/>
    <xf numFmtId="0" fontId="255" fillId="0" borderId="0" xfId="0" applyFont="1" applyFill="1"/>
    <xf numFmtId="0" fontId="13" fillId="0" borderId="0" xfId="0" applyFont="1" applyFill="1"/>
    <xf numFmtId="0" fontId="251" fillId="0" borderId="52" xfId="0" applyFont="1" applyBorder="1" applyAlignment="1">
      <alignment horizontal="center"/>
    </xf>
    <xf numFmtId="0" fontId="249" fillId="0" borderId="0" xfId="0" applyFont="1" applyFill="1"/>
    <xf numFmtId="0" fontId="0" fillId="0" borderId="0" xfId="0" applyFont="1" applyFill="1"/>
    <xf numFmtId="0" fontId="254" fillId="0" borderId="0" xfId="0" applyFont="1" applyAlignment="1">
      <alignment horizontal="left" indent="1"/>
    </xf>
    <xf numFmtId="0" fontId="5" fillId="0" borderId="0" xfId="11" applyAlignment="1">
      <alignment horizontal="left" indent="1"/>
    </xf>
    <xf numFmtId="0" fontId="242" fillId="54" borderId="0" xfId="0" applyFont="1" applyFill="1"/>
    <xf numFmtId="0" fontId="0" fillId="54" borderId="38" xfId="0" applyFill="1" applyBorder="1"/>
    <xf numFmtId="0" fontId="246" fillId="0" borderId="52" xfId="0" applyFont="1" applyFill="1" applyBorder="1" applyAlignment="1">
      <alignment horizontal="center" vertical="center" wrapText="1" readingOrder="1"/>
    </xf>
    <xf numFmtId="190" fontId="7" fillId="0" borderId="0" xfId="2" applyNumberFormat="1" applyFont="1" applyAlignment="1">
      <alignment horizontal="center"/>
    </xf>
    <xf numFmtId="5" fontId="251" fillId="0" borderId="1" xfId="1" applyNumberFormat="1" applyFont="1" applyFill="1" applyBorder="1"/>
    <xf numFmtId="5" fontId="251" fillId="0" borderId="50" xfId="1" applyNumberFormat="1" applyFont="1" applyFill="1" applyBorder="1"/>
    <xf numFmtId="164" fontId="256" fillId="0" borderId="0" xfId="1" applyNumberFormat="1" applyFont="1" applyFill="1"/>
    <xf numFmtId="0" fontId="251" fillId="54" borderId="51" xfId="0" applyFont="1" applyFill="1" applyBorder="1" applyAlignment="1">
      <alignment horizontal="center"/>
    </xf>
    <xf numFmtId="0" fontId="251" fillId="54" borderId="1" xfId="0" applyFont="1" applyFill="1" applyBorder="1" applyAlignment="1">
      <alignment horizontal="center"/>
    </xf>
    <xf numFmtId="0" fontId="251" fillId="54" borderId="50" xfId="0" applyFont="1" applyFill="1" applyBorder="1" applyAlignment="1">
      <alignment horizontal="center"/>
    </xf>
    <xf numFmtId="0" fontId="0" fillId="0" borderId="2" xfId="0" applyBorder="1"/>
    <xf numFmtId="0" fontId="0" fillId="0" borderId="30" xfId="0" applyBorder="1"/>
    <xf numFmtId="0" fontId="0" fillId="0" borderId="0" xfId="0" applyBorder="1" applyAlignment="1">
      <alignment horizontal="right"/>
    </xf>
    <xf numFmtId="164" fontId="0" fillId="0" borderId="0" xfId="0" applyNumberFormat="1" applyBorder="1"/>
    <xf numFmtId="0" fontId="0" fillId="0" borderId="0" xfId="0" applyAlignment="1">
      <alignment horizontal="left" indent="2"/>
    </xf>
    <xf numFmtId="9" fontId="0" fillId="0" borderId="0" xfId="0" applyNumberFormat="1"/>
    <xf numFmtId="0" fontId="0" fillId="0" borderId="0" xfId="0" applyAlignment="1">
      <alignment horizontal="right" indent="1"/>
    </xf>
    <xf numFmtId="0" fontId="188" fillId="54" borderId="0" xfId="0" applyFont="1" applyFill="1"/>
    <xf numFmtId="0" fontId="0" fillId="0" borderId="0" xfId="0" applyFill="1" applyAlignment="1">
      <alignment horizontal="right"/>
    </xf>
    <xf numFmtId="5" fontId="0" fillId="0" borderId="0" xfId="0" applyNumberFormat="1"/>
    <xf numFmtId="190" fontId="244" fillId="0" borderId="0" xfId="2" applyNumberFormat="1" applyFont="1"/>
    <xf numFmtId="0" fontId="14" fillId="0" borderId="59" xfId="0" applyFont="1" applyBorder="1"/>
    <xf numFmtId="164" fontId="243" fillId="0" borderId="0" xfId="0" applyNumberFormat="1" applyFont="1"/>
    <xf numFmtId="0" fontId="14" fillId="54" borderId="0" xfId="0" applyFont="1" applyFill="1" applyAlignment="1">
      <alignment horizontal="left" vertical="center"/>
    </xf>
    <xf numFmtId="164" fontId="0" fillId="0" borderId="0" xfId="4340" applyNumberFormat="1" applyFont="1"/>
    <xf numFmtId="5" fontId="251" fillId="0" borderId="0" xfId="0" applyNumberFormat="1" applyFont="1"/>
    <xf numFmtId="0" fontId="259" fillId="0" borderId="0" xfId="0" applyFont="1" applyAlignment="1">
      <alignment horizontal="right"/>
    </xf>
    <xf numFmtId="9" fontId="0" fillId="0" borderId="0" xfId="0" applyNumberFormat="1" applyFont="1"/>
    <xf numFmtId="0" fontId="0" fillId="0" borderId="0" xfId="0" applyFill="1" applyBorder="1"/>
    <xf numFmtId="0" fontId="0" fillId="12" borderId="0" xfId="0" applyFont="1" applyFill="1"/>
    <xf numFmtId="0" fontId="0" fillId="12" borderId="0" xfId="0" applyFont="1" applyFill="1" applyBorder="1"/>
    <xf numFmtId="0" fontId="77" fillId="12" borderId="0" xfId="0" applyFont="1" applyFill="1" applyBorder="1"/>
    <xf numFmtId="0" fontId="249" fillId="12" borderId="0" xfId="0" applyFont="1" applyFill="1" applyBorder="1"/>
    <xf numFmtId="0" fontId="0" fillId="12" borderId="0" xfId="0" applyFont="1" applyFill="1" applyAlignment="1"/>
    <xf numFmtId="0" fontId="0" fillId="0" borderId="0" xfId="0" applyFont="1" applyAlignment="1"/>
    <xf numFmtId="0" fontId="243" fillId="12" borderId="0" xfId="0" applyFont="1" applyFill="1"/>
    <xf numFmtId="0" fontId="0" fillId="12" borderId="62" xfId="0" applyFont="1" applyFill="1" applyBorder="1" applyAlignment="1">
      <alignment horizontal="center"/>
    </xf>
    <xf numFmtId="9" fontId="0" fillId="12" borderId="62" xfId="0" applyNumberFormat="1" applyFont="1" applyFill="1" applyBorder="1" applyAlignment="1">
      <alignment horizontal="center"/>
    </xf>
    <xf numFmtId="0" fontId="0" fillId="12" borderId="62" xfId="0" applyFont="1" applyFill="1" applyBorder="1" applyAlignment="1">
      <alignment horizontal="left"/>
    </xf>
    <xf numFmtId="1" fontId="0" fillId="0" borderId="62" xfId="0" applyNumberFormat="1" applyFont="1" applyFill="1" applyBorder="1" applyAlignment="1">
      <alignment horizontal="left"/>
    </xf>
    <xf numFmtId="1" fontId="7" fillId="0" borderId="62" xfId="0" applyNumberFormat="1" applyFont="1" applyFill="1" applyBorder="1" applyAlignment="1">
      <alignment horizontal="left"/>
    </xf>
    <xf numFmtId="0" fontId="7" fillId="12" borderId="62" xfId="0" applyFont="1" applyFill="1" applyBorder="1" applyAlignment="1">
      <alignment horizontal="left"/>
    </xf>
    <xf numFmtId="0" fontId="0" fillId="0" borderId="62" xfId="0" applyFont="1" applyFill="1" applyBorder="1"/>
    <xf numFmtId="0" fontId="10" fillId="0" borderId="0" xfId="4341" applyFont="1" applyFill="1" applyBorder="1" applyAlignment="1">
      <alignment wrapText="1"/>
    </xf>
    <xf numFmtId="0" fontId="7" fillId="0" borderId="62" xfId="0" applyFont="1" applyFill="1" applyBorder="1"/>
    <xf numFmtId="1" fontId="7" fillId="0" borderId="0" xfId="0" applyNumberFormat="1" applyFont="1" applyFill="1" applyBorder="1" applyAlignment="1">
      <alignment horizontal="left"/>
    </xf>
    <xf numFmtId="0" fontId="0" fillId="12" borderId="0" xfId="0" applyFont="1" applyFill="1" applyAlignment="1" applyProtection="1"/>
    <xf numFmtId="0" fontId="0" fillId="0" borderId="0" xfId="0" applyFont="1" applyBorder="1"/>
    <xf numFmtId="0" fontId="0" fillId="0" borderId="0" xfId="0" applyFont="1" applyAlignment="1" applyProtection="1">
      <alignment readingOrder="1"/>
      <protection locked="0"/>
    </xf>
    <xf numFmtId="164" fontId="0" fillId="0" borderId="0" xfId="0" applyNumberFormat="1" applyFont="1"/>
    <xf numFmtId="0" fontId="0" fillId="0" borderId="0" xfId="0" applyFont="1" applyFill="1" applyBorder="1"/>
    <xf numFmtId="0" fontId="0" fillId="57" borderId="62" xfId="0" applyFont="1" applyFill="1" applyBorder="1" applyAlignment="1">
      <alignment horizontal="center" vertical="center"/>
    </xf>
    <xf numFmtId="0" fontId="0" fillId="57" borderId="66" xfId="0" applyFont="1" applyFill="1" applyBorder="1" applyAlignment="1">
      <alignment horizontal="center" vertical="center"/>
    </xf>
    <xf numFmtId="331" fontId="0" fillId="0" borderId="62" xfId="4339" applyNumberFormat="1" applyFont="1" applyFill="1" applyBorder="1" applyAlignment="1"/>
    <xf numFmtId="9" fontId="0" fillId="0" borderId="0" xfId="4342" applyFont="1"/>
    <xf numFmtId="9" fontId="0" fillId="0" borderId="62" xfId="3458" applyFont="1" applyFill="1" applyBorder="1" applyAlignment="1"/>
    <xf numFmtId="164" fontId="0" fillId="0" borderId="0" xfId="0" applyNumberFormat="1" applyFont="1" applyFill="1" applyBorder="1"/>
    <xf numFmtId="0" fontId="77" fillId="0" borderId="0" xfId="0" applyFont="1" applyAlignment="1" applyProtection="1">
      <alignment readingOrder="1"/>
      <protection locked="0"/>
    </xf>
    <xf numFmtId="0" fontId="0" fillId="12" borderId="0" xfId="0" applyFont="1" applyFill="1" applyBorder="1" applyAlignment="1" applyProtection="1">
      <alignment horizontal="left" readingOrder="1"/>
      <protection locked="0"/>
    </xf>
    <xf numFmtId="42" fontId="0" fillId="12" borderId="0" xfId="3458" applyNumberFormat="1" applyFont="1" applyFill="1" applyBorder="1" applyAlignment="1">
      <alignment horizontal="right"/>
    </xf>
    <xf numFmtId="190" fontId="0" fillId="12" borderId="0" xfId="3458" applyNumberFormat="1" applyFont="1" applyFill="1" applyBorder="1" applyAlignment="1">
      <alignment horizontal="right"/>
    </xf>
    <xf numFmtId="42" fontId="0" fillId="0" borderId="0" xfId="0" applyNumberFormat="1" applyFont="1"/>
    <xf numFmtId="9" fontId="0" fillId="0" borderId="0" xfId="3458" applyFont="1"/>
    <xf numFmtId="0" fontId="14" fillId="60" borderId="69" xfId="0" applyFont="1" applyFill="1" applyBorder="1" applyAlignment="1" applyProtection="1">
      <alignment horizontal="center"/>
      <protection locked="0"/>
    </xf>
    <xf numFmtId="0" fontId="14" fillId="60" borderId="70" xfId="0" applyFont="1" applyFill="1" applyBorder="1" applyAlignment="1" applyProtection="1">
      <alignment horizontal="center"/>
      <protection locked="0"/>
    </xf>
    <xf numFmtId="37" fontId="0" fillId="12" borderId="30" xfId="0" applyNumberFormat="1" applyFont="1" applyFill="1" applyBorder="1"/>
    <xf numFmtId="37" fontId="0" fillId="12" borderId="64" xfId="0" applyNumberFormat="1" applyFont="1" applyFill="1" applyBorder="1" applyAlignment="1">
      <alignment horizontal="right"/>
    </xf>
    <xf numFmtId="0" fontId="0" fillId="0" borderId="0" xfId="0" applyFont="1" applyFill="1" applyBorder="1" applyAlignment="1" applyProtection="1">
      <alignment readingOrder="1"/>
      <protection locked="0"/>
    </xf>
    <xf numFmtId="0" fontId="0" fillId="0" borderId="0" xfId="0" applyFont="1" applyFill="1" applyAlignment="1" applyProtection="1">
      <alignment readingOrder="1"/>
      <protection locked="0"/>
    </xf>
    <xf numFmtId="0" fontId="14" fillId="60" borderId="71" xfId="0" applyFont="1" applyFill="1" applyBorder="1" applyAlignment="1" applyProtection="1">
      <alignment horizontal="center"/>
      <protection locked="0"/>
    </xf>
    <xf numFmtId="330" fontId="0" fillId="12" borderId="55" xfId="4" applyNumberFormat="1" applyFont="1" applyFill="1" applyBorder="1"/>
    <xf numFmtId="330" fontId="0" fillId="12" borderId="30" xfId="4" applyNumberFormat="1" applyFont="1" applyFill="1" applyBorder="1"/>
    <xf numFmtId="37" fontId="0" fillId="12" borderId="3" xfId="0" applyNumberFormat="1" applyFont="1" applyFill="1" applyBorder="1"/>
    <xf numFmtId="37" fontId="0" fillId="0" borderId="62" xfId="0" applyNumberFormat="1" applyFont="1" applyBorder="1" applyAlignment="1">
      <alignment horizontal="right"/>
    </xf>
    <xf numFmtId="43" fontId="0" fillId="0" borderId="0" xfId="4339" applyFont="1"/>
    <xf numFmtId="331" fontId="7" fillId="0" borderId="0" xfId="4339" applyNumberFormat="1" applyFont="1"/>
    <xf numFmtId="330" fontId="0" fillId="0" borderId="0" xfId="0" applyNumberFormat="1" applyFont="1" applyFill="1" applyBorder="1"/>
    <xf numFmtId="9" fontId="0" fillId="0" borderId="0" xfId="3458" applyFont="1" applyBorder="1"/>
    <xf numFmtId="44" fontId="0" fillId="12" borderId="0" xfId="0" applyNumberFormat="1" applyFont="1" applyFill="1" applyBorder="1"/>
    <xf numFmtId="331" fontId="0" fillId="12" borderId="55" xfId="0" applyNumberFormat="1" applyFont="1" applyFill="1" applyBorder="1"/>
    <xf numFmtId="331" fontId="0" fillId="0" borderId="55" xfId="0" applyNumberFormat="1" applyFont="1" applyBorder="1"/>
    <xf numFmtId="37" fontId="0" fillId="0" borderId="66" xfId="0" applyNumberFormat="1" applyFont="1" applyBorder="1" applyAlignment="1">
      <alignment horizontal="right"/>
    </xf>
    <xf numFmtId="9" fontId="0" fillId="0" borderId="0" xfId="3458" applyFont="1" applyFill="1"/>
    <xf numFmtId="37" fontId="0" fillId="12" borderId="38" xfId="0" applyNumberFormat="1" applyFont="1" applyFill="1" applyBorder="1"/>
    <xf numFmtId="331" fontId="0" fillId="0" borderId="54" xfId="0" applyNumberFormat="1" applyFont="1" applyFill="1" applyBorder="1" applyAlignment="1">
      <alignment horizontal="center"/>
    </xf>
    <xf numFmtId="9" fontId="0" fillId="0" borderId="0" xfId="0" applyNumberFormat="1" applyFont="1" applyBorder="1"/>
    <xf numFmtId="196" fontId="0" fillId="0" borderId="0" xfId="0" applyNumberFormat="1" applyFont="1" applyBorder="1"/>
    <xf numFmtId="0" fontId="0" fillId="0" borderId="0" xfId="0" applyFont="1" applyFill="1" applyBorder="1" applyAlignment="1">
      <alignment horizontal="center"/>
    </xf>
    <xf numFmtId="3" fontId="0" fillId="0" borderId="55" xfId="0" applyNumberFormat="1" applyFont="1" applyBorder="1" applyAlignment="1"/>
    <xf numFmtId="3" fontId="0" fillId="0" borderId="62" xfId="0" applyNumberFormat="1" applyFont="1" applyBorder="1" applyAlignment="1"/>
    <xf numFmtId="330" fontId="7" fillId="0" borderId="62" xfId="4" applyNumberFormat="1" applyFont="1" applyFill="1" applyBorder="1" applyAlignment="1">
      <alignment horizontal="center" vertical="center"/>
    </xf>
    <xf numFmtId="331" fontId="7" fillId="0" borderId="64" xfId="4339" applyNumberFormat="1" applyFont="1" applyFill="1" applyBorder="1" applyAlignment="1">
      <alignment horizontal="right" vertical="center"/>
    </xf>
    <xf numFmtId="37" fontId="0" fillId="12" borderId="64" xfId="0" applyNumberFormat="1" applyFont="1" applyFill="1" applyBorder="1"/>
    <xf numFmtId="37" fontId="7" fillId="0" borderId="64" xfId="0" applyNumberFormat="1" applyFont="1" applyFill="1" applyBorder="1" applyAlignment="1">
      <alignment horizontal="right" vertical="center"/>
    </xf>
    <xf numFmtId="332" fontId="7" fillId="0" borderId="62" xfId="0" applyNumberFormat="1" applyFont="1" applyFill="1" applyBorder="1" applyAlignment="1">
      <alignment horizontal="center" vertical="center"/>
    </xf>
    <xf numFmtId="37" fontId="0" fillId="12" borderId="62" xfId="0" applyNumberFormat="1" applyFont="1" applyFill="1" applyBorder="1"/>
    <xf numFmtId="0" fontId="0" fillId="0" borderId="0" xfId="0" applyFont="1" applyBorder="1" applyAlignment="1" applyProtection="1">
      <alignment readingOrder="1"/>
      <protection locked="0"/>
    </xf>
    <xf numFmtId="330" fontId="0" fillId="0" borderId="62" xfId="4" applyNumberFormat="1" applyFont="1" applyFill="1" applyBorder="1"/>
    <xf numFmtId="0" fontId="14" fillId="60" borderId="79" xfId="0" applyFont="1" applyFill="1" applyBorder="1" applyAlignment="1" applyProtection="1">
      <alignment horizontal="center"/>
      <protection locked="0"/>
    </xf>
    <xf numFmtId="0" fontId="256" fillId="0" borderId="30" xfId="0" applyFont="1" applyFill="1" applyBorder="1" applyAlignment="1" applyProtection="1">
      <alignment horizontal="center"/>
      <protection locked="0"/>
    </xf>
    <xf numFmtId="331" fontId="7" fillId="0" borderId="62" xfId="0" applyNumberFormat="1" applyFont="1" applyFill="1" applyBorder="1" applyAlignment="1">
      <alignment horizontal="right"/>
    </xf>
    <xf numFmtId="331" fontId="0" fillId="0" borderId="62" xfId="4339" applyNumberFormat="1" applyFont="1" applyFill="1" applyBorder="1"/>
    <xf numFmtId="164" fontId="0" fillId="0" borderId="62" xfId="4" applyNumberFormat="1" applyFont="1" applyFill="1" applyBorder="1"/>
    <xf numFmtId="331" fontId="0" fillId="0" borderId="70" xfId="4339" applyNumberFormat="1" applyFont="1" applyFill="1" applyBorder="1"/>
    <xf numFmtId="331" fontId="0" fillId="0" borderId="77" xfId="4339" applyNumberFormat="1" applyFont="1" applyFill="1" applyBorder="1"/>
    <xf numFmtId="164" fontId="0" fillId="0" borderId="70" xfId="4" applyNumberFormat="1" applyFont="1" applyFill="1" applyBorder="1"/>
    <xf numFmtId="164" fontId="0" fillId="0" borderId="69" xfId="4" applyNumberFormat="1" applyFont="1" applyFill="1" applyBorder="1"/>
    <xf numFmtId="164" fontId="0" fillId="0" borderId="71" xfId="4" applyNumberFormat="1" applyFont="1" applyFill="1" applyBorder="1"/>
    <xf numFmtId="331" fontId="7" fillId="0" borderId="21" xfId="0" applyNumberFormat="1" applyFont="1" applyFill="1" applyBorder="1" applyAlignment="1">
      <alignment horizontal="right"/>
    </xf>
    <xf numFmtId="331" fontId="0" fillId="0" borderId="21" xfId="4339" applyNumberFormat="1" applyFont="1" applyFill="1" applyBorder="1"/>
    <xf numFmtId="331" fontId="0" fillId="0" borderId="67" xfId="4339" applyNumberFormat="1" applyFont="1" applyFill="1" applyBorder="1"/>
    <xf numFmtId="331" fontId="7" fillId="0" borderId="90" xfId="4339" applyNumberFormat="1" applyFont="1" applyFill="1" applyBorder="1"/>
    <xf numFmtId="0" fontId="0" fillId="0" borderId="96" xfId="0" applyFont="1" applyFill="1" applyBorder="1" applyAlignment="1" applyProtection="1">
      <alignment horizontal="center"/>
      <protection locked="0"/>
    </xf>
    <xf numFmtId="0" fontId="0" fillId="0" borderId="66" xfId="0" applyFont="1" applyFill="1" applyBorder="1" applyAlignment="1" applyProtection="1">
      <alignment horizontal="center" vertical="center"/>
      <protection locked="0"/>
    </xf>
    <xf numFmtId="0" fontId="7" fillId="0" borderId="62" xfId="0" applyFont="1" applyBorder="1" applyAlignment="1" applyProtection="1">
      <alignment horizontal="center" vertical="center"/>
      <protection locked="0"/>
    </xf>
    <xf numFmtId="0" fontId="0" fillId="0" borderId="30" xfId="0" applyFont="1" applyFill="1" applyBorder="1" applyAlignment="1" applyProtection="1">
      <alignment horizontal="center"/>
      <protection locked="0"/>
    </xf>
    <xf numFmtId="0" fontId="7" fillId="0" borderId="95" xfId="0" applyFont="1" applyFill="1" applyBorder="1" applyAlignment="1">
      <alignment horizontal="center" vertical="center" wrapText="1"/>
    </xf>
    <xf numFmtId="0" fontId="7" fillId="0" borderId="67" xfId="0" applyFont="1" applyFill="1" applyBorder="1" applyAlignment="1">
      <alignment horizontal="center" vertical="center"/>
    </xf>
    <xf numFmtId="331" fontId="7" fillId="0" borderId="55" xfId="0" applyNumberFormat="1" applyFont="1" applyFill="1" applyBorder="1" applyAlignment="1">
      <alignment horizontal="right"/>
    </xf>
    <xf numFmtId="0" fontId="0" fillId="0" borderId="76" xfId="0" applyFont="1" applyBorder="1"/>
    <xf numFmtId="331" fontId="0" fillId="0" borderId="70" xfId="4339" applyNumberFormat="1" applyFont="1" applyBorder="1"/>
    <xf numFmtId="0" fontId="0" fillId="0" borderId="97" xfId="0" applyFill="1" applyBorder="1" applyAlignment="1">
      <alignment horizontal="center" vertical="center"/>
    </xf>
    <xf numFmtId="331" fontId="0" fillId="0" borderId="66" xfId="0" applyNumberFormat="1" applyFont="1" applyFill="1" applyBorder="1" applyAlignment="1">
      <alignment horizontal="right"/>
    </xf>
    <xf numFmtId="331" fontId="0" fillId="0" borderId="62" xfId="0" applyNumberFormat="1" applyFont="1" applyFill="1" applyBorder="1" applyAlignment="1">
      <alignment horizontal="right"/>
    </xf>
    <xf numFmtId="331" fontId="0" fillId="0" borderId="92" xfId="0" applyNumberFormat="1" applyFont="1" applyFill="1" applyBorder="1" applyAlignment="1">
      <alignment horizontal="right"/>
    </xf>
    <xf numFmtId="164" fontId="0" fillId="0" borderId="66" xfId="4" applyNumberFormat="1" applyFont="1" applyFill="1" applyBorder="1" applyAlignment="1">
      <alignment horizontal="right"/>
    </xf>
    <xf numFmtId="164" fontId="0" fillId="0" borderId="62" xfId="4" applyNumberFormat="1" applyFont="1" applyFill="1" applyBorder="1" applyAlignment="1">
      <alignment horizontal="right"/>
    </xf>
    <xf numFmtId="164" fontId="7" fillId="0" borderId="62" xfId="4" applyNumberFormat="1" applyFont="1" applyFill="1" applyBorder="1" applyAlignment="1">
      <alignment horizontal="right"/>
    </xf>
    <xf numFmtId="164" fontId="7" fillId="0" borderId="92" xfId="4" applyNumberFormat="1" applyFont="1" applyFill="1" applyBorder="1" applyAlignment="1">
      <alignment horizontal="right"/>
    </xf>
    <xf numFmtId="0" fontId="0" fillId="0" borderId="62" xfId="0" applyFont="1" applyFill="1" applyBorder="1" applyAlignment="1">
      <alignment horizontal="center" vertical="center"/>
    </xf>
    <xf numFmtId="0" fontId="0" fillId="0" borderId="92" xfId="0" applyFont="1" applyFill="1" applyBorder="1" applyAlignment="1">
      <alignment horizontal="center" vertical="center"/>
    </xf>
    <xf numFmtId="331" fontId="0" fillId="0" borderId="66" xfId="0" applyNumberFormat="1" applyFont="1" applyFill="1" applyBorder="1" applyAlignment="1">
      <alignment horizontal="right" vertical="center"/>
    </xf>
    <xf numFmtId="331" fontId="0" fillId="0" borderId="62" xfId="0" applyNumberFormat="1" applyFont="1" applyFill="1" applyBorder="1" applyAlignment="1">
      <alignment horizontal="right" vertical="center"/>
    </xf>
    <xf numFmtId="164" fontId="0" fillId="0" borderId="66" xfId="4" applyNumberFormat="1" applyFont="1" applyFill="1" applyBorder="1" applyAlignment="1">
      <alignment horizontal="right" vertical="center"/>
    </xf>
    <xf numFmtId="164" fontId="0" fillId="0" borderId="62" xfId="4" applyNumberFormat="1" applyFont="1" applyFill="1" applyBorder="1" applyAlignment="1">
      <alignment horizontal="right" vertical="center"/>
    </xf>
    <xf numFmtId="0" fontId="0" fillId="0" borderId="21" xfId="0" applyFont="1" applyFill="1" applyBorder="1" applyAlignment="1">
      <alignment horizontal="center" vertical="center"/>
    </xf>
    <xf numFmtId="0" fontId="0" fillId="0" borderId="56" xfId="0" applyFont="1" applyFill="1" applyBorder="1" applyAlignment="1">
      <alignment horizontal="center" vertical="center" wrapText="1"/>
    </xf>
    <xf numFmtId="331" fontId="7" fillId="0" borderId="62" xfId="4339" applyNumberFormat="1" applyFont="1" applyFill="1" applyBorder="1"/>
    <xf numFmtId="331" fontId="0" fillId="0" borderId="92" xfId="0" applyNumberFormat="1" applyFont="1" applyFill="1" applyBorder="1" applyAlignment="1">
      <alignment horizontal="right" vertical="center"/>
    </xf>
    <xf numFmtId="164" fontId="7" fillId="0" borderId="62" xfId="4" applyNumberFormat="1" applyFont="1" applyFill="1" applyBorder="1" applyAlignment="1">
      <alignment horizontal="right" vertical="center"/>
    </xf>
    <xf numFmtId="164" fontId="7" fillId="0" borderId="92" xfId="4" applyNumberFormat="1" applyFont="1" applyFill="1" applyBorder="1" applyAlignment="1">
      <alignment horizontal="right" vertical="center"/>
    </xf>
    <xf numFmtId="0" fontId="7" fillId="0" borderId="92" xfId="0" applyFont="1" applyFill="1" applyBorder="1" applyAlignment="1">
      <alignment horizontal="center" vertical="center" wrapText="1"/>
    </xf>
    <xf numFmtId="0" fontId="0" fillId="0" borderId="62" xfId="0" applyBorder="1" applyAlignment="1">
      <alignment horizontal="center" vertical="center"/>
    </xf>
    <xf numFmtId="331" fontId="0" fillId="0" borderId="88" xfId="0" applyNumberFormat="1" applyFont="1" applyFill="1" applyBorder="1" applyAlignment="1">
      <alignment horizontal="right" vertical="center"/>
    </xf>
    <xf numFmtId="164" fontId="0" fillId="0" borderId="88" xfId="4" applyNumberFormat="1" applyFont="1" applyFill="1" applyBorder="1" applyAlignment="1">
      <alignment horizontal="right" vertical="center"/>
    </xf>
    <xf numFmtId="331" fontId="0" fillId="0" borderId="21" xfId="0" applyNumberFormat="1" applyFont="1" applyFill="1" applyBorder="1" applyAlignment="1">
      <alignment horizontal="right"/>
    </xf>
    <xf numFmtId="331" fontId="0" fillId="0" borderId="61" xfId="0" applyNumberFormat="1" applyFont="1" applyFill="1" applyBorder="1" applyAlignment="1">
      <alignment horizontal="right"/>
    </xf>
    <xf numFmtId="164" fontId="0" fillId="0" borderId="21" xfId="4" applyNumberFormat="1" applyFont="1" applyFill="1" applyBorder="1" applyAlignment="1">
      <alignment horizontal="right"/>
    </xf>
    <xf numFmtId="0" fontId="7" fillId="0" borderId="63" xfId="0" applyFont="1" applyBorder="1" applyAlignment="1" applyProtection="1">
      <alignment horizontal="center"/>
      <protection locked="0"/>
    </xf>
    <xf numFmtId="3" fontId="0" fillId="0" borderId="91" xfId="0" applyNumberFormat="1" applyFont="1" applyBorder="1" applyAlignment="1"/>
    <xf numFmtId="3" fontId="0" fillId="0" borderId="100" xfId="0" applyNumberFormat="1" applyFont="1" applyBorder="1" applyAlignment="1"/>
    <xf numFmtId="3" fontId="0" fillId="0" borderId="99" xfId="0" applyNumberFormat="1" applyFont="1" applyBorder="1" applyAlignment="1"/>
    <xf numFmtId="164" fontId="0" fillId="0" borderId="98" xfId="4" applyNumberFormat="1" applyFont="1" applyBorder="1" applyAlignment="1"/>
    <xf numFmtId="164" fontId="0" fillId="0" borderId="100" xfId="4" applyNumberFormat="1" applyFont="1" applyBorder="1" applyAlignment="1"/>
    <xf numFmtId="164" fontId="0" fillId="0" borderId="62" xfId="4" applyNumberFormat="1" applyFont="1" applyBorder="1" applyAlignment="1"/>
    <xf numFmtId="164" fontId="0" fillId="0" borderId="92" xfId="4" applyNumberFormat="1" applyFont="1" applyBorder="1" applyAlignment="1"/>
    <xf numFmtId="164" fontId="0" fillId="0" borderId="82" xfId="0" applyNumberFormat="1" applyFont="1" applyBorder="1"/>
    <xf numFmtId="164" fontId="0" fillId="0" borderId="73" xfId="0" applyNumberFormat="1" applyFont="1" applyBorder="1"/>
    <xf numFmtId="3" fontId="0" fillId="0" borderId="66" xfId="0" applyNumberFormat="1" applyFont="1" applyBorder="1" applyAlignment="1"/>
    <xf numFmtId="3" fontId="0" fillId="0" borderId="54" xfId="0" applyNumberFormat="1" applyFont="1" applyBorder="1" applyAlignment="1"/>
    <xf numFmtId="164" fontId="0" fillId="0" borderId="3" xfId="4" applyNumberFormat="1" applyFont="1" applyBorder="1" applyAlignment="1"/>
    <xf numFmtId="164" fontId="0" fillId="0" borderId="61" xfId="4" applyNumberFormat="1" applyFont="1" applyBorder="1" applyAlignment="1"/>
    <xf numFmtId="164" fontId="0" fillId="0" borderId="96" xfId="0" applyNumberFormat="1" applyFont="1" applyBorder="1"/>
    <xf numFmtId="164" fontId="0" fillId="0" borderId="67" xfId="0" applyNumberFormat="1" applyFont="1" applyBorder="1"/>
    <xf numFmtId="0" fontId="7" fillId="0" borderId="30" xfId="0" applyFont="1" applyBorder="1" applyAlignment="1" applyProtection="1">
      <alignment horizontal="center"/>
      <protection locked="0"/>
    </xf>
    <xf numFmtId="3" fontId="0" fillId="0" borderId="97" xfId="0" applyNumberFormat="1" applyFont="1" applyBorder="1" applyAlignment="1"/>
    <xf numFmtId="3" fontId="0" fillId="0" borderId="96" xfId="0" applyNumberFormat="1" applyFont="1" applyBorder="1" applyAlignment="1"/>
    <xf numFmtId="164" fontId="0" fillId="0" borderId="64" xfId="4" applyNumberFormat="1" applyFont="1" applyBorder="1" applyAlignment="1"/>
    <xf numFmtId="331" fontId="7" fillId="0" borderId="62" xfId="0" applyNumberFormat="1" applyFont="1" applyFill="1" applyBorder="1" applyAlignment="1" applyProtection="1">
      <alignment horizontal="center"/>
      <protection locked="0"/>
    </xf>
    <xf numFmtId="331" fontId="7" fillId="0" borderId="88" xfId="0" applyNumberFormat="1" applyFont="1" applyFill="1" applyBorder="1" applyAlignment="1" applyProtection="1">
      <alignment horizontal="center"/>
      <protection locked="0"/>
    </xf>
    <xf numFmtId="164" fontId="0" fillId="0" borderId="69" xfId="0" applyNumberFormat="1" applyFont="1" applyBorder="1"/>
    <xf numFmtId="331" fontId="0" fillId="0" borderId="60" xfId="0" applyNumberFormat="1" applyFont="1" applyFill="1" applyBorder="1" applyAlignment="1">
      <alignment horizontal="right"/>
    </xf>
    <xf numFmtId="331" fontId="0" fillId="0" borderId="91" xfId="0" applyNumberFormat="1" applyFont="1" applyFill="1" applyBorder="1" applyAlignment="1">
      <alignment horizontal="right"/>
    </xf>
    <xf numFmtId="164" fontId="0" fillId="0" borderId="21" xfId="0" applyNumberFormat="1" applyFont="1" applyFill="1" applyBorder="1"/>
    <xf numFmtId="164" fontId="0" fillId="0" borderId="0" xfId="0" applyNumberFormat="1" applyFont="1" applyFill="1"/>
    <xf numFmtId="331" fontId="0" fillId="0" borderId="89" xfId="0" applyNumberFormat="1" applyFont="1" applyFill="1" applyBorder="1" applyAlignment="1">
      <alignment horizontal="right"/>
    </xf>
    <xf numFmtId="164" fontId="0" fillId="0" borderId="62" xfId="0" applyNumberFormat="1" applyFont="1" applyFill="1" applyBorder="1"/>
    <xf numFmtId="164" fontId="0" fillId="0" borderId="64" xfId="4" applyNumberFormat="1" applyFont="1" applyFill="1" applyBorder="1" applyAlignment="1">
      <alignment horizontal="right"/>
    </xf>
    <xf numFmtId="331" fontId="0" fillId="0" borderId="69" xfId="0" applyNumberFormat="1" applyFont="1" applyFill="1" applyBorder="1" applyAlignment="1">
      <alignment horizontal="right"/>
    </xf>
    <xf numFmtId="331" fontId="0" fillId="0" borderId="70" xfId="0" applyNumberFormat="1" applyFont="1" applyFill="1" applyBorder="1" applyAlignment="1">
      <alignment horizontal="right"/>
    </xf>
    <xf numFmtId="164" fontId="0" fillId="0" borderId="69" xfId="4" applyNumberFormat="1" applyFont="1" applyFill="1" applyBorder="1" applyAlignment="1">
      <alignment horizontal="right"/>
    </xf>
    <xf numFmtId="164" fontId="0" fillId="0" borderId="70" xfId="4" applyNumberFormat="1" applyFont="1" applyFill="1" applyBorder="1" applyAlignment="1">
      <alignment horizontal="right"/>
    </xf>
    <xf numFmtId="164" fontId="0" fillId="0" borderId="71" xfId="4" applyNumberFormat="1" applyFont="1" applyFill="1" applyBorder="1" applyAlignment="1">
      <alignment horizontal="right"/>
    </xf>
    <xf numFmtId="331" fontId="0" fillId="0" borderId="62" xfId="0" applyNumberFormat="1" applyFont="1" applyFill="1" applyBorder="1" applyAlignment="1">
      <alignment horizontal="center" vertical="center"/>
    </xf>
    <xf numFmtId="164" fontId="0" fillId="0" borderId="62" xfId="4" applyNumberFormat="1" applyFont="1" applyFill="1" applyBorder="1" applyAlignment="1">
      <alignment horizontal="center" vertical="center"/>
    </xf>
    <xf numFmtId="164" fontId="0" fillId="0" borderId="97" xfId="0" applyNumberFormat="1" applyFont="1" applyFill="1" applyBorder="1"/>
    <xf numFmtId="164" fontId="0" fillId="0" borderId="0" xfId="0" applyNumberFormat="1" applyFont="1" applyBorder="1"/>
    <xf numFmtId="0" fontId="0" fillId="0" borderId="0" xfId="0" applyFont="1" applyAlignment="1">
      <alignment horizontal="center"/>
    </xf>
    <xf numFmtId="0" fontId="0" fillId="0" borderId="62" xfId="0" applyFont="1" applyFill="1" applyBorder="1" applyAlignment="1">
      <alignment horizontal="center"/>
    </xf>
    <xf numFmtId="331" fontId="158" fillId="0" borderId="0" xfId="4339" applyNumberFormat="1" applyFont="1" applyFill="1" applyBorder="1" applyAlignment="1">
      <alignment horizontal="center"/>
    </xf>
    <xf numFmtId="0" fontId="0" fillId="0" borderId="0" xfId="0" applyFont="1" applyBorder="1" applyAlignment="1">
      <alignment horizontal="center"/>
    </xf>
    <xf numFmtId="0" fontId="256" fillId="0" borderId="67" xfId="0" applyFont="1" applyBorder="1" applyAlignment="1">
      <alignment horizontal="center" vertical="center"/>
    </xf>
    <xf numFmtId="0" fontId="256" fillId="0" borderId="86" xfId="0" applyFont="1" applyFill="1" applyBorder="1" applyAlignment="1">
      <alignment horizontal="center" vertical="center"/>
    </xf>
    <xf numFmtId="37" fontId="0" fillId="61" borderId="91" xfId="4" applyNumberFormat="1" applyFont="1" applyFill="1" applyBorder="1"/>
    <xf numFmtId="164" fontId="0" fillId="61" borderId="91" xfId="4" applyNumberFormat="1" applyFont="1" applyFill="1" applyBorder="1"/>
    <xf numFmtId="164" fontId="0" fillId="0" borderId="89" xfId="0" applyNumberFormat="1" applyFont="1" applyBorder="1"/>
    <xf numFmtId="164" fontId="0" fillId="0" borderId="62" xfId="0" applyNumberFormat="1" applyFont="1" applyBorder="1"/>
    <xf numFmtId="0" fontId="256" fillId="0" borderId="55" xfId="0" applyFont="1" applyBorder="1" applyAlignment="1">
      <alignment horizontal="center" vertical="center"/>
    </xf>
    <xf numFmtId="0" fontId="256" fillId="0" borderId="0" xfId="0" applyFont="1" applyFill="1" applyBorder="1" applyAlignment="1">
      <alignment horizontal="center" vertical="center"/>
    </xf>
    <xf numFmtId="37" fontId="0" fillId="61" borderId="62" xfId="4" applyNumberFormat="1" applyFont="1" applyFill="1" applyBorder="1"/>
    <xf numFmtId="164" fontId="0" fillId="61" borderId="62" xfId="4" applyNumberFormat="1" applyFont="1" applyFill="1" applyBorder="1"/>
    <xf numFmtId="164" fontId="0" fillId="61" borderId="92" xfId="4" applyNumberFormat="1" applyFont="1" applyFill="1" applyBorder="1"/>
    <xf numFmtId="164" fontId="0" fillId="0" borderId="96" xfId="0" applyNumberFormat="1" applyFont="1" applyFill="1" applyBorder="1"/>
    <xf numFmtId="164" fontId="0" fillId="0" borderId="107" xfId="0" applyNumberFormat="1" applyFont="1" applyFill="1" applyBorder="1"/>
    <xf numFmtId="331" fontId="0" fillId="61" borderId="67" xfId="4339" applyNumberFormat="1" applyFont="1" applyFill="1" applyBorder="1"/>
    <xf numFmtId="0" fontId="256" fillId="0" borderId="73" xfId="0" applyFont="1" applyBorder="1" applyAlignment="1">
      <alignment horizontal="center" vertical="center"/>
    </xf>
    <xf numFmtId="0" fontId="256" fillId="0" borderId="80" xfId="0" applyFont="1" applyFill="1" applyBorder="1" applyAlignment="1">
      <alignment horizontal="center" vertical="center"/>
    </xf>
    <xf numFmtId="331" fontId="0" fillId="61" borderId="91" xfId="4339" applyNumberFormat="1" applyFont="1" applyFill="1" applyBorder="1"/>
    <xf numFmtId="164" fontId="0" fillId="61" borderId="21" xfId="4" applyNumberFormat="1" applyFont="1" applyFill="1" applyBorder="1"/>
    <xf numFmtId="164" fontId="0" fillId="61" borderId="61" xfId="4" applyNumberFormat="1" applyFont="1" applyFill="1" applyBorder="1"/>
    <xf numFmtId="164" fontId="0" fillId="0" borderId="82" xfId="0" applyNumberFormat="1" applyFont="1" applyFill="1" applyBorder="1"/>
    <xf numFmtId="164" fontId="0" fillId="0" borderId="81" xfId="0" applyNumberFormat="1" applyFont="1" applyFill="1" applyBorder="1"/>
    <xf numFmtId="0" fontId="256" fillId="0" borderId="30" xfId="0" applyFont="1" applyFill="1" applyBorder="1" applyAlignment="1">
      <alignment horizontal="center" vertical="center"/>
    </xf>
    <xf numFmtId="331" fontId="0" fillId="61" borderId="62" xfId="4339" applyNumberFormat="1" applyFont="1" applyFill="1" applyBorder="1"/>
    <xf numFmtId="0" fontId="256" fillId="0" borderId="108" xfId="0" applyFont="1" applyBorder="1" applyAlignment="1">
      <alignment horizontal="center" vertical="center"/>
    </xf>
    <xf numFmtId="0" fontId="256" fillId="0" borderId="109" xfId="0" applyFont="1" applyFill="1" applyBorder="1" applyAlignment="1">
      <alignment horizontal="center" vertical="center"/>
    </xf>
    <xf numFmtId="164" fontId="0" fillId="0" borderId="88" xfId="0" applyNumberFormat="1" applyFont="1" applyBorder="1"/>
    <xf numFmtId="164" fontId="0" fillId="0" borderId="88" xfId="0" applyNumberFormat="1" applyFont="1" applyFill="1" applyBorder="1"/>
    <xf numFmtId="164" fontId="0" fillId="0" borderId="93" xfId="0" applyNumberFormat="1" applyFont="1" applyFill="1" applyBorder="1"/>
    <xf numFmtId="331" fontId="0" fillId="61" borderId="21" xfId="4339" applyNumberFormat="1" applyFont="1" applyFill="1" applyBorder="1"/>
    <xf numFmtId="164" fontId="0" fillId="61" borderId="54" xfId="4" applyNumberFormat="1" applyFont="1" applyFill="1" applyBorder="1"/>
    <xf numFmtId="164" fontId="0" fillId="0" borderId="38" xfId="0" applyNumberFormat="1" applyFont="1" applyBorder="1"/>
    <xf numFmtId="164" fontId="0" fillId="0" borderId="38" xfId="0" applyNumberFormat="1" applyFont="1" applyFill="1" applyBorder="1"/>
    <xf numFmtId="164" fontId="0" fillId="0" borderId="19" xfId="0" applyNumberFormat="1" applyFont="1" applyFill="1" applyBorder="1"/>
    <xf numFmtId="164" fontId="0" fillId="61" borderId="66" xfId="4" applyNumberFormat="1" applyFont="1" applyFill="1" applyBorder="1"/>
    <xf numFmtId="164" fontId="0" fillId="61" borderId="88" xfId="4" applyNumberFormat="1" applyFont="1" applyFill="1" applyBorder="1"/>
    <xf numFmtId="164" fontId="0" fillId="0" borderId="66" xfId="0" applyNumberFormat="1" applyFont="1" applyFill="1" applyBorder="1"/>
    <xf numFmtId="164" fontId="0" fillId="0" borderId="90" xfId="0" applyNumberFormat="1" applyFont="1" applyFill="1" applyBorder="1"/>
    <xf numFmtId="164" fontId="0" fillId="0" borderId="66" xfId="0" applyNumberFormat="1" applyFont="1" applyBorder="1"/>
    <xf numFmtId="0" fontId="256" fillId="0" borderId="71" xfId="0" applyFont="1" applyFill="1" applyBorder="1" applyAlignment="1">
      <alignment horizontal="center" vertical="center"/>
    </xf>
    <xf numFmtId="37" fontId="0" fillId="0" borderId="106" xfId="0" applyNumberFormat="1" applyFont="1" applyBorder="1"/>
    <xf numFmtId="164" fontId="0" fillId="61" borderId="70" xfId="4" applyNumberFormat="1" applyFont="1" applyFill="1" applyBorder="1"/>
    <xf numFmtId="164" fontId="0" fillId="61" borderId="71" xfId="4" applyNumberFormat="1" applyFont="1" applyFill="1" applyBorder="1"/>
    <xf numFmtId="164" fontId="0" fillId="61" borderId="78" xfId="4" applyNumberFormat="1" applyFont="1" applyFill="1" applyBorder="1"/>
    <xf numFmtId="0" fontId="12" fillId="0" borderId="0" xfId="0" applyFont="1" applyAlignment="1" applyProtection="1">
      <alignment readingOrder="1"/>
      <protection locked="0"/>
    </xf>
    <xf numFmtId="9" fontId="243" fillId="0" borderId="0" xfId="2" applyFont="1"/>
    <xf numFmtId="44" fontId="7" fillId="0" borderId="0" xfId="1" applyNumberFormat="1" applyFont="1" applyFill="1"/>
    <xf numFmtId="9" fontId="0" fillId="0" borderId="0" xfId="2" applyFont="1" applyAlignment="1">
      <alignment horizontal="left"/>
    </xf>
    <xf numFmtId="9" fontId="0" fillId="0" borderId="0" xfId="2" applyFont="1" applyAlignment="1">
      <alignment horizontal="center"/>
    </xf>
    <xf numFmtId="9" fontId="0" fillId="0" borderId="4" xfId="2" applyFont="1" applyBorder="1" applyAlignment="1">
      <alignment horizontal="center"/>
    </xf>
    <xf numFmtId="164" fontId="251" fillId="0" borderId="1" xfId="1" applyNumberFormat="1" applyFont="1" applyFill="1" applyBorder="1"/>
    <xf numFmtId="42" fontId="0" fillId="12" borderId="55" xfId="0" applyNumberFormat="1" applyFont="1" applyFill="1" applyBorder="1"/>
    <xf numFmtId="164" fontId="0" fillId="12" borderId="1" xfId="4" applyNumberFormat="1" applyFont="1" applyFill="1" applyBorder="1" applyAlignment="1">
      <alignment horizontal="right"/>
    </xf>
    <xf numFmtId="190" fontId="243" fillId="0" borderId="0" xfId="2" applyNumberFormat="1" applyFont="1"/>
    <xf numFmtId="0" fontId="2" fillId="0" borderId="50" xfId="0" applyFont="1" applyFill="1" applyBorder="1" applyAlignment="1">
      <alignment horizontal="left"/>
    </xf>
    <xf numFmtId="0" fontId="0" fillId="0" borderId="0" xfId="0" applyAlignment="1">
      <alignment horizontal="left" indent="1"/>
    </xf>
    <xf numFmtId="0" fontId="260" fillId="12" borderId="0" xfId="0" applyFont="1" applyFill="1" applyBorder="1"/>
    <xf numFmtId="3" fontId="0" fillId="0" borderId="61" xfId="0" applyNumberFormat="1" applyFont="1" applyBorder="1" applyAlignment="1"/>
    <xf numFmtId="3" fontId="0" fillId="0" borderId="71" xfId="0" applyNumberFormat="1" applyFont="1" applyBorder="1" applyAlignment="1">
      <alignment horizontal="right" vertical="center"/>
    </xf>
    <xf numFmtId="331" fontId="0" fillId="0" borderId="71" xfId="0" applyNumberFormat="1" applyFont="1" applyFill="1" applyBorder="1" applyAlignment="1">
      <alignment horizontal="right"/>
    </xf>
    <xf numFmtId="3" fontId="0" fillId="0" borderId="21" xfId="0" applyNumberFormat="1" applyFont="1" applyBorder="1" applyAlignment="1">
      <alignment horizontal="right"/>
    </xf>
    <xf numFmtId="3" fontId="0" fillId="0" borderId="62" xfId="0" applyNumberFormat="1" applyFont="1" applyBorder="1" applyAlignment="1">
      <alignment horizontal="right"/>
    </xf>
    <xf numFmtId="3" fontId="0" fillId="0" borderId="110" xfId="0" applyNumberFormat="1" applyFont="1" applyFill="1" applyBorder="1" applyAlignment="1">
      <alignment horizontal="right"/>
    </xf>
    <xf numFmtId="3" fontId="0" fillId="0" borderId="94" xfId="0" applyNumberFormat="1" applyFont="1" applyBorder="1" applyAlignment="1">
      <alignment horizontal="right"/>
    </xf>
    <xf numFmtId="164" fontId="0" fillId="0" borderId="38" xfId="4" applyNumberFormat="1" applyFont="1" applyFill="1" applyBorder="1" applyAlignment="1"/>
    <xf numFmtId="164" fontId="0" fillId="0" borderId="66" xfId="4" applyNumberFormat="1" applyFont="1" applyFill="1" applyBorder="1" applyAlignment="1"/>
    <xf numFmtId="37" fontId="0" fillId="0" borderId="84" xfId="0" applyNumberFormat="1" applyFont="1" applyBorder="1"/>
    <xf numFmtId="164" fontId="0" fillId="0" borderId="54" xfId="0" applyNumberFormat="1" applyFont="1" applyFill="1" applyBorder="1"/>
    <xf numFmtId="164" fontId="0" fillId="0" borderId="78" xfId="0" applyNumberFormat="1" applyFont="1" applyFill="1" applyBorder="1"/>
    <xf numFmtId="164" fontId="0" fillId="0" borderId="70" xfId="0" applyNumberFormat="1" applyFont="1" applyBorder="1"/>
    <xf numFmtId="164" fontId="0" fillId="0" borderId="71" xfId="0" applyNumberFormat="1" applyFont="1" applyBorder="1"/>
    <xf numFmtId="3" fontId="0" fillId="0" borderId="70" xfId="0" applyNumberFormat="1" applyFont="1" applyBorder="1" applyAlignment="1">
      <alignment horizontal="right" vertical="center"/>
    </xf>
    <xf numFmtId="0" fontId="0" fillId="0" borderId="3" xfId="0" applyFont="1" applyFill="1" applyBorder="1" applyAlignment="1" applyProtection="1">
      <alignment horizontal="center"/>
      <protection locked="0"/>
    </xf>
    <xf numFmtId="37" fontId="0" fillId="12" borderId="62" xfId="0" applyNumberFormat="1" applyFont="1" applyFill="1" applyBorder="1" applyAlignment="1">
      <alignment horizontal="right"/>
    </xf>
    <xf numFmtId="164" fontId="0" fillId="12" borderId="62" xfId="4" applyNumberFormat="1" applyFont="1" applyFill="1" applyBorder="1" applyAlignment="1">
      <alignment horizontal="right"/>
    </xf>
    <xf numFmtId="331" fontId="7" fillId="0" borderId="62" xfId="4339" applyNumberFormat="1" applyFont="1" applyFill="1" applyBorder="1" applyAlignment="1">
      <alignment horizontal="center"/>
    </xf>
    <xf numFmtId="9" fontId="0" fillId="0" borderId="0" xfId="0" applyNumberFormat="1" applyAlignment="1">
      <alignment horizontal="right"/>
    </xf>
    <xf numFmtId="0" fontId="251" fillId="0" borderId="0" xfId="0" applyFont="1" applyAlignment="1">
      <alignment horizontal="right"/>
    </xf>
    <xf numFmtId="9" fontId="251" fillId="0" borderId="0" xfId="2" applyFont="1" applyFill="1"/>
    <xf numFmtId="9" fontId="251" fillId="0" borderId="0" xfId="2" applyFont="1" applyFill="1" applyBorder="1"/>
    <xf numFmtId="0" fontId="251" fillId="0" borderId="0" xfId="0" applyFont="1" applyFill="1"/>
    <xf numFmtId="0" fontId="14" fillId="60" borderId="108" xfId="0" applyFont="1" applyFill="1" applyBorder="1" applyAlignment="1" applyProtection="1">
      <alignment horizontal="center"/>
      <protection locked="0"/>
    </xf>
    <xf numFmtId="0" fontId="14" fillId="60" borderId="106" xfId="0" applyFont="1" applyFill="1" applyBorder="1" applyAlignment="1" applyProtection="1">
      <alignment horizontal="center"/>
      <protection locked="0"/>
    </xf>
    <xf numFmtId="5" fontId="251" fillId="0" borderId="64" xfId="1" applyNumberFormat="1" applyFont="1" applyFill="1" applyBorder="1"/>
    <xf numFmtId="330" fontId="256" fillId="0" borderId="0" xfId="1" applyNumberFormat="1" applyFont="1" applyFill="1"/>
    <xf numFmtId="331" fontId="7" fillId="0" borderId="88" xfId="4339" applyNumberFormat="1" applyFont="1" applyFill="1" applyBorder="1"/>
    <xf numFmtId="0" fontId="0" fillId="62" borderId="0" xfId="0" applyFill="1"/>
    <xf numFmtId="9" fontId="0" fillId="0" borderId="0" xfId="2" applyFont="1" applyFill="1" applyBorder="1"/>
    <xf numFmtId="0" fontId="0" fillId="0" borderId="4" xfId="0" applyFill="1" applyBorder="1" applyAlignment="1">
      <alignment horizontal="center"/>
    </xf>
    <xf numFmtId="0" fontId="263" fillId="0" borderId="0" xfId="0" applyFont="1" applyAlignment="1" applyProtection="1">
      <alignment readingOrder="1"/>
      <protection locked="0"/>
    </xf>
    <xf numFmtId="0" fontId="3" fillId="0" borderId="0" xfId="11" applyFont="1" applyAlignment="1">
      <alignment horizontal="left" indent="1"/>
    </xf>
    <xf numFmtId="5" fontId="251" fillId="0" borderId="66" xfId="1" applyNumberFormat="1" applyFont="1" applyFill="1" applyBorder="1"/>
    <xf numFmtId="5" fontId="251" fillId="0" borderId="62" xfId="1" applyNumberFormat="1" applyFont="1" applyFill="1" applyBorder="1"/>
    <xf numFmtId="0" fontId="251" fillId="0" borderId="62" xfId="0" applyFont="1" applyBorder="1"/>
    <xf numFmtId="0" fontId="2" fillId="54" borderId="1" xfId="0" applyFont="1" applyFill="1" applyBorder="1" applyAlignment="1">
      <alignment horizontal="center"/>
    </xf>
    <xf numFmtId="5" fontId="2" fillId="0" borderId="1" xfId="1" applyNumberFormat="1" applyFont="1" applyFill="1" applyBorder="1"/>
    <xf numFmtId="5" fontId="2" fillId="0" borderId="1" xfId="0" applyNumberFormat="1" applyFont="1" applyFill="1" applyBorder="1"/>
    <xf numFmtId="0" fontId="262" fillId="0" borderId="0" xfId="0" applyFont="1"/>
    <xf numFmtId="0" fontId="262" fillId="0" borderId="59" xfId="0" applyFont="1" applyBorder="1"/>
    <xf numFmtId="9" fontId="251" fillId="0" borderId="0" xfId="0" applyNumberFormat="1" applyFont="1"/>
    <xf numFmtId="0" fontId="2" fillId="0" borderId="0" xfId="0" applyFont="1" applyAlignment="1">
      <alignment horizontal="center"/>
    </xf>
    <xf numFmtId="164" fontId="251" fillId="0" borderId="62" xfId="1" applyNumberFormat="1" applyFont="1" applyFill="1" applyBorder="1"/>
    <xf numFmtId="164" fontId="2" fillId="0" borderId="1" xfId="0" applyNumberFormat="1" applyFont="1" applyFill="1" applyBorder="1"/>
    <xf numFmtId="0" fontId="251" fillId="0" borderId="0" xfId="0" applyFont="1" applyAlignment="1">
      <alignment horizontal="center"/>
    </xf>
    <xf numFmtId="331" fontId="0" fillId="0" borderId="54" xfId="0" applyNumberFormat="1" applyFont="1" applyFill="1" applyBorder="1" applyAlignment="1">
      <alignment horizontal="right"/>
    </xf>
    <xf numFmtId="38" fontId="14" fillId="55" borderId="78" xfId="0" applyNumberFormat="1" applyFont="1" applyFill="1" applyBorder="1" applyAlignment="1" applyProtection="1">
      <alignment horizontal="center"/>
      <protection locked="0"/>
    </xf>
    <xf numFmtId="331" fontId="0" fillId="0" borderId="66" xfId="0" applyNumberFormat="1" applyFont="1" applyFill="1" applyBorder="1" applyAlignment="1">
      <alignment horizontal="left"/>
    </xf>
    <xf numFmtId="164" fontId="243" fillId="0" borderId="0" xfId="0" applyNumberFormat="1" applyFont="1" applyBorder="1"/>
    <xf numFmtId="0" fontId="249" fillId="0" borderId="0" xfId="0" applyFont="1" applyAlignment="1">
      <alignment horizontal="center"/>
    </xf>
    <xf numFmtId="0" fontId="251" fillId="54" borderId="66" xfId="0" applyFont="1" applyFill="1" applyBorder="1" applyAlignment="1">
      <alignment horizontal="center"/>
    </xf>
    <xf numFmtId="0" fontId="0" fillId="0" borderId="112" xfId="0" applyBorder="1"/>
    <xf numFmtId="9" fontId="0" fillId="0" borderId="112" xfId="2" applyFont="1" applyBorder="1"/>
    <xf numFmtId="0" fontId="251" fillId="54" borderId="113" xfId="0" applyFont="1" applyFill="1" applyBorder="1" applyAlignment="1">
      <alignment horizontal="center"/>
    </xf>
    <xf numFmtId="5" fontId="251" fillId="0" borderId="113" xfId="1" applyNumberFormat="1" applyFont="1" applyFill="1" applyBorder="1"/>
    <xf numFmtId="5" fontId="244" fillId="0" borderId="113" xfId="0" applyNumberFormat="1" applyFont="1" applyFill="1" applyBorder="1"/>
    <xf numFmtId="9" fontId="0" fillId="0" borderId="111" xfId="2" applyFont="1" applyBorder="1"/>
    <xf numFmtId="9" fontId="0" fillId="0" borderId="112" xfId="0" applyNumberFormat="1" applyBorder="1"/>
    <xf numFmtId="5" fontId="2" fillId="0" borderId="66" xfId="0" applyNumberFormat="1" applyFont="1" applyFill="1" applyBorder="1"/>
    <xf numFmtId="5" fontId="2" fillId="0" borderId="113" xfId="0" applyNumberFormat="1" applyFont="1" applyFill="1" applyBorder="1"/>
    <xf numFmtId="0" fontId="251" fillId="54" borderId="62" xfId="0" applyFont="1" applyFill="1" applyBorder="1" applyAlignment="1">
      <alignment horizontal="center"/>
    </xf>
    <xf numFmtId="9" fontId="251" fillId="0" borderId="0" xfId="2" applyFont="1" applyBorder="1"/>
    <xf numFmtId="331" fontId="7" fillId="0" borderId="70" xfId="0" applyNumberFormat="1" applyFont="1" applyBorder="1" applyAlignment="1">
      <alignment horizontal="right"/>
    </xf>
    <xf numFmtId="0" fontId="0" fillId="0" borderId="63" xfId="0" applyFont="1" applyFill="1" applyBorder="1" applyAlignment="1">
      <alignment horizontal="center"/>
    </xf>
    <xf numFmtId="0" fontId="0" fillId="0" borderId="67" xfId="0" applyFont="1" applyFill="1" applyBorder="1" applyAlignment="1">
      <alignment horizontal="center" vertical="center"/>
    </xf>
    <xf numFmtId="0" fontId="0" fillId="0" borderId="21" xfId="0" applyFont="1" applyFill="1" applyBorder="1" applyAlignment="1" applyProtection="1">
      <alignment horizontal="center" vertical="center"/>
      <protection locked="0"/>
    </xf>
    <xf numFmtId="0" fontId="0" fillId="0" borderId="21" xfId="0" applyFont="1" applyFill="1" applyBorder="1" applyAlignment="1">
      <alignment horizontal="center"/>
    </xf>
    <xf numFmtId="0" fontId="0" fillId="0" borderId="63" xfId="0" applyFont="1" applyFill="1" applyBorder="1" applyAlignment="1" applyProtection="1">
      <alignment horizontal="center"/>
      <protection locked="0"/>
    </xf>
    <xf numFmtId="0" fontId="0" fillId="0" borderId="4" xfId="0" applyFont="1" applyFill="1" applyBorder="1" applyAlignment="1" applyProtection="1">
      <alignment horizontal="center"/>
      <protection locked="0"/>
    </xf>
    <xf numFmtId="0" fontId="0" fillId="0" borderId="83" xfId="0" applyFont="1" applyBorder="1" applyAlignment="1" applyProtection="1">
      <alignment horizontal="center"/>
      <protection locked="0"/>
    </xf>
    <xf numFmtId="0" fontId="0" fillId="0" borderId="83" xfId="0" applyFont="1" applyFill="1" applyBorder="1" applyAlignment="1" applyProtection="1">
      <alignment horizontal="center"/>
      <protection locked="0"/>
    </xf>
    <xf numFmtId="0" fontId="0" fillId="0" borderId="54" xfId="0" applyFont="1" applyBorder="1" applyAlignment="1" applyProtection="1">
      <alignment horizontal="center" vertical="center" wrapText="1"/>
      <protection locked="0"/>
    </xf>
    <xf numFmtId="0" fontId="0" fillId="0" borderId="62" xfId="0" applyFont="1" applyBorder="1" applyAlignment="1" applyProtection="1">
      <alignment horizontal="center" vertical="center"/>
      <protection locked="0"/>
    </xf>
    <xf numFmtId="0" fontId="0" fillId="0" borderId="64" xfId="0" applyFont="1" applyFill="1" applyBorder="1" applyAlignment="1" applyProtection="1">
      <alignment horizontal="center"/>
      <protection locked="0"/>
    </xf>
    <xf numFmtId="0" fontId="0" fillId="0" borderId="67" xfId="0" applyFont="1" applyBorder="1" applyAlignment="1" applyProtection="1">
      <alignment horizontal="center" vertical="center" wrapText="1"/>
      <protection locked="0"/>
    </xf>
    <xf numFmtId="0" fontId="0" fillId="0" borderId="88" xfId="0" applyFont="1" applyBorder="1" applyAlignment="1" applyProtection="1">
      <alignment horizontal="center"/>
      <protection locked="0"/>
    </xf>
    <xf numFmtId="0" fontId="0" fillId="0" borderId="86" xfId="0" applyFont="1" applyFill="1" applyBorder="1" applyAlignment="1">
      <alignment horizontal="center" vertical="center"/>
    </xf>
    <xf numFmtId="0" fontId="0" fillId="0" borderId="109" xfId="0" applyFont="1" applyFill="1" applyBorder="1" applyAlignment="1" applyProtection="1">
      <alignment horizontal="center"/>
      <protection locked="0"/>
    </xf>
    <xf numFmtId="331" fontId="7" fillId="0" borderId="62" xfId="4339" applyNumberFormat="1" applyFont="1" applyFill="1" applyBorder="1" applyAlignment="1">
      <alignment horizontal="right"/>
    </xf>
    <xf numFmtId="0" fontId="14" fillId="60" borderId="116" xfId="0" applyFont="1" applyFill="1" applyBorder="1" applyAlignment="1" applyProtection="1">
      <alignment horizontal="center"/>
      <protection locked="0"/>
    </xf>
    <xf numFmtId="164" fontId="0" fillId="0" borderId="113" xfId="4" applyNumberFormat="1" applyFont="1" applyFill="1" applyBorder="1"/>
    <xf numFmtId="331" fontId="0" fillId="0" borderId="55" xfId="4339" applyNumberFormat="1" applyFont="1" applyFill="1" applyBorder="1"/>
    <xf numFmtId="164" fontId="0" fillId="0" borderId="74" xfId="0" applyNumberFormat="1" applyFont="1" applyFill="1" applyBorder="1"/>
    <xf numFmtId="0" fontId="14" fillId="60" borderId="115" xfId="0" applyFont="1" applyFill="1" applyBorder="1" applyAlignment="1" applyProtection="1">
      <alignment horizontal="center"/>
      <protection locked="0"/>
    </xf>
    <xf numFmtId="0" fontId="14" fillId="60" borderId="118" xfId="0" applyFont="1" applyFill="1" applyBorder="1" applyAlignment="1" applyProtection="1">
      <alignment horizontal="center"/>
      <protection locked="0"/>
    </xf>
    <xf numFmtId="164" fontId="0" fillId="0" borderId="119" xfId="4" applyNumberFormat="1" applyFont="1" applyFill="1" applyBorder="1" applyAlignment="1">
      <alignment horizontal="right"/>
    </xf>
    <xf numFmtId="164" fontId="0" fillId="0" borderId="113" xfId="4" applyNumberFormat="1" applyFont="1" applyFill="1" applyBorder="1" applyAlignment="1">
      <alignment horizontal="right"/>
    </xf>
    <xf numFmtId="331" fontId="0" fillId="0" borderId="117" xfId="0" applyNumberFormat="1" applyFont="1" applyFill="1" applyBorder="1" applyAlignment="1">
      <alignment horizontal="right"/>
    </xf>
    <xf numFmtId="331" fontId="0" fillId="0" borderId="119" xfId="0" applyNumberFormat="1" applyFont="1" applyFill="1" applyBorder="1" applyAlignment="1">
      <alignment horizontal="right"/>
    </xf>
    <xf numFmtId="331" fontId="0" fillId="0" borderId="62" xfId="0" applyNumberFormat="1" applyFont="1" applyFill="1" applyBorder="1" applyAlignment="1">
      <alignment horizontal="left" vertical="center"/>
    </xf>
    <xf numFmtId="37" fontId="7" fillId="0" borderId="91" xfId="4" applyNumberFormat="1" applyFont="1" applyFill="1" applyBorder="1"/>
    <xf numFmtId="37" fontId="7" fillId="0" borderId="100" xfId="4" applyNumberFormat="1" applyFont="1" applyFill="1" applyBorder="1"/>
    <xf numFmtId="331" fontId="7" fillId="0" borderId="67" xfId="4339" applyNumberFormat="1" applyFont="1" applyFill="1" applyBorder="1"/>
    <xf numFmtId="331" fontId="7" fillId="0" borderId="97" xfId="4339" applyNumberFormat="1" applyFont="1" applyFill="1" applyBorder="1"/>
    <xf numFmtId="331" fontId="7" fillId="0" borderId="91" xfId="4339" applyNumberFormat="1" applyFont="1" applyFill="1" applyBorder="1"/>
    <xf numFmtId="331" fontId="7" fillId="0" borderId="100" xfId="4339" applyNumberFormat="1" applyFont="1" applyFill="1" applyBorder="1"/>
    <xf numFmtId="331" fontId="7" fillId="0" borderId="92" xfId="4339" applyNumberFormat="1" applyFont="1" applyFill="1" applyBorder="1"/>
    <xf numFmtId="331" fontId="7" fillId="0" borderId="21" xfId="4339" applyNumberFormat="1" applyFont="1" applyFill="1" applyBorder="1"/>
    <xf numFmtId="3" fontId="0" fillId="0" borderId="21" xfId="0" applyNumberFormat="1" applyFont="1" applyFill="1" applyBorder="1" applyAlignment="1">
      <alignment horizontal="right"/>
    </xf>
    <xf numFmtId="3" fontId="0" fillId="0" borderId="90" xfId="0" applyNumberFormat="1" applyFont="1" applyFill="1" applyBorder="1" applyAlignment="1">
      <alignment horizontal="right"/>
    </xf>
    <xf numFmtId="3" fontId="0" fillId="0" borderId="66" xfId="0" applyNumberFormat="1" applyFont="1" applyFill="1" applyBorder="1" applyAlignment="1">
      <alignment horizontal="right"/>
    </xf>
    <xf numFmtId="0" fontId="0" fillId="57" borderId="122" xfId="0" applyFont="1" applyFill="1" applyBorder="1" applyAlignment="1">
      <alignment horizontal="center" vertical="center"/>
    </xf>
    <xf numFmtId="0" fontId="0" fillId="57" borderId="113" xfId="0" applyFont="1" applyFill="1" applyBorder="1" applyAlignment="1">
      <alignment horizontal="center" vertical="center"/>
    </xf>
    <xf numFmtId="9" fontId="0" fillId="0" borderId="113" xfId="3458" applyFont="1" applyFill="1" applyBorder="1" applyAlignment="1"/>
    <xf numFmtId="0" fontId="0" fillId="57" borderId="124" xfId="0" applyFont="1" applyFill="1" applyBorder="1" applyAlignment="1">
      <alignment horizontal="center" vertical="center"/>
    </xf>
    <xf numFmtId="331" fontId="0" fillId="0" borderId="113" xfId="4339" applyNumberFormat="1" applyFont="1" applyFill="1" applyBorder="1" applyAlignment="1"/>
    <xf numFmtId="164" fontId="0" fillId="12" borderId="113" xfId="4" applyNumberFormat="1" applyFont="1" applyFill="1" applyBorder="1" applyAlignment="1">
      <alignment horizontal="right"/>
    </xf>
    <xf numFmtId="37" fontId="0" fillId="12" borderId="96" xfId="0" applyNumberFormat="1" applyFont="1" applyFill="1" applyBorder="1"/>
    <xf numFmtId="37" fontId="0" fillId="12" borderId="114" xfId="0" applyNumberFormat="1" applyFont="1" applyFill="1" applyBorder="1"/>
    <xf numFmtId="37" fontId="0" fillId="12" borderId="113" xfId="0" applyNumberFormat="1" applyFont="1" applyFill="1" applyBorder="1" applyAlignment="1">
      <alignment horizontal="right"/>
    </xf>
    <xf numFmtId="330" fontId="0" fillId="0" borderId="62" xfId="0" applyNumberFormat="1" applyFont="1" applyFill="1" applyBorder="1" applyAlignment="1"/>
    <xf numFmtId="331" fontId="0" fillId="0" borderId="55" xfId="4339" applyNumberFormat="1" applyFont="1" applyFill="1" applyBorder="1" applyAlignment="1">
      <alignment vertical="center"/>
    </xf>
    <xf numFmtId="330" fontId="0" fillId="0" borderId="55" xfId="0" applyNumberFormat="1" applyFont="1" applyFill="1" applyBorder="1"/>
    <xf numFmtId="330" fontId="0" fillId="0" borderId="62" xfId="0" applyNumberFormat="1" applyFont="1" applyFill="1" applyBorder="1" applyAlignment="1">
      <alignment horizontal="right"/>
    </xf>
    <xf numFmtId="37" fontId="0" fillId="0" borderId="67" xfId="0" applyNumberFormat="1" applyFont="1" applyFill="1" applyBorder="1"/>
    <xf numFmtId="37" fontId="0" fillId="0" borderId="55" xfId="0" applyNumberFormat="1" applyFont="1" applyFill="1" applyBorder="1"/>
    <xf numFmtId="37" fontId="0" fillId="0" borderId="38" xfId="0" applyNumberFormat="1" applyFont="1" applyFill="1" applyBorder="1"/>
    <xf numFmtId="330" fontId="0" fillId="0" borderId="38" xfId="0" applyNumberFormat="1" applyFont="1" applyFill="1" applyBorder="1"/>
    <xf numFmtId="331" fontId="0" fillId="0" borderId="21" xfId="0" applyNumberFormat="1" applyFont="1" applyFill="1" applyBorder="1"/>
    <xf numFmtId="9" fontId="0" fillId="0" borderId="0" xfId="0" applyNumberFormat="1" applyFont="1" applyFill="1" applyBorder="1"/>
    <xf numFmtId="331" fontId="7" fillId="0" borderId="62" xfId="4339" applyNumberFormat="1" applyFont="1" applyFill="1" applyBorder="1" applyAlignment="1">
      <alignment horizontal="center" vertical="center"/>
    </xf>
    <xf numFmtId="37" fontId="0" fillId="0" borderId="64" xfId="0" applyNumberFormat="1" applyFont="1" applyFill="1" applyBorder="1"/>
    <xf numFmtId="332" fontId="0" fillId="0" borderId="62" xfId="4" applyNumberFormat="1" applyFont="1" applyFill="1" applyBorder="1"/>
    <xf numFmtId="332" fontId="0" fillId="0" borderId="62" xfId="0" applyNumberFormat="1" applyFont="1" applyFill="1" applyBorder="1"/>
    <xf numFmtId="37" fontId="0" fillId="0" borderId="62" xfId="0" applyNumberFormat="1" applyFont="1" applyFill="1" applyBorder="1"/>
    <xf numFmtId="3" fontId="0" fillId="0" borderId="55" xfId="0" applyNumberFormat="1" applyFont="1" applyFill="1" applyBorder="1" applyAlignment="1"/>
    <xf numFmtId="3" fontId="0" fillId="0" borderId="62" xfId="0" applyNumberFormat="1" applyFont="1" applyFill="1" applyBorder="1" applyAlignment="1"/>
    <xf numFmtId="37" fontId="0" fillId="12" borderId="119" xfId="0" applyNumberFormat="1" applyFont="1" applyFill="1" applyBorder="1"/>
    <xf numFmtId="37" fontId="0" fillId="0" borderId="113" xfId="0" applyNumberFormat="1" applyFont="1" applyBorder="1" applyAlignment="1">
      <alignment horizontal="right"/>
    </xf>
    <xf numFmtId="331" fontId="0" fillId="0" borderId="38" xfId="0" applyNumberFormat="1" applyFont="1" applyBorder="1"/>
    <xf numFmtId="331" fontId="0" fillId="12" borderId="74" xfId="0" applyNumberFormat="1" applyFont="1" applyFill="1" applyBorder="1"/>
    <xf numFmtId="331" fontId="0" fillId="0" borderId="56" xfId="0" applyNumberFormat="1" applyFont="1" applyBorder="1"/>
    <xf numFmtId="37" fontId="0" fillId="0" borderId="92" xfId="0" applyNumberFormat="1" applyFont="1" applyBorder="1" applyAlignment="1">
      <alignment horizontal="right"/>
    </xf>
    <xf numFmtId="330" fontId="0" fillId="0" borderId="66" xfId="0" applyNumberFormat="1" applyFont="1" applyFill="1" applyBorder="1" applyAlignment="1">
      <alignment horizontal="right"/>
    </xf>
    <xf numFmtId="330" fontId="0" fillId="0" borderId="56" xfId="0" applyNumberFormat="1" applyFont="1" applyFill="1" applyBorder="1"/>
    <xf numFmtId="330" fontId="0" fillId="0" borderId="92" xfId="0" applyNumberFormat="1" applyFont="1" applyFill="1" applyBorder="1" applyAlignment="1">
      <alignment horizontal="right"/>
    </xf>
    <xf numFmtId="331" fontId="0" fillId="0" borderId="121" xfId="4339" applyNumberFormat="1" applyFont="1" applyFill="1" applyBorder="1" applyAlignment="1">
      <alignment vertical="center"/>
    </xf>
    <xf numFmtId="331" fontId="0" fillId="0" borderId="114" xfId="4339" applyNumberFormat="1" applyFont="1" applyFill="1" applyBorder="1" applyAlignment="1">
      <alignment vertical="center"/>
    </xf>
    <xf numFmtId="331" fontId="0" fillId="0" borderId="54" xfId="0" applyNumberFormat="1" applyFont="1" applyBorder="1"/>
    <xf numFmtId="3" fontId="0" fillId="0" borderId="114" xfId="0" applyNumberFormat="1" applyFont="1" applyBorder="1" applyAlignment="1"/>
    <xf numFmtId="3" fontId="0" fillId="0" borderId="113" xfId="0" applyNumberFormat="1" applyFont="1" applyBorder="1" applyAlignment="1"/>
    <xf numFmtId="330" fontId="0" fillId="0" borderId="113" xfId="0" applyNumberFormat="1" applyFont="1" applyFill="1" applyBorder="1" applyAlignment="1"/>
    <xf numFmtId="332" fontId="7" fillId="0" borderId="113" xfId="0" applyNumberFormat="1" applyFont="1" applyFill="1" applyBorder="1" applyAlignment="1">
      <alignment horizontal="center" vertical="center"/>
    </xf>
    <xf numFmtId="332" fontId="0" fillId="0" borderId="113" xfId="4" applyNumberFormat="1" applyFont="1" applyFill="1" applyBorder="1"/>
    <xf numFmtId="331" fontId="7" fillId="0" borderId="113" xfId="4339" applyNumberFormat="1" applyFont="1" applyFill="1" applyBorder="1" applyAlignment="1">
      <alignment horizontal="center"/>
    </xf>
    <xf numFmtId="331" fontId="7" fillId="0" borderId="113" xfId="4339" applyNumberFormat="1" applyFont="1" applyFill="1" applyBorder="1" applyAlignment="1">
      <alignment horizontal="center" vertical="center"/>
    </xf>
    <xf numFmtId="331" fontId="0" fillId="0" borderId="113" xfId="4339" applyNumberFormat="1" applyFont="1" applyFill="1" applyBorder="1"/>
    <xf numFmtId="331" fontId="7" fillId="0" borderId="66" xfId="4339" applyNumberFormat="1" applyFont="1" applyFill="1" applyBorder="1" applyAlignment="1">
      <alignment horizontal="center"/>
    </xf>
    <xf numFmtId="331" fontId="7" fillId="0" borderId="65" xfId="4339" applyNumberFormat="1" applyFont="1" applyFill="1" applyBorder="1" applyAlignment="1">
      <alignment horizontal="right" vertical="center"/>
    </xf>
    <xf numFmtId="37" fontId="0" fillId="12" borderId="65" xfId="0" applyNumberFormat="1" applyFont="1" applyFill="1" applyBorder="1"/>
    <xf numFmtId="332" fontId="0" fillId="0" borderId="113" xfId="0" applyNumberFormat="1" applyFont="1" applyFill="1" applyBorder="1"/>
    <xf numFmtId="330" fontId="0" fillId="0" borderId="113" xfId="4" applyNumberFormat="1" applyFont="1" applyFill="1" applyBorder="1"/>
    <xf numFmtId="330" fontId="0" fillId="12" borderId="126" xfId="4" applyNumberFormat="1" applyFont="1" applyFill="1" applyBorder="1"/>
    <xf numFmtId="330" fontId="0" fillId="12" borderId="114" xfId="4" applyNumberFormat="1" applyFont="1" applyFill="1" applyBorder="1"/>
    <xf numFmtId="330" fontId="0" fillId="12" borderId="127" xfId="4" applyNumberFormat="1" applyFont="1" applyFill="1" applyBorder="1"/>
    <xf numFmtId="164" fontId="251" fillId="0" borderId="50" xfId="1" applyNumberFormat="1" applyFont="1" applyFill="1" applyBorder="1"/>
    <xf numFmtId="5" fontId="251" fillId="62" borderId="113" xfId="1" applyNumberFormat="1" applyFont="1" applyFill="1" applyBorder="1"/>
    <xf numFmtId="5" fontId="251" fillId="62" borderId="1" xfId="1" applyNumberFormat="1" applyFont="1" applyFill="1" applyBorder="1"/>
    <xf numFmtId="164" fontId="251" fillId="62" borderId="1" xfId="1" applyNumberFormat="1" applyFont="1" applyFill="1" applyBorder="1"/>
    <xf numFmtId="9" fontId="251" fillId="0" borderId="112" xfId="2" applyFont="1" applyBorder="1"/>
    <xf numFmtId="9" fontId="251" fillId="62" borderId="0" xfId="2" applyFont="1" applyFill="1" applyBorder="1"/>
    <xf numFmtId="0" fontId="0" fillId="62" borderId="112" xfId="0" applyFill="1" applyBorder="1"/>
    <xf numFmtId="0" fontId="0" fillId="0" borderId="0" xfId="0" quotePrefix="1" applyAlignment="1">
      <alignment horizontal="right"/>
    </xf>
    <xf numFmtId="331" fontId="0" fillId="0" borderId="96" xfId="0" applyNumberFormat="1" applyFont="1" applyFill="1" applyBorder="1" applyAlignment="1">
      <alignment horizontal="right" vertical="center"/>
    </xf>
    <xf numFmtId="331" fontId="0" fillId="0" borderId="67" xfId="0" applyNumberFormat="1" applyFont="1" applyFill="1" applyBorder="1" applyAlignment="1">
      <alignment horizontal="right" vertical="center"/>
    </xf>
    <xf numFmtId="331" fontId="0" fillId="0" borderId="97" xfId="0" applyNumberFormat="1" applyFont="1" applyFill="1" applyBorder="1" applyAlignment="1">
      <alignment horizontal="right" vertical="center"/>
    </xf>
    <xf numFmtId="164" fontId="0" fillId="0" borderId="96" xfId="4" applyNumberFormat="1" applyFont="1" applyFill="1" applyBorder="1" applyAlignment="1">
      <alignment horizontal="right" vertical="center"/>
    </xf>
    <xf numFmtId="164" fontId="7" fillId="0" borderId="67" xfId="4" applyNumberFormat="1" applyFont="1" applyFill="1" applyBorder="1" applyAlignment="1">
      <alignment horizontal="right" vertical="center"/>
    </xf>
    <xf numFmtId="164" fontId="7" fillId="0" borderId="97" xfId="4" applyNumberFormat="1" applyFont="1" applyFill="1" applyBorder="1" applyAlignment="1">
      <alignment horizontal="right" vertical="center"/>
    </xf>
    <xf numFmtId="0" fontId="0" fillId="0" borderId="92" xfId="0" applyFont="1" applyFill="1" applyBorder="1" applyAlignment="1">
      <alignment horizontal="center" vertical="center" wrapText="1"/>
    </xf>
    <xf numFmtId="0" fontId="0" fillId="0" borderId="76" xfId="0" applyFont="1" applyBorder="1" applyAlignment="1"/>
    <xf numFmtId="0" fontId="0" fillId="0" borderId="77" xfId="0" applyFont="1" applyBorder="1" applyAlignment="1"/>
    <xf numFmtId="5" fontId="244" fillId="0" borderId="66" xfId="1" applyNumberFormat="1" applyFont="1" applyFill="1" applyBorder="1"/>
    <xf numFmtId="5" fontId="244" fillId="0" borderId="113" xfId="1" applyNumberFormat="1" applyFont="1" applyFill="1" applyBorder="1"/>
    <xf numFmtId="190" fontId="251" fillId="0" borderId="112" xfId="2" applyNumberFormat="1" applyFont="1" applyBorder="1"/>
    <xf numFmtId="9" fontId="0" fillId="0" borderId="0" xfId="2" applyFont="1" applyBorder="1" applyAlignment="1">
      <alignment horizontal="center"/>
    </xf>
    <xf numFmtId="0" fontId="0" fillId="0" borderId="63" xfId="0" applyBorder="1"/>
    <xf numFmtId="0" fontId="0" fillId="0" borderId="86" xfId="0" applyBorder="1"/>
    <xf numFmtId="190" fontId="0" fillId="0" borderId="112" xfId="2" applyNumberFormat="1" applyFont="1" applyBorder="1"/>
    <xf numFmtId="5" fontId="251" fillId="62" borderId="0" xfId="2" applyNumberFormat="1" applyFont="1" applyFill="1" applyBorder="1"/>
    <xf numFmtId="0" fontId="253" fillId="0" borderId="0" xfId="0" applyFont="1" applyFill="1" applyBorder="1" applyAlignment="1">
      <alignment horizontal="center"/>
    </xf>
    <xf numFmtId="0" fontId="251" fillId="0" borderId="0" xfId="0" quotePrefix="1" applyFont="1"/>
    <xf numFmtId="5" fontId="251" fillId="62" borderId="66" xfId="1" applyNumberFormat="1" applyFont="1" applyFill="1" applyBorder="1"/>
    <xf numFmtId="164" fontId="251" fillId="62" borderId="65" xfId="1" applyNumberFormat="1" applyFont="1" applyFill="1" applyBorder="1"/>
    <xf numFmtId="5" fontId="251" fillId="62" borderId="124" xfId="1" applyNumberFormat="1" applyFont="1" applyFill="1" applyBorder="1"/>
    <xf numFmtId="5" fontId="251" fillId="62" borderId="128" xfId="1" applyNumberFormat="1" applyFont="1" applyFill="1" applyBorder="1" applyAlignment="1">
      <alignment horizontal="left" indent="1"/>
    </xf>
    <xf numFmtId="164" fontId="251" fillId="62" borderId="65" xfId="1" applyNumberFormat="1" applyFont="1" applyFill="1" applyBorder="1" applyAlignment="1">
      <alignment horizontal="left" indent="1"/>
    </xf>
    <xf numFmtId="5" fontId="251" fillId="62" borderId="124" xfId="1" applyNumberFormat="1" applyFont="1" applyFill="1" applyBorder="1" applyAlignment="1">
      <alignment horizontal="left" indent="1"/>
    </xf>
    <xf numFmtId="5" fontId="251" fillId="62" borderId="113" xfId="1" applyNumberFormat="1" applyFont="1" applyFill="1" applyBorder="1" applyAlignment="1">
      <alignment horizontal="left" indent="1"/>
    </xf>
    <xf numFmtId="5" fontId="251" fillId="62" borderId="0" xfId="2" applyNumberFormat="1" applyFont="1" applyFill="1" applyBorder="1" applyAlignment="1">
      <alignment horizontal="left" indent="1"/>
    </xf>
    <xf numFmtId="331" fontId="0" fillId="0" borderId="120" xfId="4339" applyNumberFormat="1" applyFont="1" applyFill="1" applyBorder="1" applyAlignment="1"/>
    <xf numFmtId="331" fontId="0" fillId="0" borderId="126" xfId="4339" applyNumberFormat="1" applyFont="1" applyFill="1" applyBorder="1" applyAlignment="1"/>
    <xf numFmtId="331" fontId="0" fillId="0" borderId="114" xfId="4339" applyNumberFormat="1" applyFont="1" applyFill="1" applyBorder="1" applyAlignment="1"/>
    <xf numFmtId="331" fontId="0" fillId="0" borderId="129" xfId="4339" applyNumberFormat="1" applyFont="1" applyFill="1" applyBorder="1" applyAlignment="1"/>
    <xf numFmtId="331" fontId="0" fillId="0" borderId="119" xfId="4339" applyNumberFormat="1" applyFont="1" applyFill="1" applyBorder="1" applyAlignment="1"/>
    <xf numFmtId="164" fontId="0" fillId="12" borderId="66" xfId="4" applyNumberFormat="1" applyFont="1" applyFill="1" applyBorder="1" applyAlignment="1">
      <alignment horizontal="right"/>
    </xf>
    <xf numFmtId="331" fontId="0" fillId="0" borderId="125" xfId="4339" applyNumberFormat="1" applyFont="1" applyFill="1" applyBorder="1" applyAlignment="1"/>
    <xf numFmtId="331" fontId="0" fillId="0" borderId="21" xfId="4339" applyNumberFormat="1" applyFont="1" applyFill="1" applyBorder="1" applyAlignment="1"/>
    <xf numFmtId="9" fontId="0" fillId="0" borderId="0" xfId="2" applyFont="1" applyFill="1"/>
    <xf numFmtId="5" fontId="2" fillId="0" borderId="66" xfId="1" applyNumberFormat="1" applyFont="1" applyFill="1" applyBorder="1"/>
    <xf numFmtId="0" fontId="265" fillId="0" borderId="0" xfId="0" applyFont="1"/>
    <xf numFmtId="164" fontId="251" fillId="53" borderId="1" xfId="1" applyNumberFormat="1" applyFont="1" applyFill="1" applyBorder="1"/>
    <xf numFmtId="190" fontId="253" fillId="0" borderId="0" xfId="2" applyNumberFormat="1" applyFont="1" applyFill="1" applyBorder="1" applyAlignment="1">
      <alignment horizontal="center"/>
    </xf>
    <xf numFmtId="5" fontId="251" fillId="62" borderId="62" xfId="1" applyNumberFormat="1" applyFont="1" applyFill="1" applyBorder="1"/>
    <xf numFmtId="9" fontId="0" fillId="0" borderId="64" xfId="3458" applyFont="1" applyFill="1" applyBorder="1" applyAlignment="1"/>
    <xf numFmtId="164" fontId="0" fillId="12" borderId="64" xfId="4" applyNumberFormat="1" applyFont="1" applyFill="1" applyBorder="1" applyAlignment="1">
      <alignment horizontal="right"/>
    </xf>
    <xf numFmtId="0" fontId="0" fillId="57" borderId="131" xfId="0" applyFont="1" applyFill="1" applyBorder="1" applyAlignment="1">
      <alignment horizontal="center" vertical="center"/>
    </xf>
    <xf numFmtId="331" fontId="0" fillId="0" borderId="63" xfId="4339" applyNumberFormat="1" applyFont="1" applyFill="1" applyBorder="1" applyAlignment="1"/>
    <xf numFmtId="331" fontId="0" fillId="0" borderId="30" xfId="4339" applyNumberFormat="1" applyFont="1" applyFill="1" applyBorder="1" applyAlignment="1"/>
    <xf numFmtId="331" fontId="0" fillId="0" borderId="3" xfId="4339" applyNumberFormat="1" applyFont="1" applyFill="1" applyBorder="1" applyAlignment="1"/>
    <xf numFmtId="331" fontId="0" fillId="0" borderId="55" xfId="4339" applyNumberFormat="1" applyFont="1" applyFill="1" applyBorder="1" applyAlignment="1"/>
    <xf numFmtId="331" fontId="0" fillId="0" borderId="64" xfId="4339" applyNumberFormat="1" applyFont="1" applyFill="1" applyBorder="1" applyAlignment="1"/>
    <xf numFmtId="0" fontId="0" fillId="54" borderId="51" xfId="0" applyFont="1" applyFill="1" applyBorder="1" applyAlignment="1">
      <alignment horizontal="center"/>
    </xf>
    <xf numFmtId="0" fontId="0" fillId="54" borderId="1" xfId="0" applyFont="1" applyFill="1" applyBorder="1" applyAlignment="1">
      <alignment horizontal="center"/>
    </xf>
    <xf numFmtId="0" fontId="0" fillId="54" borderId="50" xfId="0" applyFont="1" applyFill="1" applyBorder="1" applyAlignment="1">
      <alignment horizontal="center"/>
    </xf>
    <xf numFmtId="0" fontId="251" fillId="0" borderId="50" xfId="0" applyFont="1" applyFill="1" applyBorder="1" applyAlignment="1">
      <alignment horizontal="left"/>
    </xf>
    <xf numFmtId="9" fontId="0" fillId="53" borderId="0" xfId="2" applyFont="1" applyFill="1"/>
    <xf numFmtId="0" fontId="0" fillId="54" borderId="66" xfId="0" applyFont="1" applyFill="1" applyBorder="1" applyAlignment="1">
      <alignment horizontal="center"/>
    </xf>
    <xf numFmtId="0" fontId="0" fillId="54" borderId="113" xfId="0" applyFont="1" applyFill="1" applyBorder="1" applyAlignment="1">
      <alignment horizontal="center"/>
    </xf>
    <xf numFmtId="164" fontId="251" fillId="0" borderId="51" xfId="1" applyNumberFormat="1" applyFont="1" applyFill="1" applyBorder="1"/>
    <xf numFmtId="9" fontId="251" fillId="62" borderId="112" xfId="2" applyFont="1" applyFill="1" applyBorder="1"/>
    <xf numFmtId="331" fontId="243" fillId="0" borderId="62" xfId="4339" applyNumberFormat="1" applyFont="1" applyFill="1" applyBorder="1"/>
    <xf numFmtId="331" fontId="243" fillId="0" borderId="90" xfId="4339" applyNumberFormat="1" applyFont="1" applyFill="1" applyBorder="1"/>
    <xf numFmtId="331" fontId="243" fillId="0" borderId="93" xfId="4339" applyNumberFormat="1" applyFont="1" applyFill="1" applyBorder="1"/>
    <xf numFmtId="331" fontId="243" fillId="0" borderId="62" xfId="0" applyNumberFormat="1" applyFont="1" applyFill="1" applyBorder="1" applyAlignment="1">
      <alignment horizontal="right"/>
    </xf>
    <xf numFmtId="10" fontId="251" fillId="0" borderId="0" xfId="2" applyNumberFormat="1" applyFont="1"/>
    <xf numFmtId="331" fontId="7" fillId="0" borderId="87" xfId="4339" applyNumberFormat="1" applyFont="1" applyFill="1" applyBorder="1"/>
    <xf numFmtId="331" fontId="7" fillId="0" borderId="93" xfId="4339" applyNumberFormat="1" applyFont="1" applyFill="1" applyBorder="1"/>
    <xf numFmtId="164" fontId="7" fillId="0" borderId="66" xfId="4" applyNumberFormat="1" applyFont="1" applyFill="1" applyBorder="1" applyAlignment="1">
      <alignment horizontal="right" vertical="center"/>
    </xf>
    <xf numFmtId="37" fontId="268" fillId="0" borderId="62" xfId="4" applyNumberFormat="1" applyFont="1" applyFill="1" applyBorder="1"/>
    <xf numFmtId="37" fontId="268" fillId="0" borderId="92" xfId="4" applyNumberFormat="1" applyFont="1" applyFill="1" applyBorder="1"/>
    <xf numFmtId="331" fontId="268" fillId="0" borderId="67" xfId="4339" applyNumberFormat="1" applyFont="1" applyFill="1" applyBorder="1"/>
    <xf numFmtId="190" fontId="0" fillId="0" borderId="0" xfId="0" applyNumberFormat="1" applyFont="1" applyFill="1" applyBorder="1" applyAlignment="1">
      <alignment horizontal="center"/>
    </xf>
    <xf numFmtId="5" fontId="251" fillId="0" borderId="67" xfId="1" applyNumberFormat="1" applyFont="1" applyFill="1" applyBorder="1"/>
    <xf numFmtId="5" fontId="251" fillId="0" borderId="54" xfId="1" applyNumberFormat="1" applyFont="1" applyFill="1" applyBorder="1"/>
    <xf numFmtId="5" fontId="251" fillId="53" borderId="64" xfId="1" applyNumberFormat="1" applyFont="1" applyFill="1" applyBorder="1"/>
    <xf numFmtId="5" fontId="251" fillId="53" borderId="66" xfId="1" applyNumberFormat="1" applyFont="1" applyFill="1" applyBorder="1"/>
    <xf numFmtId="0" fontId="14" fillId="59" borderId="128" xfId="0" applyFont="1" applyFill="1" applyBorder="1" applyAlignment="1" applyProtection="1">
      <alignment horizontal="center"/>
      <protection locked="0"/>
    </xf>
    <xf numFmtId="0" fontId="14" fillId="58" borderId="80" xfId="0" applyFont="1" applyFill="1" applyBorder="1" applyAlignment="1">
      <alignment horizontal="center" wrapText="1"/>
    </xf>
    <xf numFmtId="0" fontId="14" fillId="55" borderId="72" xfId="0" applyFont="1" applyFill="1" applyBorder="1" applyAlignment="1">
      <alignment horizontal="center"/>
    </xf>
    <xf numFmtId="0" fontId="14" fillId="55" borderId="73" xfId="0" applyFont="1" applyFill="1" applyBorder="1" applyAlignment="1">
      <alignment horizontal="center"/>
    </xf>
    <xf numFmtId="0" fontId="14" fillId="55" borderId="74" xfId="0" applyFont="1" applyFill="1" applyBorder="1" applyAlignment="1">
      <alignment horizontal="center"/>
    </xf>
    <xf numFmtId="164" fontId="260" fillId="0" borderId="0" xfId="4340" applyNumberFormat="1" applyFont="1"/>
    <xf numFmtId="164" fontId="260" fillId="0" borderId="0" xfId="1" applyNumberFormat="1" applyFont="1" applyFill="1"/>
    <xf numFmtId="5" fontId="260" fillId="0" borderId="0" xfId="0" applyNumberFormat="1" applyFont="1"/>
    <xf numFmtId="44" fontId="260" fillId="0" borderId="0" xfId="1" applyNumberFormat="1" applyFont="1" applyFill="1"/>
    <xf numFmtId="0" fontId="260" fillId="0" borderId="0" xfId="0" applyFont="1"/>
    <xf numFmtId="330" fontId="260" fillId="0" borderId="0" xfId="1" applyNumberFormat="1" applyFont="1" applyFill="1"/>
    <xf numFmtId="330" fontId="0" fillId="0" borderId="86" xfId="0" applyNumberFormat="1" applyBorder="1"/>
    <xf numFmtId="330" fontId="260" fillId="0" borderId="0" xfId="1" applyNumberFormat="1" applyFont="1"/>
    <xf numFmtId="164" fontId="260" fillId="0" borderId="0" xfId="1" applyNumberFormat="1" applyFont="1"/>
    <xf numFmtId="190" fontId="260" fillId="0" borderId="0" xfId="2" applyNumberFormat="1" applyFont="1"/>
    <xf numFmtId="0" fontId="11" fillId="55" borderId="65" xfId="0" applyFont="1" applyFill="1" applyBorder="1" applyAlignment="1"/>
    <xf numFmtId="0" fontId="14" fillId="59" borderId="65" xfId="0" applyFont="1" applyFill="1" applyBorder="1" applyAlignment="1" applyProtection="1">
      <protection locked="0"/>
    </xf>
    <xf numFmtId="0" fontId="14" fillId="59" borderId="124" xfId="0" applyFont="1" applyFill="1" applyBorder="1" applyAlignment="1" applyProtection="1">
      <protection locked="0"/>
    </xf>
    <xf numFmtId="330" fontId="7" fillId="0" borderId="133" xfId="4" applyNumberFormat="1" applyFont="1" applyFill="1" applyBorder="1" applyAlignment="1">
      <alignment horizontal="center"/>
    </xf>
    <xf numFmtId="332" fontId="7" fillId="0" borderId="91" xfId="0" applyNumberFormat="1" applyFont="1" applyFill="1" applyBorder="1" applyAlignment="1">
      <alignment horizontal="center"/>
    </xf>
    <xf numFmtId="330" fontId="7" fillId="0" borderId="91" xfId="4" applyNumberFormat="1" applyFont="1" applyFill="1" applyBorder="1" applyAlignment="1">
      <alignment horizontal="center"/>
    </xf>
    <xf numFmtId="332" fontId="7" fillId="0" borderId="117" xfId="0" applyNumberFormat="1" applyFont="1" applyFill="1" applyBorder="1" applyAlignment="1">
      <alignment horizontal="center"/>
    </xf>
    <xf numFmtId="330" fontId="7" fillId="0" borderId="125" xfId="4" applyNumberFormat="1" applyFont="1" applyFill="1" applyBorder="1" applyAlignment="1">
      <alignment horizontal="center" vertical="center"/>
    </xf>
    <xf numFmtId="330" fontId="0" fillId="0" borderId="125" xfId="4" applyNumberFormat="1" applyFont="1" applyFill="1" applyBorder="1"/>
    <xf numFmtId="330" fontId="7" fillId="0" borderId="134" xfId="4" applyNumberFormat="1" applyFont="1" applyFill="1" applyBorder="1" applyAlignment="1">
      <alignment horizontal="center" vertical="center"/>
    </xf>
    <xf numFmtId="332" fontId="7" fillId="0" borderId="73" xfId="0" applyNumberFormat="1" applyFont="1" applyFill="1" applyBorder="1" applyAlignment="1">
      <alignment horizontal="center" vertical="center"/>
    </xf>
    <xf numFmtId="330" fontId="7" fillId="0" borderId="73" xfId="4" applyNumberFormat="1" applyFont="1" applyFill="1" applyBorder="1" applyAlignment="1">
      <alignment horizontal="center" vertical="center"/>
    </xf>
    <xf numFmtId="332" fontId="7" fillId="0" borderId="121" xfId="0" applyNumberFormat="1" applyFont="1" applyFill="1" applyBorder="1" applyAlignment="1">
      <alignment horizontal="center" vertical="center"/>
    </xf>
    <xf numFmtId="330" fontId="7" fillId="0" borderId="126" xfId="4" applyNumberFormat="1" applyFont="1" applyFill="1" applyBorder="1" applyAlignment="1">
      <alignment horizontal="center" vertical="center"/>
    </xf>
    <xf numFmtId="332" fontId="7" fillId="0" borderId="55" xfId="0" applyNumberFormat="1" applyFont="1" applyFill="1" applyBorder="1" applyAlignment="1">
      <alignment horizontal="center" vertical="center"/>
    </xf>
    <xf numFmtId="330" fontId="7" fillId="0" borderId="55" xfId="4" applyNumberFormat="1" applyFont="1" applyFill="1" applyBorder="1" applyAlignment="1">
      <alignment horizontal="center" vertical="center"/>
    </xf>
    <xf numFmtId="332" fontId="7" fillId="0" borderId="114" xfId="0" applyNumberFormat="1" applyFont="1" applyFill="1" applyBorder="1" applyAlignment="1">
      <alignment horizontal="center" vertical="center"/>
    </xf>
    <xf numFmtId="330" fontId="7" fillId="0" borderId="129" xfId="4" applyNumberFormat="1" applyFont="1" applyFill="1" applyBorder="1" applyAlignment="1">
      <alignment horizontal="center" vertical="center"/>
    </xf>
    <xf numFmtId="332" fontId="7" fillId="0" borderId="21" xfId="0" applyNumberFormat="1" applyFont="1" applyFill="1" applyBorder="1" applyAlignment="1">
      <alignment horizontal="center" vertical="center"/>
    </xf>
    <xf numFmtId="330" fontId="7" fillId="0" borderId="21" xfId="4" applyNumberFormat="1" applyFont="1" applyFill="1" applyBorder="1" applyAlignment="1">
      <alignment horizontal="center" vertical="center"/>
    </xf>
    <xf numFmtId="332" fontId="7" fillId="0" borderId="119" xfId="0" applyNumberFormat="1" applyFont="1" applyFill="1" applyBorder="1" applyAlignment="1">
      <alignment horizontal="center" vertical="center"/>
    </xf>
    <xf numFmtId="0" fontId="0" fillId="57" borderId="135" xfId="0" applyFont="1" applyFill="1" applyBorder="1" applyAlignment="1">
      <alignment horizontal="center" vertical="center"/>
    </xf>
    <xf numFmtId="0" fontId="0" fillId="57" borderId="136" xfId="0" applyFont="1" applyFill="1" applyBorder="1" applyAlignment="1">
      <alignment horizontal="center" vertical="center"/>
    </xf>
    <xf numFmtId="0" fontId="0" fillId="57" borderId="21" xfId="0" applyFont="1" applyFill="1" applyBorder="1" applyAlignment="1">
      <alignment horizontal="center" vertical="center"/>
    </xf>
    <xf numFmtId="0" fontId="0" fillId="57" borderId="119" xfId="0" applyFont="1" applyFill="1" applyBorder="1" applyAlignment="1">
      <alignment horizontal="center" vertical="center"/>
    </xf>
    <xf numFmtId="331" fontId="7" fillId="64" borderId="70" xfId="0" applyNumberFormat="1" applyFont="1" applyFill="1" applyBorder="1" applyAlignment="1">
      <alignment horizontal="right"/>
    </xf>
    <xf numFmtId="331" fontId="7" fillId="64" borderId="70" xfId="4339" applyNumberFormat="1" applyFont="1" applyFill="1" applyBorder="1"/>
    <xf numFmtId="331" fontId="7" fillId="64" borderId="77" xfId="4339" applyNumberFormat="1" applyFont="1" applyFill="1" applyBorder="1"/>
    <xf numFmtId="164" fontId="0" fillId="64" borderId="108" xfId="4" applyNumberFormat="1" applyFont="1" applyFill="1" applyBorder="1"/>
    <xf numFmtId="164" fontId="0" fillId="64" borderId="118" xfId="4" applyNumberFormat="1" applyFont="1" applyFill="1" applyBorder="1"/>
    <xf numFmtId="330" fontId="0" fillId="12" borderId="38" xfId="4" applyNumberFormat="1" applyFont="1" applyFill="1" applyBorder="1"/>
    <xf numFmtId="190" fontId="251" fillId="0" borderId="0" xfId="2" applyNumberFormat="1" applyFont="1" applyFill="1" applyBorder="1" applyAlignment="1">
      <alignment horizontal="center"/>
    </xf>
    <xf numFmtId="5" fontId="251" fillId="0" borderId="0" xfId="0" applyNumberFormat="1" applyFont="1" applyAlignment="1">
      <alignment horizontal="center"/>
    </xf>
    <xf numFmtId="331" fontId="7" fillId="0" borderId="55" xfId="4339" applyNumberFormat="1" applyFont="1" applyFill="1" applyBorder="1"/>
    <xf numFmtId="331" fontId="7" fillId="0" borderId="71" xfId="4339" applyNumberFormat="1" applyFont="1" applyFill="1" applyBorder="1"/>
    <xf numFmtId="0" fontId="254" fillId="55" borderId="64" xfId="0" applyFont="1" applyFill="1" applyBorder="1" applyAlignment="1" applyProtection="1">
      <alignment readingOrder="1"/>
      <protection locked="0"/>
    </xf>
    <xf numFmtId="0" fontId="254" fillId="55" borderId="66" xfId="0" applyFont="1" applyFill="1" applyBorder="1" applyAlignment="1" applyProtection="1">
      <alignment readingOrder="1"/>
      <protection locked="0"/>
    </xf>
    <xf numFmtId="0" fontId="254" fillId="0" borderId="54" xfId="0" applyFont="1" applyBorder="1"/>
    <xf numFmtId="0" fontId="254" fillId="55" borderId="4" xfId="0" applyFont="1" applyFill="1" applyBorder="1" applyAlignment="1">
      <alignment horizontal="center" vertical="center"/>
    </xf>
    <xf numFmtId="0" fontId="254" fillId="12" borderId="53" xfId="0" applyFont="1" applyFill="1" applyBorder="1" applyAlignment="1" applyProtection="1">
      <alignment horizontal="left" readingOrder="1"/>
      <protection locked="0"/>
    </xf>
    <xf numFmtId="0" fontId="254" fillId="12" borderId="2" xfId="0" applyFont="1" applyFill="1" applyBorder="1" applyAlignment="1" applyProtection="1">
      <alignment horizontal="left" readingOrder="1"/>
      <protection locked="0"/>
    </xf>
    <xf numFmtId="42" fontId="254" fillId="12" borderId="58" xfId="0" applyNumberFormat="1" applyFont="1" applyFill="1" applyBorder="1"/>
    <xf numFmtId="0" fontId="254" fillId="12" borderId="30" xfId="0" applyFont="1" applyFill="1" applyBorder="1" applyAlignment="1" applyProtection="1">
      <alignment horizontal="left" readingOrder="1"/>
      <protection locked="0"/>
    </xf>
    <xf numFmtId="0" fontId="254" fillId="12" borderId="0" xfId="0" applyFont="1" applyFill="1" applyBorder="1" applyAlignment="1" applyProtection="1">
      <alignment horizontal="left" readingOrder="1"/>
      <protection locked="0"/>
    </xf>
    <xf numFmtId="0" fontId="254" fillId="12" borderId="3" xfId="0" applyFont="1" applyFill="1" applyBorder="1" applyAlignment="1" applyProtection="1">
      <alignment horizontal="left" readingOrder="1"/>
      <protection locked="0"/>
    </xf>
    <xf numFmtId="0" fontId="254" fillId="12" borderId="4" xfId="0" applyFont="1" applyFill="1" applyBorder="1" applyAlignment="1" applyProtection="1">
      <alignment horizontal="left" readingOrder="1"/>
      <protection locked="0"/>
    </xf>
    <xf numFmtId="0" fontId="254" fillId="12" borderId="64" xfId="0" applyFont="1" applyFill="1" applyBorder="1" applyAlignment="1" applyProtection="1">
      <alignment readingOrder="1"/>
      <protection locked="0"/>
    </xf>
    <xf numFmtId="0" fontId="254" fillId="12" borderId="65" xfId="0" applyFont="1" applyFill="1" applyBorder="1" applyAlignment="1" applyProtection="1">
      <alignment readingOrder="1"/>
      <protection locked="0"/>
    </xf>
    <xf numFmtId="164" fontId="254" fillId="12" borderId="57" xfId="4" applyNumberFormat="1" applyFont="1" applyFill="1" applyBorder="1" applyAlignment="1">
      <alignment horizontal="right"/>
    </xf>
    <xf numFmtId="3" fontId="0" fillId="0" borderId="0" xfId="0" applyNumberFormat="1" applyFont="1"/>
    <xf numFmtId="44" fontId="0" fillId="0" borderId="0" xfId="1" applyFont="1"/>
    <xf numFmtId="44" fontId="0" fillId="0" borderId="0" xfId="1" applyNumberFormat="1" applyFont="1"/>
    <xf numFmtId="0" fontId="0" fillId="0" borderId="88" xfId="0" applyFont="1" applyFill="1" applyBorder="1" applyAlignment="1" applyProtection="1">
      <alignment horizontal="center"/>
      <protection locked="0"/>
    </xf>
    <xf numFmtId="331" fontId="256" fillId="0" borderId="67" xfId="4339" applyNumberFormat="1" applyFont="1" applyFill="1" applyBorder="1"/>
    <xf numFmtId="331" fontId="256" fillId="0" borderId="107" xfId="4339" applyNumberFormat="1" applyFont="1" applyFill="1" applyBorder="1"/>
    <xf numFmtId="0" fontId="3" fillId="0" borderId="0" xfId="11" applyFont="1" applyAlignment="1">
      <alignment horizontal="right"/>
    </xf>
    <xf numFmtId="190" fontId="2" fillId="0" borderId="0" xfId="2" applyNumberFormat="1" applyFont="1" applyAlignment="1">
      <alignment horizontal="right"/>
    </xf>
    <xf numFmtId="164" fontId="244" fillId="0" borderId="0" xfId="1" applyNumberFormat="1" applyFont="1"/>
    <xf numFmtId="9" fontId="0" fillId="53" borderId="112" xfId="2" applyFont="1" applyFill="1" applyBorder="1"/>
    <xf numFmtId="331" fontId="256" fillId="0" borderId="54" xfId="0" applyNumberFormat="1" applyFont="1" applyFill="1" applyBorder="1" applyAlignment="1">
      <alignment horizontal="right"/>
    </xf>
    <xf numFmtId="331" fontId="256" fillId="0" borderId="21" xfId="0" applyNumberFormat="1" applyFont="1" applyFill="1" applyBorder="1" applyAlignment="1">
      <alignment horizontal="right"/>
    </xf>
    <xf numFmtId="331" fontId="256" fillId="0" borderId="66" xfId="0" applyNumberFormat="1" applyFont="1" applyFill="1" applyBorder="1" applyAlignment="1">
      <alignment horizontal="left"/>
    </xf>
    <xf numFmtId="331" fontId="256" fillId="0" borderId="62" xfId="0" applyNumberFormat="1" applyFont="1" applyFill="1" applyBorder="1" applyAlignment="1">
      <alignment horizontal="right"/>
    </xf>
    <xf numFmtId="331" fontId="256" fillId="0" borderId="66" xfId="0" applyNumberFormat="1" applyFont="1" applyFill="1" applyBorder="1" applyAlignment="1">
      <alignment horizontal="right"/>
    </xf>
    <xf numFmtId="331" fontId="256" fillId="0" borderId="66" xfId="0" applyNumberFormat="1" applyFont="1" applyFill="1" applyBorder="1" applyAlignment="1">
      <alignment horizontal="right" vertical="center"/>
    </xf>
    <xf numFmtId="331" fontId="256" fillId="0" borderId="62" xfId="0" applyNumberFormat="1" applyFont="1" applyFill="1" applyBorder="1" applyAlignment="1">
      <alignment horizontal="right" vertical="center"/>
    </xf>
    <xf numFmtId="331" fontId="256" fillId="0" borderId="96" xfId="0" applyNumberFormat="1" applyFont="1" applyFill="1" applyBorder="1" applyAlignment="1">
      <alignment horizontal="right" vertical="center"/>
    </xf>
    <xf numFmtId="331" fontId="256" fillId="0" borderId="88" xfId="0" applyNumberFormat="1" applyFont="1" applyFill="1" applyBorder="1" applyAlignment="1">
      <alignment horizontal="right" vertical="center"/>
    </xf>
    <xf numFmtId="164" fontId="256" fillId="0" borderId="62" xfId="4" applyNumberFormat="1" applyFont="1" applyFill="1" applyBorder="1" applyAlignment="1">
      <alignment horizontal="right"/>
    </xf>
    <xf numFmtId="164" fontId="256" fillId="0" borderId="66" xfId="4" applyNumberFormat="1" applyFont="1" applyFill="1" applyBorder="1" applyAlignment="1">
      <alignment horizontal="right" vertical="center"/>
    </xf>
    <xf numFmtId="164" fontId="256" fillId="0" borderId="62" xfId="4" applyNumberFormat="1" applyFont="1" applyFill="1" applyBorder="1" applyAlignment="1">
      <alignment horizontal="right" vertical="center"/>
    </xf>
    <xf numFmtId="0" fontId="0" fillId="0" borderId="62" xfId="0" applyFont="1" applyBorder="1" applyAlignment="1" applyProtection="1">
      <alignment horizontal="center"/>
      <protection locked="0"/>
    </xf>
    <xf numFmtId="164" fontId="256" fillId="0" borderId="21" xfId="4" applyNumberFormat="1" applyFont="1" applyFill="1" applyBorder="1" applyAlignment="1">
      <alignment horizontal="right"/>
    </xf>
    <xf numFmtId="164" fontId="256" fillId="0" borderId="62" xfId="4" applyNumberFormat="1" applyFont="1" applyFill="1" applyBorder="1" applyAlignment="1">
      <alignment horizontal="center" vertical="center"/>
    </xf>
    <xf numFmtId="331" fontId="7" fillId="0" borderId="96" xfId="4339" applyNumberFormat="1" applyFont="1" applyFill="1" applyBorder="1"/>
    <xf numFmtId="164" fontId="0" fillId="61" borderId="96" xfId="4" applyNumberFormat="1" applyFont="1" applyFill="1" applyBorder="1"/>
    <xf numFmtId="164" fontId="0" fillId="61" borderId="67" xfId="4" applyNumberFormat="1" applyFont="1" applyFill="1" applyBorder="1"/>
    <xf numFmtId="164" fontId="0" fillId="61" borderId="97" xfId="4" applyNumberFormat="1" applyFont="1" applyFill="1" applyBorder="1"/>
    <xf numFmtId="44" fontId="0" fillId="0" borderId="0" xfId="0" applyNumberFormat="1" applyFont="1"/>
    <xf numFmtId="333" fontId="0" fillId="0" borderId="62" xfId="0" applyNumberFormat="1" applyFont="1" applyFill="1" applyBorder="1"/>
    <xf numFmtId="333" fontId="0" fillId="0" borderId="113" xfId="0" applyNumberFormat="1" applyFont="1" applyFill="1" applyBorder="1"/>
    <xf numFmtId="44" fontId="0" fillId="0" borderId="0" xfId="0" applyNumberFormat="1" applyFont="1" applyFill="1" applyBorder="1"/>
    <xf numFmtId="0" fontId="251" fillId="0" borderId="63" xfId="0" applyFont="1" applyBorder="1" applyAlignment="1">
      <alignment horizontal="center"/>
    </xf>
    <xf numFmtId="9" fontId="2" fillId="0" borderId="0" xfId="2" applyFont="1" applyFill="1" applyBorder="1" applyAlignment="1">
      <alignment horizontal="center"/>
    </xf>
    <xf numFmtId="164" fontId="2" fillId="0" borderId="0" xfId="0" applyNumberFormat="1" applyFont="1"/>
    <xf numFmtId="44" fontId="256" fillId="0" borderId="0" xfId="1" applyNumberFormat="1" applyFont="1" applyFill="1"/>
    <xf numFmtId="0" fontId="256" fillId="0" borderId="0" xfId="0" applyFont="1"/>
    <xf numFmtId="331" fontId="0" fillId="0" borderId="114" xfId="0" applyNumberFormat="1" applyFont="1" applyBorder="1"/>
    <xf numFmtId="330" fontId="0" fillId="0" borderId="73" xfId="0" applyNumberFormat="1" applyFont="1" applyFill="1" applyBorder="1"/>
    <xf numFmtId="331" fontId="0" fillId="0" borderId="73" xfId="4339" applyNumberFormat="1" applyFont="1" applyFill="1" applyBorder="1" applyAlignment="1">
      <alignment vertical="center"/>
    </xf>
    <xf numFmtId="331" fontId="0" fillId="12" borderId="121" xfId="0" applyNumberFormat="1" applyFont="1" applyFill="1" applyBorder="1"/>
    <xf numFmtId="331" fontId="0" fillId="0" borderId="137" xfId="4339" applyNumberFormat="1" applyFont="1" applyFill="1" applyBorder="1" applyAlignment="1">
      <alignment vertical="center"/>
    </xf>
    <xf numFmtId="3" fontId="0" fillId="0" borderId="121" xfId="0" applyNumberFormat="1" applyFont="1" applyBorder="1" applyAlignment="1"/>
    <xf numFmtId="332" fontId="7" fillId="0" borderId="91" xfId="0" applyNumberFormat="1" applyFont="1" applyFill="1" applyBorder="1" applyAlignment="1">
      <alignment horizontal="center" vertical="center"/>
    </xf>
    <xf numFmtId="332" fontId="7" fillId="0" borderId="117" xfId="0" applyNumberFormat="1" applyFont="1" applyFill="1" applyBorder="1" applyAlignment="1">
      <alignment horizontal="center" vertical="center"/>
    </xf>
    <xf numFmtId="5" fontId="0" fillId="0" borderId="0" xfId="0" applyNumberFormat="1" applyFont="1"/>
    <xf numFmtId="5" fontId="253" fillId="0" borderId="50" xfId="1" applyNumberFormat="1" applyFont="1" applyFill="1" applyBorder="1"/>
    <xf numFmtId="164" fontId="253" fillId="0" borderId="113" xfId="1" applyNumberFormat="1" applyFont="1" applyFill="1" applyBorder="1"/>
    <xf numFmtId="0" fontId="7" fillId="0" borderId="62" xfId="0" applyFont="1" applyFill="1" applyBorder="1" applyAlignment="1" applyProtection="1">
      <alignment horizontal="center" vertical="center"/>
      <protection locked="0"/>
    </xf>
    <xf numFmtId="0" fontId="256" fillId="0" borderId="21" xfId="0" applyFont="1" applyBorder="1" applyAlignment="1" applyProtection="1">
      <alignment horizontal="center"/>
      <protection locked="0"/>
    </xf>
    <xf numFmtId="5" fontId="264" fillId="0" borderId="1" xfId="1" applyNumberFormat="1" applyFont="1" applyFill="1" applyBorder="1"/>
    <xf numFmtId="5" fontId="264" fillId="0" borderId="50" xfId="1" applyNumberFormat="1" applyFont="1" applyFill="1" applyBorder="1"/>
    <xf numFmtId="331" fontId="0" fillId="0" borderId="66" xfId="0" applyNumberFormat="1" applyFont="1" applyFill="1" applyBorder="1" applyAlignment="1">
      <alignment horizontal="left" vertical="center"/>
    </xf>
    <xf numFmtId="331" fontId="0" fillId="0" borderId="88" xfId="0" applyNumberFormat="1" applyFont="1" applyFill="1" applyBorder="1" applyAlignment="1">
      <alignment horizontal="center" vertical="center"/>
    </xf>
    <xf numFmtId="0" fontId="7" fillId="0" borderId="62" xfId="0" applyFont="1" applyBorder="1" applyAlignment="1" applyProtection="1">
      <alignment vertical="center"/>
      <protection locked="0"/>
    </xf>
    <xf numFmtId="0" fontId="256" fillId="0" borderId="62" xfId="0" applyFont="1" applyBorder="1" applyAlignment="1" applyProtection="1">
      <alignment horizontal="center"/>
      <protection locked="0"/>
    </xf>
    <xf numFmtId="0" fontId="0" fillId="0" borderId="62" xfId="0" applyBorder="1" applyAlignment="1"/>
    <xf numFmtId="0" fontId="7" fillId="0" borderId="62" xfId="0" applyFont="1" applyBorder="1" applyAlignment="1" applyProtection="1">
      <alignment vertical="center" wrapText="1"/>
      <protection locked="0"/>
    </xf>
    <xf numFmtId="0" fontId="0" fillId="0" borderId="62" xfId="0" applyFont="1" applyBorder="1" applyAlignment="1" applyProtection="1">
      <alignment vertical="center" wrapText="1"/>
      <protection locked="0"/>
    </xf>
    <xf numFmtId="0" fontId="7" fillId="0" borderId="62" xfId="0" applyFont="1" applyFill="1" applyBorder="1" applyAlignment="1" applyProtection="1">
      <alignment horizontal="center"/>
      <protection locked="0"/>
    </xf>
    <xf numFmtId="0" fontId="7" fillId="0" borderId="62" xfId="0" applyFont="1" applyFill="1" applyBorder="1" applyAlignment="1" applyProtection="1">
      <alignment horizontal="left" vertical="center"/>
      <protection locked="0"/>
    </xf>
    <xf numFmtId="0" fontId="7" fillId="0" borderId="62" xfId="0" applyFont="1" applyBorder="1" applyAlignment="1" applyProtection="1">
      <alignment horizontal="center"/>
      <protection locked="0"/>
    </xf>
    <xf numFmtId="0" fontId="7" fillId="0" borderId="62" xfId="0" applyFont="1" applyFill="1" applyBorder="1" applyAlignment="1" applyProtection="1">
      <alignment vertical="center"/>
      <protection locked="0"/>
    </xf>
    <xf numFmtId="0" fontId="0" fillId="0" borderId="62" xfId="0" applyFont="1" applyFill="1" applyBorder="1" applyAlignment="1" applyProtection="1">
      <alignment horizontal="center"/>
      <protection locked="0"/>
    </xf>
    <xf numFmtId="0" fontId="7" fillId="0" borderId="21" xfId="0" applyFont="1" applyBorder="1" applyAlignment="1" applyProtection="1">
      <alignment horizontal="left" vertical="center"/>
      <protection locked="0"/>
    </xf>
    <xf numFmtId="0" fontId="7" fillId="0" borderId="21" xfId="0" applyFont="1" applyBorder="1" applyAlignment="1" applyProtection="1">
      <alignment horizontal="center" vertical="center"/>
      <protection locked="0"/>
    </xf>
    <xf numFmtId="331" fontId="0" fillId="0" borderId="108" xfId="0" applyNumberFormat="1" applyFont="1" applyFill="1" applyBorder="1" applyAlignment="1">
      <alignment horizontal="center" vertical="center"/>
    </xf>
    <xf numFmtId="331" fontId="0" fillId="0" borderId="118" xfId="0" applyNumberFormat="1" applyFont="1" applyFill="1" applyBorder="1" applyAlignment="1">
      <alignment horizontal="right"/>
    </xf>
    <xf numFmtId="331" fontId="0" fillId="0" borderId="115" xfId="0" applyNumberFormat="1" applyFont="1" applyFill="1" applyBorder="1" applyAlignment="1">
      <alignment horizontal="center" vertical="center"/>
    </xf>
    <xf numFmtId="331" fontId="0" fillId="0" borderId="62" xfId="0" applyNumberFormat="1" applyFont="1" applyBorder="1" applyAlignment="1"/>
    <xf numFmtId="331" fontId="256" fillId="0" borderId="62" xfId="0" applyNumberFormat="1" applyFont="1" applyFill="1" applyBorder="1" applyAlignment="1">
      <alignment horizontal="left" vertical="center"/>
    </xf>
    <xf numFmtId="164" fontId="0" fillId="0" borderId="88" xfId="4" applyNumberFormat="1" applyFont="1" applyFill="1" applyBorder="1" applyAlignment="1">
      <alignment horizontal="center" vertical="center"/>
    </xf>
    <xf numFmtId="164" fontId="0" fillId="0" borderId="138" xfId="4" applyNumberFormat="1" applyFont="1" applyFill="1" applyBorder="1" applyAlignment="1">
      <alignment horizontal="center" vertical="center"/>
    </xf>
    <xf numFmtId="164" fontId="256" fillId="0" borderId="88" xfId="4" applyNumberFormat="1" applyFont="1" applyFill="1" applyBorder="1" applyAlignment="1">
      <alignment horizontal="center" vertical="center"/>
    </xf>
    <xf numFmtId="331" fontId="0" fillId="0" borderId="66" xfId="0" applyNumberFormat="1" applyFont="1" applyBorder="1" applyAlignment="1"/>
    <xf numFmtId="331" fontId="0" fillId="0" borderId="66" xfId="0" applyNumberFormat="1" applyFont="1" applyFill="1" applyBorder="1" applyAlignment="1">
      <alignment horizontal="center" vertical="center"/>
    </xf>
    <xf numFmtId="331" fontId="256" fillId="0" borderId="117" xfId="0" applyNumberFormat="1" applyFont="1" applyFill="1" applyBorder="1" applyAlignment="1">
      <alignment horizontal="right"/>
    </xf>
    <xf numFmtId="331" fontId="256" fillId="0" borderId="119" xfId="0" applyNumberFormat="1" applyFont="1" applyFill="1" applyBorder="1" applyAlignment="1">
      <alignment horizontal="right"/>
    </xf>
    <xf numFmtId="0" fontId="14" fillId="0" borderId="0" xfId="0" applyFont="1" applyFill="1" applyBorder="1" applyAlignment="1" applyProtection="1">
      <protection locked="0"/>
    </xf>
    <xf numFmtId="0" fontId="14" fillId="60" borderId="139" xfId="0" applyFont="1" applyFill="1" applyBorder="1" applyAlignment="1" applyProtection="1">
      <alignment horizontal="center"/>
      <protection locked="0"/>
    </xf>
    <xf numFmtId="0" fontId="14" fillId="60" borderId="140" xfId="0" applyFont="1" applyFill="1" applyBorder="1" applyAlignment="1" applyProtection="1">
      <alignment horizontal="center"/>
      <protection locked="0"/>
    </xf>
    <xf numFmtId="0" fontId="14" fillId="60" borderId="141" xfId="0" applyFont="1" applyFill="1" applyBorder="1" applyAlignment="1" applyProtection="1">
      <alignment horizontal="center"/>
      <protection locked="0"/>
    </xf>
    <xf numFmtId="0" fontId="77" fillId="0" borderId="68" xfId="0" applyFont="1" applyFill="1" applyBorder="1" applyAlignment="1" applyProtection="1">
      <alignment horizontal="center"/>
      <protection locked="0"/>
    </xf>
    <xf numFmtId="0" fontId="3" fillId="0" borderId="21" xfId="0" applyFont="1" applyBorder="1" applyAlignment="1">
      <alignment horizontal="center" vertical="center"/>
    </xf>
    <xf numFmtId="0" fontId="3" fillId="0" borderId="62" xfId="0" applyFont="1" applyBorder="1" applyAlignment="1">
      <alignment horizontal="center" vertical="center"/>
    </xf>
    <xf numFmtId="0" fontId="0" fillId="0" borderId="79" xfId="0" applyFont="1" applyBorder="1" applyAlignment="1">
      <alignment horizontal="center"/>
    </xf>
    <xf numFmtId="0" fontId="0" fillId="0" borderId="78" xfId="0" applyFont="1" applyBorder="1" applyAlignment="1"/>
    <xf numFmtId="0" fontId="0" fillId="0" borderId="62" xfId="0" applyFont="1" applyFill="1" applyBorder="1" applyAlignment="1" applyProtection="1">
      <alignment horizontal="center" vertical="center"/>
      <protection locked="0"/>
    </xf>
    <xf numFmtId="0" fontId="14" fillId="58" borderId="73" xfId="0" applyFont="1" applyFill="1" applyBorder="1" applyAlignment="1">
      <alignment horizontal="center"/>
    </xf>
    <xf numFmtId="0" fontId="0" fillId="0" borderId="67" xfId="0" applyFont="1" applyFill="1" applyBorder="1" applyAlignment="1" applyProtection="1">
      <alignment horizontal="center" vertical="center" wrapText="1"/>
      <protection locked="0"/>
    </xf>
    <xf numFmtId="0" fontId="0" fillId="0" borderId="21" xfId="0" applyFont="1" applyBorder="1" applyAlignment="1">
      <alignment horizontal="center" vertical="center" wrapText="1"/>
    </xf>
    <xf numFmtId="0" fontId="0" fillId="0" borderId="55" xfId="0" applyFont="1" applyFill="1" applyBorder="1" applyAlignment="1" applyProtection="1">
      <alignment horizontal="center" vertical="center"/>
      <protection locked="0"/>
    </xf>
    <xf numFmtId="0" fontId="0" fillId="0" borderId="55" xfId="0" applyFont="1" applyBorder="1" applyAlignment="1">
      <alignment horizontal="center" vertical="center"/>
    </xf>
    <xf numFmtId="0" fontId="0" fillId="0" borderId="21" xfId="0" applyFont="1" applyBorder="1" applyAlignment="1">
      <alignment horizontal="center" vertical="center"/>
    </xf>
    <xf numFmtId="0" fontId="14" fillId="58" borderId="74" xfId="0" applyFont="1" applyFill="1" applyBorder="1" applyAlignment="1">
      <alignment horizontal="center" wrapText="1"/>
    </xf>
    <xf numFmtId="0" fontId="0" fillId="0" borderId="73" xfId="0" applyFont="1" applyFill="1" applyBorder="1" applyAlignment="1" applyProtection="1">
      <alignment horizontal="center" vertical="center"/>
      <protection locked="0"/>
    </xf>
    <xf numFmtId="0" fontId="0" fillId="0" borderId="67" xfId="0" applyFont="1" applyFill="1" applyBorder="1" applyAlignment="1" applyProtection="1">
      <alignment horizontal="center" vertical="center"/>
      <protection locked="0"/>
    </xf>
    <xf numFmtId="0" fontId="0" fillId="0" borderId="108" xfId="0" applyFont="1" applyFill="1" applyBorder="1" applyAlignment="1" applyProtection="1">
      <alignment horizontal="center" vertical="center"/>
      <protection locked="0"/>
    </xf>
    <xf numFmtId="0" fontId="14" fillId="58" borderId="72" xfId="0" applyFont="1" applyFill="1" applyBorder="1" applyAlignment="1">
      <alignment horizontal="center"/>
    </xf>
    <xf numFmtId="0" fontId="0" fillId="0" borderId="91" xfId="0" applyFont="1" applyFill="1" applyBorder="1" applyAlignment="1" applyProtection="1">
      <alignment horizontal="center" vertical="center"/>
      <protection locked="0"/>
    </xf>
    <xf numFmtId="0" fontId="0" fillId="0" borderId="106" xfId="0" applyFont="1" applyFill="1" applyBorder="1" applyAlignment="1" applyProtection="1">
      <alignment horizontal="center" vertical="center"/>
      <protection locked="0"/>
    </xf>
    <xf numFmtId="331" fontId="243" fillId="0" borderId="0" xfId="0" applyNumberFormat="1" applyFont="1"/>
    <xf numFmtId="0" fontId="249" fillId="0" borderId="0" xfId="0" applyFont="1" applyAlignment="1" applyProtection="1">
      <alignment readingOrder="1"/>
      <protection locked="0"/>
    </xf>
    <xf numFmtId="0" fontId="249" fillId="0" borderId="0" xfId="0" applyFont="1" applyFill="1" applyBorder="1" applyAlignment="1" applyProtection="1">
      <alignment readingOrder="1"/>
      <protection locked="0"/>
    </xf>
    <xf numFmtId="0" fontId="14" fillId="60" borderId="143" xfId="0" applyFont="1" applyFill="1" applyBorder="1" applyAlignment="1" applyProtection="1">
      <alignment horizontal="center"/>
      <protection locked="0"/>
    </xf>
    <xf numFmtId="332" fontId="7" fillId="0" borderId="125" xfId="0" applyNumberFormat="1" applyFont="1" applyFill="1" applyBorder="1" applyAlignment="1">
      <alignment horizontal="center" vertical="center"/>
    </xf>
    <xf numFmtId="332" fontId="0" fillId="0" borderId="125" xfId="4" applyNumberFormat="1" applyFont="1" applyFill="1" applyBorder="1"/>
    <xf numFmtId="332" fontId="0" fillId="0" borderId="125" xfId="0" applyNumberFormat="1" applyFont="1" applyFill="1" applyBorder="1"/>
    <xf numFmtId="333" fontId="0" fillId="0" borderId="125" xfId="0" applyNumberFormat="1" applyFont="1" applyFill="1" applyBorder="1"/>
    <xf numFmtId="0" fontId="77" fillId="0" borderId="105" xfId="0" applyFont="1" applyFill="1" applyBorder="1" applyAlignment="1" applyProtection="1">
      <alignment horizontal="center"/>
      <protection locked="0"/>
    </xf>
    <xf numFmtId="0" fontId="14" fillId="60" borderId="144" xfId="0" applyFont="1" applyFill="1" applyBorder="1" applyAlignment="1" applyProtection="1">
      <alignment horizontal="center"/>
      <protection locked="0"/>
    </xf>
    <xf numFmtId="164" fontId="0" fillId="64" borderId="130" xfId="4" applyNumberFormat="1" applyFont="1" applyFill="1" applyBorder="1"/>
    <xf numFmtId="164" fontId="0" fillId="0" borderId="125" xfId="4" applyNumberFormat="1" applyFont="1" applyFill="1" applyBorder="1"/>
    <xf numFmtId="164" fontId="0" fillId="0" borderId="143" xfId="4" applyNumberFormat="1" applyFont="1" applyFill="1" applyBorder="1"/>
    <xf numFmtId="331" fontId="7" fillId="0" borderId="144" xfId="0" applyNumberFormat="1" applyFont="1" applyBorder="1" applyAlignment="1">
      <alignment horizontal="right"/>
    </xf>
    <xf numFmtId="0" fontId="0" fillId="0" borderId="3" xfId="0" applyFont="1" applyFill="1" applyBorder="1" applyAlignment="1" applyProtection="1">
      <alignment horizontal="center" vertical="center"/>
      <protection locked="0"/>
    </xf>
    <xf numFmtId="0" fontId="0" fillId="0" borderId="98" xfId="0" applyFont="1" applyFill="1" applyBorder="1" applyAlignment="1" applyProtection="1">
      <alignment horizontal="center"/>
      <protection locked="0"/>
    </xf>
    <xf numFmtId="0" fontId="0" fillId="0" borderId="98" xfId="0" applyFont="1" applyFill="1" applyBorder="1" applyAlignment="1" applyProtection="1">
      <alignment horizontal="center" vertical="center"/>
      <protection locked="0"/>
    </xf>
    <xf numFmtId="0" fontId="0" fillId="0" borderId="109" xfId="0" applyFont="1" applyFill="1" applyBorder="1" applyAlignment="1" applyProtection="1">
      <alignment horizontal="center" vertical="center"/>
      <protection locked="0"/>
    </xf>
    <xf numFmtId="331" fontId="0" fillId="64" borderId="144" xfId="4339" applyNumberFormat="1" applyFont="1" applyFill="1" applyBorder="1"/>
    <xf numFmtId="331" fontId="0" fillId="0" borderId="129" xfId="4339" applyNumberFormat="1" applyFont="1" applyFill="1" applyBorder="1"/>
    <xf numFmtId="331" fontId="0" fillId="0" borderId="125" xfId="4339" applyNumberFormat="1" applyFont="1" applyFill="1" applyBorder="1"/>
    <xf numFmtId="331" fontId="0" fillId="0" borderId="143" xfId="4339" applyNumberFormat="1" applyFont="1" applyFill="1" applyBorder="1"/>
    <xf numFmtId="331" fontId="7" fillId="0" borderId="125" xfId="4339" applyNumberFormat="1" applyFont="1" applyFill="1" applyBorder="1"/>
    <xf numFmtId="331" fontId="7" fillId="0" borderId="125" xfId="0" applyNumberFormat="1" applyFont="1" applyFill="1" applyBorder="1" applyAlignment="1">
      <alignment horizontal="right"/>
    </xf>
    <xf numFmtId="331" fontId="7" fillId="0" borderId="143" xfId="0" applyNumberFormat="1" applyFont="1" applyFill="1" applyBorder="1" applyAlignment="1">
      <alignment horizontal="right"/>
    </xf>
    <xf numFmtId="331" fontId="0" fillId="0" borderId="145" xfId="4339" applyNumberFormat="1" applyFont="1" applyFill="1" applyBorder="1"/>
    <xf numFmtId="0" fontId="0" fillId="0" borderId="126" xfId="0" applyFont="1" applyBorder="1"/>
    <xf numFmtId="331" fontId="0" fillId="0" borderId="144" xfId="4339" applyNumberFormat="1" applyFont="1" applyBorder="1"/>
    <xf numFmtId="0" fontId="242" fillId="0" borderId="0" xfId="0" applyFont="1"/>
    <xf numFmtId="0" fontId="256" fillId="64" borderId="69" xfId="0" applyFont="1" applyFill="1" applyBorder="1" applyAlignment="1">
      <alignment horizontal="center" wrapText="1"/>
    </xf>
    <xf numFmtId="0" fontId="0" fillId="0" borderId="21"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left"/>
      <protection locked="0"/>
    </xf>
    <xf numFmtId="0" fontId="0" fillId="0" borderId="75" xfId="0" applyFont="1" applyBorder="1" applyAlignment="1">
      <alignment horizontal="left" indent="1"/>
    </xf>
    <xf numFmtId="164" fontId="0" fillId="0" borderId="140" xfId="4" applyNumberFormat="1" applyFont="1" applyFill="1" applyBorder="1"/>
    <xf numFmtId="331" fontId="7" fillId="0" borderId="140" xfId="0" applyNumberFormat="1" applyFont="1" applyFill="1" applyBorder="1" applyAlignment="1">
      <alignment horizontal="right"/>
    </xf>
    <xf numFmtId="331" fontId="0" fillId="0" borderId="140" xfId="4339" applyNumberFormat="1" applyFont="1" applyFill="1" applyBorder="1"/>
    <xf numFmtId="331" fontId="7" fillId="0" borderId="140" xfId="4339" applyNumberFormat="1" applyFont="1" applyFill="1" applyBorder="1"/>
    <xf numFmtId="0" fontId="14" fillId="0" borderId="104" xfId="0" applyFont="1" applyFill="1" applyBorder="1" applyAlignment="1" applyProtection="1">
      <protection locked="0"/>
    </xf>
    <xf numFmtId="0" fontId="0" fillId="0" borderId="101" xfId="0" applyBorder="1" applyAlignment="1">
      <alignment horizontal="center" wrapText="1"/>
    </xf>
    <xf numFmtId="0" fontId="0" fillId="0" borderId="93" xfId="0" applyBorder="1" applyAlignment="1">
      <alignment horizontal="center" wrapText="1"/>
    </xf>
    <xf numFmtId="0" fontId="0" fillId="0" borderId="64" xfId="0" applyFont="1" applyFill="1" applyBorder="1" applyAlignment="1">
      <alignment horizontal="center" vertical="center"/>
    </xf>
    <xf numFmtId="0" fontId="0" fillId="0" borderId="64" xfId="0" quotePrefix="1" applyFont="1" applyFill="1" applyBorder="1" applyAlignment="1">
      <alignment horizontal="center" vertical="center"/>
    </xf>
    <xf numFmtId="0" fontId="0" fillId="0" borderId="83" xfId="0" applyFont="1" applyFill="1" applyBorder="1" applyAlignment="1">
      <alignment horizontal="center" vertical="center" wrapText="1"/>
    </xf>
    <xf numFmtId="0" fontId="77" fillId="0" borderId="0" xfId="0" applyFont="1" applyFill="1"/>
    <xf numFmtId="0" fontId="0" fillId="0" borderId="55" xfId="0" applyFont="1" applyBorder="1" applyAlignment="1" applyProtection="1">
      <alignment horizontal="center" vertical="center" wrapText="1"/>
      <protection locked="0"/>
    </xf>
    <xf numFmtId="0" fontId="0" fillId="0" borderId="21" xfId="0" applyFont="1" applyBorder="1" applyAlignment="1" applyProtection="1">
      <alignment horizontal="center" vertical="center" wrapText="1"/>
      <protection locked="0"/>
    </xf>
    <xf numFmtId="3" fontId="0" fillId="0" borderId="78" xfId="0" applyNumberFormat="1" applyFont="1" applyBorder="1" applyAlignment="1">
      <alignment horizontal="right" vertical="center"/>
    </xf>
    <xf numFmtId="0" fontId="14" fillId="58" borderId="94" xfId="0" applyFont="1" applyFill="1" applyBorder="1" applyAlignment="1">
      <alignment horizontal="center" vertical="center" wrapText="1"/>
    </xf>
    <xf numFmtId="0" fontId="14" fillId="58" borderId="91" xfId="0" applyFont="1" applyFill="1" applyBorder="1" applyAlignment="1">
      <alignment horizontal="center" vertical="center" wrapText="1"/>
    </xf>
    <xf numFmtId="0" fontId="14" fillId="58" borderId="100" xfId="0" applyFont="1" applyFill="1" applyBorder="1" applyAlignment="1">
      <alignment horizontal="center" vertical="center" wrapText="1"/>
    </xf>
    <xf numFmtId="0" fontId="0" fillId="0" borderId="70" xfId="0" applyBorder="1" applyAlignment="1">
      <alignment horizontal="center"/>
    </xf>
    <xf numFmtId="0" fontId="0" fillId="0" borderId="58" xfId="0" applyBorder="1" applyAlignment="1">
      <alignment horizontal="left" vertical="center" indent="1"/>
    </xf>
    <xf numFmtId="0" fontId="0" fillId="0" borderId="115" xfId="0" applyBorder="1" applyAlignment="1">
      <alignment horizontal="left" vertical="center" indent="1"/>
    </xf>
    <xf numFmtId="0" fontId="256" fillId="0" borderId="72" xfId="0" applyFont="1" applyBorder="1" applyAlignment="1">
      <alignment horizontal="left" vertical="center" indent="1"/>
    </xf>
    <xf numFmtId="0" fontId="256" fillId="0" borderId="58" xfId="0" applyFont="1" applyBorder="1" applyAlignment="1">
      <alignment horizontal="left" vertical="center" indent="1"/>
    </xf>
    <xf numFmtId="331" fontId="7" fillId="0" borderId="38" xfId="4339" applyNumberFormat="1" applyFont="1" applyFill="1" applyBorder="1"/>
    <xf numFmtId="331" fontId="7" fillId="0" borderId="56" xfId="4339" applyNumberFormat="1" applyFont="1" applyFill="1" applyBorder="1"/>
    <xf numFmtId="164" fontId="0" fillId="61" borderId="38" xfId="4" applyNumberFormat="1" applyFont="1" applyFill="1" applyBorder="1"/>
    <xf numFmtId="164" fontId="0" fillId="61" borderId="55" xfId="4" applyNumberFormat="1" applyFont="1" applyFill="1" applyBorder="1"/>
    <xf numFmtId="164" fontId="0" fillId="61" borderId="56" xfId="4" applyNumberFormat="1" applyFont="1" applyFill="1" applyBorder="1"/>
    <xf numFmtId="164" fontId="0" fillId="0" borderId="54" xfId="0" applyNumberFormat="1" applyFont="1" applyBorder="1"/>
    <xf numFmtId="164" fontId="0" fillId="0" borderId="87" xfId="0" applyNumberFormat="1" applyFont="1" applyFill="1" applyBorder="1"/>
    <xf numFmtId="331" fontId="7" fillId="0" borderId="142" xfId="4339" applyNumberFormat="1" applyFont="1" applyFill="1" applyBorder="1"/>
    <xf numFmtId="164" fontId="0" fillId="61" borderId="140" xfId="4" applyNumberFormat="1" applyFont="1" applyFill="1" applyBorder="1"/>
    <xf numFmtId="164" fontId="0" fillId="61" borderId="142" xfId="4" applyNumberFormat="1" applyFont="1" applyFill="1" applyBorder="1"/>
    <xf numFmtId="0" fontId="0" fillId="0" borderId="69" xfId="0" applyBorder="1" applyAlignment="1">
      <alignment horizontal="left" indent="1"/>
    </xf>
    <xf numFmtId="0" fontId="256" fillId="0" borderId="95" xfId="0" applyFont="1" applyBorder="1" applyAlignment="1">
      <alignment horizontal="left" vertical="center" indent="1"/>
    </xf>
    <xf numFmtId="331" fontId="0" fillId="0" borderId="108" xfId="4339" applyNumberFormat="1" applyFont="1" applyFill="1" applyBorder="1"/>
    <xf numFmtId="331" fontId="7" fillId="0" borderId="106" xfId="4339" applyNumberFormat="1" applyFont="1" applyFill="1" applyBorder="1"/>
    <xf numFmtId="331" fontId="7" fillId="0" borderId="84" xfId="4339" applyNumberFormat="1" applyFont="1" applyFill="1" applyBorder="1"/>
    <xf numFmtId="164" fontId="0" fillId="61" borderId="106" xfId="4" applyNumberFormat="1" applyFont="1" applyFill="1" applyBorder="1"/>
    <xf numFmtId="164" fontId="0" fillId="61" borderId="108" xfId="4" applyNumberFormat="1" applyFont="1" applyFill="1" applyBorder="1"/>
    <xf numFmtId="164" fontId="0" fillId="61" borderId="84" xfId="4" applyNumberFormat="1" applyFont="1" applyFill="1" applyBorder="1"/>
    <xf numFmtId="164" fontId="0" fillId="0" borderId="78" xfId="0" applyNumberFormat="1" applyFont="1" applyBorder="1"/>
    <xf numFmtId="164" fontId="0" fillId="0" borderId="77" xfId="0" applyNumberFormat="1" applyFont="1" applyFill="1" applyBorder="1"/>
    <xf numFmtId="164" fontId="243" fillId="61" borderId="62" xfId="4" applyNumberFormat="1" applyFont="1" applyFill="1" applyBorder="1"/>
    <xf numFmtId="164" fontId="243" fillId="61" borderId="92" xfId="4" applyNumberFormat="1" applyFont="1" applyFill="1" applyBorder="1"/>
    <xf numFmtId="164" fontId="243" fillId="61" borderId="21" xfId="4" applyNumberFormat="1" applyFont="1" applyFill="1" applyBorder="1"/>
    <xf numFmtId="164" fontId="243" fillId="61" borderId="61" xfId="4" applyNumberFormat="1" applyFont="1" applyFill="1" applyBorder="1"/>
    <xf numFmtId="164" fontId="243" fillId="61" borderId="140" xfId="4" applyNumberFormat="1" applyFont="1" applyFill="1" applyBorder="1"/>
    <xf numFmtId="164" fontId="243" fillId="61" borderId="142" xfId="4" applyNumberFormat="1" applyFont="1" applyFill="1" applyBorder="1"/>
    <xf numFmtId="164" fontId="243" fillId="61" borderId="67" xfId="4" applyNumberFormat="1" applyFont="1" applyFill="1" applyBorder="1"/>
    <xf numFmtId="164" fontId="243" fillId="61" borderId="97" xfId="4" applyNumberFormat="1" applyFont="1" applyFill="1" applyBorder="1"/>
    <xf numFmtId="164" fontId="256" fillId="0" borderId="96" xfId="0" applyNumberFormat="1" applyFont="1" applyFill="1" applyBorder="1"/>
    <xf numFmtId="164" fontId="256" fillId="0" borderId="82" xfId="0" applyNumberFormat="1" applyFont="1" applyFill="1" applyBorder="1"/>
    <xf numFmtId="164" fontId="256" fillId="0" borderId="66" xfId="0" applyNumberFormat="1" applyFont="1" applyFill="1" applyBorder="1"/>
    <xf numFmtId="164" fontId="256" fillId="0" borderId="88" xfId="0" applyNumberFormat="1" applyFont="1" applyFill="1" applyBorder="1"/>
    <xf numFmtId="164" fontId="256" fillId="0" borderId="54" xfId="0" applyNumberFormat="1" applyFont="1" applyFill="1" applyBorder="1"/>
    <xf numFmtId="164" fontId="256" fillId="0" borderId="78" xfId="0" applyNumberFormat="1" applyFont="1" applyFill="1" applyBorder="1"/>
    <xf numFmtId="164" fontId="256" fillId="0" borderId="87" xfId="0" applyNumberFormat="1" applyFont="1" applyFill="1" applyBorder="1"/>
    <xf numFmtId="37" fontId="243" fillId="0" borderId="91" xfId="4" applyNumberFormat="1" applyFont="1" applyFill="1" applyBorder="1"/>
    <xf numFmtId="37" fontId="243" fillId="0" borderId="100" xfId="4" applyNumberFormat="1" applyFont="1" applyFill="1" applyBorder="1"/>
    <xf numFmtId="37" fontId="243" fillId="0" borderId="62" xfId="4" applyNumberFormat="1" applyFont="1" applyFill="1" applyBorder="1"/>
    <xf numFmtId="37" fontId="243" fillId="0" borderId="92" xfId="4" applyNumberFormat="1" applyFont="1" applyFill="1" applyBorder="1"/>
    <xf numFmtId="331" fontId="243" fillId="0" borderId="67" xfId="4339" applyNumberFormat="1" applyFont="1" applyFill="1" applyBorder="1"/>
    <xf numFmtId="331" fontId="243" fillId="0" borderId="97" xfId="4339" applyNumberFormat="1" applyFont="1" applyFill="1" applyBorder="1"/>
    <xf numFmtId="331" fontId="243" fillId="0" borderId="91" xfId="4339" applyNumberFormat="1" applyFont="1" applyFill="1" applyBorder="1"/>
    <xf numFmtId="331" fontId="243" fillId="0" borderId="100" xfId="4339" applyNumberFormat="1" applyFont="1" applyFill="1" applyBorder="1"/>
    <xf numFmtId="331" fontId="243" fillId="0" borderId="92" xfId="4339" applyNumberFormat="1" applyFont="1" applyFill="1" applyBorder="1"/>
    <xf numFmtId="331" fontId="243" fillId="0" borderId="21" xfId="4339" applyNumberFormat="1" applyFont="1" applyFill="1" applyBorder="1"/>
    <xf numFmtId="331" fontId="243" fillId="0" borderId="140" xfId="4339" applyNumberFormat="1" applyFont="1" applyFill="1" applyBorder="1"/>
    <xf numFmtId="331" fontId="243" fillId="0" borderId="142" xfId="4339" applyNumberFormat="1" applyFont="1" applyFill="1" applyBorder="1"/>
    <xf numFmtId="331" fontId="243" fillId="0" borderId="96" xfId="4339" applyNumberFormat="1" applyFont="1" applyFill="1" applyBorder="1"/>
    <xf numFmtId="331" fontId="243" fillId="0" borderId="88" xfId="4339" applyNumberFormat="1" applyFont="1" applyFill="1" applyBorder="1"/>
    <xf numFmtId="164" fontId="243" fillId="61" borderId="91" xfId="4" applyNumberFormat="1" applyFont="1" applyFill="1" applyBorder="1"/>
    <xf numFmtId="0" fontId="12" fillId="0" borderId="0" xfId="0" applyFont="1" applyFill="1"/>
    <xf numFmtId="0" fontId="12" fillId="0" borderId="0" xfId="0" applyFont="1" applyFill="1" applyAlignment="1">
      <alignment horizontal="center"/>
    </xf>
    <xf numFmtId="0" fontId="7" fillId="0" borderId="85" xfId="0" applyFont="1" applyFill="1" applyBorder="1" applyAlignment="1">
      <alignment horizontal="left" wrapText="1" indent="1"/>
    </xf>
    <xf numFmtId="0" fontId="7" fillId="0" borderId="102" xfId="0" applyFont="1" applyFill="1" applyBorder="1" applyAlignment="1">
      <alignment horizontal="left" indent="1"/>
    </xf>
    <xf numFmtId="0" fontId="0" fillId="0" borderId="0" xfId="0" applyFont="1" applyBorder="1" applyAlignment="1"/>
    <xf numFmtId="0" fontId="0" fillId="0" borderId="0" xfId="0" applyFont="1" applyBorder="1" applyAlignment="1">
      <alignment horizontal="left" indent="1"/>
    </xf>
    <xf numFmtId="331" fontId="0" fillId="0" borderId="0" xfId="0" applyNumberFormat="1" applyFont="1" applyFill="1" applyBorder="1" applyAlignment="1">
      <alignment horizontal="center" vertical="center"/>
    </xf>
    <xf numFmtId="331" fontId="0" fillId="0" borderId="0" xfId="0" applyNumberFormat="1" applyFont="1" applyFill="1" applyBorder="1" applyAlignment="1">
      <alignment horizontal="right"/>
    </xf>
    <xf numFmtId="0" fontId="256" fillId="0" borderId="79" xfId="0" applyFont="1" applyFill="1" applyBorder="1" applyAlignment="1">
      <alignment horizontal="center" vertical="center"/>
    </xf>
    <xf numFmtId="0" fontId="0" fillId="0" borderId="119" xfId="0" applyFont="1" applyFill="1" applyBorder="1" applyAlignment="1" applyProtection="1">
      <alignment horizontal="center"/>
      <protection locked="0"/>
    </xf>
    <xf numFmtId="0" fontId="269" fillId="55" borderId="49" xfId="0" applyFont="1" applyFill="1" applyBorder="1" applyAlignment="1">
      <alignment horizontal="center" vertical="center" wrapText="1" readingOrder="1"/>
    </xf>
    <xf numFmtId="0" fontId="269" fillId="55" borderId="1" xfId="0" applyFont="1" applyFill="1" applyBorder="1" applyAlignment="1">
      <alignment horizontal="center" vertical="center" wrapText="1" readingOrder="1"/>
    </xf>
    <xf numFmtId="0" fontId="269" fillId="56" borderId="49" xfId="0" applyFont="1" applyFill="1" applyBorder="1" applyAlignment="1">
      <alignment horizontal="center" vertical="center" wrapText="1" readingOrder="1"/>
    </xf>
    <xf numFmtId="0" fontId="269" fillId="56" borderId="1" xfId="0" applyFont="1" applyFill="1" applyBorder="1" applyAlignment="1">
      <alignment horizontal="center" vertical="center" wrapText="1" readingOrder="1"/>
    </xf>
    <xf numFmtId="190" fontId="270" fillId="54" borderId="1" xfId="0" applyNumberFormat="1" applyFont="1" applyFill="1" applyBorder="1" applyAlignment="1">
      <alignment horizontal="center" wrapText="1" readingOrder="1"/>
    </xf>
    <xf numFmtId="190" fontId="270" fillId="54" borderId="1" xfId="0" applyNumberFormat="1" applyFont="1" applyFill="1" applyBorder="1" applyAlignment="1">
      <alignment horizontal="center"/>
    </xf>
    <xf numFmtId="190" fontId="270" fillId="54" borderId="1" xfId="2" applyNumberFormat="1" applyFont="1" applyFill="1" applyBorder="1" applyAlignment="1">
      <alignment horizontal="center"/>
    </xf>
    <xf numFmtId="9" fontId="270" fillId="54" borderId="1" xfId="0" applyNumberFormat="1" applyFont="1" applyFill="1" applyBorder="1" applyAlignment="1">
      <alignment horizontal="center" wrapText="1" readingOrder="1"/>
    </xf>
    <xf numFmtId="9" fontId="270" fillId="54" borderId="1" xfId="2" applyFont="1" applyFill="1" applyBorder="1" applyAlignment="1">
      <alignment horizontal="center"/>
    </xf>
    <xf numFmtId="9" fontId="270" fillId="54" borderId="1" xfId="0" applyNumberFormat="1" applyFont="1" applyFill="1" applyBorder="1" applyAlignment="1">
      <alignment horizontal="center"/>
    </xf>
    <xf numFmtId="9" fontId="270" fillId="54" borderId="1" xfId="2" applyFont="1" applyFill="1" applyBorder="1" applyAlignment="1">
      <alignment horizontal="center" wrapText="1" readingOrder="1"/>
    </xf>
    <xf numFmtId="9" fontId="271" fillId="54" borderId="1" xfId="0" applyNumberFormat="1" applyFont="1" applyFill="1" applyBorder="1" applyAlignment="1">
      <alignment horizontal="center" wrapText="1" readingOrder="1"/>
    </xf>
    <xf numFmtId="164" fontId="2" fillId="0" borderId="113" xfId="1" applyNumberFormat="1" applyFont="1" applyFill="1" applyBorder="1"/>
    <xf numFmtId="5" fontId="2" fillId="0" borderId="113" xfId="1" applyNumberFormat="1" applyFont="1" applyFill="1" applyBorder="1"/>
    <xf numFmtId="7" fontId="0" fillId="0" borderId="0" xfId="0" applyNumberFormat="1"/>
    <xf numFmtId="5" fontId="253" fillId="53" borderId="50" xfId="1" applyNumberFormat="1" applyFont="1" applyFill="1" applyBorder="1"/>
    <xf numFmtId="5" fontId="2" fillId="0" borderId="50" xfId="1" applyNumberFormat="1" applyFont="1" applyFill="1" applyBorder="1"/>
    <xf numFmtId="331" fontId="256" fillId="64" borderId="70" xfId="4339" applyNumberFormat="1" applyFont="1" applyFill="1" applyBorder="1"/>
    <xf numFmtId="331" fontId="256" fillId="64" borderId="76" xfId="4339" applyNumberFormat="1" applyFont="1" applyFill="1" applyBorder="1"/>
    <xf numFmtId="331" fontId="256" fillId="0" borderId="62" xfId="4339" applyNumberFormat="1" applyFont="1" applyFill="1" applyBorder="1"/>
    <xf numFmtId="331" fontId="256" fillId="0" borderId="140" xfId="4339" applyNumberFormat="1" applyFont="1" applyFill="1" applyBorder="1"/>
    <xf numFmtId="331" fontId="256" fillId="0" borderId="21" xfId="4339" applyNumberFormat="1" applyFont="1" applyFill="1" applyBorder="1"/>
    <xf numFmtId="164" fontId="256" fillId="64" borderId="108" xfId="4" applyNumberFormat="1" applyFont="1" applyFill="1" applyBorder="1"/>
    <xf numFmtId="331" fontId="256" fillId="0" borderId="55" xfId="4339" applyNumberFormat="1" applyFont="1" applyFill="1" applyBorder="1"/>
    <xf numFmtId="0" fontId="2" fillId="54" borderId="62" xfId="0" applyFont="1" applyFill="1" applyBorder="1" applyAlignment="1">
      <alignment horizontal="center"/>
    </xf>
    <xf numFmtId="9" fontId="0" fillId="0" borderId="62" xfId="2" applyFont="1" applyBorder="1"/>
    <xf numFmtId="0" fontId="0" fillId="54" borderId="62" xfId="0" applyFill="1" applyBorder="1" applyAlignment="1">
      <alignment horizontal="center"/>
    </xf>
    <xf numFmtId="0" fontId="252" fillId="0" borderId="62" xfId="0" applyFont="1" applyFill="1" applyBorder="1" applyAlignment="1">
      <alignment horizontal="left"/>
    </xf>
    <xf numFmtId="190" fontId="14" fillId="0" borderId="62" xfId="2" applyNumberFormat="1" applyFont="1" applyBorder="1"/>
    <xf numFmtId="331" fontId="256" fillId="0" borderId="106" xfId="4339" applyNumberFormat="1" applyFont="1" applyFill="1" applyBorder="1"/>
    <xf numFmtId="331" fontId="256" fillId="0" borderId="84" xfId="4339" applyNumberFormat="1" applyFont="1" applyFill="1" applyBorder="1"/>
    <xf numFmtId="331" fontId="256" fillId="0" borderId="70" xfId="4339" applyNumberFormat="1" applyFont="1" applyFill="1" applyBorder="1"/>
    <xf numFmtId="164" fontId="256" fillId="61" borderId="108" xfId="4" applyNumberFormat="1" applyFont="1" applyFill="1" applyBorder="1"/>
    <xf numFmtId="164" fontId="256" fillId="61" borderId="84" xfId="4" applyNumberFormat="1" applyFont="1" applyFill="1" applyBorder="1"/>
    <xf numFmtId="164" fontId="256" fillId="61" borderId="70" xfId="4" applyNumberFormat="1" applyFont="1" applyFill="1" applyBorder="1"/>
    <xf numFmtId="164" fontId="256" fillId="61" borderId="71" xfId="4" applyNumberFormat="1" applyFont="1" applyFill="1" applyBorder="1"/>
    <xf numFmtId="331" fontId="256" fillId="0" borderId="97" xfId="4339" applyNumberFormat="1" applyFont="1" applyFill="1" applyBorder="1"/>
    <xf numFmtId="331" fontId="256" fillId="0" borderId="100" xfId="4339" applyNumberFormat="1" applyFont="1" applyFill="1" applyBorder="1"/>
    <xf numFmtId="331" fontId="256" fillId="0" borderId="92" xfId="4339" applyNumberFormat="1" applyFont="1" applyFill="1" applyBorder="1"/>
    <xf numFmtId="331" fontId="256" fillId="0" borderId="91" xfId="4339" applyNumberFormat="1" applyFont="1" applyFill="1" applyBorder="1"/>
    <xf numFmtId="331" fontId="256" fillId="0" borderId="142" xfId="4339" applyNumberFormat="1" applyFont="1" applyFill="1" applyBorder="1"/>
    <xf numFmtId="331" fontId="256" fillId="0" borderId="38" xfId="4339" applyNumberFormat="1" applyFont="1" applyFill="1" applyBorder="1"/>
    <xf numFmtId="331" fontId="256" fillId="0" borderId="56" xfId="4339" applyNumberFormat="1" applyFont="1" applyFill="1" applyBorder="1"/>
    <xf numFmtId="331" fontId="256" fillId="0" borderId="96" xfId="4339" applyNumberFormat="1" applyFont="1" applyFill="1" applyBorder="1"/>
    <xf numFmtId="164" fontId="256" fillId="61" borderId="21" xfId="4" applyNumberFormat="1" applyFont="1" applyFill="1" applyBorder="1"/>
    <xf numFmtId="164" fontId="256" fillId="61" borderId="61" xfId="4" applyNumberFormat="1" applyFont="1" applyFill="1" applyBorder="1"/>
    <xf numFmtId="164" fontId="256" fillId="61" borderId="62" xfId="4" applyNumberFormat="1" applyFont="1" applyFill="1" applyBorder="1"/>
    <xf numFmtId="164" fontId="256" fillId="61" borderId="92" xfId="4" applyNumberFormat="1" applyFont="1" applyFill="1" applyBorder="1"/>
    <xf numFmtId="164" fontId="256" fillId="61" borderId="140" xfId="4" applyNumberFormat="1" applyFont="1" applyFill="1" applyBorder="1"/>
    <xf numFmtId="164" fontId="256" fillId="61" borderId="142" xfId="4" applyNumberFormat="1" applyFont="1" applyFill="1" applyBorder="1"/>
    <xf numFmtId="164" fontId="256" fillId="61" borderId="55" xfId="4" applyNumberFormat="1" applyFont="1" applyFill="1" applyBorder="1"/>
    <xf numFmtId="164" fontId="256" fillId="61" borderId="56" xfId="4" applyNumberFormat="1" applyFont="1" applyFill="1" applyBorder="1"/>
    <xf numFmtId="164" fontId="256" fillId="61" borderId="67" xfId="4" applyNumberFormat="1" applyFont="1" applyFill="1" applyBorder="1"/>
    <xf numFmtId="164" fontId="256" fillId="61" borderId="97" xfId="4" applyNumberFormat="1" applyFont="1" applyFill="1" applyBorder="1"/>
    <xf numFmtId="0" fontId="0" fillId="0" borderId="62" xfId="0" applyFont="1" applyFill="1" applyBorder="1" applyAlignment="1" applyProtection="1">
      <alignment vertical="center"/>
      <protection locked="0"/>
    </xf>
    <xf numFmtId="164" fontId="256" fillId="0" borderId="64" xfId="4" applyNumberFormat="1" applyFont="1" applyFill="1" applyBorder="1" applyAlignment="1">
      <alignment horizontal="right"/>
    </xf>
    <xf numFmtId="164" fontId="256" fillId="0" borderId="62" xfId="4" applyNumberFormat="1" applyFont="1" applyBorder="1" applyAlignment="1"/>
    <xf numFmtId="331" fontId="256" fillId="0" borderId="92" xfId="0" applyNumberFormat="1" applyFont="1" applyFill="1" applyBorder="1" applyAlignment="1">
      <alignment horizontal="right"/>
    </xf>
    <xf numFmtId="331" fontId="256" fillId="0" borderId="92" xfId="0" applyNumberFormat="1" applyFont="1" applyFill="1" applyBorder="1" applyAlignment="1">
      <alignment horizontal="right" vertical="center"/>
    </xf>
    <xf numFmtId="331" fontId="256" fillId="0" borderId="67" xfId="0" applyNumberFormat="1" applyFont="1" applyFill="1" applyBorder="1" applyAlignment="1">
      <alignment horizontal="right" vertical="center"/>
    </xf>
    <xf numFmtId="331" fontId="256" fillId="0" borderId="97" xfId="0" applyNumberFormat="1" applyFont="1" applyFill="1" applyBorder="1" applyAlignment="1">
      <alignment horizontal="right" vertical="center"/>
    </xf>
    <xf numFmtId="164" fontId="256" fillId="0" borderId="92" xfId="4" applyNumberFormat="1" applyFont="1" applyFill="1" applyBorder="1" applyAlignment="1">
      <alignment horizontal="right"/>
    </xf>
    <xf numFmtId="164" fontId="256" fillId="0" borderId="92" xfId="4" applyNumberFormat="1" applyFont="1" applyFill="1" applyBorder="1" applyAlignment="1">
      <alignment horizontal="right" vertical="center"/>
    </xf>
    <xf numFmtId="164" fontId="256" fillId="0" borderId="67" xfId="4" applyNumberFormat="1" applyFont="1" applyFill="1" applyBorder="1" applyAlignment="1">
      <alignment horizontal="right" vertical="center"/>
    </xf>
    <xf numFmtId="164" fontId="256" fillId="0" borderId="97" xfId="4" applyNumberFormat="1" applyFont="1" applyFill="1" applyBorder="1" applyAlignment="1">
      <alignment horizontal="right" vertical="center"/>
    </xf>
    <xf numFmtId="3" fontId="256" fillId="0" borderId="99" xfId="0" applyNumberFormat="1" applyFont="1" applyBorder="1" applyAlignment="1"/>
    <xf numFmtId="3" fontId="256" fillId="0" borderId="54" xfId="0" applyNumberFormat="1" applyFont="1" applyBorder="1" applyAlignment="1"/>
    <xf numFmtId="331" fontId="256" fillId="0" borderId="88" xfId="0" applyNumberFormat="1" applyFont="1" applyFill="1" applyBorder="1" applyAlignment="1" applyProtection="1">
      <alignment horizontal="center"/>
      <protection locked="0"/>
    </xf>
    <xf numFmtId="164" fontId="256" fillId="0" borderId="98" xfId="4" applyNumberFormat="1" applyFont="1" applyBorder="1" applyAlignment="1"/>
    <xf numFmtId="164" fontId="256" fillId="0" borderId="3" xfId="4" applyNumberFormat="1" applyFont="1" applyBorder="1" applyAlignment="1"/>
    <xf numFmtId="164" fontId="256" fillId="0" borderId="64" xfId="4" applyNumberFormat="1" applyFont="1" applyBorder="1" applyAlignment="1"/>
    <xf numFmtId="164" fontId="256" fillId="0" borderId="38" xfId="4" applyNumberFormat="1" applyFont="1" applyFill="1" applyBorder="1" applyAlignment="1"/>
    <xf numFmtId="164" fontId="256" fillId="0" borderId="66" xfId="4" applyNumberFormat="1" applyFont="1" applyFill="1" applyBorder="1" applyAlignment="1"/>
    <xf numFmtId="5" fontId="251" fillId="61" borderId="113" xfId="1" applyNumberFormat="1" applyFont="1" applyFill="1" applyBorder="1"/>
    <xf numFmtId="331" fontId="243" fillId="0" borderId="0" xfId="4339" applyNumberFormat="1" applyFont="1"/>
    <xf numFmtId="0" fontId="0" fillId="0" borderId="55" xfId="0" applyFont="1" applyFill="1" applyBorder="1" applyAlignment="1">
      <alignment horizontal="center" vertical="center" wrapText="1"/>
    </xf>
    <xf numFmtId="0" fontId="0" fillId="0" borderId="55" xfId="0" applyFont="1" applyFill="1" applyBorder="1" applyAlignment="1">
      <alignment horizontal="center" vertical="center"/>
    </xf>
    <xf numFmtId="0" fontId="0" fillId="0" borderId="21" xfId="0" applyFont="1" applyFill="1" applyBorder="1" applyAlignment="1">
      <alignment horizontal="center" vertical="center" wrapText="1"/>
    </xf>
    <xf numFmtId="0" fontId="259" fillId="0" borderId="0" xfId="0" applyFont="1"/>
    <xf numFmtId="5" fontId="251" fillId="0" borderId="1" xfId="1" quotePrefix="1" applyNumberFormat="1" applyFont="1" applyFill="1" applyBorder="1"/>
    <xf numFmtId="164" fontId="251" fillId="0" borderId="113" xfId="1" applyNumberFormat="1" applyFont="1" applyFill="1" applyBorder="1"/>
    <xf numFmtId="5" fontId="251" fillId="0" borderId="1" xfId="0" applyNumberFormat="1" applyFont="1" applyFill="1" applyBorder="1"/>
    <xf numFmtId="164" fontId="251" fillId="0" borderId="0" xfId="0" applyNumberFormat="1" applyFont="1" applyAlignment="1">
      <alignment horizontal="center"/>
    </xf>
    <xf numFmtId="0" fontId="2" fillId="0" borderId="0" xfId="0" applyFont="1" applyFill="1" applyBorder="1" applyAlignment="1">
      <alignment horizontal="left"/>
    </xf>
    <xf numFmtId="0" fontId="253" fillId="0" borderId="0" xfId="0" applyFont="1"/>
    <xf numFmtId="5" fontId="2" fillId="53" borderId="1" xfId="1" applyNumberFormat="1" applyFont="1" applyFill="1" applyBorder="1" applyAlignment="1">
      <alignment horizontal="center"/>
    </xf>
    <xf numFmtId="5" fontId="2" fillId="53" borderId="50" xfId="1" applyNumberFormat="1" applyFont="1" applyFill="1" applyBorder="1"/>
    <xf numFmtId="5" fontId="2" fillId="53" borderId="1" xfId="1" applyNumberFormat="1" applyFont="1" applyFill="1" applyBorder="1"/>
    <xf numFmtId="9" fontId="2" fillId="53" borderId="1" xfId="2" applyFont="1" applyFill="1" applyBorder="1"/>
    <xf numFmtId="5" fontId="2" fillId="0" borderId="62" xfId="1" applyNumberFormat="1" applyFont="1" applyFill="1" applyBorder="1"/>
    <xf numFmtId="5" fontId="2" fillId="0" borderId="50" xfId="0" applyNumberFormat="1" applyFont="1" applyFill="1" applyBorder="1"/>
    <xf numFmtId="164" fontId="251" fillId="0" borderId="0" xfId="0" applyNumberFormat="1" applyFont="1"/>
    <xf numFmtId="5" fontId="2" fillId="53" borderId="147" xfId="1" applyNumberFormat="1" applyFont="1" applyFill="1" applyBorder="1"/>
    <xf numFmtId="5" fontId="2" fillId="53" borderId="0" xfId="1" applyNumberFormat="1" applyFont="1" applyFill="1" applyBorder="1" applyAlignment="1">
      <alignment horizontal="center"/>
    </xf>
    <xf numFmtId="9" fontId="2" fillId="62" borderId="0" xfId="2" applyFont="1" applyFill="1" applyBorder="1" applyAlignment="1">
      <alignment horizontal="center"/>
    </xf>
    <xf numFmtId="5" fontId="2" fillId="62" borderId="0" xfId="0" applyNumberFormat="1" applyFont="1" applyFill="1"/>
    <xf numFmtId="0" fontId="280" fillId="54" borderId="0" xfId="0" applyFont="1" applyFill="1" applyAlignment="1">
      <alignment horizontal="left" vertical="center"/>
    </xf>
    <xf numFmtId="0" fontId="280" fillId="54" borderId="0" xfId="0" applyFont="1" applyFill="1"/>
    <xf numFmtId="9" fontId="251" fillId="53" borderId="0" xfId="2" applyFont="1" applyFill="1" applyBorder="1"/>
    <xf numFmtId="0" fontId="13" fillId="0" borderId="0" xfId="0" applyFont="1" applyFill="1" applyAlignment="1" applyProtection="1">
      <alignment readingOrder="1"/>
      <protection locked="0"/>
    </xf>
    <xf numFmtId="331" fontId="0" fillId="0" borderId="0" xfId="0" applyNumberFormat="1" applyFont="1"/>
    <xf numFmtId="0" fontId="0" fillId="0" borderId="38" xfId="0" applyFont="1" applyBorder="1" applyAlignment="1" applyProtection="1">
      <alignment horizontal="center" vertical="center" wrapText="1"/>
      <protection locked="0"/>
    </xf>
    <xf numFmtId="0" fontId="0" fillId="0" borderId="67" xfId="0" applyFont="1" applyBorder="1" applyAlignment="1" applyProtection="1">
      <alignment horizontal="center" vertical="center"/>
      <protection locked="0"/>
    </xf>
    <xf numFmtId="0" fontId="0" fillId="0" borderId="62" xfId="0" applyFont="1" applyBorder="1" applyAlignment="1" applyProtection="1">
      <alignment horizontal="center" vertical="center" wrapText="1"/>
      <protection locked="0"/>
    </xf>
    <xf numFmtId="0" fontId="0" fillId="0" borderId="38" xfId="0" applyFont="1" applyFill="1" applyBorder="1" applyAlignment="1">
      <alignment horizontal="center" vertical="center" wrapText="1"/>
    </xf>
    <xf numFmtId="331" fontId="7" fillId="0" borderId="107" xfId="4339" applyNumberFormat="1" applyFont="1" applyFill="1" applyBorder="1"/>
    <xf numFmtId="0" fontId="14" fillId="58" borderId="91" xfId="0" applyFont="1" applyFill="1" applyBorder="1" applyAlignment="1">
      <alignment horizontal="center" wrapText="1"/>
    </xf>
    <xf numFmtId="164" fontId="0" fillId="0" borderId="140" xfId="0" applyNumberFormat="1" applyFont="1" applyBorder="1"/>
    <xf numFmtId="331" fontId="0" fillId="61" borderId="140" xfId="4339" applyNumberFormat="1" applyFont="1" applyFill="1" applyBorder="1"/>
    <xf numFmtId="37" fontId="0" fillId="0" borderId="108" xfId="0" applyNumberFormat="1" applyFont="1" applyBorder="1"/>
    <xf numFmtId="164" fontId="0" fillId="0" borderId="91" xfId="0" applyNumberFormat="1" applyFont="1" applyBorder="1"/>
    <xf numFmtId="164" fontId="0" fillId="0" borderId="67" xfId="0" applyNumberFormat="1" applyFont="1" applyFill="1" applyBorder="1"/>
    <xf numFmtId="164" fontId="0" fillId="0" borderId="73" xfId="0" applyNumberFormat="1" applyFont="1" applyFill="1" applyBorder="1"/>
    <xf numFmtId="164" fontId="0" fillId="0" borderId="140" xfId="0" applyNumberFormat="1" applyFont="1" applyFill="1" applyBorder="1"/>
    <xf numFmtId="164" fontId="0" fillId="0" borderId="55" xfId="0" applyNumberFormat="1" applyFont="1" applyFill="1" applyBorder="1"/>
    <xf numFmtId="164" fontId="7" fillId="0" borderId="0" xfId="4340" applyNumberFormat="1" applyFont="1"/>
    <xf numFmtId="190" fontId="0" fillId="53" borderId="112" xfId="2" applyNumberFormat="1" applyFont="1" applyFill="1" applyBorder="1"/>
    <xf numFmtId="0" fontId="0" fillId="54" borderId="65" xfId="0" applyFill="1" applyBorder="1"/>
    <xf numFmtId="0" fontId="0" fillId="54" borderId="66" xfId="0" applyFill="1" applyBorder="1"/>
    <xf numFmtId="0" fontId="188" fillId="54" borderId="65" xfId="0" applyFont="1" applyFill="1" applyBorder="1"/>
    <xf numFmtId="0" fontId="0" fillId="0" borderId="62" xfId="0" applyBorder="1" applyAlignment="1">
      <alignment horizontal="right"/>
    </xf>
    <xf numFmtId="0" fontId="281" fillId="0" borderId="62" xfId="0" applyFont="1" applyFill="1" applyBorder="1" applyAlignment="1">
      <alignment horizontal="left" vertical="center" wrapText="1" readingOrder="1"/>
    </xf>
    <xf numFmtId="0" fontId="282" fillId="0" borderId="62" xfId="0" applyFont="1" applyFill="1" applyBorder="1" applyAlignment="1">
      <alignment horizontal="left" vertical="center" wrapText="1" readingOrder="1"/>
    </xf>
    <xf numFmtId="5" fontId="0" fillId="0" borderId="62" xfId="0" applyNumberFormat="1" applyBorder="1"/>
    <xf numFmtId="5" fontId="253" fillId="0" borderId="0" xfId="1" applyNumberFormat="1" applyFont="1" applyFill="1" applyBorder="1"/>
    <xf numFmtId="5" fontId="253" fillId="53" borderId="1" xfId="1" applyNumberFormat="1" applyFont="1" applyFill="1" applyBorder="1" applyAlignment="1">
      <alignment horizontal="center"/>
    </xf>
    <xf numFmtId="0" fontId="253" fillId="0" borderId="0" xfId="0" applyFont="1" applyAlignment="1">
      <alignment horizontal="right"/>
    </xf>
    <xf numFmtId="0" fontId="0" fillId="0" borderId="62" xfId="0" applyFill="1" applyBorder="1" applyAlignment="1">
      <alignment horizontal="center"/>
    </xf>
    <xf numFmtId="164" fontId="251" fillId="53" borderId="66" xfId="1" applyNumberFormat="1" applyFont="1" applyFill="1" applyBorder="1"/>
    <xf numFmtId="259" fontId="0" fillId="0" borderId="62" xfId="2" applyNumberFormat="1" applyFont="1" applyBorder="1" applyAlignment="1">
      <alignment horizontal="center"/>
    </xf>
    <xf numFmtId="0" fontId="0" fillId="57" borderId="148" xfId="0" applyFont="1" applyFill="1" applyBorder="1" applyAlignment="1">
      <alignment horizontal="center" vertical="center"/>
    </xf>
    <xf numFmtId="0" fontId="11" fillId="55" borderId="65" xfId="0" applyFont="1" applyFill="1" applyBorder="1" applyAlignment="1">
      <alignment horizontal="left"/>
    </xf>
    <xf numFmtId="332" fontId="7" fillId="0" borderId="66" xfId="0" applyNumberFormat="1" applyFont="1" applyFill="1" applyBorder="1" applyAlignment="1">
      <alignment horizontal="center" vertical="center"/>
    </xf>
    <xf numFmtId="332" fontId="0" fillId="0" borderId="66" xfId="4" applyNumberFormat="1" applyFont="1" applyFill="1" applyBorder="1"/>
    <xf numFmtId="332" fontId="0" fillId="0" borderId="66" xfId="0" applyNumberFormat="1" applyFont="1" applyFill="1" applyBorder="1"/>
    <xf numFmtId="333" fontId="0" fillId="0" borderId="66" xfId="0" applyNumberFormat="1" applyFont="1" applyFill="1" applyBorder="1"/>
    <xf numFmtId="330" fontId="0" fillId="0" borderId="66" xfId="4" applyNumberFormat="1" applyFont="1" applyFill="1" applyBorder="1"/>
    <xf numFmtId="330" fontId="7" fillId="0" borderId="66" xfId="4" applyNumberFormat="1" applyFont="1" applyFill="1" applyBorder="1" applyAlignment="1">
      <alignment horizontal="center" vertical="center"/>
    </xf>
    <xf numFmtId="330" fontId="7" fillId="0" borderId="99" xfId="4" applyNumberFormat="1" applyFont="1" applyFill="1" applyBorder="1" applyAlignment="1">
      <alignment horizontal="center"/>
    </xf>
    <xf numFmtId="330" fontId="0" fillId="0" borderId="134" xfId="0" applyNumberFormat="1" applyFont="1" applyFill="1" applyBorder="1"/>
    <xf numFmtId="330" fontId="0" fillId="0" borderId="121" xfId="0" applyNumberFormat="1" applyFont="1" applyFill="1" applyBorder="1"/>
    <xf numFmtId="330" fontId="0" fillId="0" borderId="126" xfId="0" applyNumberFormat="1" applyFont="1" applyFill="1" applyBorder="1"/>
    <xf numFmtId="330" fontId="0" fillId="0" borderId="114" xfId="0" applyNumberFormat="1" applyFont="1" applyFill="1" applyBorder="1"/>
    <xf numFmtId="330" fontId="0" fillId="0" borderId="125" xfId="0" applyNumberFormat="1" applyFont="1" applyFill="1" applyBorder="1" applyAlignment="1">
      <alignment horizontal="right"/>
    </xf>
    <xf numFmtId="330" fontId="0" fillId="0" borderId="113" xfId="0" applyNumberFormat="1" applyFont="1" applyFill="1" applyBorder="1" applyAlignment="1">
      <alignment horizontal="right"/>
    </xf>
    <xf numFmtId="330" fontId="0" fillId="0" borderId="66" xfId="0" applyNumberFormat="1" applyFont="1" applyFill="1" applyBorder="1"/>
    <xf numFmtId="331" fontId="0" fillId="0" borderId="62" xfId="0" applyNumberFormat="1" applyFont="1" applyFill="1" applyBorder="1"/>
    <xf numFmtId="0" fontId="256" fillId="0" borderId="64" xfId="0" applyFont="1" applyBorder="1" applyAlignment="1" applyProtection="1">
      <alignment horizontal="center"/>
      <protection locked="0"/>
    </xf>
    <xf numFmtId="0" fontId="256" fillId="0" borderId="83" xfId="0" applyFont="1" applyBorder="1" applyAlignment="1" applyProtection="1">
      <alignment horizontal="center"/>
      <protection locked="0"/>
    </xf>
    <xf numFmtId="0" fontId="256" fillId="0" borderId="3" xfId="0" applyFont="1" applyBorder="1" applyAlignment="1" applyProtection="1">
      <alignment horizontal="center"/>
      <protection locked="0"/>
    </xf>
    <xf numFmtId="0" fontId="7" fillId="0" borderId="64" xfId="0" applyFont="1" applyFill="1" applyBorder="1" applyAlignment="1" applyProtection="1">
      <alignment horizontal="center"/>
      <protection locked="0"/>
    </xf>
    <xf numFmtId="0" fontId="7" fillId="0" borderId="64" xfId="0" applyFont="1" applyBorder="1" applyAlignment="1" applyProtection="1">
      <alignment horizontal="center"/>
      <protection locked="0"/>
    </xf>
    <xf numFmtId="164" fontId="0" fillId="0" borderId="129" xfId="4" applyNumberFormat="1" applyFont="1" applyFill="1" applyBorder="1" applyAlignment="1">
      <alignment horizontal="right"/>
    </xf>
    <xf numFmtId="164" fontId="0" fillId="0" borderId="125" xfId="4" applyNumberFormat="1" applyFont="1" applyFill="1" applyBorder="1" applyAlignment="1">
      <alignment horizontal="right"/>
    </xf>
    <xf numFmtId="164" fontId="0" fillId="0" borderId="143" xfId="4" applyNumberFormat="1" applyFont="1" applyFill="1" applyBorder="1" applyAlignment="1">
      <alignment horizontal="right"/>
    </xf>
    <xf numFmtId="164" fontId="0" fillId="0" borderId="125" xfId="4" applyNumberFormat="1" applyFont="1" applyBorder="1" applyAlignment="1"/>
    <xf numFmtId="164" fontId="0" fillId="0" borderId="125" xfId="4" applyNumberFormat="1" applyFont="1" applyFill="1" applyBorder="1" applyAlignment="1">
      <alignment horizontal="center" vertical="center"/>
    </xf>
    <xf numFmtId="164" fontId="0" fillId="0" borderId="143" xfId="4" applyNumberFormat="1" applyFont="1" applyFill="1" applyBorder="1" applyAlignment="1">
      <alignment horizontal="center" vertical="center"/>
    </xf>
    <xf numFmtId="331" fontId="0" fillId="0" borderId="129" xfId="0" applyNumberFormat="1" applyFont="1" applyFill="1" applyBorder="1" applyAlignment="1">
      <alignment horizontal="right"/>
    </xf>
    <xf numFmtId="331" fontId="0" fillId="0" borderId="125" xfId="0" applyNumberFormat="1" applyFont="1" applyFill="1" applyBorder="1" applyAlignment="1">
      <alignment horizontal="right"/>
    </xf>
    <xf numFmtId="331" fontId="0" fillId="0" borderId="143" xfId="0" applyNumberFormat="1" applyFont="1" applyFill="1" applyBorder="1" applyAlignment="1">
      <alignment horizontal="right"/>
    </xf>
    <xf numFmtId="331" fontId="0" fillId="0" borderId="125" xfId="0" applyNumberFormat="1" applyFont="1" applyBorder="1" applyAlignment="1"/>
    <xf numFmtId="331" fontId="0" fillId="0" borderId="125" xfId="0" applyNumberFormat="1" applyFont="1" applyFill="1" applyBorder="1" applyAlignment="1">
      <alignment horizontal="center" vertical="center"/>
    </xf>
    <xf numFmtId="331" fontId="0" fillId="0" borderId="125" xfId="0" applyNumberFormat="1" applyFont="1" applyFill="1" applyBorder="1" applyAlignment="1">
      <alignment horizontal="left" vertical="center"/>
    </xf>
    <xf numFmtId="331" fontId="0" fillId="0" borderId="143" xfId="0" applyNumberFormat="1" applyFont="1" applyFill="1" applyBorder="1" applyAlignment="1">
      <alignment horizontal="center" vertical="center"/>
    </xf>
    <xf numFmtId="331" fontId="0" fillId="0" borderId="130" xfId="0" applyNumberFormat="1" applyFont="1" applyFill="1" applyBorder="1" applyAlignment="1">
      <alignment horizontal="center" vertical="center"/>
    </xf>
    <xf numFmtId="0" fontId="0" fillId="0" borderId="21" xfId="0" applyFont="1" applyBorder="1" applyAlignment="1" applyProtection="1">
      <alignment horizontal="center" vertical="center"/>
      <protection locked="0"/>
    </xf>
    <xf numFmtId="0" fontId="7" fillId="0" borderId="21" xfId="0" applyFont="1" applyBorder="1" applyAlignment="1" applyProtection="1">
      <alignment vertical="center"/>
      <protection locked="0"/>
    </xf>
    <xf numFmtId="0" fontId="14" fillId="58" borderId="149" xfId="0" applyFont="1" applyFill="1" applyBorder="1" applyAlignment="1">
      <alignment horizontal="center"/>
    </xf>
    <xf numFmtId="0" fontId="14" fillId="58" borderId="139" xfId="0" applyFont="1" applyFill="1" applyBorder="1" applyAlignment="1">
      <alignment horizontal="center"/>
    </xf>
    <xf numFmtId="0" fontId="14" fillId="58" borderId="140" xfId="0" applyFont="1" applyFill="1" applyBorder="1" applyAlignment="1">
      <alignment horizontal="center"/>
    </xf>
    <xf numFmtId="0" fontId="14" fillId="58" borderId="141" xfId="0" applyFont="1" applyFill="1" applyBorder="1" applyAlignment="1">
      <alignment horizontal="center" wrapText="1"/>
    </xf>
    <xf numFmtId="0" fontId="0" fillId="0" borderId="79" xfId="0" applyFont="1" applyBorder="1" applyAlignment="1">
      <alignment horizontal="left" indent="1"/>
    </xf>
    <xf numFmtId="0" fontId="0" fillId="0" borderId="146" xfId="0" applyFont="1" applyBorder="1" applyAlignment="1"/>
    <xf numFmtId="5" fontId="251" fillId="53" borderId="1" xfId="1" applyNumberFormat="1" applyFont="1" applyFill="1" applyBorder="1"/>
    <xf numFmtId="331" fontId="0" fillId="0" borderId="90" xfId="4339" applyNumberFormat="1" applyFont="1" applyFill="1" applyBorder="1"/>
    <xf numFmtId="0" fontId="12" fillId="0" borderId="0" xfId="0" applyFont="1" applyAlignment="1"/>
    <xf numFmtId="0" fontId="285" fillId="0" borderId="0" xfId="0" applyFont="1" applyAlignment="1"/>
    <xf numFmtId="331" fontId="243" fillId="0" borderId="107" xfId="4339" applyNumberFormat="1" applyFont="1" applyFill="1" applyBorder="1"/>
    <xf numFmtId="0" fontId="286" fillId="0" borderId="0" xfId="0" applyFont="1"/>
    <xf numFmtId="0" fontId="283" fillId="0" borderId="0" xfId="0" applyFont="1"/>
    <xf numFmtId="37" fontId="0" fillId="0" borderId="0" xfId="0" applyNumberFormat="1" applyFont="1" applyFill="1" applyBorder="1"/>
    <xf numFmtId="3" fontId="0" fillId="0" borderId="0" xfId="0" applyNumberFormat="1" applyFont="1" applyBorder="1" applyAlignment="1">
      <alignment horizontal="center"/>
    </xf>
    <xf numFmtId="164" fontId="287" fillId="0" borderId="0" xfId="1" applyNumberFormat="1" applyFont="1" applyFill="1" applyBorder="1"/>
    <xf numFmtId="9" fontId="287" fillId="0" borderId="0" xfId="2" applyFont="1" applyFill="1" applyBorder="1"/>
    <xf numFmtId="164" fontId="287" fillId="0" borderId="0" xfId="1" applyNumberFormat="1" applyFont="1" applyFill="1" applyBorder="1" applyAlignment="1">
      <alignment horizontal="right"/>
    </xf>
    <xf numFmtId="164" fontId="287" fillId="0" borderId="0" xfId="1" applyNumberFormat="1" applyFont="1" applyFill="1" applyBorder="1" applyAlignment="1">
      <alignment horizontal="left"/>
    </xf>
    <xf numFmtId="5" fontId="253" fillId="53" borderId="113" xfId="1" applyNumberFormat="1" applyFont="1" applyFill="1" applyBorder="1"/>
    <xf numFmtId="5" fontId="251" fillId="53" borderId="113" xfId="1" applyNumberFormat="1" applyFont="1" applyFill="1" applyBorder="1"/>
    <xf numFmtId="190" fontId="260" fillId="0" borderId="0" xfId="2" quotePrefix="1" applyNumberFormat="1" applyFont="1"/>
    <xf numFmtId="0" fontId="0" fillId="54" borderId="0" xfId="0" applyFont="1" applyFill="1"/>
    <xf numFmtId="190" fontId="172" fillId="0" borderId="0" xfId="2" applyNumberFormat="1" applyFont="1"/>
    <xf numFmtId="0" fontId="254" fillId="55" borderId="66" xfId="0" applyFont="1" applyFill="1" applyBorder="1" applyAlignment="1">
      <alignment horizontal="center" vertical="center"/>
    </xf>
    <xf numFmtId="9" fontId="11" fillId="0" borderId="0" xfId="2" applyFont="1" applyAlignment="1">
      <alignment horizontal="center"/>
    </xf>
    <xf numFmtId="0" fontId="11" fillId="0" borderId="0" xfId="0" applyFont="1" applyAlignment="1">
      <alignment horizontal="center"/>
    </xf>
    <xf numFmtId="0" fontId="251" fillId="0" borderId="0" xfId="0" applyFont="1" applyBorder="1" applyAlignment="1">
      <alignment horizontal="center"/>
    </xf>
    <xf numFmtId="10" fontId="251" fillId="0" borderId="0" xfId="2" quotePrefix="1" applyNumberFormat="1" applyFont="1"/>
    <xf numFmtId="190" fontId="251" fillId="0" borderId="0" xfId="2" quotePrefix="1" applyNumberFormat="1" applyFont="1"/>
    <xf numFmtId="9" fontId="251" fillId="0" borderId="0" xfId="2" quotePrefix="1" applyFont="1"/>
    <xf numFmtId="164" fontId="251" fillId="0" borderId="65" xfId="1" applyNumberFormat="1" applyFont="1" applyBorder="1"/>
    <xf numFmtId="5" fontId="253" fillId="0" borderId="0" xfId="0" applyNumberFormat="1" applyFont="1"/>
    <xf numFmtId="190" fontId="253" fillId="0" borderId="0" xfId="2" applyNumberFormat="1" applyFont="1"/>
    <xf numFmtId="9" fontId="253" fillId="0" borderId="0" xfId="2" applyFont="1"/>
    <xf numFmtId="5" fontId="244" fillId="0" borderId="62" xfId="1" applyNumberFormat="1" applyFont="1" applyFill="1" applyBorder="1"/>
    <xf numFmtId="5" fontId="251" fillId="53" borderId="50" xfId="1" applyNumberFormat="1" applyFont="1" applyFill="1" applyBorder="1"/>
    <xf numFmtId="331" fontId="256" fillId="0" borderId="88" xfId="4339" applyNumberFormat="1" applyFont="1" applyFill="1" applyBorder="1"/>
    <xf numFmtId="3" fontId="256" fillId="0" borderId="21" xfId="0" applyNumberFormat="1" applyFont="1" applyBorder="1" applyAlignment="1"/>
    <xf numFmtId="331" fontId="256" fillId="0" borderId="62" xfId="0" applyNumberFormat="1" applyFont="1" applyFill="1" applyBorder="1" applyAlignment="1" applyProtection="1">
      <alignment horizontal="center"/>
      <protection locked="0"/>
    </xf>
    <xf numFmtId="0" fontId="14" fillId="60" borderId="78" xfId="0" applyFont="1" applyFill="1" applyBorder="1" applyAlignment="1" applyProtection="1">
      <alignment horizontal="center"/>
      <protection locked="0"/>
    </xf>
    <xf numFmtId="164" fontId="0" fillId="0" borderId="55" xfId="0" applyNumberFormat="1" applyFont="1" applyBorder="1"/>
    <xf numFmtId="331" fontId="256" fillId="0" borderId="61" xfId="0" applyNumberFormat="1" applyFont="1" applyFill="1" applyBorder="1" applyAlignment="1">
      <alignment horizontal="right"/>
    </xf>
    <xf numFmtId="164" fontId="0" fillId="0" borderId="79" xfId="4" applyNumberFormat="1" applyFont="1" applyFill="1" applyBorder="1" applyAlignment="1">
      <alignment horizontal="right"/>
    </xf>
    <xf numFmtId="164" fontId="0" fillId="0" borderId="67" xfId="4" applyNumberFormat="1" applyFont="1" applyFill="1" applyBorder="1" applyAlignment="1">
      <alignment horizontal="right" vertical="center"/>
    </xf>
    <xf numFmtId="0" fontId="0" fillId="0" borderId="62" xfId="0" applyBorder="1" applyAlignment="1" applyProtection="1">
      <alignment horizontal="center" vertical="center"/>
      <protection locked="0"/>
    </xf>
    <xf numFmtId="0" fontId="288" fillId="0" borderId="62" xfId="0" applyFont="1" applyBorder="1" applyAlignment="1" applyProtection="1">
      <alignment horizontal="center" vertical="center"/>
      <protection locked="0"/>
    </xf>
    <xf numFmtId="331" fontId="7" fillId="0" borderId="67" xfId="0" applyNumberFormat="1" applyFont="1" applyFill="1" applyBorder="1" applyAlignment="1">
      <alignment horizontal="right"/>
    </xf>
    <xf numFmtId="164" fontId="0" fillId="64" borderId="109" xfId="4" applyNumberFormat="1" applyFont="1" applyFill="1" applyBorder="1"/>
    <xf numFmtId="164" fontId="0" fillId="0" borderId="64" xfId="4" applyNumberFormat="1" applyFont="1" applyFill="1" applyBorder="1"/>
    <xf numFmtId="164" fontId="0" fillId="0" borderId="83" xfId="4" applyNumberFormat="1" applyFont="1" applyFill="1" applyBorder="1"/>
    <xf numFmtId="331" fontId="7" fillId="0" borderId="65" xfId="4339" applyNumberFormat="1" applyFont="1" applyFill="1" applyBorder="1"/>
    <xf numFmtId="331" fontId="7" fillId="0" borderId="101" xfId="4339" applyNumberFormat="1" applyFont="1" applyFill="1" applyBorder="1"/>
    <xf numFmtId="331" fontId="7" fillId="0" borderId="4" xfId="4339" applyNumberFormat="1" applyFont="1" applyFill="1" applyBorder="1"/>
    <xf numFmtId="331" fontId="243" fillId="0" borderId="64" xfId="0" applyNumberFormat="1" applyFont="1" applyFill="1" applyBorder="1" applyAlignment="1">
      <alignment horizontal="right"/>
    </xf>
    <xf numFmtId="331" fontId="243" fillId="0" borderId="83" xfId="0" applyNumberFormat="1" applyFont="1" applyFill="1" applyBorder="1" applyAlignment="1">
      <alignment horizontal="right"/>
    </xf>
    <xf numFmtId="331" fontId="7" fillId="0" borderId="86" xfId="4339" applyNumberFormat="1" applyFont="1" applyFill="1" applyBorder="1"/>
    <xf numFmtId="331" fontId="256" fillId="0" borderId="86" xfId="4339" applyNumberFormat="1" applyFont="1" applyFill="1" applyBorder="1"/>
    <xf numFmtId="331" fontId="243" fillId="0" borderId="65" xfId="4339" applyNumberFormat="1" applyFont="1" applyFill="1" applyBorder="1"/>
    <xf numFmtId="331" fontId="243" fillId="0" borderId="101" xfId="4339" applyNumberFormat="1" applyFont="1" applyFill="1" applyBorder="1"/>
    <xf numFmtId="331" fontId="243" fillId="0" borderId="86" xfId="4339" applyNumberFormat="1" applyFont="1" applyFill="1" applyBorder="1"/>
    <xf numFmtId="331" fontId="7" fillId="0" borderId="79" xfId="4339" applyNumberFormat="1" applyFont="1" applyFill="1" applyBorder="1"/>
    <xf numFmtId="331" fontId="0" fillId="0" borderId="76" xfId="4339" applyNumberFormat="1" applyFont="1" applyFill="1" applyBorder="1"/>
    <xf numFmtId="331" fontId="7" fillId="64" borderId="76" xfId="4339" applyNumberFormat="1" applyFont="1" applyFill="1" applyBorder="1"/>
    <xf numFmtId="331" fontId="256" fillId="64" borderId="69" xfId="4339" applyNumberFormat="1" applyFont="1" applyFill="1" applyBorder="1"/>
    <xf numFmtId="331" fontId="256" fillId="64" borderId="71" xfId="4339" applyNumberFormat="1" applyFont="1" applyFill="1" applyBorder="1"/>
    <xf numFmtId="331" fontId="256" fillId="0" borderId="94" xfId="4339" applyNumberFormat="1" applyFont="1" applyFill="1" applyBorder="1"/>
    <xf numFmtId="331" fontId="256" fillId="0" borderId="89" xfId="4339" applyNumberFormat="1" applyFont="1" applyFill="1" applyBorder="1"/>
    <xf numFmtId="331" fontId="256" fillId="0" borderId="139" xfId="4339" applyNumberFormat="1" applyFont="1" applyFill="1" applyBorder="1"/>
    <xf numFmtId="331" fontId="256" fillId="0" borderId="67" xfId="0" applyNumberFormat="1" applyFont="1" applyFill="1" applyBorder="1" applyAlignment="1">
      <alignment horizontal="right"/>
    </xf>
    <xf numFmtId="331" fontId="0" fillId="0" borderId="139" xfId="4339" applyNumberFormat="1" applyFont="1" applyFill="1" applyBorder="1"/>
    <xf numFmtId="331" fontId="0" fillId="0" borderId="69" xfId="4339" applyNumberFormat="1" applyFont="1" applyBorder="1"/>
    <xf numFmtId="331" fontId="0" fillId="0" borderId="71" xfId="4339" applyNumberFormat="1" applyFont="1" applyFill="1" applyBorder="1"/>
    <xf numFmtId="331" fontId="256" fillId="0" borderId="95" xfId="4339" applyNumberFormat="1" applyFont="1" applyFill="1" applyBorder="1"/>
    <xf numFmtId="331" fontId="256" fillId="0" borderId="60" xfId="4339" applyNumberFormat="1" applyFont="1" applyFill="1" applyBorder="1"/>
    <xf numFmtId="331" fontId="256" fillId="0" borderId="61" xfId="4339" applyNumberFormat="1" applyFont="1" applyFill="1" applyBorder="1"/>
    <xf numFmtId="331" fontId="256" fillId="0" borderId="60" xfId="0" applyNumberFormat="1" applyFont="1" applyFill="1" applyBorder="1" applyAlignment="1">
      <alignment horizontal="right"/>
    </xf>
    <xf numFmtId="331" fontId="256" fillId="0" borderId="89" xfId="0" applyNumberFormat="1" applyFont="1" applyFill="1" applyBorder="1" applyAlignment="1">
      <alignment horizontal="right"/>
    </xf>
    <xf numFmtId="331" fontId="256" fillId="0" borderId="95" xfId="0" applyNumberFormat="1" applyFont="1" applyFill="1" applyBorder="1" applyAlignment="1">
      <alignment horizontal="right"/>
    </xf>
    <xf numFmtId="331" fontId="256" fillId="0" borderId="97" xfId="0" applyNumberFormat="1" applyFont="1" applyFill="1" applyBorder="1" applyAlignment="1">
      <alignment horizontal="right"/>
    </xf>
    <xf numFmtId="331" fontId="0" fillId="0" borderId="60" xfId="4339" applyNumberFormat="1" applyFont="1" applyFill="1" applyBorder="1"/>
    <xf numFmtId="331" fontId="243" fillId="0" borderId="61" xfId="4339" applyNumberFormat="1" applyFont="1" applyFill="1" applyBorder="1"/>
    <xf numFmtId="0" fontId="256" fillId="0" borderId="58" xfId="0" applyFont="1" applyBorder="1"/>
    <xf numFmtId="164" fontId="256" fillId="64" borderId="69" xfId="4" applyNumberFormat="1" applyFont="1" applyFill="1" applyBorder="1"/>
    <xf numFmtId="164" fontId="256" fillId="64" borderId="70" xfId="4" applyNumberFormat="1" applyFont="1" applyFill="1" applyBorder="1"/>
    <xf numFmtId="164" fontId="256" fillId="0" borderId="94" xfId="4" applyNumberFormat="1" applyFont="1" applyFill="1" applyBorder="1"/>
    <xf numFmtId="164" fontId="256" fillId="0" borderId="89" xfId="4" applyNumberFormat="1" applyFont="1" applyFill="1" applyBorder="1"/>
    <xf numFmtId="164" fontId="256" fillId="0" borderId="60" xfId="4" applyNumberFormat="1" applyFont="1" applyFill="1" applyBorder="1"/>
    <xf numFmtId="164" fontId="256" fillId="0" borderId="95" xfId="4" applyNumberFormat="1" applyFont="1" applyFill="1" applyBorder="1"/>
    <xf numFmtId="331" fontId="7" fillId="0" borderId="58" xfId="0" applyNumberFormat="1" applyFont="1" applyBorder="1" applyAlignment="1">
      <alignment horizontal="right"/>
    </xf>
    <xf numFmtId="164" fontId="0" fillId="64" borderId="55" xfId="4" applyNumberFormat="1" applyFont="1" applyFill="1" applyBorder="1"/>
    <xf numFmtId="164" fontId="0" fillId="64" borderId="38" xfId="4" applyNumberFormat="1" applyFont="1" applyFill="1" applyBorder="1"/>
    <xf numFmtId="164" fontId="0" fillId="64" borderId="56" xfId="4" applyNumberFormat="1" applyFont="1" applyFill="1" applyBorder="1"/>
    <xf numFmtId="164" fontId="0" fillId="0" borderId="94" xfId="4" applyNumberFormat="1" applyFont="1" applyFill="1" applyBorder="1"/>
    <xf numFmtId="164" fontId="0" fillId="0" borderId="89" xfId="4" applyNumberFormat="1" applyFont="1" applyFill="1" applyBorder="1"/>
    <xf numFmtId="164" fontId="0" fillId="0" borderId="139" xfId="4" applyNumberFormat="1" applyFont="1" applyFill="1" applyBorder="1"/>
    <xf numFmtId="331" fontId="7" fillId="0" borderId="69" xfId="0" applyNumberFormat="1" applyFont="1" applyBorder="1" applyAlignment="1">
      <alignment horizontal="right"/>
    </xf>
    <xf numFmtId="164" fontId="256" fillId="0" borderId="3" xfId="4" applyNumberFormat="1" applyFont="1" applyFill="1" applyBorder="1" applyAlignment="1">
      <alignment horizontal="right"/>
    </xf>
    <xf numFmtId="164" fontId="256" fillId="0" borderId="83" xfId="4" applyNumberFormat="1" applyFont="1" applyFill="1" applyBorder="1" applyAlignment="1">
      <alignment horizontal="right"/>
    </xf>
    <xf numFmtId="0" fontId="14" fillId="60" borderId="67" xfId="0" applyFont="1" applyFill="1" applyBorder="1" applyAlignment="1" applyProtection="1">
      <alignment horizontal="center"/>
      <protection locked="0"/>
    </xf>
    <xf numFmtId="0" fontId="14" fillId="60" borderId="63" xfId="0" applyFont="1" applyFill="1" applyBorder="1" applyAlignment="1" applyProtection="1">
      <alignment horizontal="center"/>
      <protection locked="0"/>
    </xf>
    <xf numFmtId="164" fontId="256" fillId="0" borderId="98" xfId="4" applyNumberFormat="1" applyFont="1" applyFill="1" applyBorder="1" applyAlignment="1">
      <alignment horizontal="right"/>
    </xf>
    <xf numFmtId="164" fontId="256" fillId="0" borderId="91" xfId="4" applyNumberFormat="1" applyFont="1" applyFill="1" applyBorder="1" applyAlignment="1">
      <alignment horizontal="right"/>
    </xf>
    <xf numFmtId="164" fontId="256" fillId="0" borderId="96" xfId="4" applyNumberFormat="1" applyFont="1" applyFill="1" applyBorder="1" applyAlignment="1">
      <alignment horizontal="center" vertical="center"/>
    </xf>
    <xf numFmtId="164" fontId="256" fillId="0" borderId="86" xfId="4" applyNumberFormat="1" applyFont="1" applyFill="1" applyBorder="1" applyAlignment="1">
      <alignment horizontal="center" vertical="center"/>
    </xf>
    <xf numFmtId="164" fontId="256" fillId="0" borderId="67" xfId="4" applyNumberFormat="1" applyFont="1" applyFill="1" applyBorder="1" applyAlignment="1">
      <alignment horizontal="center" vertical="center"/>
    </xf>
    <xf numFmtId="0" fontId="277" fillId="60" borderId="67" xfId="0" applyFont="1" applyFill="1" applyBorder="1" applyAlignment="1" applyProtection="1">
      <alignment horizontal="center"/>
      <protection locked="0"/>
    </xf>
    <xf numFmtId="164" fontId="0" fillId="0" borderId="3" xfId="4" applyNumberFormat="1" applyFont="1" applyFill="1" applyBorder="1" applyAlignment="1">
      <alignment horizontal="right"/>
    </xf>
    <xf numFmtId="164" fontId="0" fillId="0" borderId="83" xfId="4" applyNumberFormat="1" applyFont="1" applyFill="1" applyBorder="1" applyAlignment="1">
      <alignment horizontal="right"/>
    </xf>
    <xf numFmtId="0" fontId="14" fillId="60" borderId="120" xfId="0" applyFont="1" applyFill="1" applyBorder="1" applyAlignment="1" applyProtection="1">
      <alignment horizontal="center"/>
      <protection locked="0"/>
    </xf>
    <xf numFmtId="164" fontId="0" fillId="0" borderId="94" xfId="4" applyNumberFormat="1" applyFont="1" applyFill="1" applyBorder="1" applyAlignment="1">
      <alignment horizontal="right"/>
    </xf>
    <xf numFmtId="164" fontId="0" fillId="0" borderId="91" xfId="4" applyNumberFormat="1" applyFont="1" applyFill="1" applyBorder="1" applyAlignment="1">
      <alignment horizontal="right"/>
    </xf>
    <xf numFmtId="164" fontId="0" fillId="0" borderId="100" xfId="4" applyNumberFormat="1" applyFont="1" applyFill="1" applyBorder="1" applyAlignment="1">
      <alignment horizontal="right"/>
    </xf>
    <xf numFmtId="164" fontId="0" fillId="0" borderId="60" xfId="4" applyNumberFormat="1" applyFont="1" applyFill="1" applyBorder="1" applyAlignment="1">
      <alignment horizontal="right"/>
    </xf>
    <xf numFmtId="164" fontId="0" fillId="0" borderId="61" xfId="4" applyNumberFormat="1" applyFont="1" applyFill="1" applyBorder="1" applyAlignment="1">
      <alignment horizontal="right"/>
    </xf>
    <xf numFmtId="164" fontId="0" fillId="0" borderId="102" xfId="4" applyNumberFormat="1" applyFont="1" applyFill="1" applyBorder="1" applyAlignment="1">
      <alignment horizontal="right"/>
    </xf>
    <xf numFmtId="164" fontId="0" fillId="0" borderId="92" xfId="4" applyNumberFormat="1" applyFont="1" applyFill="1" applyBorder="1" applyAlignment="1">
      <alignment horizontal="right"/>
    </xf>
    <xf numFmtId="164" fontId="0" fillId="0" borderId="139" xfId="4" applyNumberFormat="1" applyFont="1" applyFill="1" applyBorder="1" applyAlignment="1">
      <alignment horizontal="right"/>
    </xf>
    <xf numFmtId="164" fontId="0" fillId="0" borderId="140" xfId="4" applyNumberFormat="1" applyFont="1" applyFill="1" applyBorder="1" applyAlignment="1">
      <alignment horizontal="right"/>
    </xf>
    <xf numFmtId="164" fontId="0" fillId="0" borderId="142" xfId="4" applyNumberFormat="1" applyFont="1" applyFill="1" applyBorder="1" applyAlignment="1">
      <alignment horizontal="right"/>
    </xf>
    <xf numFmtId="164" fontId="0" fillId="0" borderId="96" xfId="4" applyNumberFormat="1" applyFont="1" applyFill="1" applyBorder="1" applyAlignment="1">
      <alignment horizontal="center" vertical="center"/>
    </xf>
    <xf numFmtId="164" fontId="0" fillId="0" borderId="67" xfId="4" applyNumberFormat="1" applyFont="1" applyFill="1" applyBorder="1" applyAlignment="1">
      <alignment horizontal="center" vertical="center"/>
    </xf>
    <xf numFmtId="164" fontId="0" fillId="0" borderId="111" xfId="4" applyNumberFormat="1" applyFont="1" applyFill="1" applyBorder="1" applyAlignment="1">
      <alignment horizontal="center" vertical="center"/>
    </xf>
    <xf numFmtId="0" fontId="77" fillId="0" borderId="0" xfId="0" applyFont="1" applyAlignment="1">
      <alignment horizontal="right"/>
    </xf>
    <xf numFmtId="2" fontId="9" fillId="65" borderId="62" xfId="19" applyNumberFormat="1" applyFont="1" applyFill="1" applyBorder="1"/>
    <xf numFmtId="0" fontId="256" fillId="0" borderId="73" xfId="0" applyFont="1" applyFill="1" applyBorder="1" applyAlignment="1">
      <alignment horizontal="center" vertical="center"/>
    </xf>
    <xf numFmtId="0" fontId="256" fillId="0" borderId="55" xfId="0" applyFont="1" applyFill="1" applyBorder="1" applyAlignment="1">
      <alignment horizontal="center" vertical="center"/>
    </xf>
    <xf numFmtId="164" fontId="256" fillId="0" borderId="140" xfId="4" applyNumberFormat="1" applyFont="1" applyFill="1" applyBorder="1" applyAlignment="1">
      <alignment horizontal="right"/>
    </xf>
    <xf numFmtId="0" fontId="0" fillId="0" borderId="0" xfId="0" applyAlignment="1"/>
    <xf numFmtId="0" fontId="254" fillId="0" borderId="0" xfId="0" applyFont="1" applyAlignment="1"/>
    <xf numFmtId="0" fontId="251" fillId="54" borderId="125" xfId="0" applyFont="1" applyFill="1" applyBorder="1" applyAlignment="1">
      <alignment horizontal="center"/>
    </xf>
    <xf numFmtId="5" fontId="251" fillId="62" borderId="125" xfId="1" applyNumberFormat="1" applyFont="1" applyFill="1" applyBorder="1"/>
    <xf numFmtId="5" fontId="251" fillId="0" borderId="125" xfId="1" applyNumberFormat="1" applyFont="1" applyFill="1" applyBorder="1"/>
    <xf numFmtId="0" fontId="251" fillId="0" borderId="0" xfId="0" applyFont="1" applyFill="1" applyBorder="1" applyAlignment="1">
      <alignment horizontal="left"/>
    </xf>
    <xf numFmtId="0" fontId="243" fillId="0" borderId="0" xfId="0" applyFont="1" applyFill="1" applyBorder="1" applyAlignment="1">
      <alignment horizontal="right"/>
    </xf>
    <xf numFmtId="0" fontId="14" fillId="54" borderId="65" xfId="0" applyFont="1" applyFill="1" applyBorder="1" applyAlignment="1">
      <alignment horizontal="left" vertical="center"/>
    </xf>
    <xf numFmtId="5" fontId="256" fillId="0" borderId="62" xfId="0" applyNumberFormat="1" applyFont="1" applyBorder="1"/>
    <xf numFmtId="0" fontId="260" fillId="0" borderId="0" xfId="0" applyFont="1" applyAlignment="1">
      <alignment horizontal="center"/>
    </xf>
    <xf numFmtId="164" fontId="0" fillId="0" borderId="54" xfId="4343" applyNumberFormat="1" applyFont="1" applyFill="1" applyBorder="1" applyAlignment="1"/>
    <xf numFmtId="164" fontId="0" fillId="0" borderId="3" xfId="4343" applyNumberFormat="1" applyFont="1" applyFill="1" applyBorder="1" applyAlignment="1"/>
    <xf numFmtId="164" fontId="0" fillId="0" borderId="21" xfId="4343" applyNumberFormat="1" applyFont="1" applyFill="1" applyBorder="1" applyAlignment="1"/>
    <xf numFmtId="164" fontId="0" fillId="0" borderId="119" xfId="4343" applyNumberFormat="1" applyFont="1" applyFill="1" applyBorder="1" applyAlignment="1"/>
    <xf numFmtId="164" fontId="0" fillId="0" borderId="123" xfId="4343" applyNumberFormat="1" applyFont="1" applyFill="1" applyBorder="1" applyAlignment="1"/>
    <xf numFmtId="10" fontId="0" fillId="0" borderId="0" xfId="4342" applyNumberFormat="1" applyFont="1"/>
    <xf numFmtId="164" fontId="0" fillId="0" borderId="126" xfId="4343" applyNumberFormat="1" applyFont="1" applyFill="1" applyBorder="1" applyAlignment="1"/>
    <xf numFmtId="164" fontId="0" fillId="0" borderId="63" xfId="4343" applyNumberFormat="1" applyFont="1" applyFill="1" applyBorder="1" applyAlignment="1"/>
    <xf numFmtId="164" fontId="0" fillId="0" borderId="55" xfId="4343" applyNumberFormat="1" applyFont="1" applyFill="1" applyBorder="1" applyAlignment="1"/>
    <xf numFmtId="164" fontId="0" fillId="12" borderId="114" xfId="4343" applyNumberFormat="1" applyFont="1" applyFill="1" applyBorder="1"/>
    <xf numFmtId="164" fontId="0" fillId="0" borderId="67" xfId="4343" applyNumberFormat="1" applyFont="1" applyFill="1" applyBorder="1" applyAlignment="1"/>
    <xf numFmtId="164" fontId="0" fillId="0" borderId="38" xfId="4343" applyNumberFormat="1" applyFont="1" applyFill="1" applyBorder="1" applyAlignment="1"/>
    <xf numFmtId="164" fontId="0" fillId="0" borderId="30" xfId="4343" applyNumberFormat="1" applyFont="1" applyFill="1" applyBorder="1" applyAlignment="1"/>
    <xf numFmtId="164" fontId="0" fillId="0" borderId="129" xfId="4343" applyNumberFormat="1" applyFont="1" applyFill="1" applyBorder="1" applyAlignment="1"/>
    <xf numFmtId="164" fontId="0" fillId="12" borderId="119" xfId="4343" applyNumberFormat="1" applyFont="1" applyFill="1" applyBorder="1"/>
    <xf numFmtId="331" fontId="0" fillId="0" borderId="113" xfId="0" applyNumberFormat="1" applyFont="1" applyFill="1" applyBorder="1"/>
    <xf numFmtId="330" fontId="7" fillId="0" borderId="82" xfId="4" applyNumberFormat="1" applyFont="1" applyFill="1" applyBorder="1" applyAlignment="1">
      <alignment horizontal="center" vertical="center"/>
    </xf>
    <xf numFmtId="330" fontId="7" fillId="0" borderId="38" xfId="4" applyNumberFormat="1" applyFont="1" applyFill="1" applyBorder="1" applyAlignment="1">
      <alignment horizontal="center" vertical="center"/>
    </xf>
    <xf numFmtId="330" fontId="7" fillId="0" borderId="54" xfId="4" applyNumberFormat="1" applyFont="1" applyFill="1" applyBorder="1" applyAlignment="1">
      <alignment horizontal="center" vertical="center"/>
    </xf>
    <xf numFmtId="330" fontId="0" fillId="0" borderId="66" xfId="0" applyNumberFormat="1" applyFont="1" applyFill="1" applyBorder="1" applyAlignment="1"/>
    <xf numFmtId="0" fontId="0" fillId="0" borderId="140" xfId="0" applyFont="1" applyBorder="1" applyAlignment="1" applyProtection="1">
      <alignment horizontal="center" vertical="center"/>
      <protection locked="0"/>
    </xf>
    <xf numFmtId="0" fontId="7" fillId="0" borderId="140" xfId="0" applyFont="1" applyBorder="1" applyAlignment="1" applyProtection="1">
      <alignment horizontal="left" vertical="center"/>
      <protection locked="0"/>
    </xf>
    <xf numFmtId="0" fontId="7" fillId="0" borderId="140" xfId="0" applyFont="1" applyBorder="1" applyAlignment="1" applyProtection="1">
      <alignment horizontal="center" vertical="center"/>
      <protection locked="0"/>
    </xf>
    <xf numFmtId="331" fontId="0" fillId="0" borderId="140" xfId="0" applyNumberFormat="1" applyFont="1" applyFill="1" applyBorder="1" applyAlignment="1">
      <alignment horizontal="right"/>
    </xf>
    <xf numFmtId="331" fontId="0" fillId="0" borderId="141" xfId="0" applyNumberFormat="1" applyFont="1" applyFill="1" applyBorder="1" applyAlignment="1">
      <alignment horizontal="right"/>
    </xf>
    <xf numFmtId="331" fontId="0" fillId="0" borderId="139" xfId="0" applyNumberFormat="1" applyFont="1" applyFill="1" applyBorder="1" applyAlignment="1">
      <alignment horizontal="right"/>
    </xf>
    <xf numFmtId="331" fontId="256" fillId="0" borderId="140" xfId="0" applyNumberFormat="1" applyFont="1" applyFill="1" applyBorder="1" applyAlignment="1">
      <alignment horizontal="right"/>
    </xf>
    <xf numFmtId="331" fontId="256" fillId="0" borderId="141" xfId="0" applyNumberFormat="1" applyFont="1" applyFill="1" applyBorder="1" applyAlignment="1">
      <alignment horizontal="right"/>
    </xf>
    <xf numFmtId="9" fontId="0" fillId="0" borderId="0" xfId="4342" applyFont="1" applyFill="1" applyBorder="1"/>
    <xf numFmtId="331" fontId="0" fillId="0" borderId="145" xfId="0" applyNumberFormat="1" applyFont="1" applyFill="1" applyBorder="1" applyAlignment="1">
      <alignment horizontal="center" vertical="center"/>
    </xf>
    <xf numFmtId="331" fontId="0" fillId="0" borderId="67" xfId="0" applyNumberFormat="1" applyFont="1" applyFill="1" applyBorder="1" applyAlignment="1">
      <alignment horizontal="center" vertical="center"/>
    </xf>
    <xf numFmtId="331" fontId="0" fillId="0" borderId="67" xfId="0" applyNumberFormat="1" applyFont="1" applyFill="1" applyBorder="1" applyAlignment="1">
      <alignment horizontal="right"/>
    </xf>
    <xf numFmtId="331" fontId="0" fillId="0" borderId="114" xfId="0" applyNumberFormat="1" applyFont="1" applyFill="1" applyBorder="1" applyAlignment="1">
      <alignment horizontal="right"/>
    </xf>
    <xf numFmtId="331" fontId="0" fillId="0" borderId="96" xfId="0" applyNumberFormat="1" applyFont="1" applyFill="1" applyBorder="1" applyAlignment="1">
      <alignment horizontal="center" vertical="center"/>
    </xf>
    <xf numFmtId="331" fontId="256" fillId="0" borderId="114" xfId="0" applyNumberFormat="1" applyFont="1" applyFill="1" applyBorder="1" applyAlignment="1">
      <alignment horizontal="right"/>
    </xf>
    <xf numFmtId="0" fontId="3" fillId="0" borderId="140" xfId="0" applyFont="1" applyBorder="1" applyAlignment="1">
      <alignment horizontal="center" vertical="center"/>
    </xf>
    <xf numFmtId="331" fontId="0" fillId="0" borderId="140" xfId="0" applyNumberFormat="1" applyFont="1" applyFill="1" applyBorder="1" applyAlignment="1">
      <alignment horizontal="center" vertical="center"/>
    </xf>
    <xf numFmtId="9" fontId="0" fillId="0" borderId="0" xfId="4342" applyFont="1" applyBorder="1"/>
    <xf numFmtId="0" fontId="256" fillId="0" borderId="140" xfId="0" applyFont="1" applyBorder="1" applyAlignment="1" applyProtection="1">
      <alignment horizontal="center"/>
      <protection locked="0"/>
    </xf>
    <xf numFmtId="164" fontId="0" fillId="0" borderId="141" xfId="4" applyNumberFormat="1" applyFont="1" applyFill="1" applyBorder="1" applyAlignment="1">
      <alignment horizontal="right"/>
    </xf>
    <xf numFmtId="164" fontId="0" fillId="0" borderId="145" xfId="4" applyNumberFormat="1" applyFont="1" applyFill="1" applyBorder="1" applyAlignment="1">
      <alignment horizontal="center" vertical="center"/>
    </xf>
    <xf numFmtId="164" fontId="0" fillId="0" borderId="111" xfId="4" applyNumberFormat="1" applyFont="1" applyFill="1" applyBorder="1" applyAlignment="1">
      <alignment horizontal="right"/>
    </xf>
    <xf numFmtId="164" fontId="256" fillId="0" borderId="86" xfId="4" applyNumberFormat="1" applyFont="1" applyFill="1" applyBorder="1" applyAlignment="1">
      <alignment horizontal="right"/>
    </xf>
    <xf numFmtId="164" fontId="0" fillId="12" borderId="130" xfId="4343" applyNumberFormat="1" applyFont="1" applyFill="1" applyBorder="1" applyAlignment="1">
      <alignment horizontal="center" vertical="center"/>
    </xf>
    <xf numFmtId="164" fontId="0" fillId="12" borderId="108" xfId="4343" applyNumberFormat="1" applyFont="1" applyFill="1" applyBorder="1" applyAlignment="1">
      <alignment horizontal="center" vertical="center"/>
    </xf>
    <xf numFmtId="164" fontId="0" fillId="12" borderId="118" xfId="4343" applyNumberFormat="1" applyFont="1" applyFill="1" applyBorder="1" applyAlignment="1">
      <alignment horizontal="center" vertical="center"/>
    </xf>
    <xf numFmtId="164" fontId="0" fillId="12" borderId="109" xfId="4343" applyNumberFormat="1" applyFont="1" applyFill="1" applyBorder="1" applyAlignment="1">
      <alignment horizontal="center" vertical="center"/>
    </xf>
    <xf numFmtId="164" fontId="0" fillId="12" borderId="69" xfId="4343" applyNumberFormat="1" applyFont="1" applyFill="1" applyBorder="1" applyAlignment="1">
      <alignment horizontal="center" vertical="center"/>
    </xf>
    <xf numFmtId="164" fontId="0" fillId="12" borderId="79" xfId="4343" applyNumberFormat="1" applyFont="1" applyFill="1" applyBorder="1" applyAlignment="1">
      <alignment horizontal="center" vertical="center"/>
    </xf>
    <xf numFmtId="164" fontId="0" fillId="12" borderId="70" xfId="4343" applyNumberFormat="1" applyFont="1" applyFill="1" applyBorder="1" applyAlignment="1">
      <alignment horizontal="center" vertical="center"/>
    </xf>
    <xf numFmtId="164" fontId="0" fillId="12" borderId="0" xfId="4343" applyNumberFormat="1" applyFont="1" applyFill="1" applyBorder="1" applyAlignment="1">
      <alignment horizontal="center" vertical="center"/>
    </xf>
    <xf numFmtId="164" fontId="0" fillId="0" borderId="67" xfId="4" applyNumberFormat="1" applyFont="1" applyFill="1" applyBorder="1" applyAlignment="1">
      <alignment horizontal="right"/>
    </xf>
    <xf numFmtId="164" fontId="0" fillId="12" borderId="71" xfId="4343" applyNumberFormat="1" applyFont="1" applyFill="1" applyBorder="1" applyAlignment="1">
      <alignment horizontal="center" vertical="center"/>
    </xf>
    <xf numFmtId="164" fontId="0" fillId="0" borderId="0" xfId="4343" applyNumberFormat="1" applyFont="1"/>
    <xf numFmtId="0" fontId="0" fillId="0" borderId="140" xfId="0" applyFont="1" applyFill="1" applyBorder="1"/>
    <xf numFmtId="0" fontId="0" fillId="0" borderId="140" xfId="0" applyFont="1" applyBorder="1" applyAlignment="1">
      <alignment horizontal="center"/>
    </xf>
    <xf numFmtId="331" fontId="243" fillId="0" borderId="140" xfId="0" applyNumberFormat="1" applyFont="1" applyFill="1" applyBorder="1" applyAlignment="1">
      <alignment horizontal="right"/>
    </xf>
    <xf numFmtId="0" fontId="0" fillId="0" borderId="140" xfId="0" applyFont="1" applyFill="1" applyBorder="1" applyAlignment="1" applyProtection="1">
      <alignment horizontal="center" vertical="center"/>
      <protection locked="0"/>
    </xf>
    <xf numFmtId="0" fontId="1" fillId="0" borderId="68" xfId="0" applyFont="1" applyFill="1" applyBorder="1" applyAlignment="1">
      <alignment horizontal="center" vertical="center"/>
    </xf>
    <xf numFmtId="164" fontId="256" fillId="0" borderId="66" xfId="4343" applyNumberFormat="1" applyFont="1" applyFill="1" applyBorder="1"/>
    <xf numFmtId="164" fontId="256" fillId="0" borderId="21" xfId="4343" applyNumberFormat="1" applyFont="1" applyFill="1" applyBorder="1"/>
    <xf numFmtId="164" fontId="256" fillId="0" borderId="61" xfId="4343" applyNumberFormat="1" applyFont="1" applyFill="1" applyBorder="1"/>
    <xf numFmtId="164" fontId="243" fillId="0" borderId="66" xfId="4343" applyNumberFormat="1" applyFont="1" applyFill="1" applyBorder="1"/>
    <xf numFmtId="164" fontId="256" fillId="0" borderId="62" xfId="4343" applyNumberFormat="1" applyFont="1" applyFill="1" applyBorder="1"/>
    <xf numFmtId="164" fontId="256" fillId="0" borderId="92" xfId="4343" applyNumberFormat="1" applyFont="1" applyFill="1" applyBorder="1"/>
    <xf numFmtId="164" fontId="256" fillId="0" borderId="88" xfId="4343" applyNumberFormat="1" applyFont="1" applyFill="1" applyBorder="1"/>
    <xf numFmtId="164" fontId="256" fillId="0" borderId="67" xfId="4343" applyNumberFormat="1" applyFont="1" applyFill="1" applyBorder="1"/>
    <xf numFmtId="164" fontId="256" fillId="0" borderId="97" xfId="4343" applyNumberFormat="1" applyFont="1" applyFill="1" applyBorder="1"/>
    <xf numFmtId="164" fontId="243" fillId="0" borderId="88" xfId="4343" applyNumberFormat="1" applyFont="1" applyFill="1" applyBorder="1"/>
    <xf numFmtId="164" fontId="243" fillId="0" borderId="142" xfId="4343" applyNumberFormat="1" applyFont="1" applyFill="1" applyBorder="1"/>
    <xf numFmtId="164" fontId="256" fillId="0" borderId="91" xfId="4343" applyNumberFormat="1" applyFont="1" applyFill="1" applyBorder="1"/>
    <xf numFmtId="164" fontId="256" fillId="0" borderId="100" xfId="4343" applyNumberFormat="1" applyFont="1" applyFill="1" applyBorder="1"/>
    <xf numFmtId="164" fontId="243" fillId="0" borderId="61" xfId="4343" applyNumberFormat="1" applyFont="1" applyFill="1" applyBorder="1"/>
    <xf numFmtId="164" fontId="0" fillId="0" borderId="125" xfId="4343" applyNumberFormat="1" applyFont="1" applyFill="1" applyBorder="1"/>
    <xf numFmtId="164" fontId="0" fillId="0" borderId="62" xfId="4343" applyNumberFormat="1" applyFont="1" applyFill="1" applyBorder="1"/>
    <xf numFmtId="164" fontId="0" fillId="0" borderId="113" xfId="4343" applyNumberFormat="1" applyFont="1" applyFill="1" applyBorder="1"/>
    <xf numFmtId="164" fontId="0" fillId="0" borderId="64" xfId="4343" applyNumberFormat="1" applyFont="1" applyFill="1" applyBorder="1"/>
    <xf numFmtId="164" fontId="256" fillId="0" borderId="89" xfId="4343" applyNumberFormat="1" applyFont="1" applyFill="1" applyBorder="1"/>
    <xf numFmtId="164" fontId="0" fillId="0" borderId="143" xfId="4343" applyNumberFormat="1" applyFont="1" applyFill="1" applyBorder="1"/>
    <xf numFmtId="164" fontId="0" fillId="0" borderId="140" xfId="4343" applyNumberFormat="1" applyFont="1" applyFill="1" applyBorder="1"/>
    <xf numFmtId="164" fontId="0" fillId="0" borderId="141" xfId="4343" applyNumberFormat="1" applyFont="1" applyFill="1" applyBorder="1"/>
    <xf numFmtId="164" fontId="256" fillId="0" borderId="140" xfId="4343" applyNumberFormat="1" applyFont="1" applyFill="1" applyBorder="1"/>
    <xf numFmtId="164" fontId="0" fillId="0" borderId="83" xfId="4343" applyNumberFormat="1" applyFont="1" applyFill="1" applyBorder="1"/>
    <xf numFmtId="164" fontId="256" fillId="0" borderId="139" xfId="4343" applyNumberFormat="1" applyFont="1" applyFill="1" applyBorder="1"/>
    <xf numFmtId="164" fontId="256" fillId="0" borderId="142" xfId="4343" applyNumberFormat="1" applyFont="1" applyFill="1" applyBorder="1"/>
    <xf numFmtId="164" fontId="7" fillId="0" borderId="129" xfId="4343" applyNumberFormat="1" applyFont="1" applyFill="1" applyBorder="1" applyAlignment="1">
      <alignment horizontal="right"/>
    </xf>
    <xf numFmtId="164" fontId="7" fillId="0" borderId="21" xfId="4343" applyNumberFormat="1" applyFont="1" applyFill="1" applyBorder="1" applyAlignment="1">
      <alignment horizontal="right"/>
    </xf>
    <xf numFmtId="164" fontId="0" fillId="0" borderId="21" xfId="4343" applyNumberFormat="1" applyFont="1" applyFill="1" applyBorder="1"/>
    <xf numFmtId="164" fontId="0" fillId="0" borderId="3" xfId="4343" applyNumberFormat="1" applyFont="1" applyFill="1" applyBorder="1"/>
    <xf numFmtId="164" fontId="256" fillId="0" borderId="54" xfId="4343" applyNumberFormat="1" applyFont="1" applyFill="1" applyBorder="1"/>
    <xf numFmtId="164" fontId="256" fillId="0" borderId="60" xfId="4343" applyNumberFormat="1" applyFont="1" applyFill="1" applyBorder="1" applyAlignment="1">
      <alignment horizontal="right"/>
    </xf>
    <xf numFmtId="164" fontId="7" fillId="0" borderId="125" xfId="4343" applyNumberFormat="1" applyFont="1" applyFill="1" applyBorder="1" applyAlignment="1">
      <alignment horizontal="right"/>
    </xf>
    <xf numFmtId="164" fontId="7" fillId="0" borderId="62" xfId="4343" applyNumberFormat="1" applyFont="1" applyFill="1" applyBorder="1" applyAlignment="1">
      <alignment horizontal="right"/>
    </xf>
    <xf numFmtId="164" fontId="256" fillId="0" borderId="89" xfId="4343" applyNumberFormat="1" applyFont="1" applyFill="1" applyBorder="1" applyAlignment="1">
      <alignment horizontal="right"/>
    </xf>
    <xf numFmtId="164" fontId="0" fillId="0" borderId="95" xfId="4343" applyNumberFormat="1" applyFont="1" applyFill="1" applyBorder="1"/>
    <xf numFmtId="164" fontId="243" fillId="0" borderId="67" xfId="4343" applyNumberFormat="1" applyFont="1" applyFill="1" applyBorder="1"/>
    <xf numFmtId="164" fontId="0" fillId="0" borderId="119" xfId="4343" applyNumberFormat="1" applyFont="1" applyFill="1" applyBorder="1"/>
    <xf numFmtId="164" fontId="0" fillId="0" borderId="143" xfId="4343" applyNumberFormat="1" applyFont="1" applyBorder="1"/>
    <xf numFmtId="164" fontId="0" fillId="0" borderId="140" xfId="4343" applyNumberFormat="1" applyFont="1" applyBorder="1"/>
    <xf numFmtId="164" fontId="256" fillId="0" borderId="139" xfId="4343" applyNumberFormat="1" applyFont="1" applyBorder="1"/>
    <xf numFmtId="164" fontId="256" fillId="0" borderId="95" xfId="4343" applyNumberFormat="1" applyFont="1" applyBorder="1"/>
    <xf numFmtId="164" fontId="7" fillId="0" borderId="94" xfId="4343" applyNumberFormat="1" applyFont="1" applyFill="1" applyBorder="1" applyAlignment="1">
      <alignment horizontal="right"/>
    </xf>
    <xf numFmtId="164" fontId="0" fillId="0" borderId="89" xfId="4343" applyNumberFormat="1" applyFont="1" applyFill="1" applyBorder="1"/>
    <xf numFmtId="164" fontId="0" fillId="0" borderId="125" xfId="4343" applyNumberFormat="1" applyFont="1" applyBorder="1"/>
    <xf numFmtId="164" fontId="0" fillId="0" borderId="62" xfId="4343" applyNumberFormat="1" applyFont="1" applyBorder="1"/>
    <xf numFmtId="164" fontId="256" fillId="0" borderId="89" xfId="4343" applyNumberFormat="1" applyFont="1" applyBorder="1"/>
    <xf numFmtId="164" fontId="0" fillId="0" borderId="145" xfId="4343" applyNumberFormat="1" applyFont="1" applyBorder="1"/>
    <xf numFmtId="164" fontId="0" fillId="0" borderId="67" xfId="4343" applyNumberFormat="1" applyFont="1" applyBorder="1"/>
    <xf numFmtId="164" fontId="0" fillId="0" borderId="120" xfId="4343" applyNumberFormat="1" applyFont="1" applyFill="1" applyBorder="1"/>
    <xf numFmtId="164" fontId="0" fillId="0" borderId="63" xfId="4343" applyNumberFormat="1" applyFont="1" applyFill="1" applyBorder="1"/>
    <xf numFmtId="164" fontId="0" fillId="0" borderId="145" xfId="4343" applyNumberFormat="1" applyFont="1" applyFill="1" applyBorder="1"/>
    <xf numFmtId="164" fontId="0" fillId="0" borderId="67" xfId="4343" applyNumberFormat="1" applyFont="1" applyFill="1" applyBorder="1"/>
    <xf numFmtId="164" fontId="7" fillId="0" borderId="60" xfId="4343" applyNumberFormat="1" applyFont="1" applyFill="1" applyBorder="1" applyAlignment="1">
      <alignment horizontal="right"/>
    </xf>
    <xf numFmtId="164" fontId="243" fillId="0" borderId="21" xfId="4343" applyNumberFormat="1" applyFont="1" applyFill="1" applyBorder="1"/>
    <xf numFmtId="164" fontId="256" fillId="0" borderId="95" xfId="4343" applyNumberFormat="1" applyFont="1" applyFill="1" applyBorder="1"/>
    <xf numFmtId="164" fontId="243" fillId="0" borderId="62" xfId="4343" applyNumberFormat="1" applyFont="1" applyFill="1" applyBorder="1"/>
    <xf numFmtId="164" fontId="256" fillId="0" borderId="94" xfId="4343" applyNumberFormat="1" applyFont="1" applyFill="1" applyBorder="1" applyAlignment="1">
      <alignment horizontal="right"/>
    </xf>
    <xf numFmtId="164" fontId="7" fillId="0" borderId="96" xfId="4343" applyNumberFormat="1" applyFont="1" applyFill="1" applyBorder="1" applyAlignment="1">
      <alignment horizontal="right"/>
    </xf>
    <xf numFmtId="164" fontId="7" fillId="0" borderId="67" xfId="4343" applyNumberFormat="1" applyFont="1" applyFill="1" applyBorder="1" applyAlignment="1">
      <alignment horizontal="right"/>
    </xf>
    <xf numFmtId="164" fontId="7" fillId="0" borderId="145" xfId="4343" applyNumberFormat="1" applyFont="1" applyFill="1" applyBorder="1" applyAlignment="1">
      <alignment horizontal="right"/>
    </xf>
    <xf numFmtId="164" fontId="0" fillId="0" borderId="139" xfId="4343" applyNumberFormat="1" applyFont="1" applyFill="1" applyBorder="1"/>
    <xf numFmtId="164" fontId="243" fillId="0" borderId="140" xfId="4343" applyNumberFormat="1" applyFont="1" applyFill="1" applyBorder="1"/>
    <xf numFmtId="164" fontId="256" fillId="0" borderId="38" xfId="4343" applyNumberFormat="1" applyFont="1" applyFill="1" applyBorder="1"/>
    <xf numFmtId="164" fontId="256" fillId="0" borderId="55" xfId="4343" applyNumberFormat="1" applyFont="1" applyFill="1" applyBorder="1"/>
    <xf numFmtId="164" fontId="256" fillId="0" borderId="56" xfId="4343" applyNumberFormat="1" applyFont="1" applyFill="1" applyBorder="1"/>
    <xf numFmtId="164" fontId="0" fillId="12" borderId="144" xfId="4343" applyNumberFormat="1" applyFont="1" applyFill="1" applyBorder="1" applyAlignment="1">
      <alignment horizontal="center" vertical="center"/>
    </xf>
    <xf numFmtId="164" fontId="0" fillId="0" borderId="70" xfId="4343" applyNumberFormat="1" applyFont="1" applyFill="1" applyBorder="1"/>
    <xf numFmtId="164" fontId="0" fillId="0" borderId="71" xfId="4343" applyNumberFormat="1" applyFont="1" applyFill="1" applyBorder="1"/>
    <xf numFmtId="164" fontId="0" fillId="0" borderId="78" xfId="4343" applyNumberFormat="1" applyFont="1" applyFill="1" applyBorder="1"/>
    <xf numFmtId="164" fontId="0" fillId="0" borderId="66" xfId="4343" applyNumberFormat="1" applyFont="1" applyFill="1" applyBorder="1"/>
    <xf numFmtId="164" fontId="0" fillId="0" borderId="91" xfId="4343" applyNumberFormat="1" applyFont="1" applyFill="1" applyBorder="1"/>
    <xf numFmtId="164" fontId="0" fillId="0" borderId="99" xfId="4343" applyNumberFormat="1" applyFont="1" applyFill="1" applyBorder="1"/>
    <xf numFmtId="164" fontId="0" fillId="0" borderId="100" xfId="4343" applyNumberFormat="1" applyFont="1" applyFill="1" applyBorder="1"/>
    <xf numFmtId="164" fontId="0" fillId="0" borderId="92" xfId="4343" applyNumberFormat="1" applyFont="1" applyFill="1" applyBorder="1"/>
    <xf numFmtId="164" fontId="0" fillId="0" borderId="88" xfId="4343" applyNumberFormat="1" applyFont="1" applyFill="1" applyBorder="1"/>
    <xf numFmtId="164" fontId="0" fillId="0" borderId="142" xfId="4343" applyNumberFormat="1" applyFont="1" applyFill="1" applyBorder="1"/>
    <xf numFmtId="164" fontId="0" fillId="0" borderId="54" xfId="4343" applyNumberFormat="1" applyFont="1" applyFill="1" applyBorder="1"/>
    <xf numFmtId="164" fontId="0" fillId="0" borderId="61" xfId="4343" applyNumberFormat="1" applyFont="1" applyFill="1" applyBorder="1"/>
    <xf numFmtId="164" fontId="0" fillId="0" borderId="96" xfId="4343" applyNumberFormat="1" applyFont="1" applyFill="1" applyBorder="1"/>
    <xf numFmtId="164" fontId="0" fillId="0" borderId="97" xfId="4343" applyNumberFormat="1" applyFont="1" applyFill="1" applyBorder="1"/>
    <xf numFmtId="164" fontId="7" fillId="0" borderId="89" xfId="4343" applyNumberFormat="1" applyFont="1" applyFill="1" applyBorder="1" applyAlignment="1">
      <alignment horizontal="right"/>
    </xf>
    <xf numFmtId="164" fontId="0" fillId="0" borderId="95" xfId="4343" applyNumberFormat="1" applyFont="1" applyBorder="1"/>
    <xf numFmtId="164" fontId="0" fillId="0" borderId="139" xfId="4343" applyNumberFormat="1" applyFont="1" applyBorder="1"/>
    <xf numFmtId="164" fontId="7" fillId="0" borderId="125" xfId="4343" applyNumberFormat="1" applyFont="1" applyBorder="1"/>
    <xf numFmtId="164" fontId="7" fillId="0" borderId="62" xfId="4343" applyNumberFormat="1" applyFont="1" applyBorder="1"/>
    <xf numFmtId="164" fontId="7" fillId="0" borderId="62" xfId="4343" applyNumberFormat="1" applyFont="1" applyFill="1" applyBorder="1"/>
    <xf numFmtId="164" fontId="7" fillId="0" borderId="89" xfId="4343" applyNumberFormat="1" applyFont="1" applyBorder="1"/>
    <xf numFmtId="164" fontId="7" fillId="0" borderId="66" xfId="4343" applyNumberFormat="1" applyFont="1" applyFill="1" applyBorder="1"/>
    <xf numFmtId="164" fontId="7" fillId="0" borderId="92" xfId="4343" applyNumberFormat="1" applyFont="1" applyFill="1" applyBorder="1"/>
    <xf numFmtId="164" fontId="7" fillId="0" borderId="145" xfId="4343" applyNumberFormat="1" applyFont="1" applyBorder="1"/>
    <xf numFmtId="164" fontId="7" fillId="0" borderId="67" xfId="4343" applyNumberFormat="1" applyFont="1" applyBorder="1"/>
    <xf numFmtId="164" fontId="7" fillId="0" borderId="66" xfId="4343" applyNumberFormat="1" applyFont="1" applyFill="1" applyBorder="1" applyAlignment="1">
      <alignment horizontal="right"/>
    </xf>
    <xf numFmtId="164" fontId="7" fillId="0" borderId="92" xfId="4343" applyNumberFormat="1" applyFont="1" applyFill="1" applyBorder="1" applyAlignment="1">
      <alignment horizontal="right"/>
    </xf>
    <xf numFmtId="164" fontId="7" fillId="0" borderId="139" xfId="4343" applyNumberFormat="1" applyFont="1" applyFill="1" applyBorder="1" applyAlignment="1">
      <alignment horizontal="right"/>
    </xf>
    <xf numFmtId="164" fontId="7" fillId="0" borderId="140" xfId="4343" applyNumberFormat="1" applyFont="1" applyFill="1" applyBorder="1" applyAlignment="1">
      <alignment horizontal="right"/>
    </xf>
    <xf numFmtId="164" fontId="7" fillId="0" borderId="88" xfId="4343" applyNumberFormat="1" applyFont="1" applyFill="1" applyBorder="1" applyAlignment="1">
      <alignment horizontal="right"/>
    </xf>
    <xf numFmtId="164" fontId="7" fillId="0" borderId="142" xfId="4343" applyNumberFormat="1" applyFont="1" applyFill="1" applyBorder="1" applyAlignment="1">
      <alignment horizontal="right"/>
    </xf>
    <xf numFmtId="164" fontId="0" fillId="0" borderId="38" xfId="4343" applyNumberFormat="1" applyFont="1" applyFill="1" applyBorder="1"/>
    <xf numFmtId="164" fontId="0" fillId="12" borderId="78" xfId="4343" applyNumberFormat="1" applyFont="1" applyFill="1" applyBorder="1" applyAlignment="1">
      <alignment horizontal="center" vertical="center"/>
    </xf>
    <xf numFmtId="331" fontId="0" fillId="0" borderId="140" xfId="0" applyNumberFormat="1" applyFont="1" applyFill="1" applyBorder="1" applyAlignment="1">
      <alignment horizontal="right" vertical="center"/>
    </xf>
    <xf numFmtId="331" fontId="0" fillId="0" borderId="142" xfId="0" applyNumberFormat="1" applyFont="1" applyFill="1" applyBorder="1" applyAlignment="1">
      <alignment horizontal="right" vertical="center"/>
    </xf>
    <xf numFmtId="331" fontId="256" fillId="0" borderId="140" xfId="0" applyNumberFormat="1" applyFont="1" applyFill="1" applyBorder="1" applyAlignment="1">
      <alignment horizontal="right" vertical="center"/>
    </xf>
    <xf numFmtId="331" fontId="256" fillId="0" borderId="142" xfId="0" applyNumberFormat="1" applyFont="1" applyFill="1" applyBorder="1" applyAlignment="1">
      <alignment horizontal="right" vertical="center"/>
    </xf>
    <xf numFmtId="331" fontId="243" fillId="0" borderId="0" xfId="4339" applyNumberFormat="1" applyFont="1" applyFill="1"/>
    <xf numFmtId="164" fontId="256" fillId="0" borderId="54" xfId="4343" applyNumberFormat="1" applyFont="1" applyFill="1" applyBorder="1" applyAlignment="1">
      <alignment horizontal="right"/>
    </xf>
    <xf numFmtId="164" fontId="256" fillId="0" borderId="61" xfId="4343" applyNumberFormat="1" applyFont="1" applyFill="1" applyBorder="1" applyAlignment="1">
      <alignment horizontal="right"/>
    </xf>
    <xf numFmtId="164" fontId="256" fillId="0" borderId="66" xfId="4343" applyNumberFormat="1" applyFont="1" applyFill="1" applyBorder="1" applyAlignment="1">
      <alignment horizontal="right"/>
    </xf>
    <xf numFmtId="164" fontId="256" fillId="0" borderId="92" xfId="4343" applyNumberFormat="1" applyFont="1" applyFill="1" applyBorder="1" applyAlignment="1">
      <alignment horizontal="right"/>
    </xf>
    <xf numFmtId="164" fontId="256" fillId="0" borderId="66" xfId="4343" applyNumberFormat="1" applyFont="1" applyFill="1" applyBorder="1" applyAlignment="1">
      <alignment horizontal="right" vertical="center"/>
    </xf>
    <xf numFmtId="164" fontId="256" fillId="0" borderId="92" xfId="4343" applyNumberFormat="1" applyFont="1" applyFill="1" applyBorder="1" applyAlignment="1">
      <alignment horizontal="right" vertical="center"/>
    </xf>
    <xf numFmtId="164" fontId="256" fillId="0" borderId="96" xfId="4343" applyNumberFormat="1" applyFont="1" applyFill="1" applyBorder="1" applyAlignment="1">
      <alignment horizontal="right" vertical="center"/>
    </xf>
    <xf numFmtId="164" fontId="256" fillId="0" borderId="97" xfId="4343" applyNumberFormat="1" applyFont="1" applyFill="1" applyBorder="1" applyAlignment="1">
      <alignment horizontal="right" vertical="center"/>
    </xf>
    <xf numFmtId="164" fontId="7" fillId="0" borderId="96" xfId="4" applyNumberFormat="1" applyFont="1" applyFill="1" applyBorder="1" applyAlignment="1">
      <alignment horizontal="right" vertical="center"/>
    </xf>
    <xf numFmtId="164" fontId="7" fillId="0" borderId="86" xfId="4" applyNumberFormat="1" applyFont="1" applyFill="1" applyBorder="1" applyAlignment="1">
      <alignment horizontal="right" vertical="center"/>
    </xf>
    <xf numFmtId="164" fontId="256" fillId="0" borderId="96" xfId="4" applyNumberFormat="1" applyFont="1" applyFill="1" applyBorder="1" applyAlignment="1">
      <alignment horizontal="right" vertical="center"/>
    </xf>
    <xf numFmtId="164" fontId="0" fillId="0" borderId="140" xfId="4" applyNumberFormat="1" applyFont="1" applyFill="1" applyBorder="1" applyAlignment="1">
      <alignment horizontal="right" vertical="center"/>
    </xf>
    <xf numFmtId="164" fontId="7" fillId="0" borderId="140" xfId="4" applyNumberFormat="1" applyFont="1" applyFill="1" applyBorder="1" applyAlignment="1">
      <alignment horizontal="right" vertical="center"/>
    </xf>
    <xf numFmtId="164" fontId="7" fillId="0" borderId="142" xfId="4" applyNumberFormat="1" applyFont="1" applyFill="1" applyBorder="1" applyAlignment="1">
      <alignment horizontal="right" vertical="center"/>
    </xf>
    <xf numFmtId="164" fontId="256" fillId="0" borderId="140" xfId="4" applyNumberFormat="1" applyFont="1" applyFill="1" applyBorder="1" applyAlignment="1">
      <alignment horizontal="right" vertical="center"/>
    </xf>
    <xf numFmtId="164" fontId="256" fillId="0" borderId="142" xfId="4" applyNumberFormat="1" applyFont="1" applyFill="1" applyBorder="1" applyAlignment="1">
      <alignment horizontal="right" vertical="center"/>
    </xf>
    <xf numFmtId="164" fontId="0" fillId="12" borderId="105" xfId="4343" applyNumberFormat="1" applyFont="1" applyFill="1" applyBorder="1" applyAlignment="1">
      <alignment horizontal="center" vertical="center"/>
    </xf>
    <xf numFmtId="0" fontId="256" fillId="0" borderId="63" xfId="0" applyFont="1" applyFill="1" applyBorder="1" applyAlignment="1" applyProtection="1">
      <alignment horizontal="center" wrapText="1"/>
      <protection locked="0"/>
    </xf>
    <xf numFmtId="0" fontId="256" fillId="0" borderId="63" xfId="0" applyFont="1" applyFill="1" applyBorder="1" applyAlignment="1" applyProtection="1">
      <alignment horizontal="left" wrapText="1" indent="1"/>
      <protection locked="0"/>
    </xf>
    <xf numFmtId="0" fontId="256" fillId="0" borderId="67" xfId="0" applyFont="1" applyFill="1" applyBorder="1" applyAlignment="1" applyProtection="1">
      <alignment horizontal="center" wrapText="1"/>
      <protection locked="0"/>
    </xf>
    <xf numFmtId="0" fontId="7" fillId="0" borderId="96" xfId="0" applyFont="1" applyBorder="1" applyAlignment="1" applyProtection="1">
      <alignment horizontal="center"/>
      <protection locked="0"/>
    </xf>
    <xf numFmtId="0" fontId="7" fillId="0" borderId="38" xfId="0" applyFont="1" applyBorder="1" applyAlignment="1" applyProtection="1">
      <alignment horizontal="center"/>
      <protection locked="0"/>
    </xf>
    <xf numFmtId="0" fontId="7" fillId="0" borderId="67" xfId="0" applyFont="1" applyBorder="1" applyAlignment="1" applyProtection="1">
      <alignment horizontal="center"/>
      <protection locked="0"/>
    </xf>
    <xf numFmtId="0" fontId="7" fillId="0" borderId="21" xfId="0" applyFont="1" applyBorder="1" applyAlignment="1" applyProtection="1">
      <alignment horizontal="center"/>
      <protection locked="0"/>
    </xf>
    <xf numFmtId="0" fontId="7" fillId="0" borderId="54" xfId="0" applyFont="1" applyBorder="1" applyAlignment="1" applyProtection="1">
      <alignment horizontal="center"/>
      <protection locked="0"/>
    </xf>
    <xf numFmtId="0" fontId="0" fillId="0" borderId="38" xfId="0" applyFont="1" applyBorder="1" applyAlignment="1" applyProtection="1">
      <alignment horizontal="center"/>
      <protection locked="0"/>
    </xf>
    <xf numFmtId="0" fontId="7" fillId="0" borderId="30" xfId="0" applyFont="1" applyFill="1" applyBorder="1" applyAlignment="1" applyProtection="1">
      <alignment horizontal="center"/>
      <protection locked="0"/>
    </xf>
    <xf numFmtId="0" fontId="0" fillId="0" borderId="55" xfId="0" applyFont="1" applyFill="1" applyBorder="1" applyAlignment="1" applyProtection="1">
      <alignment horizontal="center" vertical="center" wrapText="1"/>
      <protection locked="0"/>
    </xf>
    <xf numFmtId="0" fontId="0" fillId="0" borderId="38" xfId="0" applyFont="1" applyFill="1" applyBorder="1" applyAlignment="1" applyProtection="1">
      <alignment horizontal="center"/>
      <protection locked="0"/>
    </xf>
    <xf numFmtId="0" fontId="7" fillId="0" borderId="66" xfId="0" applyFont="1" applyBorder="1" applyAlignment="1" applyProtection="1">
      <alignment horizontal="center"/>
      <protection locked="0"/>
    </xf>
    <xf numFmtId="0" fontId="7" fillId="0" borderId="63" xfId="0" applyFont="1" applyFill="1" applyBorder="1" applyAlignment="1" applyProtection="1">
      <alignment horizontal="center"/>
      <protection locked="0"/>
    </xf>
    <xf numFmtId="0" fontId="0" fillId="0" borderId="54" xfId="0" applyFont="1" applyFill="1" applyBorder="1" applyAlignment="1" applyProtection="1">
      <alignment horizontal="center"/>
      <protection locked="0"/>
    </xf>
    <xf numFmtId="0" fontId="0" fillId="0" borderId="67" xfId="0" applyFont="1" applyBorder="1"/>
    <xf numFmtId="0" fontId="7" fillId="0" borderId="55" xfId="0" applyFont="1" applyBorder="1" applyAlignment="1" applyProtection="1">
      <alignment horizontal="center"/>
      <protection locked="0"/>
    </xf>
    <xf numFmtId="3" fontId="0" fillId="0" borderId="79" xfId="0" applyNumberFormat="1" applyFont="1" applyBorder="1" applyAlignment="1">
      <alignment horizontal="right" vertical="center"/>
    </xf>
    <xf numFmtId="3" fontId="0" fillId="0" borderId="76" xfId="0" applyNumberFormat="1" applyFont="1" applyBorder="1" applyAlignment="1">
      <alignment horizontal="right" vertical="center"/>
    </xf>
    <xf numFmtId="0" fontId="0" fillId="0" borderId="62" xfId="0" applyFont="1" applyBorder="1"/>
    <xf numFmtId="0" fontId="0" fillId="0" borderId="96" xfId="0" applyFont="1" applyBorder="1" applyAlignment="1" applyProtection="1">
      <alignment horizontal="center"/>
      <protection locked="0"/>
    </xf>
    <xf numFmtId="0" fontId="0" fillId="0" borderId="54" xfId="0" applyFont="1" applyBorder="1" applyAlignment="1" applyProtection="1">
      <alignment horizontal="center"/>
      <protection locked="0"/>
    </xf>
    <xf numFmtId="164" fontId="256" fillId="12" borderId="70" xfId="4343" applyNumberFormat="1" applyFont="1" applyFill="1" applyBorder="1" applyAlignment="1">
      <alignment horizontal="center" vertical="center"/>
    </xf>
    <xf numFmtId="164" fontId="256" fillId="12" borderId="71" xfId="4343" applyNumberFormat="1" applyFont="1" applyFill="1" applyBorder="1" applyAlignment="1">
      <alignment horizontal="center" vertical="center"/>
    </xf>
    <xf numFmtId="164" fontId="256" fillId="12" borderId="69" xfId="4343" applyNumberFormat="1" applyFont="1" applyFill="1" applyBorder="1" applyAlignment="1">
      <alignment horizontal="center" vertical="center"/>
    </xf>
    <xf numFmtId="164" fontId="0" fillId="0" borderId="139" xfId="0" applyNumberFormat="1" applyFont="1" applyBorder="1"/>
    <xf numFmtId="190" fontId="0" fillId="0" borderId="0" xfId="4342" applyNumberFormat="1" applyFont="1"/>
    <xf numFmtId="44" fontId="12" fillId="0" borderId="0" xfId="4343" applyNumberFormat="1" applyFont="1" applyFill="1" applyBorder="1"/>
    <xf numFmtId="9" fontId="12" fillId="0" borderId="0" xfId="4342" applyFont="1"/>
    <xf numFmtId="164" fontId="9" fillId="0" borderId="0" xfId="4342" applyNumberFormat="1" applyFont="1"/>
    <xf numFmtId="331" fontId="10" fillId="0" borderId="139" xfId="4339" applyNumberFormat="1" applyFont="1" applyFill="1" applyBorder="1" applyAlignment="1">
      <alignment horizontal="left" indent="1"/>
    </xf>
    <xf numFmtId="0" fontId="0" fillId="0" borderId="55" xfId="0" applyFont="1" applyFill="1" applyBorder="1" applyAlignment="1" applyProtection="1">
      <alignment horizontal="left" vertical="center" wrapText="1" indent="1"/>
      <protection locked="0"/>
    </xf>
    <xf numFmtId="331" fontId="0" fillId="0" borderId="30" xfId="4339" applyNumberFormat="1" applyFont="1" applyBorder="1" applyAlignment="1">
      <alignment horizontal="left" indent="1"/>
    </xf>
    <xf numFmtId="0" fontId="7" fillId="0" borderId="62" xfId="0" applyFont="1" applyBorder="1" applyAlignment="1" applyProtection="1">
      <alignment horizontal="left" indent="1"/>
      <protection locked="0"/>
    </xf>
    <xf numFmtId="0" fontId="0" fillId="0" borderId="55" xfId="0" applyFont="1" applyBorder="1" applyAlignment="1" applyProtection="1">
      <alignment horizontal="left" vertical="center" wrapText="1" indent="1"/>
      <protection locked="0"/>
    </xf>
    <xf numFmtId="331" fontId="0" fillId="0" borderId="63" xfId="4339" applyNumberFormat="1" applyFont="1" applyFill="1" applyBorder="1" applyAlignment="1">
      <alignment horizontal="left" indent="1"/>
    </xf>
    <xf numFmtId="331" fontId="0" fillId="0" borderId="3" xfId="4339" applyNumberFormat="1" applyFont="1" applyFill="1" applyBorder="1" applyAlignment="1">
      <alignment horizontal="left" indent="1"/>
    </xf>
    <xf numFmtId="0" fontId="0" fillId="0" borderId="3" xfId="0" applyFont="1" applyBorder="1" applyAlignment="1" applyProtection="1">
      <alignment horizontal="left" indent="1"/>
      <protection locked="0"/>
    </xf>
    <xf numFmtId="0" fontId="0" fillId="0" borderId="63" xfId="0" applyFont="1" applyBorder="1" applyAlignment="1" applyProtection="1">
      <alignment horizontal="left" indent="1"/>
      <protection locked="0"/>
    </xf>
    <xf numFmtId="0" fontId="0" fillId="0" borderId="62" xfId="0" applyFill="1" applyBorder="1" applyAlignment="1">
      <alignment horizontal="center" vertical="center"/>
    </xf>
    <xf numFmtId="0" fontId="0" fillId="0" borderId="140" xfId="0" applyFont="1" applyFill="1" applyBorder="1" applyAlignment="1">
      <alignment horizontal="center"/>
    </xf>
    <xf numFmtId="0" fontId="0" fillId="0" borderId="38"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62" xfId="0" applyFill="1" applyBorder="1" applyAlignment="1" applyProtection="1">
      <alignment horizontal="center" vertical="center"/>
      <protection locked="0"/>
    </xf>
    <xf numFmtId="0" fontId="288" fillId="0" borderId="62" xfId="0" applyFont="1" applyFill="1" applyBorder="1" applyAlignment="1" applyProtection="1">
      <alignment horizontal="center" vertical="center"/>
      <protection locked="0"/>
    </xf>
    <xf numFmtId="0" fontId="288" fillId="0" borderId="21" xfId="0" applyFont="1" applyFill="1" applyBorder="1" applyAlignment="1" applyProtection="1">
      <alignment horizontal="center" vertical="center"/>
      <protection locked="0"/>
    </xf>
    <xf numFmtId="44" fontId="243" fillId="0" borderId="0" xfId="0" applyNumberFormat="1" applyFont="1" applyFill="1"/>
    <xf numFmtId="331" fontId="243" fillId="12" borderId="0" xfId="4339" applyNumberFormat="1" applyFont="1" applyFill="1" applyBorder="1"/>
    <xf numFmtId="164" fontId="256" fillId="0" borderId="0" xfId="1" applyNumberFormat="1" applyFont="1"/>
    <xf numFmtId="164" fontId="256" fillId="0" borderId="4" xfId="1" applyNumberFormat="1" applyFont="1" applyBorder="1"/>
    <xf numFmtId="9" fontId="256" fillId="0" borderId="0" xfId="0" applyNumberFormat="1" applyFont="1" applyFill="1"/>
    <xf numFmtId="9" fontId="256" fillId="0" borderId="4" xfId="0" applyNumberFormat="1" applyFont="1" applyFill="1" applyBorder="1"/>
    <xf numFmtId="0" fontId="260" fillId="0" borderId="0" xfId="0" applyFont="1" applyFill="1"/>
    <xf numFmtId="9" fontId="251" fillId="0" borderId="0" xfId="2" applyFont="1" applyAlignment="1">
      <alignment horizontal="center"/>
    </xf>
    <xf numFmtId="190" fontId="251" fillId="53" borderId="0" xfId="2" applyNumberFormat="1" applyFont="1" applyFill="1" applyBorder="1" applyAlignment="1">
      <alignment horizontal="center"/>
    </xf>
    <xf numFmtId="164" fontId="251" fillId="53" borderId="0" xfId="0" applyNumberFormat="1" applyFont="1" applyFill="1" applyAlignment="1">
      <alignment horizontal="center"/>
    </xf>
    <xf numFmtId="9" fontId="251" fillId="53" borderId="0" xfId="2" applyFont="1" applyFill="1" applyAlignment="1">
      <alignment horizontal="center"/>
    </xf>
    <xf numFmtId="5" fontId="2" fillId="53" borderId="66" xfId="1" applyNumberFormat="1" applyFont="1" applyFill="1" applyBorder="1"/>
    <xf numFmtId="164" fontId="14" fillId="60" borderId="141" xfId="1" applyNumberFormat="1" applyFont="1" applyFill="1" applyBorder="1" applyAlignment="1" applyProtection="1">
      <alignment horizontal="center"/>
      <protection locked="0"/>
    </xf>
    <xf numFmtId="164" fontId="14" fillId="60" borderId="140" xfId="1" applyNumberFormat="1" applyFont="1" applyFill="1" applyBorder="1" applyAlignment="1" applyProtection="1">
      <alignment horizontal="center"/>
      <protection locked="0"/>
    </xf>
    <xf numFmtId="164" fontId="256" fillId="0" borderId="117" xfId="1" applyNumberFormat="1" applyFont="1" applyFill="1" applyBorder="1" applyAlignment="1">
      <alignment horizontal="right"/>
    </xf>
    <xf numFmtId="164" fontId="256" fillId="0" borderId="21" xfId="1" applyNumberFormat="1" applyFont="1" applyFill="1" applyBorder="1" applyAlignment="1">
      <alignment horizontal="right"/>
    </xf>
    <xf numFmtId="164" fontId="256" fillId="0" borderId="119" xfId="1" applyNumberFormat="1" applyFont="1" applyFill="1" applyBorder="1" applyAlignment="1">
      <alignment horizontal="right"/>
    </xf>
    <xf numFmtId="164" fontId="256" fillId="0" borderId="141" xfId="1" applyNumberFormat="1" applyFont="1" applyFill="1" applyBorder="1" applyAlignment="1">
      <alignment horizontal="right"/>
    </xf>
    <xf numFmtId="164" fontId="256" fillId="0" borderId="140" xfId="1" applyNumberFormat="1" applyFont="1" applyFill="1" applyBorder="1" applyAlignment="1">
      <alignment horizontal="right"/>
    </xf>
    <xf numFmtId="164" fontId="256" fillId="0" borderId="62" xfId="1" applyNumberFormat="1" applyFont="1" applyFill="1" applyBorder="1" applyAlignment="1">
      <alignment horizontal="right"/>
    </xf>
    <xf numFmtId="164" fontId="256" fillId="0" borderId="62" xfId="1" applyNumberFormat="1" applyFont="1" applyFill="1" applyBorder="1" applyAlignment="1">
      <alignment horizontal="left" vertical="center"/>
    </xf>
    <xf numFmtId="164" fontId="256" fillId="0" borderId="114" xfId="1" applyNumberFormat="1" applyFont="1" applyFill="1" applyBorder="1" applyAlignment="1">
      <alignment horizontal="right"/>
    </xf>
    <xf numFmtId="164" fontId="256" fillId="0" borderId="67" xfId="1" applyNumberFormat="1" applyFont="1" applyFill="1" applyBorder="1" applyAlignment="1">
      <alignment horizontal="right"/>
    </xf>
    <xf numFmtId="164" fontId="0" fillId="0" borderId="118" xfId="1" applyNumberFormat="1" applyFont="1" applyFill="1" applyBorder="1" applyAlignment="1">
      <alignment horizontal="right"/>
    </xf>
    <xf numFmtId="164" fontId="0" fillId="0" borderId="108" xfId="1" applyNumberFormat="1" applyFont="1" applyFill="1" applyBorder="1" applyAlignment="1">
      <alignment horizontal="center" vertical="center"/>
    </xf>
    <xf numFmtId="164" fontId="0" fillId="0" borderId="88" xfId="4" applyNumberFormat="1" applyFont="1" applyFill="1" applyBorder="1" applyAlignment="1">
      <alignment horizontal="right"/>
    </xf>
    <xf numFmtId="164" fontId="0" fillId="0" borderId="117" xfId="4" applyNumberFormat="1" applyFont="1" applyFill="1" applyBorder="1" applyAlignment="1">
      <alignment horizontal="right"/>
    </xf>
    <xf numFmtId="164" fontId="0" fillId="0" borderId="126" xfId="1" applyNumberFormat="1" applyFont="1" applyFill="1" applyBorder="1" applyAlignment="1"/>
    <xf numFmtId="164" fontId="0" fillId="0" borderId="129" xfId="1" applyNumberFormat="1" applyFont="1" applyFill="1" applyBorder="1" applyAlignment="1"/>
    <xf numFmtId="164" fontId="0" fillId="12" borderId="62" xfId="1" applyNumberFormat="1" applyFont="1" applyFill="1" applyBorder="1" applyAlignment="1">
      <alignment horizontal="right"/>
    </xf>
    <xf numFmtId="331" fontId="243" fillId="0" borderId="21" xfId="0" applyNumberFormat="1" applyFont="1" applyFill="1" applyBorder="1" applyAlignment="1">
      <alignment horizontal="right"/>
    </xf>
    <xf numFmtId="164" fontId="243" fillId="0" borderId="21" xfId="4" applyNumberFormat="1" applyFont="1" applyFill="1" applyBorder="1" applyAlignment="1">
      <alignment horizontal="right"/>
    </xf>
    <xf numFmtId="164" fontId="243" fillId="0" borderId="54" xfId="4343" applyNumberFormat="1" applyFont="1" applyFill="1" applyBorder="1" applyAlignment="1">
      <alignment horizontal="right"/>
    </xf>
    <xf numFmtId="164" fontId="243" fillId="0" borderId="92" xfId="4343" applyNumberFormat="1" applyFont="1" applyFill="1" applyBorder="1" applyAlignment="1">
      <alignment horizontal="right"/>
    </xf>
    <xf numFmtId="164" fontId="243" fillId="0" borderId="62" xfId="4" applyNumberFormat="1" applyFont="1" applyFill="1" applyBorder="1" applyAlignment="1">
      <alignment horizontal="right"/>
    </xf>
    <xf numFmtId="3" fontId="256" fillId="0" borderId="62" xfId="0" applyNumberFormat="1" applyFont="1" applyBorder="1" applyAlignment="1"/>
    <xf numFmtId="164" fontId="243" fillId="12" borderId="70" xfId="4343" applyNumberFormat="1" applyFont="1" applyFill="1" applyBorder="1" applyAlignment="1">
      <alignment horizontal="center" vertical="center"/>
    </xf>
    <xf numFmtId="164" fontId="243" fillId="12" borderId="71" xfId="4343" applyNumberFormat="1" applyFont="1" applyFill="1" applyBorder="1" applyAlignment="1">
      <alignment horizontal="center" vertical="center"/>
    </xf>
    <xf numFmtId="164" fontId="243" fillId="0" borderId="98" xfId="4" applyNumberFormat="1" applyFont="1" applyFill="1" applyBorder="1" applyAlignment="1">
      <alignment horizontal="right"/>
    </xf>
    <xf numFmtId="164" fontId="243" fillId="0" borderId="91" xfId="4" applyNumberFormat="1" applyFont="1" applyFill="1" applyBorder="1" applyAlignment="1">
      <alignment horizontal="right"/>
    </xf>
    <xf numFmtId="164" fontId="243" fillId="0" borderId="3" xfId="4" applyNumberFormat="1" applyFont="1" applyFill="1" applyBorder="1" applyAlignment="1">
      <alignment horizontal="right"/>
    </xf>
    <xf numFmtId="164" fontId="243" fillId="0" borderId="119" xfId="1" applyNumberFormat="1" applyFont="1" applyFill="1" applyBorder="1" applyAlignment="1">
      <alignment horizontal="right"/>
    </xf>
    <xf numFmtId="164" fontId="243" fillId="0" borderId="64" xfId="4" applyNumberFormat="1" applyFont="1" applyFill="1" applyBorder="1" applyAlignment="1">
      <alignment horizontal="right"/>
    </xf>
    <xf numFmtId="164" fontId="256" fillId="0" borderId="89" xfId="0" applyNumberFormat="1" applyFont="1" applyBorder="1"/>
    <xf numFmtId="164" fontId="256" fillId="0" borderId="62" xfId="0" applyNumberFormat="1" applyFont="1" applyBorder="1"/>
    <xf numFmtId="164" fontId="256" fillId="0" borderId="107" xfId="0" applyNumberFormat="1" applyFont="1" applyFill="1" applyBorder="1"/>
    <xf numFmtId="164" fontId="256" fillId="0" borderId="96" xfId="0" applyNumberFormat="1" applyFont="1" applyBorder="1"/>
    <xf numFmtId="164" fontId="256" fillId="0" borderId="82" xfId="0" applyNumberFormat="1" applyFont="1" applyBorder="1"/>
    <xf numFmtId="164" fontId="256" fillId="0" borderId="81" xfId="0" applyNumberFormat="1" applyFont="1" applyFill="1" applyBorder="1"/>
    <xf numFmtId="164" fontId="256" fillId="0" borderId="93" xfId="0" applyNumberFormat="1" applyFont="1" applyFill="1" applyBorder="1"/>
    <xf numFmtId="164" fontId="256" fillId="0" borderId="38" xfId="0" applyNumberFormat="1" applyFont="1" applyFill="1" applyBorder="1"/>
    <xf numFmtId="164" fontId="256" fillId="0" borderId="38" xfId="0" applyNumberFormat="1" applyFont="1" applyBorder="1"/>
    <xf numFmtId="164" fontId="256" fillId="0" borderId="19" xfId="0" applyNumberFormat="1" applyFont="1" applyFill="1" applyBorder="1"/>
    <xf numFmtId="164" fontId="256" fillId="0" borderId="90" xfId="0" applyNumberFormat="1" applyFont="1" applyFill="1" applyBorder="1"/>
    <xf numFmtId="164" fontId="256" fillId="0" borderId="88" xfId="0" applyNumberFormat="1" applyFont="1" applyBorder="1"/>
    <xf numFmtId="164" fontId="256" fillId="0" borderId="54" xfId="0" applyNumberFormat="1" applyFont="1" applyBorder="1"/>
    <xf numFmtId="164" fontId="256" fillId="0" borderId="66" xfId="0" applyNumberFormat="1" applyFont="1" applyBorder="1"/>
    <xf numFmtId="164" fontId="256" fillId="0" borderId="78" xfId="0" applyNumberFormat="1" applyFont="1" applyBorder="1"/>
    <xf numFmtId="164" fontId="256" fillId="0" borderId="77" xfId="0" applyNumberFormat="1" applyFont="1" applyFill="1" applyBorder="1"/>
    <xf numFmtId="164" fontId="256" fillId="64" borderId="55" xfId="4" applyNumberFormat="1" applyFont="1" applyFill="1" applyBorder="1"/>
    <xf numFmtId="164" fontId="256" fillId="64" borderId="38" xfId="4" applyNumberFormat="1" applyFont="1" applyFill="1" applyBorder="1"/>
    <xf numFmtId="164" fontId="256" fillId="64" borderId="56" xfId="4" applyNumberFormat="1" applyFont="1" applyFill="1" applyBorder="1"/>
    <xf numFmtId="164" fontId="256" fillId="0" borderId="99" xfId="4343" applyNumberFormat="1" applyFont="1" applyFill="1" applyBorder="1"/>
    <xf numFmtId="164" fontId="256" fillId="0" borderId="139" xfId="4" applyNumberFormat="1" applyFont="1" applyFill="1" applyBorder="1"/>
    <xf numFmtId="164" fontId="256" fillId="0" borderId="96" xfId="4343" applyNumberFormat="1" applyFont="1" applyFill="1" applyBorder="1"/>
    <xf numFmtId="164" fontId="256" fillId="0" borderId="62" xfId="4343" applyNumberFormat="1" applyFont="1" applyFill="1" applyBorder="1" applyAlignment="1">
      <alignment horizontal="right"/>
    </xf>
    <xf numFmtId="164" fontId="256" fillId="0" borderId="139" xfId="4343" applyNumberFormat="1" applyFont="1" applyFill="1" applyBorder="1" applyAlignment="1">
      <alignment horizontal="right"/>
    </xf>
    <xf numFmtId="164" fontId="256" fillId="0" borderId="140" xfId="4343" applyNumberFormat="1" applyFont="1" applyFill="1" applyBorder="1" applyAlignment="1">
      <alignment horizontal="right"/>
    </xf>
    <xf numFmtId="164" fontId="256" fillId="0" borderId="88" xfId="4343" applyNumberFormat="1" applyFont="1" applyFill="1" applyBorder="1" applyAlignment="1">
      <alignment horizontal="right"/>
    </xf>
    <xf numFmtId="164" fontId="256" fillId="0" borderId="142" xfId="4343" applyNumberFormat="1" applyFont="1" applyFill="1" applyBorder="1" applyAlignment="1">
      <alignment horizontal="right"/>
    </xf>
    <xf numFmtId="331" fontId="256" fillId="0" borderId="69" xfId="0" applyNumberFormat="1" applyFont="1" applyBorder="1" applyAlignment="1">
      <alignment horizontal="right"/>
    </xf>
    <xf numFmtId="164" fontId="256" fillId="0" borderId="70" xfId="4343" applyNumberFormat="1" applyFont="1" applyFill="1" applyBorder="1"/>
    <xf numFmtId="164" fontId="256" fillId="0" borderId="78" xfId="4343" applyNumberFormat="1" applyFont="1" applyFill="1" applyBorder="1"/>
    <xf numFmtId="164" fontId="256" fillId="0" borderId="71" xfId="4343" applyNumberFormat="1" applyFont="1" applyFill="1" applyBorder="1"/>
    <xf numFmtId="164" fontId="256" fillId="12" borderId="78" xfId="4343" applyNumberFormat="1" applyFont="1" applyFill="1" applyBorder="1" applyAlignment="1">
      <alignment horizontal="center" vertical="center"/>
    </xf>
    <xf numFmtId="0" fontId="288" fillId="0" borderId="140" xfId="0" applyFont="1" applyFill="1" applyBorder="1" applyAlignment="1" applyProtection="1">
      <alignment horizontal="center" vertical="center"/>
      <protection locked="0"/>
    </xf>
    <xf numFmtId="0" fontId="0" fillId="0" borderId="141" xfId="0" applyFont="1" applyFill="1" applyBorder="1" applyAlignment="1" applyProtection="1">
      <alignment horizontal="center" vertical="center"/>
      <protection locked="0"/>
    </xf>
    <xf numFmtId="0" fontId="0" fillId="0" borderId="67" xfId="0" applyFont="1" applyFill="1" applyBorder="1" applyAlignment="1">
      <alignment horizontal="center" vertical="center" wrapText="1"/>
    </xf>
    <xf numFmtId="0" fontId="0" fillId="0" borderId="120" xfId="0" applyFont="1" applyFill="1" applyBorder="1" applyAlignment="1" applyProtection="1">
      <alignment horizontal="center"/>
      <protection locked="0"/>
    </xf>
    <xf numFmtId="0" fontId="0" fillId="0" borderId="21" xfId="0" applyFill="1" applyBorder="1" applyAlignment="1" applyProtection="1">
      <alignment horizontal="center" vertical="center"/>
      <protection locked="0"/>
    </xf>
    <xf numFmtId="0" fontId="0" fillId="0" borderId="151" xfId="0" applyFont="1" applyFill="1" applyBorder="1" applyAlignment="1">
      <alignment horizontal="center" vertical="center" wrapText="1"/>
    </xf>
    <xf numFmtId="0" fontId="0" fillId="0" borderId="151" xfId="0" applyFont="1" applyFill="1" applyBorder="1" applyAlignment="1">
      <alignment horizontal="center" vertical="center"/>
    </xf>
    <xf numFmtId="0" fontId="0" fillId="0" borderId="150" xfId="0" applyFont="1" applyFill="1" applyBorder="1" applyAlignment="1" applyProtection="1">
      <alignment horizontal="center"/>
      <protection locked="0"/>
    </xf>
    <xf numFmtId="9" fontId="251" fillId="53" borderId="0" xfId="2" applyFont="1" applyFill="1"/>
    <xf numFmtId="5" fontId="251" fillId="53" borderId="0" xfId="2" applyNumberFormat="1" applyFont="1" applyFill="1" applyBorder="1" applyAlignment="1">
      <alignment horizontal="left" indent="1"/>
    </xf>
    <xf numFmtId="0" fontId="0" fillId="53" borderId="112" xfId="0" applyFill="1" applyBorder="1"/>
    <xf numFmtId="5" fontId="251" fillId="53" borderId="125" xfId="1" applyNumberFormat="1" applyFont="1" applyFill="1" applyBorder="1"/>
    <xf numFmtId="9" fontId="2" fillId="53" borderId="0" xfId="2" applyFont="1" applyFill="1" applyBorder="1" applyAlignment="1">
      <alignment horizontal="center"/>
    </xf>
    <xf numFmtId="5" fontId="2" fillId="53" borderId="0" xfId="0" applyNumberFormat="1" applyFont="1" applyFill="1"/>
    <xf numFmtId="5" fontId="251" fillId="53" borderId="128" xfId="1" applyNumberFormat="1" applyFont="1" applyFill="1" applyBorder="1" applyAlignment="1">
      <alignment horizontal="left" indent="1"/>
    </xf>
    <xf numFmtId="164" fontId="251" fillId="53" borderId="65" xfId="1" applyNumberFormat="1" applyFont="1" applyFill="1" applyBorder="1" applyAlignment="1">
      <alignment horizontal="left" indent="1"/>
    </xf>
    <xf numFmtId="5" fontId="251" fillId="53" borderId="124" xfId="1" applyNumberFormat="1" applyFont="1" applyFill="1" applyBorder="1" applyAlignment="1">
      <alignment horizontal="left" indent="1"/>
    </xf>
    <xf numFmtId="5" fontId="251" fillId="53" borderId="125" xfId="1" applyNumberFormat="1" applyFont="1" applyFill="1" applyBorder="1" applyAlignment="1">
      <alignment horizontal="left" indent="1"/>
    </xf>
    <xf numFmtId="5" fontId="251" fillId="53" borderId="62" xfId="1" applyNumberFormat="1" applyFont="1" applyFill="1" applyBorder="1"/>
    <xf numFmtId="164" fontId="251" fillId="53" borderId="65" xfId="1" applyNumberFormat="1" applyFont="1" applyFill="1" applyBorder="1"/>
    <xf numFmtId="5" fontId="251" fillId="53" borderId="124" xfId="1" applyNumberFormat="1" applyFont="1" applyFill="1" applyBorder="1"/>
    <xf numFmtId="190" fontId="243" fillId="0" borderId="0" xfId="0" applyNumberFormat="1" applyFont="1"/>
    <xf numFmtId="0" fontId="0" fillId="0" borderId="67" xfId="0" applyBorder="1" applyAlignment="1">
      <alignment horizontal="left" vertical="center" indent="1"/>
    </xf>
    <xf numFmtId="0" fontId="256" fillId="0" borderId="67" xfId="0" applyFont="1" applyFill="1" applyBorder="1" applyAlignment="1">
      <alignment horizontal="center" vertical="center"/>
    </xf>
    <xf numFmtId="331" fontId="0" fillId="0" borderId="73" xfId="4339" applyNumberFormat="1" applyFont="1" applyFill="1" applyBorder="1"/>
    <xf numFmtId="331" fontId="7" fillId="0" borderId="82" xfId="4339" applyNumberFormat="1" applyFont="1" applyFill="1" applyBorder="1"/>
    <xf numFmtId="331" fontId="7" fillId="0" borderId="74" xfId="4339" applyNumberFormat="1" applyFont="1" applyFill="1" applyBorder="1"/>
    <xf numFmtId="331" fontId="243" fillId="0" borderId="82" xfId="4339" applyNumberFormat="1" applyFont="1" applyFill="1" applyBorder="1"/>
    <xf numFmtId="331" fontId="243" fillId="0" borderId="74" xfId="4339" applyNumberFormat="1" applyFont="1" applyFill="1" applyBorder="1"/>
    <xf numFmtId="0" fontId="0" fillId="0" borderId="152" xfId="0" applyBorder="1" applyAlignment="1">
      <alignment horizontal="left" vertical="center" indent="1"/>
    </xf>
    <xf numFmtId="0" fontId="256" fillId="0" borderId="153" xfId="0" applyFont="1" applyFill="1" applyBorder="1" applyAlignment="1">
      <alignment horizontal="center" vertical="center"/>
    </xf>
    <xf numFmtId="0" fontId="256" fillId="0" borderId="154" xfId="0" applyFont="1" applyFill="1" applyBorder="1" applyAlignment="1">
      <alignment horizontal="center" vertical="center"/>
    </xf>
    <xf numFmtId="164" fontId="7" fillId="61" borderId="67" xfId="4" applyNumberFormat="1" applyFont="1" applyFill="1" applyBorder="1"/>
    <xf numFmtId="164" fontId="7" fillId="61" borderId="97" xfId="4" applyNumberFormat="1" applyFont="1" applyFill="1" applyBorder="1"/>
    <xf numFmtId="164" fontId="0" fillId="61" borderId="73" xfId="4" applyNumberFormat="1" applyFont="1" applyFill="1" applyBorder="1"/>
    <xf numFmtId="164" fontId="0" fillId="61" borderId="74" xfId="4" applyNumberFormat="1" applyFont="1" applyFill="1" applyBorder="1"/>
    <xf numFmtId="164" fontId="0" fillId="61" borderId="82" xfId="4" applyNumberFormat="1" applyFont="1" applyFill="1" applyBorder="1"/>
    <xf numFmtId="164" fontId="243" fillId="61" borderId="73" xfId="4" applyNumberFormat="1" applyFont="1" applyFill="1" applyBorder="1"/>
    <xf numFmtId="164" fontId="243" fillId="61" borderId="74" xfId="4" applyNumberFormat="1" applyFont="1" applyFill="1" applyBorder="1"/>
    <xf numFmtId="0" fontId="256" fillId="0" borderId="153" xfId="0" applyFont="1" applyBorder="1" applyAlignment="1">
      <alignment horizontal="center" vertical="center"/>
    </xf>
    <xf numFmtId="164" fontId="256" fillId="0" borderId="67" xfId="0" applyNumberFormat="1" applyFont="1" applyFill="1" applyBorder="1"/>
    <xf numFmtId="164" fontId="0" fillId="0" borderId="91" xfId="0" applyNumberFormat="1" applyFont="1" applyFill="1" applyBorder="1"/>
    <xf numFmtId="164" fontId="0" fillId="0" borderId="99" xfId="0" applyNumberFormat="1" applyFont="1" applyBorder="1"/>
    <xf numFmtId="164" fontId="0" fillId="0" borderId="99" xfId="0" applyNumberFormat="1" applyFont="1" applyFill="1" applyBorder="1"/>
    <xf numFmtId="164" fontId="0" fillId="0" borderId="155" xfId="0" applyNumberFormat="1" applyFont="1" applyFill="1" applyBorder="1"/>
    <xf numFmtId="164" fontId="256" fillId="0" borderId="99" xfId="0" applyNumberFormat="1" applyFont="1" applyFill="1" applyBorder="1"/>
    <xf numFmtId="164" fontId="256" fillId="0" borderId="99" xfId="0" applyNumberFormat="1" applyFont="1" applyBorder="1"/>
    <xf numFmtId="164" fontId="256" fillId="0" borderId="155" xfId="0" applyNumberFormat="1" applyFont="1" applyFill="1" applyBorder="1"/>
    <xf numFmtId="331" fontId="256" fillId="0" borderId="82" xfId="4339" applyNumberFormat="1" applyFont="1" applyFill="1" applyBorder="1"/>
    <xf numFmtId="331" fontId="256" fillId="0" borderId="74" xfId="4339" applyNumberFormat="1" applyFont="1" applyFill="1" applyBorder="1"/>
    <xf numFmtId="164" fontId="256" fillId="61" borderId="73" xfId="4" applyNumberFormat="1" applyFont="1" applyFill="1" applyBorder="1"/>
    <xf numFmtId="164" fontId="256" fillId="61" borderId="74" xfId="4" applyNumberFormat="1" applyFont="1" applyFill="1" applyBorder="1"/>
    <xf numFmtId="331" fontId="256" fillId="0" borderId="69" xfId="4339" applyNumberFormat="1" applyFont="1" applyBorder="1"/>
    <xf numFmtId="3" fontId="0" fillId="0" borderId="94" xfId="0" applyNumberFormat="1" applyFont="1" applyBorder="1" applyAlignment="1">
      <alignment horizontal="left"/>
    </xf>
    <xf numFmtId="331" fontId="256" fillId="0" borderId="21" xfId="0" applyNumberFormat="1" applyFont="1" applyFill="1" applyBorder="1" applyAlignment="1">
      <alignment horizontal="left"/>
    </xf>
    <xf numFmtId="0" fontId="7" fillId="0" borderId="156" xfId="0" applyFont="1" applyFill="1" applyBorder="1" applyAlignment="1">
      <alignment horizontal="center"/>
    </xf>
    <xf numFmtId="331" fontId="10" fillId="0" borderId="157" xfId="4339" applyNumberFormat="1" applyFont="1" applyFill="1" applyBorder="1" applyAlignment="1">
      <alignment horizontal="center"/>
    </xf>
    <xf numFmtId="3" fontId="0" fillId="0" borderId="158" xfId="0" applyNumberFormat="1" applyFont="1" applyFill="1" applyBorder="1" applyAlignment="1">
      <alignment horizontal="right"/>
    </xf>
    <xf numFmtId="3" fontId="0" fillId="0" borderId="158" xfId="0" applyNumberFormat="1" applyFont="1" applyBorder="1" applyAlignment="1">
      <alignment horizontal="right"/>
    </xf>
    <xf numFmtId="0" fontId="0" fillId="0" borderId="98" xfId="0" applyFont="1" applyFill="1" applyBorder="1" applyAlignment="1">
      <alignment horizontal="center"/>
    </xf>
    <xf numFmtId="0" fontId="0" fillId="0" borderId="64" xfId="0" applyFont="1" applyFill="1" applyBorder="1" applyAlignment="1">
      <alignment horizontal="center"/>
    </xf>
    <xf numFmtId="3" fontId="0" fillId="0" borderId="99" xfId="0" applyNumberFormat="1" applyFont="1" applyBorder="1" applyAlignment="1">
      <alignment horizontal="right"/>
    </xf>
    <xf numFmtId="3" fontId="0" fillId="0" borderId="66" xfId="0" applyNumberFormat="1" applyFont="1" applyBorder="1" applyAlignment="1">
      <alignment horizontal="right"/>
    </xf>
    <xf numFmtId="3" fontId="0" fillId="0" borderId="159" xfId="0" applyNumberFormat="1" applyFont="1" applyBorder="1" applyAlignment="1">
      <alignment horizontal="right"/>
    </xf>
    <xf numFmtId="3" fontId="0" fillId="0" borderId="159" xfId="0" applyNumberFormat="1" applyFont="1" applyFill="1" applyBorder="1" applyAlignment="1">
      <alignment horizontal="right"/>
    </xf>
    <xf numFmtId="3" fontId="0" fillId="0" borderId="160" xfId="0" applyNumberFormat="1" applyFont="1" applyFill="1" applyBorder="1" applyAlignment="1">
      <alignment horizontal="right"/>
    </xf>
    <xf numFmtId="3" fontId="0" fillId="0" borderId="65" xfId="0" applyNumberFormat="1" applyFont="1" applyFill="1" applyBorder="1" applyAlignment="1">
      <alignment horizontal="right"/>
    </xf>
    <xf numFmtId="3" fontId="0" fillId="0" borderId="64" xfId="0" applyNumberFormat="1" applyFont="1" applyFill="1" applyBorder="1" applyAlignment="1">
      <alignment horizontal="right"/>
    </xf>
    <xf numFmtId="0" fontId="14" fillId="60" borderId="161" xfId="0" applyFont="1" applyFill="1" applyBorder="1" applyAlignment="1" applyProtection="1">
      <alignment horizontal="center"/>
      <protection locked="0"/>
    </xf>
    <xf numFmtId="331" fontId="0" fillId="0" borderId="95" xfId="4339" applyNumberFormat="1" applyFont="1" applyFill="1" applyBorder="1" applyAlignment="1">
      <alignment horizontal="right"/>
    </xf>
    <xf numFmtId="331" fontId="0" fillId="0" borderId="67" xfId="4339" applyNumberFormat="1" applyFont="1" applyFill="1" applyBorder="1" applyAlignment="1">
      <alignment horizontal="right"/>
    </xf>
    <xf numFmtId="3" fontId="0" fillId="0" borderId="67" xfId="0" applyNumberFormat="1" applyFont="1" applyFill="1" applyBorder="1" applyAlignment="1">
      <alignment horizontal="right"/>
    </xf>
    <xf numFmtId="3" fontId="0" fillId="0" borderId="97" xfId="0" applyNumberFormat="1" applyFont="1" applyFill="1" applyBorder="1" applyAlignment="1">
      <alignment horizontal="right"/>
    </xf>
    <xf numFmtId="331" fontId="0" fillId="0" borderId="96" xfId="4339" applyNumberFormat="1" applyFont="1" applyFill="1" applyBorder="1" applyAlignment="1">
      <alignment horizontal="right"/>
    </xf>
    <xf numFmtId="3" fontId="0" fillId="0" borderId="63" xfId="0" applyNumberFormat="1" applyFont="1" applyFill="1" applyBorder="1" applyAlignment="1">
      <alignment horizontal="right"/>
    </xf>
    <xf numFmtId="3" fontId="0" fillId="0" borderId="162" xfId="0" applyNumberFormat="1" applyFont="1" applyFill="1" applyBorder="1" applyAlignment="1">
      <alignment horizontal="right"/>
    </xf>
    <xf numFmtId="3" fontId="0" fillId="0" borderId="163" xfId="0" applyNumberFormat="1" applyFont="1" applyFill="1" applyBorder="1" applyAlignment="1">
      <alignment horizontal="right"/>
    </xf>
    <xf numFmtId="3" fontId="0" fillId="0" borderId="164" xfId="0" applyNumberFormat="1" applyFont="1" applyFill="1" applyBorder="1" applyAlignment="1">
      <alignment horizontal="right"/>
    </xf>
    <xf numFmtId="164" fontId="0" fillId="0" borderId="158" xfId="4" applyNumberFormat="1" applyFont="1" applyFill="1" applyBorder="1" applyAlignment="1"/>
    <xf numFmtId="164" fontId="256" fillId="0" borderId="158" xfId="4" applyNumberFormat="1" applyFont="1" applyFill="1" applyBorder="1" applyAlignment="1"/>
    <xf numFmtId="164" fontId="0" fillId="0" borderId="158" xfId="4" applyNumberFormat="1" applyFont="1" applyFill="1" applyBorder="1" applyAlignment="1">
      <alignment horizontal="right"/>
    </xf>
    <xf numFmtId="0" fontId="7" fillId="0" borderId="98" xfId="0" applyFont="1" applyFill="1" applyBorder="1" applyAlignment="1">
      <alignment horizontal="center"/>
    </xf>
    <xf numFmtId="0" fontId="7" fillId="0" borderId="64" xfId="0" applyFont="1" applyFill="1" applyBorder="1" applyAlignment="1">
      <alignment horizontal="center"/>
    </xf>
    <xf numFmtId="164" fontId="0" fillId="0" borderId="58" xfId="4" applyNumberFormat="1" applyFont="1" applyFill="1" applyBorder="1" applyAlignment="1"/>
    <xf numFmtId="164" fontId="0" fillId="0" borderId="74" xfId="4" applyNumberFormat="1" applyFont="1" applyFill="1" applyBorder="1" applyAlignment="1"/>
    <xf numFmtId="164" fontId="0" fillId="0" borderId="159" xfId="4" applyNumberFormat="1" applyFont="1" applyFill="1" applyBorder="1" applyAlignment="1"/>
    <xf numFmtId="164" fontId="0" fillId="0" borderId="160" xfId="4" applyNumberFormat="1" applyFont="1" applyFill="1" applyBorder="1" applyAlignment="1"/>
    <xf numFmtId="164" fontId="256" fillId="0" borderId="80" xfId="4" applyNumberFormat="1" applyFont="1" applyFill="1" applyBorder="1" applyAlignment="1"/>
    <xf numFmtId="164" fontId="256" fillId="0" borderId="64" xfId="4" applyNumberFormat="1" applyFont="1" applyFill="1" applyBorder="1" applyAlignment="1"/>
    <xf numFmtId="164" fontId="256" fillId="0" borderId="74" xfId="4" applyNumberFormat="1" applyFont="1" applyFill="1" applyBorder="1" applyAlignment="1"/>
    <xf numFmtId="164" fontId="256" fillId="0" borderId="160" xfId="4" applyNumberFormat="1" applyFont="1" applyFill="1" applyBorder="1" applyAlignment="1"/>
    <xf numFmtId="0" fontId="77" fillId="0" borderId="0" xfId="0" applyFont="1" applyFill="1" applyBorder="1" applyAlignment="1" applyProtection="1">
      <protection locked="0"/>
    </xf>
    <xf numFmtId="164" fontId="256" fillId="0" borderId="140" xfId="4" applyNumberFormat="1" applyFont="1" applyFill="1" applyBorder="1" applyAlignment="1"/>
    <xf numFmtId="164" fontId="256" fillId="0" borderId="157" xfId="4" applyNumberFormat="1" applyFont="1" applyFill="1" applyBorder="1" applyAlignment="1"/>
    <xf numFmtId="164" fontId="256" fillId="0" borderId="142" xfId="4" applyNumberFormat="1" applyFont="1" applyFill="1" applyBorder="1" applyAlignment="1"/>
    <xf numFmtId="164" fontId="0" fillId="0" borderId="159" xfId="4" applyNumberFormat="1" applyFont="1" applyFill="1" applyBorder="1" applyAlignment="1">
      <alignment horizontal="right"/>
    </xf>
    <xf numFmtId="164" fontId="0" fillId="0" borderId="160" xfId="4" applyNumberFormat="1" applyFont="1" applyFill="1" applyBorder="1" applyAlignment="1">
      <alignment horizontal="right"/>
    </xf>
    <xf numFmtId="0" fontId="7" fillId="0" borderId="165" xfId="0" applyFont="1" applyFill="1" applyBorder="1" applyAlignment="1">
      <alignment horizontal="left" indent="1"/>
    </xf>
    <xf numFmtId="0" fontId="7" fillId="0" borderId="166" xfId="0" applyFont="1" applyFill="1" applyBorder="1" applyAlignment="1">
      <alignment horizontal="center"/>
    </xf>
    <xf numFmtId="0" fontId="0" fillId="0" borderId="157" xfId="0" applyFont="1" applyFill="1" applyBorder="1" applyAlignment="1">
      <alignment horizontal="center"/>
    </xf>
    <xf numFmtId="164" fontId="0" fillId="0" borderId="139" xfId="4" applyNumberFormat="1" applyFont="1" applyFill="1" applyBorder="1" applyAlignment="1"/>
    <xf numFmtId="164" fontId="0" fillId="0" borderId="140" xfId="4" applyNumberFormat="1" applyFont="1" applyFill="1" applyBorder="1" applyAlignment="1"/>
    <xf numFmtId="164" fontId="0" fillId="0" borderId="142" xfId="4" applyNumberFormat="1" applyFont="1" applyFill="1" applyBorder="1" applyAlignment="1"/>
    <xf numFmtId="164" fontId="0" fillId="0" borderId="161" xfId="4" applyNumberFormat="1" applyFont="1" applyFill="1" applyBorder="1" applyAlignment="1"/>
    <xf numFmtId="331" fontId="0" fillId="0" borderId="21" xfId="0" applyNumberFormat="1" applyFont="1" applyFill="1" applyBorder="1" applyAlignment="1">
      <alignment horizontal="left"/>
    </xf>
    <xf numFmtId="334" fontId="243" fillId="0" borderId="0" xfId="4339" applyNumberFormat="1" applyFont="1"/>
    <xf numFmtId="0" fontId="14" fillId="66" borderId="0" xfId="0" applyFont="1" applyFill="1" applyAlignment="1" applyProtection="1">
      <alignment readingOrder="1"/>
      <protection locked="0"/>
    </xf>
    <xf numFmtId="42" fontId="0" fillId="66" borderId="0" xfId="0" applyNumberFormat="1" applyFont="1" applyFill="1"/>
    <xf numFmtId="0" fontId="0" fillId="66" borderId="0" xfId="0" applyFont="1" applyFill="1"/>
    <xf numFmtId="0" fontId="243" fillId="66" borderId="0" xfId="0" applyFont="1" applyFill="1"/>
    <xf numFmtId="44" fontId="0" fillId="66" borderId="0" xfId="0" applyNumberFormat="1" applyFont="1" applyFill="1"/>
    <xf numFmtId="0" fontId="254" fillId="55" borderId="64" xfId="0" applyFont="1" applyFill="1" applyBorder="1" applyAlignment="1">
      <alignment horizontal="center" vertical="center"/>
    </xf>
    <xf numFmtId="0" fontId="254" fillId="55" borderId="65" xfId="0" applyFont="1" applyFill="1" applyBorder="1" applyAlignment="1">
      <alignment horizontal="center" vertical="center"/>
    </xf>
    <xf numFmtId="0" fontId="243" fillId="0" borderId="0" xfId="0" applyFont="1" applyAlignment="1">
      <alignment horizontal="left"/>
    </xf>
    <xf numFmtId="0" fontId="282" fillId="53" borderId="62" xfId="0" applyFont="1" applyFill="1" applyBorder="1" applyAlignment="1">
      <alignment horizontal="left" vertical="center" wrapText="1" readingOrder="1"/>
    </xf>
    <xf numFmtId="5" fontId="0" fillId="53" borderId="62" xfId="0" applyNumberFormat="1" applyFill="1" applyBorder="1"/>
    <xf numFmtId="5" fontId="243" fillId="53" borderId="62" xfId="0" applyNumberFormat="1" applyFont="1" applyFill="1" applyBorder="1"/>
    <xf numFmtId="259" fontId="0" fillId="53" borderId="62" xfId="2" applyNumberFormat="1" applyFont="1" applyFill="1" applyBorder="1" applyAlignment="1">
      <alignment horizontal="center"/>
    </xf>
    <xf numFmtId="164" fontId="0" fillId="0" borderId="99" xfId="4" applyNumberFormat="1" applyFont="1" applyFill="1" applyBorder="1" applyAlignment="1">
      <alignment horizontal="left"/>
    </xf>
    <xf numFmtId="164" fontId="0" fillId="0" borderId="54" xfId="4" applyNumberFormat="1" applyFont="1" applyFill="1" applyBorder="1" applyAlignment="1">
      <alignment horizontal="left"/>
    </xf>
    <xf numFmtId="164" fontId="0" fillId="0" borderId="65" xfId="4" applyNumberFormat="1" applyFont="1" applyFill="1" applyBorder="1" applyAlignment="1">
      <alignment horizontal="left"/>
    </xf>
    <xf numFmtId="164" fontId="0" fillId="0" borderId="21" xfId="4" applyNumberFormat="1" applyFont="1" applyFill="1" applyBorder="1" applyAlignment="1">
      <alignment horizontal="left"/>
    </xf>
    <xf numFmtId="164" fontId="7" fillId="0" borderId="141" xfId="1" applyNumberFormat="1" applyFont="1" applyFill="1" applyBorder="1" applyAlignment="1">
      <alignment horizontal="right"/>
    </xf>
    <xf numFmtId="164" fontId="7" fillId="0" borderId="119" xfId="1" applyNumberFormat="1" applyFont="1" applyFill="1" applyBorder="1" applyAlignment="1">
      <alignment horizontal="right"/>
    </xf>
    <xf numFmtId="164" fontId="7" fillId="0" borderId="62" xfId="4" applyNumberFormat="1" applyFont="1" applyBorder="1" applyAlignment="1"/>
    <xf numFmtId="164" fontId="7" fillId="0" borderId="62" xfId="4" applyNumberFormat="1" applyFont="1" applyFill="1" applyBorder="1" applyAlignment="1">
      <alignment horizontal="center" vertical="center"/>
    </xf>
    <xf numFmtId="164" fontId="7" fillId="0" borderId="67" xfId="4" applyNumberFormat="1" applyFont="1" applyFill="1" applyBorder="1" applyAlignment="1">
      <alignment horizontal="center" vertical="center"/>
    </xf>
    <xf numFmtId="164" fontId="7" fillId="0" borderId="114" xfId="1" applyNumberFormat="1" applyFont="1" applyFill="1" applyBorder="1" applyAlignment="1">
      <alignment horizontal="right"/>
    </xf>
    <xf numFmtId="164" fontId="7" fillId="12" borderId="70" xfId="4343" applyNumberFormat="1" applyFont="1" applyFill="1" applyBorder="1" applyAlignment="1">
      <alignment horizontal="center" vertical="center"/>
    </xf>
    <xf numFmtId="164" fontId="7" fillId="0" borderId="118" xfId="1" applyNumberFormat="1" applyFont="1" applyFill="1" applyBorder="1" applyAlignment="1">
      <alignment horizontal="right"/>
    </xf>
    <xf numFmtId="331" fontId="7" fillId="0" borderId="94" xfId="4339" applyNumberFormat="1" applyFont="1" applyFill="1" applyBorder="1"/>
    <xf numFmtId="331" fontId="7" fillId="0" borderId="89" xfId="4339" applyNumberFormat="1" applyFont="1" applyFill="1" applyBorder="1"/>
    <xf numFmtId="331" fontId="7" fillId="0" borderId="95" xfId="4339" applyNumberFormat="1" applyFont="1" applyFill="1" applyBorder="1"/>
    <xf numFmtId="331" fontId="7" fillId="0" borderId="139" xfId="4339" applyNumberFormat="1" applyFont="1" applyFill="1" applyBorder="1"/>
    <xf numFmtId="331" fontId="7" fillId="0" borderId="60" xfId="4339" applyNumberFormat="1" applyFont="1" applyFill="1" applyBorder="1"/>
    <xf numFmtId="331" fontId="7" fillId="0" borderId="60" xfId="0" applyNumberFormat="1" applyFont="1" applyFill="1" applyBorder="1" applyAlignment="1">
      <alignment horizontal="left"/>
    </xf>
    <xf numFmtId="331" fontId="7" fillId="0" borderId="95" xfId="0" applyNumberFormat="1" applyFont="1" applyFill="1" applyBorder="1" applyAlignment="1">
      <alignment horizontal="right"/>
    </xf>
    <xf numFmtId="3" fontId="7" fillId="0" borderId="89" xfId="4339" applyNumberFormat="1" applyFont="1" applyFill="1" applyBorder="1"/>
    <xf numFmtId="3" fontId="7" fillId="0" borderId="62" xfId="4339" applyNumberFormat="1" applyFont="1" applyFill="1" applyBorder="1"/>
    <xf numFmtId="3" fontId="7" fillId="0" borderId="88" xfId="4339" applyNumberFormat="1" applyFont="1" applyFill="1" applyBorder="1"/>
    <xf numFmtId="3" fontId="7" fillId="0" borderId="140" xfId="4339" applyNumberFormat="1" applyFont="1" applyFill="1" applyBorder="1"/>
    <xf numFmtId="3" fontId="7" fillId="0" borderId="139" xfId="4339" applyNumberFormat="1" applyFont="1" applyFill="1" applyBorder="1"/>
    <xf numFmtId="0" fontId="7" fillId="0" borderId="58" xfId="0" applyFont="1" applyBorder="1"/>
    <xf numFmtId="331" fontId="7" fillId="0" borderId="70" xfId="4339" applyNumberFormat="1" applyFont="1" applyFill="1" applyBorder="1"/>
    <xf numFmtId="164" fontId="7" fillId="64" borderId="69" xfId="4" applyNumberFormat="1" applyFont="1" applyFill="1" applyBorder="1"/>
    <xf numFmtId="164" fontId="7" fillId="64" borderId="70" xfId="4" applyNumberFormat="1" applyFont="1" applyFill="1" applyBorder="1"/>
    <xf numFmtId="164" fontId="7" fillId="0" borderId="60" xfId="4" applyNumberFormat="1" applyFont="1" applyFill="1" applyBorder="1"/>
    <xf numFmtId="164" fontId="7" fillId="0" borderId="21" xfId="4343" applyNumberFormat="1" applyFont="1" applyFill="1" applyBorder="1"/>
    <xf numFmtId="164" fontId="7" fillId="0" borderId="89" xfId="4" applyNumberFormat="1" applyFont="1" applyFill="1" applyBorder="1"/>
    <xf numFmtId="164" fontId="7" fillId="0" borderId="95" xfId="4" applyNumberFormat="1" applyFont="1" applyFill="1" applyBorder="1"/>
    <xf numFmtId="164" fontId="7" fillId="0" borderId="67" xfId="4343" applyNumberFormat="1" applyFont="1" applyFill="1" applyBorder="1"/>
    <xf numFmtId="164" fontId="7" fillId="0" borderId="91" xfId="4343" applyNumberFormat="1" applyFont="1" applyFill="1" applyBorder="1"/>
    <xf numFmtId="164" fontId="7" fillId="0" borderId="89" xfId="4343" applyNumberFormat="1" applyFont="1" applyFill="1" applyBorder="1"/>
    <xf numFmtId="164" fontId="7" fillId="0" borderId="139" xfId="4343" applyNumberFormat="1" applyFont="1" applyFill="1" applyBorder="1"/>
    <xf numFmtId="164" fontId="7" fillId="0" borderId="140" xfId="4343" applyNumberFormat="1" applyFont="1" applyFill="1" applyBorder="1"/>
    <xf numFmtId="164" fontId="7" fillId="0" borderId="95" xfId="4343" applyNumberFormat="1" applyFont="1" applyFill="1" applyBorder="1"/>
    <xf numFmtId="164" fontId="7" fillId="0" borderId="139" xfId="4343" applyNumberFormat="1" applyFont="1" applyBorder="1"/>
    <xf numFmtId="164" fontId="7" fillId="0" borderId="95" xfId="4343" applyNumberFormat="1" applyFont="1" applyBorder="1"/>
    <xf numFmtId="164" fontId="7" fillId="0" borderId="55" xfId="4343" applyNumberFormat="1" applyFont="1" applyFill="1" applyBorder="1"/>
    <xf numFmtId="164" fontId="7" fillId="0" borderId="70" xfId="4343" applyNumberFormat="1" applyFont="1" applyFill="1" applyBorder="1"/>
    <xf numFmtId="164" fontId="7" fillId="0" borderId="71" xfId="4343" applyNumberFormat="1" applyFont="1" applyFill="1" applyBorder="1"/>
    <xf numFmtId="3" fontId="0" fillId="0" borderId="21" xfId="0" applyNumberFormat="1" applyFont="1" applyBorder="1" applyAlignment="1"/>
    <xf numFmtId="331" fontId="0" fillId="0" borderId="62" xfId="4339" applyNumberFormat="1" applyFont="1" applyBorder="1"/>
    <xf numFmtId="331" fontId="0" fillId="0" borderId="62" xfId="0" applyNumberFormat="1" applyFont="1" applyFill="1" applyBorder="1" applyAlignment="1" applyProtection="1">
      <alignment horizontal="center"/>
      <protection locked="0"/>
    </xf>
    <xf numFmtId="164" fontId="7" fillId="0" borderId="3" xfId="4" applyNumberFormat="1" applyFont="1" applyFill="1" applyBorder="1" applyAlignment="1"/>
    <xf numFmtId="164" fontId="7" fillId="0" borderId="64" xfId="4" applyNumberFormat="1" applyFont="1" applyFill="1" applyBorder="1" applyAlignment="1"/>
    <xf numFmtId="164" fontId="7" fillId="0" borderId="61" xfId="4" applyNumberFormat="1" applyFont="1" applyFill="1" applyBorder="1" applyAlignment="1"/>
    <xf numFmtId="164" fontId="7" fillId="0" borderId="62" xfId="4" applyNumberFormat="1" applyFont="1" applyFill="1" applyBorder="1" applyAlignment="1"/>
    <xf numFmtId="164" fontId="7" fillId="0" borderId="92" xfId="4" applyNumberFormat="1" applyFont="1" applyFill="1" applyBorder="1" applyAlignment="1"/>
    <xf numFmtId="0" fontId="7" fillId="0" borderId="67" xfId="0" applyFont="1" applyFill="1" applyBorder="1"/>
    <xf numFmtId="164" fontId="7" fillId="0" borderId="98" xfId="4" applyNumberFormat="1" applyFont="1" applyFill="1" applyBorder="1" applyAlignment="1"/>
    <xf numFmtId="164" fontId="7" fillId="0" borderId="100" xfId="4" applyNumberFormat="1" applyFont="1" applyFill="1" applyBorder="1" applyAlignment="1"/>
    <xf numFmtId="3" fontId="7" fillId="0" borderId="66" xfId="0" applyNumberFormat="1" applyFont="1" applyFill="1" applyBorder="1" applyAlignment="1"/>
    <xf numFmtId="37" fontId="7" fillId="0" borderId="62" xfId="4" applyNumberFormat="1" applyFont="1" applyFill="1" applyBorder="1"/>
    <xf numFmtId="331" fontId="7" fillId="0" borderId="73" xfId="4339" applyNumberFormat="1" applyFont="1" applyFill="1" applyBorder="1"/>
    <xf numFmtId="331" fontId="7" fillId="0" borderId="108" xfId="4339" applyNumberFormat="1" applyFont="1" applyFill="1" applyBorder="1"/>
    <xf numFmtId="331" fontId="7" fillId="0" borderId="99" xfId="4339" applyNumberFormat="1" applyFont="1" applyFill="1" applyBorder="1"/>
    <xf numFmtId="331" fontId="7" fillId="0" borderId="66" xfId="4339" applyNumberFormat="1" applyFont="1" applyFill="1" applyBorder="1"/>
    <xf numFmtId="164" fontId="7" fillId="61" borderId="70" xfId="4" applyNumberFormat="1" applyFont="1" applyFill="1" applyBorder="1"/>
    <xf numFmtId="164" fontId="7" fillId="61" borderId="71" xfId="4" applyNumberFormat="1" applyFont="1" applyFill="1" applyBorder="1"/>
    <xf numFmtId="164" fontId="7" fillId="0" borderId="91" xfId="4" applyNumberFormat="1" applyFont="1" applyFill="1" applyBorder="1"/>
    <xf numFmtId="164" fontId="7" fillId="0" borderId="62" xfId="4" applyNumberFormat="1" applyFont="1" applyFill="1" applyBorder="1"/>
    <xf numFmtId="164" fontId="7" fillId="0" borderId="140" xfId="4" applyNumberFormat="1" applyFont="1" applyFill="1" applyBorder="1"/>
    <xf numFmtId="164" fontId="7" fillId="0" borderId="21" xfId="4" applyNumberFormat="1" applyFont="1" applyFill="1" applyBorder="1"/>
    <xf numFmtId="164" fontId="7" fillId="0" borderId="54" xfId="4" applyNumberFormat="1" applyFont="1" applyFill="1" applyBorder="1"/>
    <xf numFmtId="164" fontId="7" fillId="0" borderId="66" xfId="4" applyNumberFormat="1" applyFont="1" applyFill="1" applyBorder="1"/>
    <xf numFmtId="164" fontId="7" fillId="0" borderId="88" xfId="4" applyNumberFormat="1" applyFont="1" applyFill="1" applyBorder="1"/>
    <xf numFmtId="164" fontId="7" fillId="0" borderId="38" xfId="4" applyNumberFormat="1" applyFont="1" applyFill="1" applyBorder="1"/>
    <xf numFmtId="164" fontId="7" fillId="0" borderId="55" xfId="4" applyNumberFormat="1" applyFont="1" applyFill="1" applyBorder="1"/>
    <xf numFmtId="164" fontId="7" fillId="0" borderId="96" xfId="4" applyNumberFormat="1" applyFont="1" applyFill="1" applyBorder="1"/>
    <xf numFmtId="164" fontId="7" fillId="0" borderId="67" xfId="4" applyNumberFormat="1" applyFont="1" applyFill="1" applyBorder="1"/>
    <xf numFmtId="164" fontId="7" fillId="0" borderId="82" xfId="4" applyNumberFormat="1" applyFont="1" applyFill="1" applyBorder="1"/>
    <xf numFmtId="164" fontId="7" fillId="0" borderId="73" xfId="4" applyNumberFormat="1" applyFont="1" applyFill="1" applyBorder="1"/>
    <xf numFmtId="164" fontId="7" fillId="0" borderId="106" xfId="4" applyNumberFormat="1" applyFont="1" applyFill="1" applyBorder="1"/>
    <xf numFmtId="164" fontId="7" fillId="0" borderId="108" xfId="4" applyNumberFormat="1" applyFont="1" applyFill="1" applyBorder="1"/>
    <xf numFmtId="3" fontId="0" fillId="0" borderId="99" xfId="0" applyNumberFormat="1" applyFont="1" applyFill="1" applyBorder="1" applyAlignment="1">
      <alignment horizontal="left"/>
    </xf>
    <xf numFmtId="3" fontId="0" fillId="0" borderId="62" xfId="0" applyNumberFormat="1" applyFont="1" applyFill="1" applyBorder="1" applyAlignment="1">
      <alignment horizontal="right"/>
    </xf>
    <xf numFmtId="3" fontId="0" fillId="0" borderId="96" xfId="0" applyNumberFormat="1" applyFont="1" applyFill="1" applyBorder="1" applyAlignment="1">
      <alignment horizontal="right"/>
    </xf>
    <xf numFmtId="3" fontId="0" fillId="0" borderId="107" xfId="0" applyNumberFormat="1" applyFont="1" applyFill="1" applyBorder="1" applyAlignment="1">
      <alignment horizontal="right"/>
    </xf>
    <xf numFmtId="331" fontId="0" fillId="0" borderId="139" xfId="4339" applyNumberFormat="1" applyFont="1" applyFill="1" applyBorder="1" applyAlignment="1">
      <alignment horizontal="right"/>
    </xf>
    <xf numFmtId="331" fontId="0" fillId="0" borderId="140" xfId="4339" applyNumberFormat="1" applyFont="1" applyFill="1" applyBorder="1" applyAlignment="1">
      <alignment horizontal="right"/>
    </xf>
    <xf numFmtId="331" fontId="0" fillId="0" borderId="142" xfId="4339" applyNumberFormat="1" applyFont="1" applyFill="1" applyBorder="1" applyAlignment="1">
      <alignment horizontal="right"/>
    </xf>
    <xf numFmtId="164" fontId="251" fillId="53" borderId="113" xfId="1" applyNumberFormat="1" applyFont="1" applyFill="1" applyBorder="1"/>
    <xf numFmtId="164" fontId="253" fillId="53" borderId="113" xfId="1" applyNumberFormat="1" applyFont="1" applyFill="1" applyBorder="1"/>
    <xf numFmtId="5" fontId="253" fillId="0" borderId="0" xfId="0" applyNumberFormat="1" applyFont="1" applyFill="1" applyBorder="1"/>
    <xf numFmtId="0" fontId="253" fillId="0" borderId="0" xfId="0" applyFont="1" applyBorder="1"/>
    <xf numFmtId="0" fontId="253" fillId="0" borderId="0" xfId="0" quotePrefix="1" applyFont="1"/>
    <xf numFmtId="0" fontId="251" fillId="0" borderId="64" xfId="0" applyFont="1" applyBorder="1" applyAlignment="1">
      <alignment horizontal="center"/>
    </xf>
    <xf numFmtId="190" fontId="251" fillId="0" borderId="65" xfId="2" applyNumberFormat="1" applyFont="1" applyBorder="1"/>
    <xf numFmtId="190" fontId="251" fillId="0" borderId="124" xfId="2" applyNumberFormat="1" applyFont="1" applyBorder="1"/>
    <xf numFmtId="190" fontId="251" fillId="0" borderId="169" xfId="2" applyNumberFormat="1" applyFont="1" applyBorder="1"/>
    <xf numFmtId="0" fontId="251" fillId="0" borderId="0" xfId="0" applyFont="1" applyAlignment="1">
      <alignment horizontal="left" indent="1"/>
    </xf>
    <xf numFmtId="0" fontId="251" fillId="0" borderId="0" xfId="0" quotePrefix="1" applyFont="1" applyAlignment="1">
      <alignment horizontal="center"/>
    </xf>
    <xf numFmtId="164" fontId="251" fillId="0" borderId="0" xfId="1" applyNumberFormat="1" applyFont="1"/>
    <xf numFmtId="5" fontId="251" fillId="53" borderId="0" xfId="0" applyNumberFormat="1" applyFont="1" applyFill="1"/>
    <xf numFmtId="5" fontId="251" fillId="0" borderId="86" xfId="0" applyNumberFormat="1" applyFont="1" applyBorder="1"/>
    <xf numFmtId="9" fontId="251" fillId="0" borderId="86" xfId="2" applyFont="1" applyBorder="1"/>
    <xf numFmtId="190" fontId="251" fillId="0" borderId="63" xfId="2" applyNumberFormat="1" applyFont="1" applyFill="1" applyBorder="1" applyAlignment="1">
      <alignment horizontal="center"/>
    </xf>
    <xf numFmtId="164" fontId="251" fillId="0" borderId="86" xfId="0" applyNumberFormat="1" applyFont="1" applyBorder="1" applyAlignment="1">
      <alignment horizontal="center"/>
    </xf>
    <xf numFmtId="9" fontId="251" fillId="0" borderId="86" xfId="2" applyFont="1" applyBorder="1" applyAlignment="1">
      <alignment horizontal="center"/>
    </xf>
    <xf numFmtId="0" fontId="251" fillId="0" borderId="86" xfId="0" applyFont="1" applyBorder="1" applyAlignment="1">
      <alignment horizontal="left" indent="1"/>
    </xf>
    <xf numFmtId="0" fontId="251" fillId="0" borderId="86" xfId="0" applyFont="1" applyBorder="1"/>
    <xf numFmtId="9" fontId="251" fillId="0" borderId="50" xfId="2" applyFont="1" applyBorder="1"/>
    <xf numFmtId="0" fontId="251" fillId="0" borderId="64" xfId="4338" applyFont="1" applyBorder="1" applyAlignment="1">
      <alignment horizontal="left"/>
    </xf>
    <xf numFmtId="0" fontId="262" fillId="0" borderId="52" xfId="0" applyFont="1" applyBorder="1" applyAlignment="1">
      <alignment horizontal="left"/>
    </xf>
    <xf numFmtId="164" fontId="251" fillId="0" borderId="66" xfId="1" applyNumberFormat="1" applyFont="1" applyBorder="1"/>
    <xf numFmtId="0" fontId="0" fillId="54" borderId="63" xfId="0" applyFont="1" applyFill="1" applyBorder="1" applyAlignment="1">
      <alignment horizontal="center"/>
    </xf>
    <xf numFmtId="0" fontId="251" fillId="0" borderId="3" xfId="4338" applyFont="1" applyBorder="1" applyAlignment="1">
      <alignment horizontal="left"/>
    </xf>
    <xf numFmtId="0" fontId="251" fillId="0" borderId="158" xfId="0" applyFont="1" applyBorder="1"/>
    <xf numFmtId="0" fontId="251" fillId="0" borderId="52" xfId="4338" applyFont="1" applyBorder="1" applyAlignment="1">
      <alignment horizontal="left"/>
    </xf>
    <xf numFmtId="164" fontId="253" fillId="0" borderId="0" xfId="0" applyNumberFormat="1" applyFont="1"/>
    <xf numFmtId="164" fontId="251" fillId="0" borderId="0" xfId="0" applyNumberFormat="1" applyFont="1" applyAlignment="1">
      <alignment horizontal="right"/>
    </xf>
    <xf numFmtId="10" fontId="253" fillId="0" borderId="0" xfId="2" applyNumberFormat="1" applyFont="1"/>
    <xf numFmtId="9" fontId="251" fillId="0" borderId="51" xfId="2" applyFont="1" applyBorder="1"/>
    <xf numFmtId="9" fontId="251" fillId="0" borderId="1" xfId="2" applyFont="1" applyBorder="1"/>
    <xf numFmtId="0" fontId="251" fillId="0" borderId="52" xfId="0" applyFont="1" applyBorder="1" applyAlignment="1">
      <alignment horizontal="left"/>
    </xf>
    <xf numFmtId="0" fontId="2" fillId="54" borderId="113" xfId="0" applyFont="1" applyFill="1" applyBorder="1" applyAlignment="1">
      <alignment horizontal="center"/>
    </xf>
    <xf numFmtId="0" fontId="251" fillId="0" borderId="113" xfId="0" applyFont="1" applyBorder="1" applyAlignment="1">
      <alignment horizontal="left"/>
    </xf>
    <xf numFmtId="0" fontId="2" fillId="0" borderId="113" xfId="0" applyFont="1" applyFill="1" applyBorder="1" applyAlignment="1">
      <alignment horizontal="left"/>
    </xf>
    <xf numFmtId="190" fontId="2" fillId="0" borderId="168" xfId="2" applyNumberFormat="1" applyFont="1" applyFill="1" applyBorder="1"/>
    <xf numFmtId="0" fontId="289" fillId="0" borderId="0" xfId="0" applyFont="1"/>
    <xf numFmtId="190" fontId="2" fillId="0" borderId="132" xfId="2" applyNumberFormat="1" applyFont="1" applyFill="1" applyBorder="1"/>
    <xf numFmtId="9" fontId="2" fillId="0" borderId="0" xfId="2" applyFont="1"/>
    <xf numFmtId="190" fontId="2" fillId="0" borderId="0" xfId="2" applyNumberFormat="1" applyFont="1"/>
    <xf numFmtId="0" fontId="251" fillId="0" borderId="0" xfId="0" applyFont="1" applyFill="1" applyBorder="1"/>
    <xf numFmtId="0" fontId="14" fillId="0" borderId="2" xfId="0" applyFont="1" applyBorder="1"/>
    <xf numFmtId="331" fontId="243" fillId="0" borderId="119" xfId="0" applyNumberFormat="1" applyFont="1" applyFill="1" applyBorder="1" applyAlignment="1">
      <alignment horizontal="right"/>
    </xf>
    <xf numFmtId="0" fontId="14" fillId="58" borderId="166" xfId="0" applyFont="1" applyFill="1" applyBorder="1" applyAlignment="1">
      <alignment horizontal="center"/>
    </xf>
    <xf numFmtId="0" fontId="14" fillId="60" borderId="142" xfId="0" applyFont="1" applyFill="1" applyBorder="1" applyAlignment="1" applyProtection="1">
      <alignment horizontal="center"/>
      <protection locked="0"/>
    </xf>
    <xf numFmtId="0" fontId="14" fillId="60" borderId="157" xfId="0" applyFont="1" applyFill="1" applyBorder="1" applyAlignment="1" applyProtection="1">
      <alignment horizontal="center"/>
      <protection locked="0"/>
    </xf>
    <xf numFmtId="164" fontId="243" fillId="0" borderId="61" xfId="4" applyNumberFormat="1" applyFont="1" applyFill="1" applyBorder="1" applyAlignment="1"/>
    <xf numFmtId="164" fontId="243" fillId="0" borderId="64" xfId="4" applyNumberFormat="1" applyFont="1" applyFill="1" applyBorder="1" applyAlignment="1"/>
    <xf numFmtId="164" fontId="243" fillId="0" borderId="62" xfId="4" applyNumberFormat="1" applyFont="1" applyFill="1" applyBorder="1" applyAlignment="1"/>
    <xf numFmtId="164" fontId="243" fillId="0" borderId="92" xfId="4" applyNumberFormat="1" applyFont="1" applyFill="1" applyBorder="1" applyAlignment="1"/>
    <xf numFmtId="3" fontId="243" fillId="0" borderId="66" xfId="0" applyNumberFormat="1" applyFont="1" applyBorder="1" applyAlignment="1"/>
    <xf numFmtId="3" fontId="243" fillId="0" borderId="62" xfId="0" applyNumberFormat="1" applyFont="1" applyBorder="1" applyAlignment="1"/>
    <xf numFmtId="3" fontId="243" fillId="0" borderId="96" xfId="0" applyNumberFormat="1" applyFont="1" applyBorder="1" applyAlignment="1"/>
    <xf numFmtId="331" fontId="243" fillId="0" borderId="62" xfId="0" applyNumberFormat="1" applyFont="1" applyFill="1" applyBorder="1" applyAlignment="1" applyProtection="1">
      <alignment horizontal="center"/>
      <protection locked="0"/>
    </xf>
    <xf numFmtId="164" fontId="243" fillId="0" borderId="91" xfId="4" applyNumberFormat="1" applyFont="1" applyFill="1" applyBorder="1"/>
    <xf numFmtId="164" fontId="243" fillId="0" borderId="61" xfId="4" applyNumberFormat="1" applyFont="1" applyFill="1" applyBorder="1"/>
    <xf numFmtId="164" fontId="243" fillId="0" borderId="62" xfId="4" applyNumberFormat="1" applyFont="1" applyFill="1" applyBorder="1"/>
    <xf numFmtId="164" fontId="243" fillId="0" borderId="92" xfId="4" applyNumberFormat="1" applyFont="1" applyFill="1" applyBorder="1"/>
    <xf numFmtId="164" fontId="243" fillId="0" borderId="140" xfId="4" applyNumberFormat="1" applyFont="1" applyFill="1" applyBorder="1"/>
    <xf numFmtId="164" fontId="243" fillId="0" borderId="142" xfId="4" applyNumberFormat="1" applyFont="1" applyFill="1" applyBorder="1"/>
    <xf numFmtId="164" fontId="243" fillId="0" borderId="21" xfId="4" applyNumberFormat="1" applyFont="1" applyFill="1" applyBorder="1"/>
    <xf numFmtId="164" fontId="243" fillId="0" borderId="38" xfId="4" applyNumberFormat="1" applyFont="1" applyFill="1" applyBorder="1" applyAlignment="1"/>
    <xf numFmtId="164" fontId="243" fillId="0" borderId="74" xfId="4" applyNumberFormat="1" applyFont="1" applyFill="1" applyBorder="1" applyAlignment="1"/>
    <xf numFmtId="0" fontId="77" fillId="0" borderId="0" xfId="0" applyFont="1"/>
    <xf numFmtId="0" fontId="14" fillId="60" borderId="170" xfId="0" applyFont="1" applyFill="1" applyBorder="1" applyAlignment="1" applyProtection="1">
      <alignment horizontal="center"/>
      <protection locked="0"/>
    </xf>
    <xf numFmtId="37" fontId="0" fillId="61" borderId="94" xfId="4" applyNumberFormat="1" applyFont="1" applyFill="1" applyBorder="1"/>
    <xf numFmtId="37" fontId="0" fillId="61" borderId="159" xfId="4" applyNumberFormat="1" applyFont="1" applyFill="1" applyBorder="1"/>
    <xf numFmtId="331" fontId="0" fillId="61" borderId="95" xfId="4339" applyNumberFormat="1" applyFont="1" applyFill="1" applyBorder="1"/>
    <xf numFmtId="331" fontId="0" fillId="61" borderId="94" xfId="4339" applyNumberFormat="1" applyFont="1" applyFill="1" applyBorder="1"/>
    <xf numFmtId="331" fontId="0" fillId="61" borderId="159" xfId="4339" applyNumberFormat="1" applyFont="1" applyFill="1" applyBorder="1"/>
    <xf numFmtId="331" fontId="0" fillId="61" borderId="139" xfId="4339" applyNumberFormat="1" applyFont="1" applyFill="1" applyBorder="1"/>
    <xf numFmtId="331" fontId="0" fillId="61" borderId="60" xfId="4339" applyNumberFormat="1" applyFont="1" applyFill="1" applyBorder="1"/>
    <xf numFmtId="331" fontId="0" fillId="0" borderId="58" xfId="4339" applyNumberFormat="1" applyFont="1" applyFill="1" applyBorder="1"/>
    <xf numFmtId="331" fontId="0" fillId="0" borderId="95" xfId="4339" applyNumberFormat="1" applyFont="1" applyFill="1" applyBorder="1"/>
    <xf numFmtId="331" fontId="0" fillId="0" borderId="72" xfId="4339" applyNumberFormat="1" applyFont="1" applyFill="1" applyBorder="1"/>
    <xf numFmtId="331" fontId="0" fillId="0" borderId="152" xfId="4339" applyNumberFormat="1" applyFont="1" applyFill="1" applyBorder="1"/>
    <xf numFmtId="37" fontId="0" fillId="0" borderId="152" xfId="0" applyNumberFormat="1" applyFont="1" applyBorder="1"/>
    <xf numFmtId="0" fontId="77" fillId="0" borderId="104" xfId="0" applyFont="1" applyFill="1" applyBorder="1" applyAlignment="1" applyProtection="1">
      <alignment horizontal="left"/>
      <protection locked="0"/>
    </xf>
    <xf numFmtId="0" fontId="14" fillId="60" borderId="171" xfId="0" applyFont="1" applyFill="1" applyBorder="1" applyAlignment="1" applyProtection="1">
      <alignment horizontal="center"/>
      <protection locked="0"/>
    </xf>
    <xf numFmtId="164" fontId="7" fillId="0" borderId="64" xfId="4" applyNumberFormat="1" applyFont="1" applyFill="1" applyBorder="1" applyAlignment="1">
      <alignment horizontal="right"/>
    </xf>
    <xf numFmtId="164" fontId="7" fillId="0" borderId="64" xfId="4" applyNumberFormat="1" applyFont="1" applyFill="1" applyBorder="1" applyAlignment="1">
      <alignment horizontal="right" vertical="center"/>
    </xf>
    <xf numFmtId="164" fontId="7" fillId="0" borderId="65" xfId="4" applyNumberFormat="1" applyFont="1" applyFill="1" applyBorder="1" applyAlignment="1">
      <alignment horizontal="right" vertical="center"/>
    </xf>
    <xf numFmtId="164" fontId="7" fillId="0" borderId="157" xfId="4" applyNumberFormat="1" applyFont="1" applyFill="1" applyBorder="1" applyAlignment="1">
      <alignment horizontal="right" vertical="center"/>
    </xf>
    <xf numFmtId="164" fontId="0" fillId="12" borderId="104" xfId="4343" applyNumberFormat="1" applyFont="1" applyFill="1" applyBorder="1" applyAlignment="1">
      <alignment horizontal="center" vertical="center"/>
    </xf>
    <xf numFmtId="164" fontId="256" fillId="0" borderId="159" xfId="4" applyNumberFormat="1" applyFont="1" applyFill="1" applyBorder="1" applyAlignment="1">
      <alignment horizontal="right"/>
    </xf>
    <xf numFmtId="164" fontId="256" fillId="0" borderId="159" xfId="4" applyNumberFormat="1" applyFont="1" applyFill="1" applyBorder="1" applyAlignment="1">
      <alignment horizontal="right" vertical="center"/>
    </xf>
    <xf numFmtId="164" fontId="256" fillId="0" borderId="95" xfId="4" applyNumberFormat="1" applyFont="1" applyFill="1" applyBorder="1" applyAlignment="1">
      <alignment horizontal="right" vertical="center"/>
    </xf>
    <xf numFmtId="164" fontId="256" fillId="0" borderId="139" xfId="4" applyNumberFormat="1" applyFont="1" applyFill="1" applyBorder="1" applyAlignment="1">
      <alignment horizontal="right" vertical="center"/>
    </xf>
    <xf numFmtId="164" fontId="0" fillId="12" borderId="152" xfId="4343" applyNumberFormat="1" applyFont="1" applyFill="1" applyBorder="1" applyAlignment="1">
      <alignment horizontal="center" vertical="center"/>
    </xf>
    <xf numFmtId="331" fontId="243" fillId="0" borderId="67" xfId="0" applyNumberFormat="1" applyFont="1" applyFill="1" applyBorder="1" applyAlignment="1">
      <alignment horizontal="right" vertical="center"/>
    </xf>
    <xf numFmtId="0" fontId="77" fillId="0" borderId="4" xfId="0" applyFont="1" applyFill="1" applyBorder="1" applyAlignment="1" applyProtection="1">
      <protection locked="0"/>
    </xf>
    <xf numFmtId="0" fontId="77" fillId="0" borderId="4" xfId="0" applyFont="1" applyFill="1" applyBorder="1" applyAlignment="1" applyProtection="1">
      <alignment horizontal="left"/>
      <protection locked="0"/>
    </xf>
    <xf numFmtId="0" fontId="77" fillId="0" borderId="0" xfId="0" applyFont="1" applyAlignment="1">
      <alignment horizontal="left"/>
    </xf>
    <xf numFmtId="0" fontId="3" fillId="0" borderId="58" xfId="0" applyFont="1" applyBorder="1" applyAlignment="1">
      <alignment horizontal="center" vertical="center"/>
    </xf>
    <xf numFmtId="0" fontId="3" fillId="0" borderId="58" xfId="0" applyFont="1" applyFill="1" applyBorder="1" applyAlignment="1">
      <alignment horizontal="center" vertical="center"/>
    </xf>
    <xf numFmtId="0" fontId="3" fillId="0" borderId="115" xfId="0" applyFont="1" applyBorder="1" applyAlignment="1">
      <alignment horizontal="center" vertical="center"/>
    </xf>
    <xf numFmtId="0" fontId="3" fillId="0" borderId="72" xfId="0" applyFont="1" applyFill="1" applyBorder="1" applyAlignment="1">
      <alignment horizontal="center" vertical="center"/>
    </xf>
    <xf numFmtId="0" fontId="3" fillId="0" borderId="115" xfId="0" applyFont="1" applyFill="1" applyBorder="1" applyAlignment="1">
      <alignment horizontal="center" vertical="center"/>
    </xf>
    <xf numFmtId="0" fontId="3" fillId="0" borderId="58" xfId="0" applyFont="1" applyFill="1" applyBorder="1" applyAlignment="1">
      <alignment horizontal="center" vertical="center" wrapText="1"/>
    </xf>
    <xf numFmtId="0" fontId="3" fillId="0" borderId="115" xfId="0" applyFont="1" applyFill="1" applyBorder="1" applyAlignment="1">
      <alignment horizontal="center" vertical="center" wrapText="1"/>
    </xf>
    <xf numFmtId="0" fontId="291" fillId="0" borderId="62" xfId="0" applyFont="1" applyFill="1" applyBorder="1" applyAlignment="1" applyProtection="1">
      <alignment horizontal="center" vertical="center"/>
      <protection locked="0"/>
    </xf>
    <xf numFmtId="0" fontId="3" fillId="0" borderId="60" xfId="0" applyFont="1" applyFill="1" applyBorder="1" applyAlignment="1">
      <alignment horizontal="center" vertical="center"/>
    </xf>
    <xf numFmtId="0" fontId="3" fillId="0" borderId="72" xfId="0" applyFont="1" applyBorder="1" applyAlignment="1">
      <alignment horizontal="center" vertical="center"/>
    </xf>
    <xf numFmtId="0" fontId="0" fillId="0" borderId="4" xfId="0" applyFont="1" applyBorder="1"/>
    <xf numFmtId="0" fontId="77" fillId="0" borderId="0" xfId="0" applyFont="1" applyFill="1" applyBorder="1" applyAlignment="1" applyProtection="1">
      <alignment horizontal="left"/>
      <protection locked="0"/>
    </xf>
    <xf numFmtId="37" fontId="0" fillId="12" borderId="0" xfId="0" applyNumberFormat="1" applyFont="1" applyFill="1" applyBorder="1"/>
    <xf numFmtId="0" fontId="249" fillId="55" borderId="65" xfId="0" applyFont="1" applyFill="1" applyBorder="1" applyAlignment="1">
      <alignment horizontal="left"/>
    </xf>
    <xf numFmtId="0" fontId="11" fillId="55" borderId="128" xfId="0" applyFont="1" applyFill="1" applyBorder="1" applyAlignment="1"/>
    <xf numFmtId="0" fontId="14" fillId="59" borderId="128" xfId="0" applyFont="1" applyFill="1" applyBorder="1" applyAlignment="1" applyProtection="1">
      <protection locked="0"/>
    </xf>
    <xf numFmtId="0" fontId="242" fillId="0" borderId="0" xfId="0" applyFont="1" applyFill="1" applyAlignment="1" applyProtection="1">
      <alignment readingOrder="1"/>
      <protection locked="0"/>
    </xf>
    <xf numFmtId="0" fontId="242" fillId="0" borderId="0" xfId="0" applyFont="1" applyFill="1" applyBorder="1" applyAlignment="1" applyProtection="1">
      <alignment readingOrder="1"/>
      <protection locked="0"/>
    </xf>
    <xf numFmtId="0" fontId="242" fillId="0" borderId="0" xfId="0" applyFont="1" applyAlignment="1" applyProtection="1">
      <alignment readingOrder="1"/>
      <protection locked="0"/>
    </xf>
    <xf numFmtId="331" fontId="7" fillId="0" borderId="167" xfId="4339" applyNumberFormat="1" applyFont="1" applyFill="1" applyBorder="1" applyAlignment="1">
      <alignment wrapText="1"/>
    </xf>
    <xf numFmtId="331" fontId="7" fillId="0" borderId="91" xfId="4339" applyNumberFormat="1" applyFont="1" applyFill="1" applyBorder="1" applyAlignment="1">
      <alignment wrapText="1"/>
    </xf>
    <xf numFmtId="0" fontId="0" fillId="57" borderId="172" xfId="0" applyFont="1" applyFill="1" applyBorder="1" applyAlignment="1">
      <alignment horizontal="center" vertical="center"/>
    </xf>
    <xf numFmtId="331" fontId="0" fillId="0" borderId="66" xfId="4339" applyNumberFormat="1" applyFont="1" applyFill="1" applyBorder="1" applyAlignment="1"/>
    <xf numFmtId="9" fontId="0" fillId="0" borderId="66" xfId="3458" applyFont="1" applyFill="1" applyBorder="1" applyAlignment="1"/>
    <xf numFmtId="0" fontId="0" fillId="55" borderId="120" xfId="0" applyFont="1" applyFill="1" applyBorder="1" applyAlignment="1" applyProtection="1">
      <alignment horizontal="center" wrapText="1" readingOrder="1"/>
      <protection locked="0"/>
    </xf>
    <xf numFmtId="0" fontId="14" fillId="55" borderId="119" xfId="0" applyFont="1" applyFill="1" applyBorder="1" applyAlignment="1" applyProtection="1">
      <alignment horizontal="left" wrapText="1" readingOrder="1"/>
      <protection locked="0"/>
    </xf>
    <xf numFmtId="0" fontId="0" fillId="0" borderId="113" xfId="0" applyFont="1" applyFill="1" applyBorder="1" applyAlignment="1" applyProtection="1">
      <alignment horizontal="left" wrapText="1" readingOrder="1"/>
      <protection locked="0"/>
    </xf>
    <xf numFmtId="0" fontId="11" fillId="55" borderId="65" xfId="0" applyFont="1" applyFill="1" applyBorder="1" applyAlignment="1">
      <alignment horizontal="center"/>
    </xf>
    <xf numFmtId="331" fontId="0" fillId="0" borderId="38" xfId="4339" applyNumberFormat="1" applyFont="1" applyFill="1" applyBorder="1" applyAlignment="1"/>
    <xf numFmtId="331" fontId="0" fillId="0" borderId="54" xfId="4339" applyNumberFormat="1" applyFont="1" applyFill="1" applyBorder="1" applyAlignment="1"/>
    <xf numFmtId="37" fontId="0" fillId="12" borderId="66" xfId="0" applyNumberFormat="1" applyFont="1" applyFill="1" applyBorder="1" applyAlignment="1">
      <alignment horizontal="right"/>
    </xf>
    <xf numFmtId="0" fontId="11" fillId="58" borderId="120" xfId="0" applyFont="1" applyFill="1" applyBorder="1" applyAlignment="1" applyProtection="1">
      <alignment readingOrder="1"/>
      <protection locked="0"/>
    </xf>
    <xf numFmtId="0" fontId="0" fillId="58" borderId="119" xfId="0" applyFont="1" applyFill="1" applyBorder="1" applyAlignment="1" applyProtection="1">
      <alignment readingOrder="1"/>
      <protection locked="0"/>
    </xf>
    <xf numFmtId="0" fontId="0" fillId="12" borderId="114" xfId="0" applyFont="1" applyFill="1" applyBorder="1" applyAlignment="1" applyProtection="1">
      <alignment readingOrder="1"/>
      <protection locked="0"/>
    </xf>
    <xf numFmtId="0" fontId="0" fillId="12" borderId="119" xfId="0" applyFont="1" applyFill="1" applyBorder="1" applyAlignment="1" applyProtection="1">
      <alignment readingOrder="1"/>
      <protection locked="0"/>
    </xf>
    <xf numFmtId="0" fontId="0" fillId="12" borderId="113" xfId="0" applyFont="1" applyFill="1" applyBorder="1" applyAlignment="1" applyProtection="1">
      <alignment horizontal="left" readingOrder="1"/>
      <protection locked="0"/>
    </xf>
    <xf numFmtId="0" fontId="14" fillId="59" borderId="65" xfId="0" applyFont="1" applyFill="1" applyBorder="1" applyAlignment="1" applyProtection="1">
      <alignment horizontal="center"/>
      <protection locked="0"/>
    </xf>
    <xf numFmtId="37" fontId="0" fillId="12" borderId="4" xfId="0" applyNumberFormat="1" applyFont="1" applyFill="1" applyBorder="1"/>
    <xf numFmtId="0" fontId="7" fillId="12" borderId="114" xfId="0" applyFont="1" applyFill="1" applyBorder="1" applyAlignment="1" applyProtection="1">
      <alignment readingOrder="1"/>
      <protection locked="0"/>
    </xf>
    <xf numFmtId="0" fontId="0" fillId="0" borderId="113" xfId="0" applyFont="1" applyFill="1" applyBorder="1" applyAlignment="1" applyProtection="1">
      <alignment readingOrder="1"/>
      <protection locked="0"/>
    </xf>
    <xf numFmtId="331" fontId="0" fillId="12" borderId="38" xfId="0" applyNumberFormat="1" applyFont="1" applyFill="1" applyBorder="1"/>
    <xf numFmtId="0" fontId="0" fillId="12" borderId="120" xfId="0" applyFont="1" applyFill="1" applyBorder="1" applyAlignment="1" applyProtection="1">
      <alignment readingOrder="1"/>
      <protection locked="0"/>
    </xf>
    <xf numFmtId="0" fontId="0" fillId="0" borderId="114" xfId="0" applyFont="1" applyBorder="1" applyAlignment="1" applyProtection="1">
      <alignment readingOrder="1"/>
      <protection locked="0"/>
    </xf>
    <xf numFmtId="0" fontId="0" fillId="0" borderId="119" xfId="0" applyFont="1" applyBorder="1" applyAlignment="1" applyProtection="1">
      <alignment readingOrder="1"/>
      <protection locked="0"/>
    </xf>
    <xf numFmtId="0" fontId="0" fillId="0" borderId="114" xfId="0" applyFont="1" applyFill="1" applyBorder="1" applyAlignment="1" applyProtection="1">
      <alignment readingOrder="1"/>
      <protection locked="0"/>
    </xf>
    <xf numFmtId="0" fontId="0" fillId="0" borderId="119" xfId="0" applyFont="1" applyFill="1" applyBorder="1" applyAlignment="1" applyProtection="1">
      <alignment readingOrder="1"/>
      <protection locked="0"/>
    </xf>
    <xf numFmtId="3" fontId="0" fillId="0" borderId="38" xfId="0" applyNumberFormat="1" applyFont="1" applyBorder="1" applyAlignment="1"/>
    <xf numFmtId="331" fontId="7" fillId="0" borderId="66" xfId="4339" applyNumberFormat="1" applyFont="1" applyFill="1" applyBorder="1" applyAlignment="1">
      <alignment horizontal="right" vertical="center"/>
    </xf>
    <xf numFmtId="0" fontId="7" fillId="0" borderId="113" xfId="0" applyFont="1" applyFill="1" applyBorder="1" applyAlignment="1" applyProtection="1">
      <alignment wrapText="1" readingOrder="1"/>
      <protection locked="0"/>
    </xf>
    <xf numFmtId="0" fontId="0" fillId="0" borderId="113" xfId="0" applyBorder="1" applyAlignment="1" applyProtection="1">
      <alignment readingOrder="1"/>
      <protection locked="0"/>
    </xf>
    <xf numFmtId="37" fontId="7" fillId="0" borderId="65" xfId="0" applyNumberFormat="1" applyFont="1" applyFill="1" applyBorder="1" applyAlignment="1">
      <alignment horizontal="right" vertical="center"/>
    </xf>
    <xf numFmtId="37" fontId="0" fillId="12" borderId="66" xfId="0" applyNumberFormat="1" applyFont="1" applyFill="1" applyBorder="1"/>
    <xf numFmtId="0" fontId="0" fillId="0" borderId="113" xfId="0" applyFont="1" applyBorder="1" applyAlignment="1">
      <alignment wrapText="1"/>
    </xf>
    <xf numFmtId="0" fontId="0" fillId="0" borderId="113" xfId="0" applyFont="1" applyBorder="1" applyAlignment="1" applyProtection="1">
      <alignment readingOrder="1"/>
      <protection locked="0"/>
    </xf>
    <xf numFmtId="5" fontId="0" fillId="0" borderId="62" xfId="0" applyNumberFormat="1" applyFont="1" applyFill="1" applyBorder="1"/>
    <xf numFmtId="5" fontId="292" fillId="63" borderId="62" xfId="0" applyNumberFormat="1" applyFont="1" applyFill="1" applyBorder="1"/>
    <xf numFmtId="259" fontId="292" fillId="63" borderId="62" xfId="2" applyNumberFormat="1" applyFont="1" applyFill="1" applyBorder="1" applyAlignment="1">
      <alignment horizontal="center"/>
    </xf>
    <xf numFmtId="5" fontId="0" fillId="63" borderId="62" xfId="0" applyNumberFormat="1" applyFont="1" applyFill="1" applyBorder="1"/>
    <xf numFmtId="16" fontId="0" fillId="0" borderId="0" xfId="0" applyNumberFormat="1" applyBorder="1"/>
    <xf numFmtId="9" fontId="0" fillId="0" borderId="0" xfId="2" applyNumberFormat="1" applyFont="1" applyFill="1"/>
    <xf numFmtId="9" fontId="0" fillId="63" borderId="0" xfId="2" applyFont="1" applyFill="1"/>
    <xf numFmtId="190" fontId="0" fillId="0" borderId="0" xfId="2" applyNumberFormat="1" applyFont="1" applyFill="1"/>
    <xf numFmtId="9" fontId="0" fillId="63" borderId="0" xfId="2" applyNumberFormat="1" applyFont="1" applyFill="1"/>
    <xf numFmtId="164" fontId="0" fillId="0" borderId="0" xfId="1" applyNumberFormat="1" applyFont="1" applyFill="1"/>
    <xf numFmtId="164" fontId="0" fillId="63" borderId="0" xfId="1" applyNumberFormat="1" applyFont="1" applyFill="1"/>
    <xf numFmtId="3" fontId="251" fillId="0" borderId="0" xfId="0" applyNumberFormat="1" applyFont="1"/>
    <xf numFmtId="0" fontId="251" fillId="0" borderId="0" xfId="0" quotePrefix="1" applyFont="1" applyAlignment="1">
      <alignment horizontal="right"/>
    </xf>
    <xf numFmtId="331" fontId="7" fillId="0" borderId="129" xfId="4339" applyNumberFormat="1" applyFont="1" applyFill="1" applyBorder="1"/>
    <xf numFmtId="0" fontId="0" fillId="0" borderId="157" xfId="0" applyFont="1" applyFill="1" applyBorder="1" applyAlignment="1" applyProtection="1">
      <alignment horizontal="center" vertical="center"/>
      <protection locked="0"/>
    </xf>
    <xf numFmtId="0" fontId="0" fillId="0" borderId="158" xfId="0" applyFont="1" applyFill="1" applyBorder="1" applyAlignment="1" applyProtection="1">
      <alignment horizontal="center" vertical="center"/>
      <protection locked="0"/>
    </xf>
    <xf numFmtId="0" fontId="0" fillId="0" borderId="113" xfId="0" applyFont="1" applyFill="1" applyBorder="1" applyAlignment="1" applyProtection="1">
      <alignment horizontal="center"/>
      <protection locked="0"/>
    </xf>
    <xf numFmtId="164" fontId="0" fillId="0" borderId="157" xfId="4343" applyNumberFormat="1" applyFont="1" applyFill="1" applyBorder="1"/>
    <xf numFmtId="164" fontId="256" fillId="0" borderId="161" xfId="4343" applyNumberFormat="1" applyFont="1" applyFill="1" applyBorder="1"/>
    <xf numFmtId="0" fontId="0" fillId="0" borderId="106" xfId="0" applyFont="1" applyBorder="1" applyAlignment="1" applyProtection="1">
      <alignment horizontal="center"/>
      <protection locked="0"/>
    </xf>
    <xf numFmtId="0" fontId="0" fillId="0" borderId="153" xfId="0" applyFont="1" applyBorder="1" applyAlignment="1" applyProtection="1">
      <alignment horizontal="center" vertical="center"/>
      <protection locked="0"/>
    </xf>
    <xf numFmtId="0" fontId="0" fillId="0" borderId="154" xfId="0" applyFont="1" applyBorder="1" applyAlignment="1" applyProtection="1">
      <alignment horizontal="center"/>
      <protection locked="0"/>
    </xf>
    <xf numFmtId="0" fontId="0" fillId="0" borderId="158" xfId="0" applyFont="1" applyFill="1" applyBorder="1" applyAlignment="1" applyProtection="1">
      <alignment horizontal="center"/>
      <protection locked="0"/>
    </xf>
    <xf numFmtId="331" fontId="256" fillId="0" borderId="158" xfId="0" applyNumberFormat="1" applyFont="1" applyFill="1" applyBorder="1" applyAlignment="1">
      <alignment horizontal="right"/>
    </xf>
    <xf numFmtId="331" fontId="256" fillId="0" borderId="158" xfId="0" applyNumberFormat="1" applyFont="1" applyFill="1" applyBorder="1" applyAlignment="1">
      <alignment horizontal="left" vertical="center"/>
    </xf>
    <xf numFmtId="164" fontId="256" fillId="0" borderId="157" xfId="4" applyNumberFormat="1" applyFont="1" applyFill="1" applyBorder="1" applyAlignment="1">
      <alignment horizontal="right"/>
    </xf>
    <xf numFmtId="164" fontId="256" fillId="0" borderId="141" xfId="4343" applyNumberFormat="1" applyFont="1" applyFill="1" applyBorder="1" applyAlignment="1">
      <alignment horizontal="right"/>
    </xf>
    <xf numFmtId="164" fontId="7" fillId="0" borderId="62" xfId="1" applyNumberFormat="1" applyFont="1" applyFill="1" applyBorder="1" applyAlignment="1">
      <alignment horizontal="right"/>
    </xf>
    <xf numFmtId="164" fontId="7" fillId="0" borderId="62" xfId="1" applyNumberFormat="1" applyFont="1" applyFill="1" applyBorder="1" applyAlignment="1">
      <alignment horizontal="left" vertical="center"/>
    </xf>
    <xf numFmtId="164" fontId="7" fillId="0" borderId="67" xfId="1" applyNumberFormat="1" applyFont="1" applyFill="1" applyBorder="1" applyAlignment="1">
      <alignment horizontal="right"/>
    </xf>
    <xf numFmtId="164" fontId="7" fillId="0" borderId="86" xfId="4" applyNumberFormat="1" applyFont="1" applyFill="1" applyBorder="1" applyAlignment="1">
      <alignment horizontal="right"/>
    </xf>
    <xf numFmtId="164" fontId="7" fillId="0" borderId="140" xfId="1" applyNumberFormat="1" applyFont="1" applyFill="1" applyBorder="1" applyAlignment="1">
      <alignment horizontal="right"/>
    </xf>
    <xf numFmtId="164" fontId="7" fillId="0" borderId="86" xfId="4" applyNumberFormat="1" applyFont="1" applyFill="1" applyBorder="1" applyAlignment="1">
      <alignment horizontal="center" vertical="center"/>
    </xf>
    <xf numFmtId="331" fontId="256" fillId="0" borderId="160" xfId="0" applyNumberFormat="1" applyFont="1" applyFill="1" applyBorder="1" applyAlignment="1">
      <alignment horizontal="right"/>
    </xf>
    <xf numFmtId="331" fontId="256" fillId="0" borderId="158" xfId="0" applyNumberFormat="1" applyFont="1" applyFill="1" applyBorder="1" applyAlignment="1">
      <alignment horizontal="right" vertical="center"/>
    </xf>
    <xf numFmtId="164" fontId="256" fillId="0" borderId="158" xfId="4" applyNumberFormat="1" applyFont="1" applyFill="1" applyBorder="1" applyAlignment="1">
      <alignment horizontal="right"/>
    </xf>
    <xf numFmtId="164" fontId="256" fillId="0" borderId="160" xfId="4343" applyNumberFormat="1" applyFont="1" applyFill="1" applyBorder="1" applyAlignment="1">
      <alignment horizontal="right"/>
    </xf>
    <xf numFmtId="164" fontId="256" fillId="0" borderId="158" xfId="4" applyNumberFormat="1" applyFont="1" applyFill="1" applyBorder="1" applyAlignment="1">
      <alignment horizontal="right" vertical="center"/>
    </xf>
    <xf numFmtId="164" fontId="243" fillId="0" borderId="67" xfId="4" applyNumberFormat="1" applyFont="1" applyFill="1" applyBorder="1" applyAlignment="1">
      <alignment horizontal="right" vertical="center"/>
    </xf>
    <xf numFmtId="331" fontId="7" fillId="61" borderId="139" xfId="4339" applyNumberFormat="1" applyFont="1" applyFill="1" applyBorder="1"/>
    <xf numFmtId="331" fontId="7" fillId="61" borderId="60" xfId="4339" applyNumberFormat="1" applyFont="1" applyFill="1" applyBorder="1"/>
    <xf numFmtId="331" fontId="7" fillId="61" borderId="159" xfId="4339" applyNumberFormat="1" applyFont="1" applyFill="1" applyBorder="1"/>
    <xf numFmtId="331" fontId="7" fillId="61" borderId="95" xfId="4339" applyNumberFormat="1" applyFont="1" applyFill="1" applyBorder="1"/>
    <xf numFmtId="331" fontId="7" fillId="61" borderId="94" xfId="4339" applyNumberFormat="1" applyFont="1" applyFill="1" applyBorder="1"/>
    <xf numFmtId="331" fontId="7" fillId="0" borderId="58" xfId="4339" applyNumberFormat="1" applyFont="1" applyFill="1" applyBorder="1"/>
    <xf numFmtId="331" fontId="7" fillId="0" borderId="72" xfId="4339" applyNumberFormat="1" applyFont="1" applyFill="1" applyBorder="1"/>
    <xf numFmtId="331" fontId="7" fillId="0" borderId="152" xfId="4339" applyNumberFormat="1" applyFont="1" applyFill="1" applyBorder="1"/>
    <xf numFmtId="164" fontId="7" fillId="0" borderId="142" xfId="4" applyNumberFormat="1" applyFont="1" applyFill="1" applyBorder="1"/>
    <xf numFmtId="164" fontId="7" fillId="0" borderId="61" xfId="4" applyNumberFormat="1" applyFont="1" applyFill="1" applyBorder="1"/>
    <xf numFmtId="164" fontId="7" fillId="0" borderId="92" xfId="4" applyNumberFormat="1" applyFont="1" applyFill="1" applyBorder="1"/>
    <xf numFmtId="164" fontId="7" fillId="0" borderId="56" xfId="4" applyNumberFormat="1" applyFont="1" applyFill="1" applyBorder="1"/>
    <xf numFmtId="164" fontId="7" fillId="0" borderId="97" xfId="4" applyNumberFormat="1" applyFont="1" applyFill="1" applyBorder="1"/>
    <xf numFmtId="164" fontId="7" fillId="0" borderId="74" xfId="4" applyNumberFormat="1" applyFont="1" applyFill="1" applyBorder="1"/>
    <xf numFmtId="164" fontId="7" fillId="0" borderId="84" xfId="4" applyNumberFormat="1" applyFont="1" applyFill="1" applyBorder="1"/>
    <xf numFmtId="164" fontId="7" fillId="61" borderId="78" xfId="4" applyNumberFormat="1" applyFont="1" applyFill="1" applyBorder="1"/>
    <xf numFmtId="0" fontId="0" fillId="0" borderId="94" xfId="0" applyFill="1" applyBorder="1" applyAlignment="1">
      <alignment horizontal="left" vertical="center" indent="1"/>
    </xf>
    <xf numFmtId="0" fontId="256" fillId="0" borderId="91" xfId="0" applyFont="1" applyBorder="1" applyAlignment="1">
      <alignment horizontal="center" vertical="center"/>
    </xf>
    <xf numFmtId="0" fontId="256" fillId="0" borderId="98" xfId="0" applyFont="1" applyFill="1" applyBorder="1" applyAlignment="1">
      <alignment horizontal="center" vertical="center"/>
    </xf>
    <xf numFmtId="0" fontId="0" fillId="0" borderId="159" xfId="0" applyFill="1" applyBorder="1" applyAlignment="1">
      <alignment horizontal="left" vertical="center" indent="1"/>
    </xf>
    <xf numFmtId="0" fontId="256" fillId="0" borderId="158" xfId="0" applyFont="1" applyBorder="1" applyAlignment="1">
      <alignment horizontal="center" vertical="center"/>
    </xf>
    <xf numFmtId="0" fontId="256" fillId="0" borderId="64" xfId="0" applyFont="1" applyFill="1" applyBorder="1" applyAlignment="1">
      <alignment horizontal="center" vertical="center"/>
    </xf>
    <xf numFmtId="164" fontId="0" fillId="0" borderId="158" xfId="0" applyNumberFormat="1" applyFont="1" applyFill="1" applyBorder="1"/>
    <xf numFmtId="0" fontId="0" fillId="0" borderId="139" xfId="0" applyFill="1" applyBorder="1" applyAlignment="1">
      <alignment horizontal="left" vertical="center" indent="1"/>
    </xf>
    <xf numFmtId="0" fontId="256" fillId="0" borderId="140" xfId="0" applyFont="1" applyBorder="1" applyAlignment="1">
      <alignment horizontal="center" vertical="center"/>
    </xf>
    <xf numFmtId="0" fontId="256" fillId="0" borderId="157" xfId="0" applyFont="1" applyFill="1" applyBorder="1" applyAlignment="1">
      <alignment horizontal="center" vertical="center"/>
    </xf>
    <xf numFmtId="164" fontId="0" fillId="0" borderId="161" xfId="0" applyNumberFormat="1" applyFont="1" applyBorder="1"/>
    <xf numFmtId="164" fontId="0" fillId="0" borderId="161" xfId="0" applyNumberFormat="1" applyFont="1" applyFill="1" applyBorder="1"/>
    <xf numFmtId="164" fontId="256" fillId="0" borderId="161" xfId="0" applyNumberFormat="1" applyFont="1" applyFill="1" applyBorder="1"/>
    <xf numFmtId="164" fontId="256" fillId="0" borderId="161" xfId="0" applyNumberFormat="1" applyFont="1" applyBorder="1"/>
    <xf numFmtId="164" fontId="0" fillId="61" borderId="100" xfId="4" applyNumberFormat="1" applyFont="1" applyFill="1" applyBorder="1"/>
    <xf numFmtId="164" fontId="256" fillId="61" borderId="99" xfId="4" applyNumberFormat="1" applyFont="1" applyFill="1" applyBorder="1"/>
    <xf numFmtId="164" fontId="256" fillId="61" borderId="91" xfId="4" applyNumberFormat="1" applyFont="1" applyFill="1" applyBorder="1"/>
    <xf numFmtId="164" fontId="256" fillId="61" borderId="100" xfId="4" applyNumberFormat="1" applyFont="1" applyFill="1" applyBorder="1"/>
    <xf numFmtId="164" fontId="7" fillId="0" borderId="99" xfId="4" applyNumberFormat="1" applyFont="1" applyFill="1" applyBorder="1"/>
    <xf numFmtId="164" fontId="7" fillId="0" borderId="100" xfId="4" applyNumberFormat="1" applyFont="1" applyFill="1" applyBorder="1"/>
    <xf numFmtId="164" fontId="0" fillId="61" borderId="158" xfId="4" applyNumberFormat="1" applyFont="1" applyFill="1" applyBorder="1"/>
    <xf numFmtId="164" fontId="0" fillId="61" borderId="160" xfId="4" applyNumberFormat="1" applyFont="1" applyFill="1" applyBorder="1"/>
    <xf numFmtId="164" fontId="256" fillId="61" borderId="66" xfId="4" applyNumberFormat="1" applyFont="1" applyFill="1" applyBorder="1"/>
    <xf numFmtId="164" fontId="256" fillId="61" borderId="158" xfId="4" applyNumberFormat="1" applyFont="1" applyFill="1" applyBorder="1"/>
    <xf numFmtId="164" fontId="256" fillId="61" borderId="160" xfId="4" applyNumberFormat="1" applyFont="1" applyFill="1" applyBorder="1"/>
    <xf numFmtId="164" fontId="7" fillId="0" borderId="158" xfId="4" applyNumberFormat="1" applyFont="1" applyFill="1" applyBorder="1"/>
    <xf numFmtId="164" fontId="7" fillId="0" borderId="160" xfId="4" applyNumberFormat="1" applyFont="1" applyFill="1" applyBorder="1"/>
    <xf numFmtId="164" fontId="256" fillId="61" borderId="161" xfId="4" applyNumberFormat="1" applyFont="1" applyFill="1" applyBorder="1"/>
    <xf numFmtId="164" fontId="7" fillId="0" borderId="161" xfId="4" applyNumberFormat="1" applyFont="1" applyFill="1" applyBorder="1"/>
    <xf numFmtId="331" fontId="0" fillId="0" borderId="91" xfId="4339" applyNumberFormat="1" applyFont="1" applyFill="1" applyBorder="1"/>
    <xf numFmtId="331" fontId="256" fillId="0" borderId="99" xfId="4339" applyNumberFormat="1" applyFont="1" applyFill="1" applyBorder="1"/>
    <xf numFmtId="331" fontId="0" fillId="0" borderId="158" xfId="4339" applyNumberFormat="1" applyFont="1" applyFill="1" applyBorder="1"/>
    <xf numFmtId="331" fontId="7" fillId="0" borderId="160" xfId="4339" applyNumberFormat="1" applyFont="1" applyFill="1" applyBorder="1"/>
    <xf numFmtId="331" fontId="256" fillId="0" borderId="159" xfId="4339" applyNumberFormat="1" applyFont="1" applyFill="1" applyBorder="1"/>
    <xf numFmtId="331" fontId="256" fillId="0" borderId="158" xfId="4339" applyNumberFormat="1" applyFont="1" applyFill="1" applyBorder="1"/>
    <xf numFmtId="331" fontId="256" fillId="0" borderId="66" xfId="4339" applyNumberFormat="1" applyFont="1" applyFill="1" applyBorder="1"/>
    <xf numFmtId="331" fontId="256" fillId="0" borderId="160" xfId="4339" applyNumberFormat="1" applyFont="1" applyFill="1" applyBorder="1"/>
    <xf numFmtId="331" fontId="7" fillId="0" borderId="159" xfId="4339" applyNumberFormat="1" applyFont="1" applyFill="1" applyBorder="1"/>
    <xf numFmtId="331" fontId="7" fillId="0" borderId="158" xfId="4339" applyNumberFormat="1" applyFont="1" applyFill="1" applyBorder="1"/>
    <xf numFmtId="331" fontId="7" fillId="0" borderId="161" xfId="4339" applyNumberFormat="1" applyFont="1" applyFill="1" applyBorder="1"/>
    <xf numFmtId="331" fontId="256" fillId="0" borderId="161" xfId="4339" applyNumberFormat="1" applyFont="1" applyFill="1" applyBorder="1"/>
    <xf numFmtId="164" fontId="7" fillId="0" borderId="66" xfId="4" applyNumberFormat="1" applyFont="1" applyFill="1" applyBorder="1" applyAlignment="1"/>
    <xf numFmtId="164" fontId="7" fillId="0" borderId="160" xfId="4" applyNumberFormat="1" applyFont="1" applyFill="1" applyBorder="1" applyAlignment="1"/>
    <xf numFmtId="164" fontId="7" fillId="0" borderId="158" xfId="4" applyNumberFormat="1" applyFont="1" applyFill="1" applyBorder="1" applyAlignment="1"/>
    <xf numFmtId="164" fontId="7" fillId="0" borderId="161" xfId="4" applyNumberFormat="1" applyFont="1" applyFill="1" applyBorder="1" applyAlignment="1"/>
    <xf numFmtId="164" fontId="7" fillId="0" borderId="140" xfId="4" applyNumberFormat="1" applyFont="1" applyFill="1" applyBorder="1" applyAlignment="1"/>
    <xf numFmtId="164" fontId="7" fillId="0" borderId="142" xfId="4" applyNumberFormat="1" applyFont="1" applyFill="1" applyBorder="1" applyAlignment="1"/>
    <xf numFmtId="0" fontId="0" fillId="12" borderId="0" xfId="0" applyNumberFormat="1" applyFont="1" applyFill="1" applyAlignment="1">
      <alignment wrapText="1"/>
    </xf>
    <xf numFmtId="0" fontId="0" fillId="12" borderId="0" xfId="0" applyFont="1" applyFill="1" applyAlignment="1">
      <alignment wrapText="1"/>
    </xf>
    <xf numFmtId="0" fontId="7" fillId="12" borderId="0" xfId="0" applyNumberFormat="1" applyFont="1" applyFill="1" applyAlignment="1">
      <alignment wrapText="1"/>
    </xf>
    <xf numFmtId="0" fontId="0" fillId="0" borderId="0" xfId="0" applyFont="1" applyAlignment="1">
      <alignment wrapText="1"/>
    </xf>
    <xf numFmtId="0" fontId="14" fillId="55" borderId="113" xfId="0" applyFont="1" applyFill="1" applyBorder="1" applyAlignment="1">
      <alignment horizontal="center"/>
    </xf>
    <xf numFmtId="331" fontId="7" fillId="0" borderId="167" xfId="4339" applyNumberFormat="1" applyFont="1" applyFill="1" applyBorder="1" applyAlignment="1">
      <alignment horizontal="center" wrapText="1"/>
    </xf>
    <xf numFmtId="331" fontId="7" fillId="0" borderId="99" xfId="4339" applyNumberFormat="1" applyFont="1" applyFill="1" applyBorder="1" applyAlignment="1">
      <alignment horizontal="center" wrapText="1"/>
    </xf>
    <xf numFmtId="0" fontId="14" fillId="58" borderId="120" xfId="0" applyFont="1" applyFill="1" applyBorder="1" applyAlignment="1" applyProtection="1">
      <alignment horizontal="left" readingOrder="1"/>
      <protection locked="0"/>
    </xf>
    <xf numFmtId="0" fontId="14" fillId="58" borderId="119" xfId="0" applyFont="1" applyFill="1" applyBorder="1" applyAlignment="1" applyProtection="1">
      <alignment horizontal="left" readingOrder="1"/>
      <protection locked="0"/>
    </xf>
    <xf numFmtId="0" fontId="0" fillId="0" borderId="140" xfId="0" applyFill="1" applyBorder="1" applyAlignment="1">
      <alignment horizontal="center" vertical="center" wrapText="1"/>
    </xf>
    <xf numFmtId="0" fontId="0" fillId="0" borderId="83" xfId="0" applyFill="1" applyBorder="1" applyAlignment="1">
      <alignment horizontal="center" vertical="center" wrapText="1"/>
    </xf>
    <xf numFmtId="0" fontId="284" fillId="0" borderId="0" xfId="0" applyFont="1" applyAlignment="1">
      <alignment horizontal="left" wrapText="1"/>
    </xf>
    <xf numFmtId="0" fontId="0" fillId="0" borderId="79" xfId="0" applyBorder="1" applyAlignment="1">
      <alignment horizontal="left" vertical="center" wrapText="1" indent="1"/>
    </xf>
    <xf numFmtId="0" fontId="0" fillId="0" borderId="76" xfId="0" applyBorder="1" applyAlignment="1">
      <alignment horizontal="left" vertical="center" wrapText="1" indent="1"/>
    </xf>
    <xf numFmtId="0" fontId="0" fillId="0" borderId="103" xfId="0" applyFont="1" applyFill="1" applyBorder="1" applyAlignment="1">
      <alignment horizontal="left" indent="1"/>
    </xf>
    <xf numFmtId="0" fontId="0" fillId="0" borderId="155" xfId="0" applyFont="1" applyFill="1" applyBorder="1" applyAlignment="1">
      <alignment horizontal="left" indent="1"/>
    </xf>
    <xf numFmtId="0" fontId="0" fillId="0" borderId="75" xfId="0" applyFont="1" applyFill="1" applyBorder="1" applyAlignment="1">
      <alignment horizontal="left" indent="1"/>
    </xf>
    <xf numFmtId="0" fontId="0" fillId="0" borderId="76" xfId="0" applyFont="1" applyFill="1" applyBorder="1" applyAlignment="1">
      <alignment horizontal="left" indent="1"/>
    </xf>
    <xf numFmtId="0" fontId="14" fillId="0" borderId="4" xfId="0" applyFont="1" applyBorder="1" applyAlignment="1">
      <alignment horizontal="center"/>
    </xf>
    <xf numFmtId="0" fontId="0" fillId="63" borderId="64" xfId="0" applyFill="1" applyBorder="1" applyAlignment="1">
      <alignment horizontal="center"/>
    </xf>
    <xf numFmtId="0" fontId="0" fillId="63" borderId="66" xfId="0" applyFill="1" applyBorder="1" applyAlignment="1">
      <alignment horizontal="center"/>
    </xf>
    <xf numFmtId="0" fontId="0" fillId="0" borderId="64" xfId="0" applyBorder="1" applyAlignment="1">
      <alignment horizontal="center"/>
    </xf>
    <xf numFmtId="0" fontId="0" fillId="0" borderId="66" xfId="0" applyBorder="1" applyAlignment="1">
      <alignment horizontal="center"/>
    </xf>
    <xf numFmtId="0" fontId="265" fillId="55" borderId="64" xfId="0" applyFont="1" applyFill="1" applyBorder="1" applyAlignment="1">
      <alignment horizontal="center"/>
    </xf>
    <xf numFmtId="0" fontId="265" fillId="55" borderId="65" xfId="0" applyFont="1" applyFill="1" applyBorder="1" applyAlignment="1">
      <alignment horizontal="center"/>
    </xf>
    <xf numFmtId="0" fontId="265" fillId="55" borderId="66" xfId="0" applyFont="1" applyFill="1" applyBorder="1" applyAlignment="1">
      <alignment horizontal="center"/>
    </xf>
    <xf numFmtId="0" fontId="243" fillId="0" borderId="0" xfId="0" applyFont="1" applyAlignment="1">
      <alignment horizontal="center" wrapText="1"/>
    </xf>
    <xf numFmtId="0" fontId="243" fillId="0" borderId="4" xfId="0" applyFont="1" applyBorder="1" applyAlignment="1">
      <alignment horizontal="center" wrapText="1"/>
    </xf>
  </cellXfs>
  <cellStyles count="4374">
    <cellStyle name="_x0010_" xfId="12"/>
    <cellStyle name="_x000a_386grabber=M" xfId="3"/>
    <cellStyle name="_x000d__x000a_JournalTemplate=C:\COMFO\CTALK\JOURSTD.TPL_x000d__x000a_LbStateAddress=3 3 0 251 1 89 2 311_x000d__x000a_LbStateJou" xfId="13"/>
    <cellStyle name="_x000d__x000a_JournalTemplate=C:\COMFO\CTALK\JOURSTD.TPL_x000d__x000a_LbStateAddress=3 3 0 251 1 89 2 311_x000d__x000a_LbStateJou 2" xfId="14"/>
    <cellStyle name="_x000d__x000a_JournalTemplate=C:\COMFO\CTALK\JOURSTD.TPL_x000d__x000a_LbStateAddress=3 3 0 251 1 89 2 311_x000d__x000a_LbStateJou 3" xfId="15"/>
    <cellStyle name="$" xfId="16"/>
    <cellStyle name="$$K" xfId="17"/>
    <cellStyle name="$$Mil" xfId="18"/>
    <cellStyle name="%" xfId="19"/>
    <cellStyle name="% 2" xfId="20"/>
    <cellStyle name="% 3" xfId="21"/>
    <cellStyle name="% 4" xfId="22"/>
    <cellStyle name="% 5" xfId="23"/>
    <cellStyle name="% 6" xfId="24"/>
    <cellStyle name="% 7" xfId="25"/>
    <cellStyle name="% 8" xfId="26"/>
    <cellStyle name="******************************************" xfId="27"/>
    <cellStyle name="?? [0.00]_PERSONAL" xfId="28"/>
    <cellStyle name="?? [0]_??" xfId="29"/>
    <cellStyle name="???? [0.00]_PERSONAL" xfId="30"/>
    <cellStyle name="????_PERSONAL" xfId="31"/>
    <cellStyle name="??_?.????" xfId="32"/>
    <cellStyle name="_%(SignOnly)" xfId="33"/>
    <cellStyle name="_%(SignSpaceOnly)" xfId="34"/>
    <cellStyle name="_02.12 Bookings details" xfId="35"/>
    <cellStyle name="_02.12 Bookings details_Acquisition Schedules" xfId="36"/>
    <cellStyle name="_05 SA Key Trend Data" xfId="37"/>
    <cellStyle name="_07.10" xfId="38"/>
    <cellStyle name="_0706_CISCO Q4 FCST_CISCO VIEW_062107_V1A_CHQ PLNG" xfId="39"/>
    <cellStyle name="_0706_CISCO_Cisco WebEx - Proforma PL_6-23-07_HYPERION" xfId="40"/>
    <cellStyle name="_0707_CISCO_FOR CORP_ FY 08 PLAN MODEL_WEBEX_FINAL_CHQ PLNG" xfId="41"/>
    <cellStyle name="_0707_CISCO_FOR CORP_ FY 08 PLAN MODEL_WEBEX_FINAL_CHQ PLNG_Acquisition Schedules" xfId="42"/>
    <cellStyle name="_0707_CISCO_FY 08 PLAN MODEL_WEBEX_V3A_071607_CHQ PLNG" xfId="43"/>
    <cellStyle name="_0707_CISCO_FY 08 PLAN MODEL_WEBEX_V3A_071607_CHQ PLNG_Acquisition Schedules" xfId="44"/>
    <cellStyle name="_0707_CISCO_FY 08 PLAN MODEL_WEBEX_V4C_072507_CHQ PLNG" xfId="45"/>
    <cellStyle name="_0707_CISCO_FY 08 PLAN MODEL_WEBEX_V4C_072507_CHQ PLNG_Acquisition Schedules" xfId="46"/>
    <cellStyle name="_0708_WEBEXCONNECT PLAN CONTING- Q108 v9_APPROVED_CHQ PLNG" xfId="47"/>
    <cellStyle name="_0708_WEBEXCONNECT PLAN CONTING- Q108 v9_APPROVED_CHQ PLNG_Acquisition Schedules" xfId="48"/>
    <cellStyle name="_0708_WEBEXCONNECT PLAN CONTING- Q108 v9_APPROVED_CHQ PLNG_Acquisition Schedules_1" xfId="49"/>
    <cellStyle name="_0709_Q1 FCST_RANGE_09_24_07_V1_CHQ PLNG" xfId="50"/>
    <cellStyle name="_1.3.07 SA Closing Package DEC" xfId="51"/>
    <cellStyle name="_1.3.07 SA Closing Package DEC 2" xfId="52"/>
    <cellStyle name="_1.3.07 SA Closing Package DEC 3" xfId="53"/>
    <cellStyle name="_1.3.07 SA Closing Package DEC 4" xfId="54"/>
    <cellStyle name="_1.3.07 SA Closing Package DEC 5" xfId="55"/>
    <cellStyle name="_1.3.07 SA Closing Package DEC 6" xfId="56"/>
    <cellStyle name="_1.3.07 SA Closing Package DEC 7" xfId="57"/>
    <cellStyle name="_1.3.07 SA Closing Package DEC 8" xfId="58"/>
    <cellStyle name="_10 29 08 Demantra Upload" xfId="59"/>
    <cellStyle name="_10 29 08 Demantra Upload 2" xfId="60"/>
    <cellStyle name="_10 30 08 Demantra Upload" xfId="61"/>
    <cellStyle name="_10 30 08 Demantra Upload 2" xfId="62"/>
    <cellStyle name="_11 Bookings by Theater" xfId="63"/>
    <cellStyle name="_11 Bookings by Theater_Acquisition Schedules" xfId="64"/>
    <cellStyle name="_11.29.06 Closing Pack SA November" xfId="65"/>
    <cellStyle name="_11.29.06 Closing Pack SA November 2" xfId="66"/>
    <cellStyle name="_11.29.06 Closing Pack SA November 3" xfId="67"/>
    <cellStyle name="_11.29.06 Closing Pack SA November 4" xfId="68"/>
    <cellStyle name="_11.29.06 Closing Pack SA November 5" xfId="69"/>
    <cellStyle name="_11.29.06 Closing Pack SA November 6" xfId="70"/>
    <cellStyle name="_11.29.06 Closing Pack SA November 7" xfId="71"/>
    <cellStyle name="_11.29.06 Closing Pack SA November 8" xfId="72"/>
    <cellStyle name="_117492.xls Chart 31" xfId="73"/>
    <cellStyle name="_117492.xls Chart 31_Acquisition Schedules" xfId="74"/>
    <cellStyle name="_117492.xls Chart 31_Financial Model v6-03-26-2004" xfId="75"/>
    <cellStyle name="_117492.xls Chart 31_Financial Model v6-03-26-2004_Acquisition Schedules" xfId="76"/>
    <cellStyle name="_117492.xls Chart 32" xfId="77"/>
    <cellStyle name="_117492.xls Chart 32_Acquisition Schedules" xfId="78"/>
    <cellStyle name="_117492.xls Chart 32_Financial Model v6-03-26-2004" xfId="79"/>
    <cellStyle name="_117492.xls Chart 32_Financial Model v6-03-26-2004_Acquisition Schedules" xfId="80"/>
    <cellStyle name="_117492.xls Chart 33" xfId="81"/>
    <cellStyle name="_117492.xls Chart 33_Acquisition Schedules" xfId="82"/>
    <cellStyle name="_117492.xls Chart 33_Financial Model v6-03-26-2004" xfId="83"/>
    <cellStyle name="_117492.xls Chart 33_Financial Model v6-03-26-2004_Acquisition Schedules" xfId="84"/>
    <cellStyle name="_117492.xls Chart 34" xfId="85"/>
    <cellStyle name="_117492.xls Chart 34_Acquisition Schedules" xfId="86"/>
    <cellStyle name="_117492.xls Chart 34_Financial Model v6-03-26-2004" xfId="87"/>
    <cellStyle name="_117492.xls Chart 34_Financial Model v6-03-26-2004_Acquisition Schedules" xfId="88"/>
    <cellStyle name="_117492.xls Chart 35" xfId="89"/>
    <cellStyle name="_117492.xls Chart 35_Acquisition Schedules" xfId="90"/>
    <cellStyle name="_117492.xls Chart 35_Financial Model v6-03-26-2004" xfId="91"/>
    <cellStyle name="_117492.xls Chart 35_Financial Model v6-03-26-2004_Acquisition Schedules" xfId="92"/>
    <cellStyle name="_12 Bookings by area, cms ranking and discount" xfId="93"/>
    <cellStyle name="_12 Bookings by area, cms ranking and discount_Acquisition Schedules" xfId="94"/>
    <cellStyle name="_13 Bookings cheat sheet summary and details and Top 20" xfId="95"/>
    <cellStyle name="_13 Bookings cheat sheet summary and details and Top 20_Acquisition Schedules" xfId="96"/>
    <cellStyle name="_14 AT Bookings Expense" xfId="97"/>
    <cellStyle name="_14 AT Bookings Expense_Acquisition Schedules" xfId="98"/>
    <cellStyle name="_15600 Template for Customer Deals1" xfId="99"/>
    <cellStyle name="_15600 Template for Customer Deals1 2" xfId="100"/>
    <cellStyle name="_16 Revenue by Theatre" xfId="101"/>
    <cellStyle name="_16 Revenue by Theatre_Acquisition Schedules" xfId="102"/>
    <cellStyle name="_19 Revenue Top 20" xfId="103"/>
    <cellStyle name="_19 Revenue Top 20_Acquisition Schedules" xfId="104"/>
    <cellStyle name="_2.28.07 Closing Package Feb" xfId="105"/>
    <cellStyle name="_2.28.07 Closing Package Feb 2" xfId="106"/>
    <cellStyle name="_2.28.07 Closing Package Feb 3" xfId="107"/>
    <cellStyle name="_2.28.07 Closing Package Feb 4" xfId="108"/>
    <cellStyle name="_2.28.07 Closing Package Feb 5" xfId="109"/>
    <cellStyle name="_2.28.07 Closing Package Feb 6" xfId="110"/>
    <cellStyle name="_2.28.07 Closing Package Feb 7" xfId="111"/>
    <cellStyle name="_2.28.07 Closing Package Feb 8" xfId="112"/>
    <cellStyle name="_2005 Business Plan - EEMESA V5" xfId="113"/>
    <cellStyle name="_2006 EMEA BMT 121605" xfId="114"/>
    <cellStyle name="_2006 EMEA BMT 121605_Book1 (3)" xfId="115"/>
    <cellStyle name="_2006 Plan EUR by BMT 010506" xfId="116"/>
    <cellStyle name="_2006 Plan EUR by BMT 010506_Book1 (3)" xfId="117"/>
    <cellStyle name="_2006 quarterly phasing by country" xfId="118"/>
    <cellStyle name="_2007 07 16 XS CISCO GDL PCBA" xfId="119"/>
    <cellStyle name="_2007 09 10 Staffing Report" xfId="120"/>
    <cellStyle name="_2007 09 30 Staffing Report" xfId="121"/>
    <cellStyle name="_2008 initial scenarios Jan v2" xfId="122"/>
    <cellStyle name="_3.24.07 Final SA PL and PF Items" xfId="123"/>
    <cellStyle name="_3.24.07 Final SA PL and PF Items 2" xfId="124"/>
    <cellStyle name="_3.24.07 Final SA PL and PF Items 3" xfId="125"/>
    <cellStyle name="_3.24.07 Final SA PL and PF Items 4" xfId="126"/>
    <cellStyle name="_3.24.07 Final SA PL and PF Items 5" xfId="127"/>
    <cellStyle name="_3.24.07 Final SA PL and PF Items 6" xfId="128"/>
    <cellStyle name="_3.24.07 Final SA PL and PF Items 7" xfId="129"/>
    <cellStyle name="_3.24.07 Final SA PL and PF Items 8" xfId="130"/>
    <cellStyle name="_3-WW 2nd Pass With Bridge Recd 20-Apr $3.557Bn" xfId="131"/>
    <cellStyle name="_5Qtr forecast_28FEB07 (2)" xfId="132"/>
    <cellStyle name="_5Qtr forecast_28FEB07 (2) 2" xfId="133"/>
    <cellStyle name="_5Qtr forecast_28FEB07 (2) 3" xfId="134"/>
    <cellStyle name="_5Qtr forecast_28FEB07 (2) 4" xfId="135"/>
    <cellStyle name="_5Qtr forecast_28FEB07 (2) 5" xfId="136"/>
    <cellStyle name="_5Qtr forecast_28FEB07 (2) 6" xfId="137"/>
    <cellStyle name="_5Qtr forecast_28FEB07 (2) 7" xfId="138"/>
    <cellStyle name="_6th Mar 2006 Inside Sales Weekly Report" xfId="139"/>
    <cellStyle name="_6th Mar 2006 Inside Sales Weekly Report_Book1 (3)" xfId="140"/>
    <cellStyle name="_7 Deferred Revenue" xfId="141"/>
    <cellStyle name="_7 Deferred Revenue_Acquisition Schedules" xfId="142"/>
    <cellStyle name="_7-28-08 Book  Rev PL detail for Video TMS" xfId="143"/>
    <cellStyle name="_8 Inventory Summary, Turns &amp; SEC View" xfId="144"/>
    <cellStyle name="_Access Market Estimates - Telecom" xfId="145"/>
    <cellStyle name="_x0010__Acquisition Schedules" xfId="146"/>
    <cellStyle name="_x0010__Acquisition Schedules_1" xfId="147"/>
    <cellStyle name="_aes_May04_us" xfId="148"/>
    <cellStyle name="_aes_May04_us_Acquisition Schedules" xfId="149"/>
    <cellStyle name="_aes_ww_Jan06_theater" xfId="150"/>
    <cellStyle name="_aes_ww_Jan06_theater_Acquisition Schedules" xfId="151"/>
    <cellStyle name="_aes_ww_jv_jan05" xfId="152"/>
    <cellStyle name="_aes_ww_jv_jan05_Acquisition Schedules" xfId="153"/>
    <cellStyle name="_AI-FY06_Q1-W10" xfId="154"/>
    <cellStyle name="_AI-FY06_Q2-W7" xfId="155"/>
    <cellStyle name="_ANZ FY04 Goaling" xfId="156"/>
    <cellStyle name="_ANZ FY04 Goaling_Acquisition Schedules" xfId="157"/>
    <cellStyle name="_ANZ_S.Asia Q3 Commit" xfId="158"/>
    <cellStyle name="_APAC  Bookings Feb'02 Fcst" xfId="159"/>
    <cellStyle name="_APAC  Bookings Mar'02 Fcst" xfId="160"/>
    <cellStyle name="_APAC FY03 Plan_+Global (FinalRevised)" xfId="161"/>
    <cellStyle name="_APAC Support Bookings - July02" xfId="162"/>
    <cellStyle name="_APAC Support Bookings - July02_Acquisition Schedules" xfId="163"/>
    <cellStyle name="_APAC Support Bookings - July02_APAC AS Aug'05 WD3 Flash" xfId="164"/>
    <cellStyle name="_APAC Support Bookings - July02_APAC AS Aug'05 WD3 Flash_Acquisition Schedules" xfId="165"/>
    <cellStyle name="_APAC Support Bookings - July02_AS WD1 Flash Charts - Apr'05" xfId="166"/>
    <cellStyle name="_APAC Support Bookings - July02_AS WD1 Flash Charts - Apr'05_Acquisition Schedules" xfId="167"/>
    <cellStyle name="_APAC Support Bookings - July02_AS WD1 Flash Charts - May'05" xfId="168"/>
    <cellStyle name="_APAC Support Bookings - July02_AS WD1 Flash Charts - May'05_Acquisition Schedules" xfId="169"/>
    <cellStyle name="_APAC Support Bookings - July02_AS WD3 Flash Charts - Apr'05" xfId="170"/>
    <cellStyle name="_APAC Support Bookings - July02_AS WD3 Flash Charts - Apr'05_Acquisition Schedules" xfId="171"/>
    <cellStyle name="_APAC Support Bookings - July02_AS WD3 Flash Charts - Mar'05v1" xfId="172"/>
    <cellStyle name="_APAC Support Bookings - July02_AS WD3 Flash Charts - Mar'05v1_Acquisition Schedules" xfId="173"/>
    <cellStyle name="_APAC Support Bookings - July02_CA WD1 Flash Charts - Sep'05" xfId="174"/>
    <cellStyle name="_APAC Support Bookings - July02_CA WD1 Flash Charts - Sep'05_Acquisition Schedules" xfId="175"/>
    <cellStyle name="_APAC Support Bookings - Mar03" xfId="176"/>
    <cellStyle name="_APAC Support Bookings - Mar03_Acquisition Schedules" xfId="177"/>
    <cellStyle name="_APAC Support Bookings - Mar03_APAC AS Aug'05 WD3 Flash" xfId="178"/>
    <cellStyle name="_APAC Support Bookings - Mar03_APAC AS Aug'05 WD3 Flash_Acquisition Schedules" xfId="179"/>
    <cellStyle name="_APAC Support Bookings - Mar03_AS WD1 Flash Charts - Apr'05" xfId="180"/>
    <cellStyle name="_APAC Support Bookings - Mar03_AS WD1 Flash Charts - Apr'05_Acquisition Schedules" xfId="181"/>
    <cellStyle name="_APAC Support Bookings - Mar03_AS WD1 Flash Charts - May'05" xfId="182"/>
    <cellStyle name="_APAC Support Bookings - Mar03_AS WD1 Flash Charts - May'05_Acquisition Schedules" xfId="183"/>
    <cellStyle name="_APAC Support Bookings - Mar03_AS WD3 Flash Charts - Apr'05" xfId="184"/>
    <cellStyle name="_APAC Support Bookings - Mar03_AS WD3 Flash Charts - Apr'05_Acquisition Schedules" xfId="185"/>
    <cellStyle name="_APAC Support Bookings - Mar03_AS WD3 Flash Charts - Mar'05v1" xfId="186"/>
    <cellStyle name="_APAC Support Bookings - Mar03_AS WD3 Flash Charts - Mar'05v1_Acquisition Schedules" xfId="187"/>
    <cellStyle name="_APAC Support Bookings - Mar03_CA WD1 Flash Charts - Sep'05" xfId="188"/>
    <cellStyle name="_APAC Support Bookings - Mar03_CA WD1 Flash Charts - Sep'05_Acquisition Schedules" xfId="189"/>
    <cellStyle name="_APAC Support Bookings - Mar03_FY04 Korea Goaling" xfId="190"/>
    <cellStyle name="_APAC Support Bookings - Mar03_FY04 Korea Goaling_Acquisition Schedules" xfId="191"/>
    <cellStyle name="_APAC Support Bookings - May03" xfId="192"/>
    <cellStyle name="_APAC Support Bookings - May03_Acquisition Schedules" xfId="193"/>
    <cellStyle name="_APAC Support Bookings (Oct'02)" xfId="194"/>
    <cellStyle name="_APAC Support Bookings (Oct'02)_Acquisition Schedules" xfId="195"/>
    <cellStyle name="_APAC Support Bookings (Oct'02)_APAC AS Aug'05 WD3 Flash" xfId="196"/>
    <cellStyle name="_APAC Support Bookings (Oct'02)_APAC AS Aug'05 WD3 Flash_Acquisition Schedules" xfId="197"/>
    <cellStyle name="_APAC Support Bookings (Oct'02)_APAC AS Oct'06 WD3 Flash" xfId="198"/>
    <cellStyle name="_APAC Support Bookings (Oct'02)_APAC AS Oct'06 WD3 Flash_Acquisition Schedules" xfId="199"/>
    <cellStyle name="_APAC Support Bookings (Oct'02)_APAC Support Bookings - Jun03" xfId="200"/>
    <cellStyle name="_APAC Support Bookings (Oct'02)_APAC Support Bookings - Jun03_Acquisition Schedules" xfId="201"/>
    <cellStyle name="_APAC Support Bookings (Oct'02)_APAC Support Bookings - Jun03_APAC AS Aug'05 WD3 Flash" xfId="202"/>
    <cellStyle name="_APAC Support Bookings (Oct'02)_APAC Support Bookings - Jun03_APAC AS Aug'05 WD3 Flash_Acquisition Schedules" xfId="203"/>
    <cellStyle name="_APAC Support Bookings (Oct'02)_APAC Support Bookings - Jun03_AS Variance Analysis_Aug07" xfId="204"/>
    <cellStyle name="_APAC Support Bookings (Oct'02)_APAC Support Bookings - Jun03_AS Variance Analysis_Aug07_Acquisition Schedules" xfId="205"/>
    <cellStyle name="_APAC Support Bookings (Oct'02)_APAC Support Bookings - Jun03_AS WD1 Flash Charts - Apr'05" xfId="206"/>
    <cellStyle name="_APAC Support Bookings (Oct'02)_APAC Support Bookings - Jun03_AS WD1 Flash Charts - Apr'05_Acquisition Schedules" xfId="207"/>
    <cellStyle name="_APAC Support Bookings (Oct'02)_APAC Support Bookings - Jun03_AS WD1 Flash Charts - May'05" xfId="208"/>
    <cellStyle name="_APAC Support Bookings (Oct'02)_APAC Support Bookings - Jun03_AS WD1 Flash Charts - May'05_Acquisition Schedules" xfId="209"/>
    <cellStyle name="_APAC Support Bookings (Oct'02)_APAC Support Bookings - Jun03_AS WD3 Flash Charts - Apr'05" xfId="210"/>
    <cellStyle name="_APAC Support Bookings (Oct'02)_APAC Support Bookings - Jun03_AS WD3 Flash Charts - Apr'05_Acquisition Schedules" xfId="211"/>
    <cellStyle name="_APAC Support Bookings (Oct'02)_APAC Support Bookings - Jun03_AS WD3 Flash Charts - Mar'05v1" xfId="212"/>
    <cellStyle name="_APAC Support Bookings (Oct'02)_APAC Support Bookings - Jun03_AS WD3 Flash Charts - Mar'05v1_Acquisition Schedules" xfId="213"/>
    <cellStyle name="_APAC Support Bookings (Oct'02)_APAC Support Bookings - Jun03_CA WD1 Flash Charts - Sep'05" xfId="214"/>
    <cellStyle name="_APAC Support Bookings (Oct'02)_APAC Support Bookings - Jun03_CA WD1 Flash Charts - Sep'05_Acquisition Schedules" xfId="215"/>
    <cellStyle name="_APAC Support Bookings (Oct'02)_APAC Support Bookings - Jun03_Target Template" xfId="216"/>
    <cellStyle name="_APAC Support Bookings (Oct'02)_APAC Support Bookings - Jun03_Target Template_Acquisition Schedules" xfId="217"/>
    <cellStyle name="_APAC Support Bookings (Oct'02)_APAC Weekly Commit - FY04Q2W01" xfId="218"/>
    <cellStyle name="_APAC Support Bookings (Oct'02)_APAC Weekly Commit - FY04Q2W01_Acquisition Schedules" xfId="219"/>
    <cellStyle name="_APAC Support Bookings (Oct'02)_AS Variance Analysis_Aug07" xfId="220"/>
    <cellStyle name="_APAC Support Bookings (Oct'02)_AS Variance Analysis_Aug07_Acquisition Schedules" xfId="221"/>
    <cellStyle name="_APAC Support Bookings (Oct'02)_AS WD1 Flash Charts - Apr'05" xfId="222"/>
    <cellStyle name="_APAC Support Bookings (Oct'02)_AS WD1 Flash Charts - Apr'05_Acquisition Schedules" xfId="223"/>
    <cellStyle name="_APAC Support Bookings (Oct'02)_AS WD1 Flash Charts - May'05" xfId="224"/>
    <cellStyle name="_APAC Support Bookings (Oct'02)_AS WD1 Flash Charts - May'05_Acquisition Schedules" xfId="225"/>
    <cellStyle name="_APAC Support Bookings (Oct'02)_AS WD3 Flash Charts - Apr'05" xfId="226"/>
    <cellStyle name="_APAC Support Bookings (Oct'02)_AS WD3 Flash Charts - Apr'05_Acquisition Schedules" xfId="227"/>
    <cellStyle name="_APAC Support Bookings (Oct'02)_AS WD3 Flash Charts - Mar'05v1" xfId="228"/>
    <cellStyle name="_APAC Support Bookings (Oct'02)_AS WD3 Flash Charts - Mar'05v1_Acquisition Schedules" xfId="229"/>
    <cellStyle name="_APAC Support Bookings (Oct'02)_CA WD1 Flash Charts - Sep'05" xfId="230"/>
    <cellStyle name="_APAC Support Bookings (Oct'02)_CA WD1 Flash Charts - Sep'05_Acquisition Schedules" xfId="231"/>
    <cellStyle name="_APAC Support Bookings (Oct'02)_Forecast Accuracy &amp; Linearity" xfId="232"/>
    <cellStyle name="_APAC Support Bookings (Oct'02)_Forecast Accuracy &amp; Linearity_Acquisition Schedules" xfId="233"/>
    <cellStyle name="_APAC Support Bookings (Oct'02)_FY04 Korea Goaling" xfId="234"/>
    <cellStyle name="_APAC Support Bookings (Oct'02)_FY04 Korea Goaling_Acquisition Schedules" xfId="235"/>
    <cellStyle name="_APAC Support Bookings (Oct'02)_Q3'02 Ops Call_Feb'021  Korea" xfId="236"/>
    <cellStyle name="_APAC Support Bookings (Oct'02)_Q3'02 Ops Call_Feb'021  Korea_Acquisition Schedules" xfId="237"/>
    <cellStyle name="_APAC Support Bookings (Oct'02)_Q3'02 Ops Call_Feb'021  Korea_ANZ FY04 Goaling" xfId="238"/>
    <cellStyle name="_APAC Support Bookings (Oct'02)_Q3'02 Ops Call_Feb'021  Korea_ANZ FY04 Goaling_Acquisition Schedules" xfId="239"/>
    <cellStyle name="_APAC Support Bookings (Oct'02)_Q3'02 Ops Call_Feb'021  Korea_APAC AS Aug'05 WD3 Flash" xfId="240"/>
    <cellStyle name="_APAC Support Bookings (Oct'02)_Q3'02 Ops Call_Feb'021  Korea_APAC AS Aug'05 WD3 Flash_Acquisition Schedules" xfId="241"/>
    <cellStyle name="_APAC Support Bookings (Oct'02)_Q3'02 Ops Call_Feb'021  Korea_APAC Weekly Commit - FY04Q2W01" xfId="242"/>
    <cellStyle name="_APAC Support Bookings (Oct'02)_Q3'02 Ops Call_Feb'021  Korea_APAC Weekly Commit - FY04Q2W01_Acquisition Schedules" xfId="243"/>
    <cellStyle name="_APAC Support Bookings (Oct'02)_Q3'02 Ops Call_Feb'021  Korea_AS WD1 Flash Charts - Apr'05" xfId="244"/>
    <cellStyle name="_APAC Support Bookings (Oct'02)_Q3'02 Ops Call_Feb'021  Korea_AS WD1 Flash Charts - Apr'05_Acquisition Schedules" xfId="245"/>
    <cellStyle name="_APAC Support Bookings (Oct'02)_Q3'02 Ops Call_Feb'021  Korea_AS WD1 Flash Charts - May'05" xfId="246"/>
    <cellStyle name="_APAC Support Bookings (Oct'02)_Q3'02 Ops Call_Feb'021  Korea_AS WD1 Flash Charts - May'05_Acquisition Schedules" xfId="247"/>
    <cellStyle name="_APAC Support Bookings (Oct'02)_Q3'02 Ops Call_Feb'021  Korea_AS WD3 Flash Charts - Apr'05" xfId="248"/>
    <cellStyle name="_APAC Support Bookings (Oct'02)_Q3'02 Ops Call_Feb'021  Korea_AS WD3 Flash Charts - Apr'05_Acquisition Schedules" xfId="249"/>
    <cellStyle name="_APAC Support Bookings (Oct'02)_Q3'02 Ops Call_Feb'021  Korea_AS WD3 Flash Charts - Mar'05v1" xfId="250"/>
    <cellStyle name="_APAC Support Bookings (Oct'02)_Q3'02 Ops Call_Feb'021  Korea_AS WD3 Flash Charts - Mar'05v1_Acquisition Schedules" xfId="251"/>
    <cellStyle name="_APAC Support Bookings (Oct'02)_Q3'02 Ops Call_Feb'021  Korea_CA WD1 Flash Charts - Sep'05" xfId="252"/>
    <cellStyle name="_APAC Support Bookings (Oct'02)_Q3'02 Ops Call_Feb'021  Korea_CA WD1 Flash Charts - Sep'05_Acquisition Schedules" xfId="253"/>
    <cellStyle name="_APAC Support Bookings (Oct'02)_Q3'02 Ops Call_Feb'021  Korea_Forecast Accuracy &amp; Linearity" xfId="254"/>
    <cellStyle name="_APAC Support Bookings (Oct'02)_Q3'02 Ops Call_Feb'021  Korea_Forecast Accuracy &amp; Linearity_Acquisition Schedules" xfId="255"/>
    <cellStyle name="_APAC Support Bookings (Oct'02)_Q3'02 Ops Call_Feb'021  Korea_FY04 Korea Goaling" xfId="256"/>
    <cellStyle name="_APAC Support Bookings (Oct'02)_Q3'02 Ops Call_Feb'021  Korea_FY04 Korea Goaling_Acquisition Schedules" xfId="257"/>
    <cellStyle name="_APAC Support Bookings (Oct'02)_Q3'02 Ops Call_Feb'021  Korea_WD1APAC Summary-26-04-05 FY05 ------1" xfId="258"/>
    <cellStyle name="_APAC Support Bookings (Oct'02)_Q3'02 Ops Call_Feb'021  Korea_WD1APAC Summary-26-04-05 FY05 ------1_Acquisition Schedules" xfId="259"/>
    <cellStyle name="_APAC Support Bookings (Oct'02)_Target Template" xfId="260"/>
    <cellStyle name="_APAC Support Bookings (Oct'02)_Target Template_Acquisition Schedules" xfId="261"/>
    <cellStyle name="_APAC Support Bookings (Oct'02)_WD1APAC Summary-26-04-05 FY05 ------1" xfId="262"/>
    <cellStyle name="_APAC Support Bookings (Oct'02)_WD1APAC Summary-26-04-05 FY05 ------1_Acquisition Schedules" xfId="263"/>
    <cellStyle name="_APAC Support Bookings (Sep'02)" xfId="264"/>
    <cellStyle name="_APAC Support Bookings (Sep'02)_Acquisition Schedules" xfId="265"/>
    <cellStyle name="_APAC Support Bookings (Sep'02)_APAC AS Aug'05 WD3 Flash" xfId="266"/>
    <cellStyle name="_APAC Support Bookings (Sep'02)_APAC AS Aug'05 WD3 Flash_Acquisition Schedules" xfId="267"/>
    <cellStyle name="_APAC Support Bookings (Sep'02)_APAC AS Oct'06 WD3 Flash" xfId="268"/>
    <cellStyle name="_APAC Support Bookings (Sep'02)_APAC AS Oct'06 WD3 Flash_Acquisition Schedules" xfId="269"/>
    <cellStyle name="_APAC Support Bookings (Sep'02)_APAC Support Bookings - Jun03" xfId="270"/>
    <cellStyle name="_APAC Support Bookings (Sep'02)_APAC Support Bookings - Jun03_Acquisition Schedules" xfId="271"/>
    <cellStyle name="_APAC Support Bookings (Sep'02)_APAC Support Bookings - Jun03_APAC AS Aug'05 WD3 Flash" xfId="272"/>
    <cellStyle name="_APAC Support Bookings (Sep'02)_APAC Support Bookings - Jun03_APAC AS Aug'05 WD3 Flash_Acquisition Schedules" xfId="273"/>
    <cellStyle name="_APAC Support Bookings (Sep'02)_APAC Support Bookings - Jun03_AS Variance Analysis_Aug07" xfId="274"/>
    <cellStyle name="_APAC Support Bookings (Sep'02)_APAC Support Bookings - Jun03_AS Variance Analysis_Aug07_Acquisition Schedules" xfId="275"/>
    <cellStyle name="_APAC Support Bookings (Sep'02)_APAC Support Bookings - Jun03_AS WD1 Flash Charts - Apr'05" xfId="276"/>
    <cellStyle name="_APAC Support Bookings (Sep'02)_APAC Support Bookings - Jun03_AS WD1 Flash Charts - Apr'05_Acquisition Schedules" xfId="277"/>
    <cellStyle name="_APAC Support Bookings (Sep'02)_APAC Support Bookings - Jun03_AS WD1 Flash Charts - May'05" xfId="278"/>
    <cellStyle name="_APAC Support Bookings (Sep'02)_APAC Support Bookings - Jun03_AS WD1 Flash Charts - May'05_Acquisition Schedules" xfId="279"/>
    <cellStyle name="_APAC Support Bookings (Sep'02)_APAC Support Bookings - Jun03_AS WD3 Flash Charts - Apr'05" xfId="280"/>
    <cellStyle name="_APAC Support Bookings (Sep'02)_APAC Support Bookings - Jun03_AS WD3 Flash Charts - Apr'05_Acquisition Schedules" xfId="281"/>
    <cellStyle name="_APAC Support Bookings (Sep'02)_APAC Support Bookings - Jun03_AS WD3 Flash Charts - Mar'05v1" xfId="282"/>
    <cellStyle name="_APAC Support Bookings (Sep'02)_APAC Support Bookings - Jun03_AS WD3 Flash Charts - Mar'05v1_Acquisition Schedules" xfId="283"/>
    <cellStyle name="_APAC Support Bookings (Sep'02)_APAC Support Bookings - Jun03_CA WD1 Flash Charts - Sep'05" xfId="284"/>
    <cellStyle name="_APAC Support Bookings (Sep'02)_APAC Support Bookings - Jun03_CA WD1 Flash Charts - Sep'05_Acquisition Schedules" xfId="285"/>
    <cellStyle name="_APAC Support Bookings (Sep'02)_APAC Support Bookings - Jun03_Target Template" xfId="286"/>
    <cellStyle name="_APAC Support Bookings (Sep'02)_APAC Support Bookings - Jun03_Target Template_Acquisition Schedules" xfId="287"/>
    <cellStyle name="_APAC Support Bookings (Sep'02)_APAC Weekly Commit - FY04Q2W01" xfId="288"/>
    <cellStyle name="_APAC Support Bookings (Sep'02)_APAC Weekly Commit - FY04Q2W01_Acquisition Schedules" xfId="289"/>
    <cellStyle name="_APAC Support Bookings (Sep'02)_AS Variance Analysis_Aug07" xfId="290"/>
    <cellStyle name="_APAC Support Bookings (Sep'02)_AS Variance Analysis_Aug07_Acquisition Schedules" xfId="291"/>
    <cellStyle name="_APAC Support Bookings (Sep'02)_AS WD1 Flash Charts - Apr'05" xfId="292"/>
    <cellStyle name="_APAC Support Bookings (Sep'02)_AS WD1 Flash Charts - Apr'05_Acquisition Schedules" xfId="293"/>
    <cellStyle name="_APAC Support Bookings (Sep'02)_AS WD1 Flash Charts - May'05" xfId="294"/>
    <cellStyle name="_APAC Support Bookings (Sep'02)_AS WD1 Flash Charts - May'05_Acquisition Schedules" xfId="295"/>
    <cellStyle name="_APAC Support Bookings (Sep'02)_AS WD3 Flash Charts - Apr'05" xfId="296"/>
    <cellStyle name="_APAC Support Bookings (Sep'02)_AS WD3 Flash Charts - Apr'05_Acquisition Schedules" xfId="297"/>
    <cellStyle name="_APAC Support Bookings (Sep'02)_AS WD3 Flash Charts - Mar'05v1" xfId="298"/>
    <cellStyle name="_APAC Support Bookings (Sep'02)_AS WD3 Flash Charts - Mar'05v1_Acquisition Schedules" xfId="299"/>
    <cellStyle name="_APAC Support Bookings (Sep'02)_CA WD1 Flash Charts - Sep'05" xfId="300"/>
    <cellStyle name="_APAC Support Bookings (Sep'02)_CA WD1 Flash Charts - Sep'05_Acquisition Schedules" xfId="301"/>
    <cellStyle name="_APAC Support Bookings (Sep'02)_Forecast Accuracy &amp; Linearity" xfId="302"/>
    <cellStyle name="_APAC Support Bookings (Sep'02)_Forecast Accuracy &amp; Linearity_Acquisition Schedules" xfId="303"/>
    <cellStyle name="_APAC Support Bookings (Sep'02)_FY04 Korea Goaling" xfId="304"/>
    <cellStyle name="_APAC Support Bookings (Sep'02)_FY04 Korea Goaling_Acquisition Schedules" xfId="305"/>
    <cellStyle name="_APAC Support Bookings (Sep'02)_Q3'02 Ops Call_Feb'021  Korea" xfId="306"/>
    <cellStyle name="_APAC Support Bookings (Sep'02)_Q3'02 Ops Call_Feb'021  Korea_Acquisition Schedules" xfId="307"/>
    <cellStyle name="_APAC Support Bookings (Sep'02)_Q3'02 Ops Call_Feb'021  Korea_ANZ FY04 Goaling" xfId="308"/>
    <cellStyle name="_APAC Support Bookings (Sep'02)_Q3'02 Ops Call_Feb'021  Korea_ANZ FY04 Goaling_Acquisition Schedules" xfId="309"/>
    <cellStyle name="_APAC Support Bookings (Sep'02)_Q3'02 Ops Call_Feb'021  Korea_APAC AS Aug'05 WD3 Flash" xfId="310"/>
    <cellStyle name="_APAC Support Bookings (Sep'02)_Q3'02 Ops Call_Feb'021  Korea_APAC AS Aug'05 WD3 Flash_Acquisition Schedules" xfId="311"/>
    <cellStyle name="_APAC Support Bookings (Sep'02)_Q3'02 Ops Call_Feb'021  Korea_APAC Weekly Commit - FY04Q2W01" xfId="312"/>
    <cellStyle name="_APAC Support Bookings (Sep'02)_Q3'02 Ops Call_Feb'021  Korea_APAC Weekly Commit - FY04Q2W01_Acquisition Schedules" xfId="313"/>
    <cellStyle name="_APAC Support Bookings (Sep'02)_Q3'02 Ops Call_Feb'021  Korea_AS WD1 Flash Charts - Apr'05" xfId="314"/>
    <cellStyle name="_APAC Support Bookings (Sep'02)_Q3'02 Ops Call_Feb'021  Korea_AS WD1 Flash Charts - Apr'05_Acquisition Schedules" xfId="315"/>
    <cellStyle name="_APAC Support Bookings (Sep'02)_Q3'02 Ops Call_Feb'021  Korea_AS WD1 Flash Charts - May'05" xfId="316"/>
    <cellStyle name="_APAC Support Bookings (Sep'02)_Q3'02 Ops Call_Feb'021  Korea_AS WD1 Flash Charts - May'05_Acquisition Schedules" xfId="317"/>
    <cellStyle name="_APAC Support Bookings (Sep'02)_Q3'02 Ops Call_Feb'021  Korea_AS WD3 Flash Charts - Apr'05" xfId="318"/>
    <cellStyle name="_APAC Support Bookings (Sep'02)_Q3'02 Ops Call_Feb'021  Korea_AS WD3 Flash Charts - Apr'05_Acquisition Schedules" xfId="319"/>
    <cellStyle name="_APAC Support Bookings (Sep'02)_Q3'02 Ops Call_Feb'021  Korea_AS WD3 Flash Charts - Mar'05v1" xfId="320"/>
    <cellStyle name="_APAC Support Bookings (Sep'02)_Q3'02 Ops Call_Feb'021  Korea_AS WD3 Flash Charts - Mar'05v1_Acquisition Schedules" xfId="321"/>
    <cellStyle name="_APAC Support Bookings (Sep'02)_Q3'02 Ops Call_Feb'021  Korea_CA WD1 Flash Charts - Sep'05" xfId="322"/>
    <cellStyle name="_APAC Support Bookings (Sep'02)_Q3'02 Ops Call_Feb'021  Korea_CA WD1 Flash Charts - Sep'05_Acquisition Schedules" xfId="323"/>
    <cellStyle name="_APAC Support Bookings (Sep'02)_Q3'02 Ops Call_Feb'021  Korea_Forecast Accuracy &amp; Linearity" xfId="324"/>
    <cellStyle name="_APAC Support Bookings (Sep'02)_Q3'02 Ops Call_Feb'021  Korea_Forecast Accuracy &amp; Linearity_Acquisition Schedules" xfId="325"/>
    <cellStyle name="_APAC Support Bookings (Sep'02)_Q3'02 Ops Call_Feb'021  Korea_FY04 Korea Goaling" xfId="326"/>
    <cellStyle name="_APAC Support Bookings (Sep'02)_Q3'02 Ops Call_Feb'021  Korea_FY04 Korea Goaling_Acquisition Schedules" xfId="327"/>
    <cellStyle name="_APAC Support Bookings (Sep'02)_Q3'02 Ops Call_Feb'021  Korea_WD1APAC Summary-26-04-05 FY05 ------1" xfId="328"/>
    <cellStyle name="_APAC Support Bookings (Sep'02)_Q3'02 Ops Call_Feb'021  Korea_WD1APAC Summary-26-04-05 FY05 ------1_Acquisition Schedules" xfId="329"/>
    <cellStyle name="_APAC Support Bookings (Sep'02)_Target Template" xfId="330"/>
    <cellStyle name="_APAC Support Bookings (Sep'02)_Target Template_Acquisition Schedules" xfId="331"/>
    <cellStyle name="_APAC Support Bookings (Sep'02)_WD1APAC Summary-26-04-05 FY05 ------1" xfId="332"/>
    <cellStyle name="_APAC Support Bookings (Sep'02)_WD1APAC Summary-26-04-05 FY05 ------1_Acquisition Schedules" xfId="333"/>
    <cellStyle name="_APAC Support Bookings Dec02" xfId="334"/>
    <cellStyle name="_APAC Support Bookings Dec02_Acquisition Schedules" xfId="335"/>
    <cellStyle name="_APAC Support Bookings Dec02_APAC AS Aug'05 WD3 Flash" xfId="336"/>
    <cellStyle name="_APAC Support Bookings Dec02_APAC AS Aug'05 WD3 Flash_Acquisition Schedules" xfId="337"/>
    <cellStyle name="_APAC Support Bookings Dec02_APAC AS Oct'06 WD3 Flash" xfId="338"/>
    <cellStyle name="_APAC Support Bookings Dec02_APAC AS Oct'06 WD3 Flash_Acquisition Schedules" xfId="339"/>
    <cellStyle name="_APAC Support Bookings Dec02_APAC Support Bookings - Jun03" xfId="340"/>
    <cellStyle name="_APAC Support Bookings Dec02_APAC Support Bookings - Jun03_Acquisition Schedules" xfId="341"/>
    <cellStyle name="_APAC Support Bookings Dec02_APAC Support Bookings - Jun03_APAC AS Aug'05 WD3 Flash" xfId="342"/>
    <cellStyle name="_APAC Support Bookings Dec02_APAC Support Bookings - Jun03_APAC AS Aug'05 WD3 Flash_Acquisition Schedules" xfId="343"/>
    <cellStyle name="_APAC Support Bookings Dec02_APAC Support Bookings - Jun03_AS Variance Analysis_Aug07" xfId="344"/>
    <cellStyle name="_APAC Support Bookings Dec02_APAC Support Bookings - Jun03_AS Variance Analysis_Aug07_Acquisition Schedules" xfId="345"/>
    <cellStyle name="_APAC Support Bookings Dec02_APAC Support Bookings - Jun03_AS WD1 Flash Charts - Apr'05" xfId="346"/>
    <cellStyle name="_APAC Support Bookings Dec02_APAC Support Bookings - Jun03_AS WD1 Flash Charts - Apr'05_Acquisition Schedules" xfId="347"/>
    <cellStyle name="_APAC Support Bookings Dec02_APAC Support Bookings - Jun03_AS WD1 Flash Charts - May'05" xfId="348"/>
    <cellStyle name="_APAC Support Bookings Dec02_APAC Support Bookings - Jun03_AS WD1 Flash Charts - May'05_Acquisition Schedules" xfId="349"/>
    <cellStyle name="_APAC Support Bookings Dec02_APAC Support Bookings - Jun03_AS WD3 Flash Charts - Apr'05" xfId="350"/>
    <cellStyle name="_APAC Support Bookings Dec02_APAC Support Bookings - Jun03_AS WD3 Flash Charts - Apr'05_Acquisition Schedules" xfId="351"/>
    <cellStyle name="_APAC Support Bookings Dec02_APAC Support Bookings - Jun03_AS WD3 Flash Charts - Mar'05v1" xfId="352"/>
    <cellStyle name="_APAC Support Bookings Dec02_APAC Support Bookings - Jun03_AS WD3 Flash Charts - Mar'05v1_Acquisition Schedules" xfId="353"/>
    <cellStyle name="_APAC Support Bookings Dec02_APAC Support Bookings - Jun03_CA WD1 Flash Charts - Sep'05" xfId="354"/>
    <cellStyle name="_APAC Support Bookings Dec02_APAC Support Bookings - Jun03_CA WD1 Flash Charts - Sep'05_Acquisition Schedules" xfId="355"/>
    <cellStyle name="_APAC Support Bookings Dec02_APAC Support Bookings - Jun03_Target Template" xfId="356"/>
    <cellStyle name="_APAC Support Bookings Dec02_APAC Support Bookings - Jun03_Target Template_Acquisition Schedules" xfId="357"/>
    <cellStyle name="_APAC Support Bookings Dec02_APAC Weekly Commit - FY04Q2W01" xfId="358"/>
    <cellStyle name="_APAC Support Bookings Dec02_APAC Weekly Commit - FY04Q2W01_Acquisition Schedules" xfId="359"/>
    <cellStyle name="_APAC Support Bookings Dec02_AS Variance Analysis_Aug07" xfId="360"/>
    <cellStyle name="_APAC Support Bookings Dec02_AS Variance Analysis_Aug07_Acquisition Schedules" xfId="361"/>
    <cellStyle name="_APAC Support Bookings Dec02_AS WD1 Flash Charts - Apr'05" xfId="362"/>
    <cellStyle name="_APAC Support Bookings Dec02_AS WD1 Flash Charts - Apr'05_Acquisition Schedules" xfId="363"/>
    <cellStyle name="_APAC Support Bookings Dec02_AS WD1 Flash Charts - May'05" xfId="364"/>
    <cellStyle name="_APAC Support Bookings Dec02_AS WD1 Flash Charts - May'05_Acquisition Schedules" xfId="365"/>
    <cellStyle name="_APAC Support Bookings Dec02_AS WD3 Flash Charts - Apr'05" xfId="366"/>
    <cellStyle name="_APAC Support Bookings Dec02_AS WD3 Flash Charts - Apr'05_Acquisition Schedules" xfId="367"/>
    <cellStyle name="_APAC Support Bookings Dec02_AS WD3 Flash Charts - Mar'05v1" xfId="368"/>
    <cellStyle name="_APAC Support Bookings Dec02_AS WD3 Flash Charts - Mar'05v1_Acquisition Schedules" xfId="369"/>
    <cellStyle name="_APAC Support Bookings Dec02_CA WD1 Flash Charts - Sep'05" xfId="370"/>
    <cellStyle name="_APAC Support Bookings Dec02_CA WD1 Flash Charts - Sep'05_Acquisition Schedules" xfId="371"/>
    <cellStyle name="_APAC Support Bookings Dec02_Forecast Accuracy &amp; Linearity" xfId="372"/>
    <cellStyle name="_APAC Support Bookings Dec02_Forecast Accuracy &amp; Linearity_Acquisition Schedules" xfId="373"/>
    <cellStyle name="_APAC Support Bookings Dec02_FY04 Korea Goaling" xfId="374"/>
    <cellStyle name="_APAC Support Bookings Dec02_FY04 Korea Goaling_Acquisition Schedules" xfId="375"/>
    <cellStyle name="_APAC Support Bookings Dec02_Q3'02 Ops Call_Feb'021  Korea" xfId="376"/>
    <cellStyle name="_APAC Support Bookings Dec02_Q3'02 Ops Call_Feb'021  Korea_Acquisition Schedules" xfId="377"/>
    <cellStyle name="_APAC Support Bookings Dec02_Q3'02 Ops Call_Feb'021  Korea_ANZ FY04 Goaling" xfId="378"/>
    <cellStyle name="_APAC Support Bookings Dec02_Q3'02 Ops Call_Feb'021  Korea_ANZ FY04 Goaling_Acquisition Schedules" xfId="379"/>
    <cellStyle name="_APAC Support Bookings Dec02_Q3'02 Ops Call_Feb'021  Korea_APAC AS Aug'05 WD3 Flash" xfId="380"/>
    <cellStyle name="_APAC Support Bookings Dec02_Q3'02 Ops Call_Feb'021  Korea_APAC AS Aug'05 WD3 Flash_Acquisition Schedules" xfId="381"/>
    <cellStyle name="_APAC Support Bookings Dec02_Q3'02 Ops Call_Feb'021  Korea_APAC Weekly Commit - FY04Q2W01" xfId="382"/>
    <cellStyle name="_APAC Support Bookings Dec02_Q3'02 Ops Call_Feb'021  Korea_APAC Weekly Commit - FY04Q2W01_Acquisition Schedules" xfId="383"/>
    <cellStyle name="_APAC Support Bookings Dec02_Q3'02 Ops Call_Feb'021  Korea_AS WD1 Flash Charts - Apr'05" xfId="384"/>
    <cellStyle name="_APAC Support Bookings Dec02_Q3'02 Ops Call_Feb'021  Korea_AS WD1 Flash Charts - Apr'05_Acquisition Schedules" xfId="385"/>
    <cellStyle name="_APAC Support Bookings Dec02_Q3'02 Ops Call_Feb'021  Korea_AS WD1 Flash Charts - May'05" xfId="386"/>
    <cellStyle name="_APAC Support Bookings Dec02_Q3'02 Ops Call_Feb'021  Korea_AS WD1 Flash Charts - May'05_Acquisition Schedules" xfId="387"/>
    <cellStyle name="_APAC Support Bookings Dec02_Q3'02 Ops Call_Feb'021  Korea_AS WD3 Flash Charts - Apr'05" xfId="388"/>
    <cellStyle name="_APAC Support Bookings Dec02_Q3'02 Ops Call_Feb'021  Korea_AS WD3 Flash Charts - Apr'05_Acquisition Schedules" xfId="389"/>
    <cellStyle name="_APAC Support Bookings Dec02_Q3'02 Ops Call_Feb'021  Korea_AS WD3 Flash Charts - Mar'05v1" xfId="390"/>
    <cellStyle name="_APAC Support Bookings Dec02_Q3'02 Ops Call_Feb'021  Korea_AS WD3 Flash Charts - Mar'05v1_Acquisition Schedules" xfId="391"/>
    <cellStyle name="_APAC Support Bookings Dec02_Q3'02 Ops Call_Feb'021  Korea_CA WD1 Flash Charts - Sep'05" xfId="392"/>
    <cellStyle name="_APAC Support Bookings Dec02_Q3'02 Ops Call_Feb'021  Korea_CA WD1 Flash Charts - Sep'05_Acquisition Schedules" xfId="393"/>
    <cellStyle name="_APAC Support Bookings Dec02_Q3'02 Ops Call_Feb'021  Korea_Forecast Accuracy &amp; Linearity" xfId="394"/>
    <cellStyle name="_APAC Support Bookings Dec02_Q3'02 Ops Call_Feb'021  Korea_Forecast Accuracy &amp; Linearity_Acquisition Schedules" xfId="395"/>
    <cellStyle name="_APAC Support Bookings Dec02_Q3'02 Ops Call_Feb'021  Korea_FY04 Korea Goaling" xfId="396"/>
    <cellStyle name="_APAC Support Bookings Dec02_Q3'02 Ops Call_Feb'021  Korea_FY04 Korea Goaling_Acquisition Schedules" xfId="397"/>
    <cellStyle name="_APAC Support Bookings Dec02_Q3'02 Ops Call_Feb'021  Korea_WD1APAC Summary-26-04-05 FY05 ------1" xfId="398"/>
    <cellStyle name="_APAC Support Bookings Dec02_Q3'02 Ops Call_Feb'021  Korea_WD1APAC Summary-26-04-05 FY05 ------1_Acquisition Schedules" xfId="399"/>
    <cellStyle name="_APAC Support Bookings Dec02_Target Template" xfId="400"/>
    <cellStyle name="_APAC Support Bookings Dec02_Target Template_Acquisition Schedules" xfId="401"/>
    <cellStyle name="_APAC Support Bookings Dec02_WD1APAC Summary-26-04-05 FY05 ------1" xfId="402"/>
    <cellStyle name="_APAC Support Bookings Dec02_WD1APAC Summary-26-04-05 FY05 ------1_Acquisition Schedules" xfId="403"/>
    <cellStyle name="_APAC Support Bookings Nov02" xfId="404"/>
    <cellStyle name="_APAC Support Bookings Nov02_Acquisition Schedules" xfId="405"/>
    <cellStyle name="_APAC Support Bookings Nov02_APAC AS Aug'05 WD3 Flash" xfId="406"/>
    <cellStyle name="_APAC Support Bookings Nov02_APAC AS Aug'05 WD3 Flash_Acquisition Schedules" xfId="407"/>
    <cellStyle name="_APAC Support Bookings Nov02_APAC AS Oct'06 WD3 Flash" xfId="408"/>
    <cellStyle name="_APAC Support Bookings Nov02_APAC AS Oct'06 WD3 Flash_Acquisition Schedules" xfId="409"/>
    <cellStyle name="_APAC Support Bookings Nov02_APAC Support Bookings - Jun03" xfId="410"/>
    <cellStyle name="_APAC Support Bookings Nov02_APAC Support Bookings - Jun03_Acquisition Schedules" xfId="411"/>
    <cellStyle name="_APAC Support Bookings Nov02_APAC Support Bookings - Jun03_APAC AS Aug'05 WD3 Flash" xfId="412"/>
    <cellStyle name="_APAC Support Bookings Nov02_APAC Support Bookings - Jun03_APAC AS Aug'05 WD3 Flash_Acquisition Schedules" xfId="413"/>
    <cellStyle name="_APAC Support Bookings Nov02_APAC Support Bookings - Jun03_AS Variance Analysis_Aug07" xfId="414"/>
    <cellStyle name="_APAC Support Bookings Nov02_APAC Support Bookings - Jun03_AS Variance Analysis_Aug07_Acquisition Schedules" xfId="415"/>
    <cellStyle name="_APAC Support Bookings Nov02_APAC Support Bookings - Jun03_AS WD1 Flash Charts - Apr'05" xfId="416"/>
    <cellStyle name="_APAC Support Bookings Nov02_APAC Support Bookings - Jun03_AS WD1 Flash Charts - Apr'05_Acquisition Schedules" xfId="417"/>
    <cellStyle name="_APAC Support Bookings Nov02_APAC Support Bookings - Jun03_AS WD1 Flash Charts - May'05" xfId="418"/>
    <cellStyle name="_APAC Support Bookings Nov02_APAC Support Bookings - Jun03_AS WD1 Flash Charts - May'05_Acquisition Schedules" xfId="419"/>
    <cellStyle name="_APAC Support Bookings Nov02_APAC Support Bookings - Jun03_AS WD3 Flash Charts - Apr'05" xfId="420"/>
    <cellStyle name="_APAC Support Bookings Nov02_APAC Support Bookings - Jun03_AS WD3 Flash Charts - Apr'05_Acquisition Schedules" xfId="421"/>
    <cellStyle name="_APAC Support Bookings Nov02_APAC Support Bookings - Jun03_AS WD3 Flash Charts - Mar'05v1" xfId="422"/>
    <cellStyle name="_APAC Support Bookings Nov02_APAC Support Bookings - Jun03_AS WD3 Flash Charts - Mar'05v1_Acquisition Schedules" xfId="423"/>
    <cellStyle name="_APAC Support Bookings Nov02_APAC Support Bookings - Jun03_CA WD1 Flash Charts - Sep'05" xfId="424"/>
    <cellStyle name="_APAC Support Bookings Nov02_APAC Support Bookings - Jun03_CA WD1 Flash Charts - Sep'05_Acquisition Schedules" xfId="425"/>
    <cellStyle name="_APAC Support Bookings Nov02_APAC Support Bookings - Jun03_Target Template" xfId="426"/>
    <cellStyle name="_APAC Support Bookings Nov02_APAC Support Bookings - Jun03_Target Template_Acquisition Schedules" xfId="427"/>
    <cellStyle name="_APAC Support Bookings Nov02_APAC Weekly Commit - FY04Q2W01" xfId="428"/>
    <cellStyle name="_APAC Support Bookings Nov02_APAC Weekly Commit - FY04Q2W01_Acquisition Schedules" xfId="429"/>
    <cellStyle name="_APAC Support Bookings Nov02_AS Variance Analysis_Aug07" xfId="430"/>
    <cellStyle name="_APAC Support Bookings Nov02_AS Variance Analysis_Aug07_Acquisition Schedules" xfId="431"/>
    <cellStyle name="_APAC Support Bookings Nov02_AS WD1 Flash Charts - Apr'05" xfId="432"/>
    <cellStyle name="_APAC Support Bookings Nov02_AS WD1 Flash Charts - Apr'05_Acquisition Schedules" xfId="433"/>
    <cellStyle name="_APAC Support Bookings Nov02_AS WD1 Flash Charts - May'05" xfId="434"/>
    <cellStyle name="_APAC Support Bookings Nov02_AS WD1 Flash Charts - May'05_Acquisition Schedules" xfId="435"/>
    <cellStyle name="_APAC Support Bookings Nov02_AS WD3 Flash Charts - Apr'05" xfId="436"/>
    <cellStyle name="_APAC Support Bookings Nov02_AS WD3 Flash Charts - Apr'05_Acquisition Schedules" xfId="437"/>
    <cellStyle name="_APAC Support Bookings Nov02_AS WD3 Flash Charts - Mar'05v1" xfId="438"/>
    <cellStyle name="_APAC Support Bookings Nov02_AS WD3 Flash Charts - Mar'05v1_Acquisition Schedules" xfId="439"/>
    <cellStyle name="_APAC Support Bookings Nov02_CA WD1 Flash Charts - Sep'05" xfId="440"/>
    <cellStyle name="_APAC Support Bookings Nov02_CA WD1 Flash Charts - Sep'05_Acquisition Schedules" xfId="441"/>
    <cellStyle name="_APAC Support Bookings Nov02_Forecast Accuracy &amp; Linearity" xfId="442"/>
    <cellStyle name="_APAC Support Bookings Nov02_Forecast Accuracy &amp; Linearity_Acquisition Schedules" xfId="443"/>
    <cellStyle name="_APAC Support Bookings Nov02_FY04 Korea Goaling" xfId="444"/>
    <cellStyle name="_APAC Support Bookings Nov02_FY04 Korea Goaling_Acquisition Schedules" xfId="445"/>
    <cellStyle name="_APAC Support Bookings Nov02_Q3'02 Ops Call_Feb'021  Korea" xfId="446"/>
    <cellStyle name="_APAC Support Bookings Nov02_Q3'02 Ops Call_Feb'021  Korea_Acquisition Schedules" xfId="447"/>
    <cellStyle name="_APAC Support Bookings Nov02_Q3'02 Ops Call_Feb'021  Korea_ANZ FY04 Goaling" xfId="448"/>
    <cellStyle name="_APAC Support Bookings Nov02_Q3'02 Ops Call_Feb'021  Korea_ANZ FY04 Goaling_Acquisition Schedules" xfId="449"/>
    <cellStyle name="_APAC Support Bookings Nov02_Q3'02 Ops Call_Feb'021  Korea_APAC AS Aug'05 WD3 Flash" xfId="450"/>
    <cellStyle name="_APAC Support Bookings Nov02_Q3'02 Ops Call_Feb'021  Korea_APAC AS Aug'05 WD3 Flash_Acquisition Schedules" xfId="451"/>
    <cellStyle name="_APAC Support Bookings Nov02_Q3'02 Ops Call_Feb'021  Korea_APAC Weekly Commit - FY04Q2W01" xfId="452"/>
    <cellStyle name="_APAC Support Bookings Nov02_Q3'02 Ops Call_Feb'021  Korea_APAC Weekly Commit - FY04Q2W01_Acquisition Schedules" xfId="453"/>
    <cellStyle name="_APAC Support Bookings Nov02_Q3'02 Ops Call_Feb'021  Korea_AS WD1 Flash Charts - Apr'05" xfId="454"/>
    <cellStyle name="_APAC Support Bookings Nov02_Q3'02 Ops Call_Feb'021  Korea_AS WD1 Flash Charts - Apr'05_Acquisition Schedules" xfId="455"/>
    <cellStyle name="_APAC Support Bookings Nov02_Q3'02 Ops Call_Feb'021  Korea_AS WD1 Flash Charts - May'05" xfId="456"/>
    <cellStyle name="_APAC Support Bookings Nov02_Q3'02 Ops Call_Feb'021  Korea_AS WD1 Flash Charts - May'05_Acquisition Schedules" xfId="457"/>
    <cellStyle name="_APAC Support Bookings Nov02_Q3'02 Ops Call_Feb'021  Korea_AS WD3 Flash Charts - Apr'05" xfId="458"/>
    <cellStyle name="_APAC Support Bookings Nov02_Q3'02 Ops Call_Feb'021  Korea_AS WD3 Flash Charts - Apr'05_Acquisition Schedules" xfId="459"/>
    <cellStyle name="_APAC Support Bookings Nov02_Q3'02 Ops Call_Feb'021  Korea_AS WD3 Flash Charts - Mar'05v1" xfId="460"/>
    <cellStyle name="_APAC Support Bookings Nov02_Q3'02 Ops Call_Feb'021  Korea_AS WD3 Flash Charts - Mar'05v1_Acquisition Schedules" xfId="461"/>
    <cellStyle name="_APAC Support Bookings Nov02_Q3'02 Ops Call_Feb'021  Korea_CA WD1 Flash Charts - Sep'05" xfId="462"/>
    <cellStyle name="_APAC Support Bookings Nov02_Q3'02 Ops Call_Feb'021  Korea_CA WD1 Flash Charts - Sep'05_Acquisition Schedules" xfId="463"/>
    <cellStyle name="_APAC Support Bookings Nov02_Q3'02 Ops Call_Feb'021  Korea_Forecast Accuracy &amp; Linearity" xfId="464"/>
    <cellStyle name="_APAC Support Bookings Nov02_Q3'02 Ops Call_Feb'021  Korea_Forecast Accuracy &amp; Linearity_Acquisition Schedules" xfId="465"/>
    <cellStyle name="_APAC Support Bookings Nov02_Q3'02 Ops Call_Feb'021  Korea_FY04 Korea Goaling" xfId="466"/>
    <cellStyle name="_APAC Support Bookings Nov02_Q3'02 Ops Call_Feb'021  Korea_FY04 Korea Goaling_Acquisition Schedules" xfId="467"/>
    <cellStyle name="_APAC Support Bookings Nov02_Q3'02 Ops Call_Feb'021  Korea_WD1APAC Summary-26-04-05 FY05 ------1" xfId="468"/>
    <cellStyle name="_APAC Support Bookings Nov02_Q3'02 Ops Call_Feb'021  Korea_WD1APAC Summary-26-04-05 FY05 ------1_Acquisition Schedules" xfId="469"/>
    <cellStyle name="_APAC Support Bookings Nov02_Target Template" xfId="470"/>
    <cellStyle name="_APAC Support Bookings Nov02_Target Template_Acquisition Schedules" xfId="471"/>
    <cellStyle name="_APAC Support Bookings Nov02_WD1APAC Summary-26-04-05 FY05 ------1" xfId="472"/>
    <cellStyle name="_APAC Support Bookings Nov02_WD1APAC Summary-26-04-05 FY05 ------1_Acquisition Schedules" xfId="473"/>
    <cellStyle name="_APAC Weekly Commit - FY04Q2W01" xfId="474"/>
    <cellStyle name="_APJ Dec'03 Close Japan Delivery Split1" xfId="475"/>
    <cellStyle name="_APJ Dec'03 Close Japan Delivery Split1_Acquisition Schedules" xfId="476"/>
    <cellStyle name="_APJ Jan'03 Close with Delivery Splits" xfId="477"/>
    <cellStyle name="_APJ Jan'03 Close with Delivery Splits_Acquisition Schedules" xfId="478"/>
    <cellStyle name="_Apples to Apples" xfId="479"/>
    <cellStyle name="_Apr FY07 Reconciliation" xfId="480"/>
    <cellStyle name="_Apr FY07 Reconciliation 2" xfId="481"/>
    <cellStyle name="_April Revenue Expectations" xfId="482"/>
    <cellStyle name="_April Revenue Expectations Template 13-apr" xfId="483"/>
    <cellStyle name="_April Revenue Expectations Template 13-apr_Acquisition Schedules" xfId="484"/>
    <cellStyle name="_April Revenue Expectations_Acquisition Schedules" xfId="485"/>
    <cellStyle name="_April Revenue Expectations1" xfId="486"/>
    <cellStyle name="_April Revenue Expectations1_Acquisition Schedules" xfId="487"/>
    <cellStyle name="_April Revenue Expectations-v2" xfId="488"/>
    <cellStyle name="_April Revenue Expectations-v2_Acquisition Schedules" xfId="489"/>
    <cellStyle name="_AS FY04 Bookings Fcst Model.1" xfId="490"/>
    <cellStyle name="_AS FY04 Bookings Fcst Model.1_Acquisition Schedules" xfId="491"/>
    <cellStyle name="_AS Q2'02 Template " xfId="492"/>
    <cellStyle name="_AS Q2'02 Template _Acquisition Schedules" xfId="493"/>
    <cellStyle name="_AS Variance Analysis_Jan032" xfId="494"/>
    <cellStyle name="_AS Variance Analysis_Jan032_Acquisition Schedules" xfId="495"/>
    <cellStyle name="_AS Variance Analysis_Jan036" xfId="496"/>
    <cellStyle name="_AS Variance Analysis_Jan036_Acquisition Schedules" xfId="497"/>
    <cellStyle name="_AS Variance Analysis_Oct038" xfId="498"/>
    <cellStyle name="_AS Variance Analysis_Oct038_Acquisition Schedules" xfId="499"/>
    <cellStyle name="_AsiaPac FY03 Product Plan_Final_11Jul02" xfId="500"/>
    <cellStyle name="_AsiaPac FY03 Product Plan_Final_11Jul02_Acquisition Schedules" xfId="501"/>
    <cellStyle name="_Atlas Accretion Dilution Model" xfId="502"/>
    <cellStyle name="_Atlas Accretion Dilution Model_Acquisition Schedules" xfId="503"/>
    <cellStyle name="_Aug-05 PF Hierarchy" xfId="504"/>
    <cellStyle name="_Aug-05 PF Hierarchy 2" xfId="505"/>
    <cellStyle name="_Aug-05 PF Hierarchy 3" xfId="506"/>
    <cellStyle name="_Aug-05 PF Hierarchy 4" xfId="507"/>
    <cellStyle name="_Aug-05 PF Hierarchy 5" xfId="508"/>
    <cellStyle name="_Aug-05 PF Hierarchy 6" xfId="509"/>
    <cellStyle name="_Aug-05 PF Hierarchy 7" xfId="510"/>
    <cellStyle name="_Aug07 Summary" xfId="511"/>
    <cellStyle name="_Aug07 Summary_Acquisition Schedules" xfId="512"/>
    <cellStyle name="_Biz Metrics coverpage_Lil" xfId="513"/>
    <cellStyle name="_Biz Metrics coverpage_Lil_Acquisition Schedules" xfId="514"/>
    <cellStyle name="_Biz Metrics coverpage_Lil_ANZ FY04 Goaling" xfId="515"/>
    <cellStyle name="_Biz Metrics coverpage_Lil_ANZ FY04 Goaling_Acquisition Schedules" xfId="516"/>
    <cellStyle name="_Biz Metrics coverpage_Lil_FY04 Korea Goaling" xfId="517"/>
    <cellStyle name="_Biz Metrics coverpage_Lil_FY04 Korea Goaling_Acquisition Schedules" xfId="518"/>
    <cellStyle name="_Biz Metrics coverpage_Lil_FY04 Plan Book" xfId="519"/>
    <cellStyle name="_Biz Metrics coverpage_Lil_FY04 Plan Book_Acquisition Schedules" xfId="520"/>
    <cellStyle name="_Biz Metrics coverpage_Lil_FY04 Plan Book_APAC AS Aug'05 WD3 Flash" xfId="521"/>
    <cellStyle name="_Biz Metrics coverpage_Lil_FY04 Plan Book_APAC AS Aug'05 WD3 Flash_Acquisition Schedules" xfId="522"/>
    <cellStyle name="_Biz Metrics coverpage_Lil_FY04 Plan Book_AS WD1 Flash Charts - Apr'05" xfId="523"/>
    <cellStyle name="_Biz Metrics coverpage_Lil_FY04 Plan Book_AS WD1 Flash Charts - Apr'05_Acquisition Schedules" xfId="524"/>
    <cellStyle name="_Biz Metrics coverpage_Lil_FY04 Plan Book_AS WD1 Flash Charts - May'05" xfId="525"/>
    <cellStyle name="_Biz Metrics coverpage_Lil_FY04 Plan Book_AS WD1 Flash Charts - May'05_Acquisition Schedules" xfId="526"/>
    <cellStyle name="_Biz Metrics coverpage_Lil_FY04 Plan Book_AS WD3 Flash Charts - Apr'05" xfId="527"/>
    <cellStyle name="_Biz Metrics coverpage_Lil_FY04 Plan Book_AS WD3 Flash Charts - Apr'05_Acquisition Schedules" xfId="528"/>
    <cellStyle name="_Biz Metrics coverpage_Lil_FY04 Plan Book_AS WD3 Flash Charts - Mar'05v1" xfId="529"/>
    <cellStyle name="_Biz Metrics coverpage_Lil_FY04 Plan Book_AS WD3 Flash Charts - Mar'05v1_Acquisition Schedules" xfId="530"/>
    <cellStyle name="_Biz Metrics coverpage_Lil_FY04 Plan Book_CA WD1 Flash Charts - Sep'05" xfId="531"/>
    <cellStyle name="_Biz Metrics coverpage_Lil_FY04 Plan Book_CA WD1 Flash Charts - Sep'05_Acquisition Schedules" xfId="532"/>
    <cellStyle name="_Biz Metrics coverpage_Lil_P12 Jul FY03 ASIA PAC BOOK FCST - Final" xfId="533"/>
    <cellStyle name="_Biz Metrics coverpage_Lil_P12 Jul FY03 ASIA PAC BOOK FCST - Final_Acquisition Schedules" xfId="534"/>
    <cellStyle name="_Biz Metrics coverpage_Lil_P12 Jul FY03 ASIA PAC BOOK FCST - Final_APAC AS Aug'05 WD3 Flash" xfId="535"/>
    <cellStyle name="_Biz Metrics coverpage_Lil_P12 Jul FY03 ASIA PAC BOOK FCST - Final_APAC AS Aug'05 WD3 Flash_Acquisition Schedules" xfId="536"/>
    <cellStyle name="_Biz Metrics coverpage_Lil_P12 Jul FY03 ASIA PAC BOOK FCST - Final_AS WD1 Flash Charts - Apr'05" xfId="537"/>
    <cellStyle name="_Biz Metrics coverpage_Lil_P12 Jul FY03 ASIA PAC BOOK FCST - Final_AS WD1 Flash Charts - Apr'05_Acquisition Schedules" xfId="538"/>
    <cellStyle name="_Biz Metrics coverpage_Lil_P12 Jul FY03 ASIA PAC BOOK FCST - Final_AS WD1 Flash Charts - May'05" xfId="539"/>
    <cellStyle name="_Biz Metrics coverpage_Lil_P12 Jul FY03 ASIA PAC BOOK FCST - Final_AS WD1 Flash Charts - May'05_Acquisition Schedules" xfId="540"/>
    <cellStyle name="_Biz Metrics coverpage_Lil_P12 Jul FY03 ASIA PAC BOOK FCST - Final_AS WD3 Flash Charts - Apr'05" xfId="541"/>
    <cellStyle name="_Biz Metrics coverpage_Lil_P12 Jul FY03 ASIA PAC BOOK FCST - Final_AS WD3 Flash Charts - Apr'05_Acquisition Schedules" xfId="542"/>
    <cellStyle name="_Biz Metrics coverpage_Lil_P12 Jul FY03 ASIA PAC BOOK FCST - Final_AS WD3 Flash Charts - Mar'05v1" xfId="543"/>
    <cellStyle name="_Biz Metrics coverpage_Lil_P12 Jul FY03 ASIA PAC BOOK FCST - Final_AS WD3 Flash Charts - Mar'05v1_Acquisition Schedules" xfId="544"/>
    <cellStyle name="_Biz Metrics coverpage_Lil_P12 Jul FY03 ASIA PAC BOOK FCST - Final_CA WD1 Flash Charts - Sep'05" xfId="545"/>
    <cellStyle name="_Biz Metrics coverpage_Lil_P12 Jul FY03 ASIA PAC BOOK FCST - Final_CA WD1 Flash Charts - Sep'05_Acquisition Schedules" xfId="546"/>
    <cellStyle name="_bkg$" xfId="547"/>
    <cellStyle name="_bkg$ 2" xfId="548"/>
    <cellStyle name="_Book1" xfId="549"/>
    <cellStyle name="_Book1 2" xfId="550"/>
    <cellStyle name="_Book1 3" xfId="551"/>
    <cellStyle name="_Book1 4" xfId="552"/>
    <cellStyle name="_Book1 5" xfId="553"/>
    <cellStyle name="_Book1 6" xfId="554"/>
    <cellStyle name="_Book1 7" xfId="555"/>
    <cellStyle name="_Book1 8" xfId="556"/>
    <cellStyle name="_Book1_Acquisition Schedules" xfId="557"/>
    <cellStyle name="_Book2" xfId="558"/>
    <cellStyle name="_Book2 2" xfId="559"/>
    <cellStyle name="_Book3" xfId="560"/>
    <cellStyle name="_Book3_1" xfId="561"/>
    <cellStyle name="_Book3_Supply Chain Bridge Q4 07" xfId="562"/>
    <cellStyle name="_Bookings details" xfId="563"/>
    <cellStyle name="_Bookings details_Acquisition Schedules" xfId="564"/>
    <cellStyle name="_Bridge Analysis" xfId="565"/>
    <cellStyle name="_Bridge Analysis - Non-normalized" xfId="566"/>
    <cellStyle name="_bridge workbook (ISBU)" xfId="567"/>
    <cellStyle name="_BU SUMMARY from i2 05.02.07" xfId="568"/>
    <cellStyle name="_BU SUMMARY from i2 05.02.07 2" xfId="569"/>
    <cellStyle name="_Budget Scenarios with Different Net Shipments Apr 28" xfId="570"/>
    <cellStyle name="_Budget Scenarios with Different Net Shipments Apr 28 2" xfId="571"/>
    <cellStyle name="_Budget Scenarios with Different Net Shipments Apr 28 3" xfId="572"/>
    <cellStyle name="_Budget Scenarios with Different Net Shipments Apr 28 4" xfId="573"/>
    <cellStyle name="_Budget Scenarios with Different Net Shipments Apr 28 5" xfId="574"/>
    <cellStyle name="_Budget Scenarios with Different Net Shipments Apr 28 6" xfId="575"/>
    <cellStyle name="_Budget Scenarios with Different Net Shipments Apr 28 7" xfId="576"/>
    <cellStyle name="_Budget Scenarios with Different Net Shipments Apr 28 8" xfId="577"/>
    <cellStyle name="_Budget Scenarios with Different Net Shipments Apr 28_Acquisition Schedules" xfId="578"/>
    <cellStyle name="_BV WIP Commentary -- Jul'05" xfId="579"/>
    <cellStyle name="_BV WIP Commentary -- Jul'05_Acquisition Schedules" xfId="580"/>
    <cellStyle name="_CA &amp; Linksys &amp; Warranty" xfId="581"/>
    <cellStyle name="_CA &amp; Linksys &amp; Warranty 2" xfId="582"/>
    <cellStyle name="_CA &amp; Linksys &amp; Warranty 3" xfId="583"/>
    <cellStyle name="_CA &amp; Linksys &amp; Warranty 4" xfId="584"/>
    <cellStyle name="_CA &amp; Linksys &amp; Warranty 5" xfId="585"/>
    <cellStyle name="_CA &amp; Linksys &amp; Warranty 6" xfId="586"/>
    <cellStyle name="_CA &amp; Linksys &amp; Warranty 7" xfId="587"/>
    <cellStyle name="_CA ESMB Apr'02 Fcst Pack" xfId="588"/>
    <cellStyle name="_CA ESMB Apr'02 Fcst Pack_Acquisition Schedules" xfId="589"/>
    <cellStyle name="_CA to RL report template" xfId="590"/>
    <cellStyle name="_CA to RL report template_Acquisition Schedules" xfId="591"/>
    <cellStyle name="_CA WW CONSOL Jun06 WD+2.v2" xfId="592"/>
    <cellStyle name="_CA WW CONSOL Jun06 WD+2.v2_Acquisition Schedules" xfId="593"/>
    <cellStyle name="_CA_DB_APAC_Nov02(update)" xfId="594"/>
    <cellStyle name="_CA_DB_APAC_Nov02(update)_Acquisition Schedules" xfId="595"/>
    <cellStyle name="_CA_DB_APAC_Nov02(update)_ANZ FY04 Goaling" xfId="596"/>
    <cellStyle name="_CA_DB_APAC_Nov02(update)_ANZ FY04 Goaling_Acquisition Schedules" xfId="597"/>
    <cellStyle name="_CA_DB_APAC_Nov02(update)_APAC AS Aug'05 WD3 Flash" xfId="598"/>
    <cellStyle name="_CA_DB_APAC_Nov02(update)_APAC AS Aug'05 WD3 Flash_Acquisition Schedules" xfId="599"/>
    <cellStyle name="_CA_DB_APAC_Nov02(update)_APAC Support Bookings - May03" xfId="600"/>
    <cellStyle name="_CA_DB_APAC_Nov02(update)_APAC Support Bookings - May03_Acquisition Schedules" xfId="601"/>
    <cellStyle name="_CA_DB_APAC_Nov02(update)_APAC Weekly Commit - FY04Q2W01" xfId="602"/>
    <cellStyle name="_CA_DB_APAC_Nov02(update)_APAC Weekly Commit - FY04Q2W01_Acquisition Schedules" xfId="603"/>
    <cellStyle name="_CA_DB_APAC_Nov02(update)_AS WD1 Flash Charts - Apr'05" xfId="604"/>
    <cellStyle name="_CA_DB_APAC_Nov02(update)_AS WD1 Flash Charts - Apr'05_Acquisition Schedules" xfId="605"/>
    <cellStyle name="_CA_DB_APAC_Nov02(update)_AS WD1 Flash Charts - May'05" xfId="606"/>
    <cellStyle name="_CA_DB_APAC_Nov02(update)_AS WD1 Flash Charts - May'05_Acquisition Schedules" xfId="607"/>
    <cellStyle name="_CA_DB_APAC_Nov02(update)_AS WD3 Flash Charts - Apr'05" xfId="608"/>
    <cellStyle name="_CA_DB_APAC_Nov02(update)_AS WD3 Flash Charts - Apr'05_Acquisition Schedules" xfId="609"/>
    <cellStyle name="_CA_DB_APAC_Nov02(update)_AS WD3 Flash Charts - Mar'05v1" xfId="610"/>
    <cellStyle name="_CA_DB_APAC_Nov02(update)_AS WD3 Flash Charts - Mar'05v1_Acquisition Schedules" xfId="611"/>
    <cellStyle name="_CA_DB_APAC_Nov02(update)_CA WD1 Flash Charts - Sep'05" xfId="612"/>
    <cellStyle name="_CA_DB_APAC_Nov02(update)_CA WD1 Flash Charts - Sep'05_Acquisition Schedules" xfId="613"/>
    <cellStyle name="_CA_DB_APAC_Nov02(update)_CAWW Bookings Bridge Mar02" xfId="614"/>
    <cellStyle name="_CA_DB_APAC_Nov02(update)_CAWW Bookings Bridge Mar02_Acquisition Schedules" xfId="615"/>
    <cellStyle name="_CA_DB_APAC_Nov02(update)_Forecast Accuracy &amp; Linearity" xfId="616"/>
    <cellStyle name="_CA_DB_APAC_Nov02(update)_Forecast Accuracy &amp; Linearity_Acquisition Schedules" xfId="617"/>
    <cellStyle name="_CA_DB_APAC_Nov02(update)_FY04 Korea Goaling" xfId="618"/>
    <cellStyle name="_CA_DB_APAC_Nov02(update)_FY04 Korea Goaling_Acquisition Schedules" xfId="619"/>
    <cellStyle name="_CA_DB_APAC_Nov02(update)_JAPAN Support Bookings -Aug02" xfId="620"/>
    <cellStyle name="_CA_DB_APAC_Nov02(update)_JAPAN Support Bookings -Aug02_Acquisition Schedules" xfId="621"/>
    <cellStyle name="_CA_DB_APAC_Nov02(update)_WD1APAC Summary-26-04-05 FY05 ------1" xfId="622"/>
    <cellStyle name="_CA_DB_APAC_Nov02(update)_WD1APAC Summary-26-04-05 FY05 ------1_Acquisition Schedules" xfId="623"/>
    <cellStyle name="_CA_ManualRevAmort_Apr04" xfId="624"/>
    <cellStyle name="_CA_ManualRevAmort_Apr04_Acquisition Schedules" xfId="625"/>
    <cellStyle name="_CA_ManualRevAmort_Apr041" xfId="626"/>
    <cellStyle name="_CA_ManualRevAmort_Apr041_Acquisition Schedules" xfId="627"/>
    <cellStyle name="_CA_ManualRevAmort_Apr05" xfId="628"/>
    <cellStyle name="_CA_ManualRevAmort_Apr05_Acquisition Schedules" xfId="629"/>
    <cellStyle name="_CA_ManualRevAmort_Apr06_wfy07detail" xfId="630"/>
    <cellStyle name="_CA_ManualRevAmort_Apr06_wfy07detail_Acquisition Schedules" xfId="631"/>
    <cellStyle name="_CA_ManualRevAmort_Aug05" xfId="632"/>
    <cellStyle name="_CA_ManualRevAmort_Aug05_Acquisition Schedules" xfId="633"/>
    <cellStyle name="_CA_ManualRevAmort_Aug06 (3)" xfId="634"/>
    <cellStyle name="_CA_ManualRevAmort_Aug06 (3)_Acquisition Schedules" xfId="635"/>
    <cellStyle name="_CA_ManualRevAmort_Dec04" xfId="636"/>
    <cellStyle name="_CA_ManualRevAmort_Dec04_Acquisition Schedules" xfId="637"/>
    <cellStyle name="_CA_ManualRevAmort_Dec05" xfId="638"/>
    <cellStyle name="_CA_ManualRevAmort_Dec05_Acquisition Schedules" xfId="639"/>
    <cellStyle name="_CA_ManualRevAmort_Dec06_wfy07detail" xfId="640"/>
    <cellStyle name="_CA_ManualRevAmort_Dec06_wfy07detail_Acquisition Schedules" xfId="641"/>
    <cellStyle name="_CA_ManualRevAmort_Feb04" xfId="642"/>
    <cellStyle name="_CA_ManualRevAmort_Feb04_Acquisition Schedules" xfId="643"/>
    <cellStyle name="_CA_ManualRevAmort_Feb05" xfId="644"/>
    <cellStyle name="_CA_ManualRevAmort_Feb05_Acquisition Schedules" xfId="645"/>
    <cellStyle name="_CA_ManualRevAmort_Feb06_JB" xfId="646"/>
    <cellStyle name="_CA_ManualRevAmort_Feb06_JB_Acquisition Schedules" xfId="647"/>
    <cellStyle name="_CA_ManualRevAmort_Jan04" xfId="648"/>
    <cellStyle name="_CA_ManualRevAmort_Jan04_Acquisition Schedules" xfId="649"/>
    <cellStyle name="_CA_ManualRevAmort_Jan05" xfId="650"/>
    <cellStyle name="_CA_ManualRevAmort_Jan05_Acquisition Schedules" xfId="651"/>
    <cellStyle name="_CA_ManualRevAmort_Jan06_wfy07detail" xfId="652"/>
    <cellStyle name="_CA_ManualRevAmort_Jan06_wfy07detail_Acquisition Schedules" xfId="653"/>
    <cellStyle name="_CA_ManualRevAmort_Jul04" xfId="654"/>
    <cellStyle name="_CA_ManualRevAmort_Jul04_Acquisition Schedules" xfId="655"/>
    <cellStyle name="_CA_ManualRevAmort_Jul05 (2)" xfId="656"/>
    <cellStyle name="_CA_ManualRevAmort_Jul05 (2)_Acquisition Schedules" xfId="657"/>
    <cellStyle name="_CA_ManualRevAmort_Jul05 (3)" xfId="658"/>
    <cellStyle name="_CA_ManualRevAmort_Jul05 (3)_Acquisition Schedules" xfId="659"/>
    <cellStyle name="_CA_ManualRevAmort_Jul05 (4)" xfId="660"/>
    <cellStyle name="_CA_ManualRevAmort_Jul05 (4)_Acquisition Schedules" xfId="661"/>
    <cellStyle name="_CA_ManualRevAmort_Jul06_wfy07detail" xfId="662"/>
    <cellStyle name="_CA_ManualRevAmort_Jul06_wfy07detail_Acquisition Schedules" xfId="663"/>
    <cellStyle name="_CA_ManualRevAmort_Jun04" xfId="664"/>
    <cellStyle name="_CA_ManualRevAmort_Jun04_Acquisition Schedules" xfId="665"/>
    <cellStyle name="_CA_ManualRevAmort_Jun05" xfId="666"/>
    <cellStyle name="_CA_ManualRevAmort_Jun05_Acquisition Schedules" xfId="667"/>
    <cellStyle name="_CA_ManualRevAmort_Jun06_wfy07detail" xfId="668"/>
    <cellStyle name="_CA_ManualRevAmort_Jun06_wfy07detail_Acquisition Schedules" xfId="669"/>
    <cellStyle name="_CA_ManualRevAmort_Mar04" xfId="670"/>
    <cellStyle name="_CA_ManualRevAmort_Mar04_Acquisition Schedules" xfId="671"/>
    <cellStyle name="_CA_ManualRevAmort_Mar051" xfId="672"/>
    <cellStyle name="_CA_ManualRevAmort_Mar051_Acquisition Schedules" xfId="673"/>
    <cellStyle name="_CA_ManualRevAmort_Mar06_wfy07detail" xfId="674"/>
    <cellStyle name="_CA_ManualRevAmort_Mar06_wfy07detail_Acquisition Schedules" xfId="675"/>
    <cellStyle name="_CA_ManualRevAmort_May04" xfId="676"/>
    <cellStyle name="_CA_ManualRevAmort_May04_Acquisition Schedules" xfId="677"/>
    <cellStyle name="_CA_ManualRevAmort_May05" xfId="678"/>
    <cellStyle name="_CA_ManualRevAmort_May05_Acquisition Schedules" xfId="679"/>
    <cellStyle name="_CA_ManualRevAmort_Nov05" xfId="680"/>
    <cellStyle name="_CA_ManualRevAmort_Nov05_Acquisition Schedules" xfId="681"/>
    <cellStyle name="_CA_ManualRevAmort_Oct05" xfId="682"/>
    <cellStyle name="_CA_ManualRevAmort_Oct05_Acquisition Schedules" xfId="683"/>
    <cellStyle name="_CA_ManualRevAmort_Oct06_wfy07detail" xfId="684"/>
    <cellStyle name="_CA_ManualRevAmort_Oct06_wfy07detail_Acquisition Schedules" xfId="685"/>
    <cellStyle name="_CA_ManualRevAmort_Sep05" xfId="686"/>
    <cellStyle name="_CA_ManualRevAmort_Sep05_Acquisition Schedules" xfId="687"/>
    <cellStyle name="_Cable Modem Sales Report 8.27.07 revised" xfId="688"/>
    <cellStyle name="_Cable Modem Sales Report 8.27.07 revised 2" xfId="689"/>
    <cellStyle name="_CA-EMEA-FY03 Growth" xfId="690"/>
    <cellStyle name="_CA-EMEA-FY03 Growth_Acquisition Schedules" xfId="691"/>
    <cellStyle name="_CAWW Bookings Bridge Mar02" xfId="692"/>
    <cellStyle name="_CAWW Bookings Bridge Mar02_Acquisition Schedules" xfId="693"/>
    <cellStyle name="_CAWW Bookings Bridge Mar02_JAPAN Support Bookings -Aug02" xfId="694"/>
    <cellStyle name="_CAWW Bookings Bridge Mar02_JAPAN Support Bookings -Aug02_Acquisition Schedules" xfId="695"/>
    <cellStyle name="_CAWW Support Bookings - June02" xfId="696"/>
    <cellStyle name="_CAWW Support Bookings - June02 2" xfId="697"/>
    <cellStyle name="_CAWW Support Bookings - June02 3" xfId="698"/>
    <cellStyle name="_CAWW Support Bookings - June02 4" xfId="699"/>
    <cellStyle name="_CAWW Support Bookings - June02 5" xfId="700"/>
    <cellStyle name="_CAWW Support Bookings - June02 6" xfId="701"/>
    <cellStyle name="_CAWW Support Bookings - June02 7" xfId="702"/>
    <cellStyle name="_CAWW Support Bookings - June02 8" xfId="703"/>
    <cellStyle name="_CAWW Support Bookings - June02_Acquisition Schedules" xfId="704"/>
    <cellStyle name="_CDO CM_DM FCST Template" xfId="705"/>
    <cellStyle name="_CFO Commit Models 031405" xfId="706"/>
    <cellStyle name="_CFO Commit Models 040105" xfId="707"/>
    <cellStyle name="_CFO Commit Models SBv12" xfId="708"/>
    <cellStyle name="_Cisco Q2 FY'07 P&amp;L" xfId="709"/>
    <cellStyle name="_Cisco Q2 FY'07 P&amp;L 2" xfId="710"/>
    <cellStyle name="_Cisco Q2 FY'07 P&amp;L 3" xfId="711"/>
    <cellStyle name="_Cisco Q2 FY'07 P&amp;L 4" xfId="712"/>
    <cellStyle name="_Cisco Q2 FY'07 P&amp;L 5" xfId="713"/>
    <cellStyle name="_Cisco Q2 FY'07 P&amp;L 6" xfId="714"/>
    <cellStyle name="_Cisco Q2 FY'07 P&amp;L 7" xfId="715"/>
    <cellStyle name="_Cisco Q2 FY'07 P&amp;L 8" xfId="716"/>
    <cellStyle name="_Cisco WebEx - Proforma PL_103007v1" xfId="717"/>
    <cellStyle name="_Cisco WebEx - Proforma PL_112107" xfId="718"/>
    <cellStyle name="_Cisco WebEx - Proforma PL_112707" xfId="719"/>
    <cellStyle name="_Cisco WebEx - Proforma PL_12-21-07" xfId="720"/>
    <cellStyle name="_Cisco WebEx - Proforma PL_2005 - 2007" xfId="721"/>
    <cellStyle name="_Cisco WIP Oct Kitted" xfId="722"/>
    <cellStyle name="_Cisco-Linksys Performance Summary July 05" xfId="723"/>
    <cellStyle name="_Cisco-Linksys Performance Summary July 05 2" xfId="724"/>
    <cellStyle name="_Cisco-Linksys Performance Summary July 05 3" xfId="725"/>
    <cellStyle name="_Cisco-Linksys Performance Summary July 05 4" xfId="726"/>
    <cellStyle name="_Cisco-Linksys Performance Summary July 05 5" xfId="727"/>
    <cellStyle name="_Cisco-Linksys Performance Summary July 05 6" xfId="728"/>
    <cellStyle name="_Cisco-Linksys Performance Summary July 05 7" xfId="729"/>
    <cellStyle name="_Cisco-Linksys Performance Summary July 05 8" xfId="730"/>
    <cellStyle name="_Cisco-Linksys Performance Summary July 05_Acquisition Schedules" xfId="731"/>
    <cellStyle name="_Close package Inventory Trend" xfId="732"/>
    <cellStyle name="_Close package Inventory Trend 2" xfId="733"/>
    <cellStyle name="_Close package Inventory Trend 3" xfId="734"/>
    <cellStyle name="_Close package Inventory Trend 4" xfId="735"/>
    <cellStyle name="_Close package Inventory Trend 5" xfId="736"/>
    <cellStyle name="_Close package Inventory Trend 6" xfId="737"/>
    <cellStyle name="_Close package Inventory Trend 7" xfId="738"/>
    <cellStyle name="_Close package Inventory Trend 8" xfId="739"/>
    <cellStyle name="_Close package Inventory Trend_Acquisition Schedules" xfId="740"/>
    <cellStyle name="_CM E&amp;O by BU Dec 05 Summary" xfId="741"/>
    <cellStyle name="_CM E&amp;O by BU Nov 05 Summary" xfId="742"/>
    <cellStyle name="_CMTSBU Dec FY08 Reconciliation" xfId="743"/>
    <cellStyle name="_CMTSBU Dec FY08 Reconciliation 2" xfId="744"/>
    <cellStyle name="_CMTSBU Feb FY07 Reconciliation" xfId="745"/>
    <cellStyle name="_CMTSBU Feb FY07 Reconciliation 2" xfId="746"/>
    <cellStyle name="_CMTSBU Jul FY07 Reconciliation" xfId="747"/>
    <cellStyle name="_CMTSBU Jul FY07 Reconciliation 2" xfId="748"/>
    <cellStyle name="_CMTSBU Mar FY07 Reconciliation" xfId="749"/>
    <cellStyle name="_CMTSBU Mar FY07 Reconciliation 2" xfId="750"/>
    <cellStyle name="_CMTSBU May FY07 Reconciliation" xfId="751"/>
    <cellStyle name="_CMTSBU May FY07 Reconciliation 2" xfId="752"/>
    <cellStyle name="_CMTSBU Nov FY08 Reconciliation" xfId="753"/>
    <cellStyle name="_CMTSBU Nov FY08 Reconciliation 2" xfId="754"/>
    <cellStyle name="_CMTSBU Sep FY08 Reconciliation" xfId="755"/>
    <cellStyle name="_CMTSBU Sep FY08 Reconciliation 2" xfId="756"/>
    <cellStyle name="_CMTSBU_Fcst_Aug_FY08_Details_01.08.07" xfId="757"/>
    <cellStyle name="_CMTSBU_Fcst_Aug_FY08_Details_01.08.07 2" xfId="758"/>
    <cellStyle name="_Comma" xfId="759"/>
    <cellStyle name="_Comma_AVP" xfId="760"/>
    <cellStyle name="_Comma_Book1" xfId="761"/>
    <cellStyle name="_Comma_contribution_analysis" xfId="762"/>
    <cellStyle name="_Comma_Financials_v2" xfId="763"/>
    <cellStyle name="_comments" xfId="764"/>
    <cellStyle name="_comments_Acquisition Schedules" xfId="765"/>
    <cellStyle name="_Commercial-SMB MM_Restated" xfId="766"/>
    <cellStyle name="_Consolidated" xfId="767"/>
    <cellStyle name="_ConsolidatedQ104TopRenewals-CA US Theater" xfId="768"/>
    <cellStyle name="_Consolidator" xfId="769"/>
    <cellStyle name="_contingentliabilities DEC06" xfId="770"/>
    <cellStyle name="_Contract Metrics 10-19-2007 (Q1'08)" xfId="771"/>
    <cellStyle name="_Control template Optimized - Eric 11 30 07" xfId="772"/>
    <cellStyle name="_Copy of CA FY06 and Beyond Plan and Estimates" xfId="773"/>
    <cellStyle name="_Copy of CA FY06 and Beyond Plan and Estimates_Acquisition Schedules" xfId="774"/>
    <cellStyle name="_Copy of Sanmina-SCI PenangShenzen EO report week 04 02 07_updated" xfId="775"/>
    <cellStyle name="_Corp Rev &amp; Cogs Adj" xfId="776"/>
    <cellStyle name="_CS EMEA 2005 340m Rev Plan 13Jan05 " xfId="777"/>
    <cellStyle name="_CSI00053_02 (2)" xfId="778"/>
    <cellStyle name="_Currency" xfId="779"/>
    <cellStyle name="_Currency_AVP" xfId="780"/>
    <cellStyle name="_Currency_Book1" xfId="781"/>
    <cellStyle name="_Currency_contribution_analysis" xfId="782"/>
    <cellStyle name="_Currency_Financials_v2" xfId="783"/>
    <cellStyle name="_CurrencySpace" xfId="784"/>
    <cellStyle name="_CurrencySpace_AVP" xfId="785"/>
    <cellStyle name="_CurrencySpace_Book1" xfId="786"/>
    <cellStyle name="_CurrencySpace_contribution_analysis" xfId="787"/>
    <cellStyle name="_CurrencySpace_Financials_v2" xfId="788"/>
    <cellStyle name="_D-3 Schedule 4 28 08" xfId="789"/>
    <cellStyle name="_Data ESMB" xfId="790"/>
    <cellStyle name="_Data ESMB_Acquisition Schedules" xfId="791"/>
    <cellStyle name="_Dec FY07" xfId="792"/>
    <cellStyle name="_Dec FY07 2" xfId="793"/>
    <cellStyle name="_Dec FY08 Reconciliation" xfId="794"/>
    <cellStyle name="_Dec FY08 Reconciliation 2" xfId="795"/>
    <cellStyle name="_Dec-05 Provision by PF Raw" xfId="796"/>
    <cellStyle name="_Dec'08 OH E&amp;O Summary M2 FINAL" xfId="797"/>
    <cellStyle name="_December Other Reserves" xfId="798"/>
    <cellStyle name="_Deferred Rev-Subs" xfId="799"/>
    <cellStyle name="_Deferred Rev-Subs_Acquisition Schedules" xfId="800"/>
    <cellStyle name="_Dept Input Sheet" xfId="801"/>
    <cellStyle name="_DF PCP TAC" xfId="802"/>
    <cellStyle name="_Discount Section 13.xls Chart 1" xfId="803"/>
    <cellStyle name="_Discount Section 13.xls Chart 1_Acquisition Schedules" xfId="804"/>
    <cellStyle name="_Donald-Model_c_v24 with M&amp;A DCF" xfId="805"/>
    <cellStyle name="_E47- Cisco Excess Breakdown 04-04-07" xfId="806"/>
    <cellStyle name="_EA EO Report Jul 2007_SZ" xfId="807"/>
    <cellStyle name="_EEMESA 2006 Business Plan AMESA V10 (AMESA TS Plan)" xfId="808"/>
    <cellStyle name="_EEMESA 2006 Business Plan AMESA V10 (AMESA TS Plan)_Book1 (3)" xfId="809"/>
    <cellStyle name="_EEMESA 2006 Business Plan EE V10 (EE TS plan)" xfId="810"/>
    <cellStyle name="_EEMESA 2006 Business Plan EE V10 (EE TS plan)_Book1 (3)" xfId="811"/>
    <cellStyle name="_eExec - APAC_W7" xfId="812"/>
    <cellStyle name="_eExec - APAC_W7_Acquisition Schedules" xfId="813"/>
    <cellStyle name="_eExec - APAC_W7_APAC AS Aug'05 WD3 Flash" xfId="814"/>
    <cellStyle name="_eExec - APAC_W7_APAC AS Aug'05 WD3 Flash_Acquisition Schedules" xfId="815"/>
    <cellStyle name="_eExec - APAC_W7_APAC Weekly Commit - FY04Q2W01" xfId="816"/>
    <cellStyle name="_eExec - APAC_W7_APAC Weekly Commit - FY04Q2W01_Acquisition Schedules" xfId="817"/>
    <cellStyle name="_eExec - APAC_W7_AS WD1 Flash Charts - Apr'05" xfId="818"/>
    <cellStyle name="_eExec - APAC_W7_AS WD1 Flash Charts - Apr'05_Acquisition Schedules" xfId="819"/>
    <cellStyle name="_eExec - APAC_W7_AS WD1 Flash Charts - May'05" xfId="820"/>
    <cellStyle name="_eExec - APAC_W7_AS WD1 Flash Charts - May'05_Acquisition Schedules" xfId="821"/>
    <cellStyle name="_eExec - APAC_W7_AS WD3 Flash Charts - Apr'05" xfId="822"/>
    <cellStyle name="_eExec - APAC_W7_AS WD3 Flash Charts - Apr'05_Acquisition Schedules" xfId="823"/>
    <cellStyle name="_eExec - APAC_W7_AS WD3 Flash Charts - Mar'05v1" xfId="824"/>
    <cellStyle name="_eExec - APAC_W7_AS WD3 Flash Charts - Mar'05v1_Acquisition Schedules" xfId="825"/>
    <cellStyle name="_eExec - APAC_W7_CA WD1 Flash Charts - Sep'05" xfId="826"/>
    <cellStyle name="_eExec - APAC_W7_CA WD1 Flash Charts - Sep'05_Acquisition Schedules" xfId="827"/>
    <cellStyle name="_eExec - APAC_W7_Forecast Accuracy &amp; Linearity" xfId="828"/>
    <cellStyle name="_eExec - APAC_W7_Forecast Accuracy &amp; Linearity_Acquisition Schedules" xfId="829"/>
    <cellStyle name="_eExec - APAC_W7_FY04 Korea Goaling" xfId="830"/>
    <cellStyle name="_eExec - APAC_W7_FY04 Korea Goaling_Acquisition Schedules" xfId="831"/>
    <cellStyle name="_EM PL FY06 to FY09 Draft 2 SSF" xfId="832"/>
    <cellStyle name="_EM PL FY06 to FY09 Draft 2 SSF_Acquisition Schedules" xfId="833"/>
    <cellStyle name="_EM Weekly Commit Q2W04v2" xfId="834"/>
    <cellStyle name="_EM Weekly Commit Q2W05v2" xfId="835"/>
    <cellStyle name="_EMEA - FY05 actuals_FINAL" xfId="836"/>
    <cellStyle name="_EMEA - FY05 actuals_FINAL_Acquisition Schedules" xfId="837"/>
    <cellStyle name="_EMEA CA Commit FY05 - Q4M1W3" xfId="838"/>
    <cellStyle name="_EMEA CA Commit FY05 - Q4M1W3_Acquisition Schedules" xfId="839"/>
    <cellStyle name="_Emerging Scenarios" xfId="840"/>
    <cellStyle name="_Emerging Top deals Week 11" xfId="841"/>
    <cellStyle name="_Emerging Top deals Week 11_Acquisition Schedules" xfId="842"/>
    <cellStyle name="_Emerging Top deals Week 12" xfId="843"/>
    <cellStyle name="_Emerging Top deals Week 12_Acquisition Schedules" xfId="844"/>
    <cellStyle name="_ERBU FY09 Oct  fcst for SPTG submission 092308 Final" xfId="845"/>
    <cellStyle name="_ERBU FY09 Oct  fcst for SPTG submission 092308 Final 2" xfId="846"/>
    <cellStyle name="_e-Section 2 - Paper Bookings" xfId="847"/>
    <cellStyle name="_ESSBASE Expense &amp; HC" xfId="848"/>
    <cellStyle name="_ESSBASE Expense &amp; HC_Acquisition Schedules" xfId="849"/>
    <cellStyle name="_Essbase IP All spending" xfId="850"/>
    <cellStyle name="_EU Weekly Commit_Q2W04" xfId="851"/>
    <cellStyle name="_EU Weekly Commit_Q2W06" xfId="852"/>
    <cellStyle name="_Euro" xfId="853"/>
    <cellStyle name="_European Top deals Week 11" xfId="854"/>
    <cellStyle name="_European Top deals Week 11_Acquisition Schedules" xfId="855"/>
    <cellStyle name="_Exhibit G" xfId="856"/>
    <cellStyle name="_Feb05AS rev trans Log" xfId="857"/>
    <cellStyle name="_Feb-06 PF Hierarchy" xfId="858"/>
    <cellStyle name="_Feb-06 PF Hierarchy 2" xfId="859"/>
    <cellStyle name="_Feb-06 PF Hierarchy 3" xfId="860"/>
    <cellStyle name="_Feb-06 PF Hierarchy 4" xfId="861"/>
    <cellStyle name="_Feb-06 PF Hierarchy 5" xfId="862"/>
    <cellStyle name="_Feb-06 PF Hierarchy 6" xfId="863"/>
    <cellStyle name="_Feb-06 PF Hierarchy 7" xfId="864"/>
    <cellStyle name="_Final Field August Fcst Pack " xfId="865"/>
    <cellStyle name="_Final Field August Fcst Pack _Acquisition Schedules" xfId="866"/>
    <cellStyle name="_FINAL Q4commit" xfId="867"/>
    <cellStyle name="_FINAL Q4commit_Acquisition Schedules" xfId="868"/>
    <cellStyle name="_Final SCD Bridge" xfId="869"/>
    <cellStyle name="_Final WE Stats CY 2002 April 2003.xls Chart 10" xfId="870"/>
    <cellStyle name="_Final WE Stats CY 2002 April 2003.xls Chart 10_Acquisition Schedules" xfId="871"/>
    <cellStyle name="_Final WE Stats CY 2002 April 2003.xls Chart 10_Financial Model v6-03-26-2004" xfId="872"/>
    <cellStyle name="_Final WE Stats CY 2002 April 2003.xls Chart 10_Financial Model v6-03-26-2004_Acquisition Schedules" xfId="873"/>
    <cellStyle name="_Final WE Stats CY 2002 April 2003.xls Chart 11" xfId="874"/>
    <cellStyle name="_Final WE Stats CY 2002 April 2003.xls Chart 11_Acquisition Schedules" xfId="875"/>
    <cellStyle name="_Final WE Stats CY 2002 April 2003.xls Chart 11_Financial Model v6-03-26-2004" xfId="876"/>
    <cellStyle name="_Final WE Stats CY 2002 April 2003.xls Chart 11_Financial Model v6-03-26-2004_Acquisition Schedules" xfId="877"/>
    <cellStyle name="_Final WE Stats CY 2002 April 2003.xls Chart 12" xfId="878"/>
    <cellStyle name="_Final WE Stats CY 2002 April 2003.xls Chart 12_Acquisition Schedules" xfId="879"/>
    <cellStyle name="_Final WE Stats CY 2002 April 2003.xls Chart 12_Financial Model v6-03-26-2004" xfId="880"/>
    <cellStyle name="_Final WE Stats CY 2002 April 2003.xls Chart 12_Financial Model v6-03-26-2004_Acquisition Schedules" xfId="881"/>
    <cellStyle name="_Final WE Stats CY 2002 April 2003.xls Chart 13" xfId="882"/>
    <cellStyle name="_Final WE Stats CY 2002 April 2003.xls Chart 13_Acquisition Schedules" xfId="883"/>
    <cellStyle name="_Final WE Stats CY 2002 April 2003.xls Chart 13_Financial Model v6-03-26-2004" xfId="884"/>
    <cellStyle name="_Final WE Stats CY 2002 April 2003.xls Chart 13_Financial Model v6-03-26-2004_Acquisition Schedules" xfId="885"/>
    <cellStyle name="_Final WE Stats CY 2002 April 2003.xls Chart 14" xfId="886"/>
    <cellStyle name="_Final WE Stats CY 2002 April 2003.xls Chart 14_Acquisition Schedules" xfId="887"/>
    <cellStyle name="_Final WE Stats CY 2002 April 2003.xls Chart 14_Financial Model v6-03-26-2004" xfId="888"/>
    <cellStyle name="_Final WE Stats CY 2002 April 2003.xls Chart 14_Financial Model v6-03-26-2004_Acquisition Schedules" xfId="889"/>
    <cellStyle name="_Final WE Stats CY 2002 April 2003.xls Chart 15" xfId="890"/>
    <cellStyle name="_Final WE Stats CY 2002 April 2003.xls Chart 15_Acquisition Schedules" xfId="891"/>
    <cellStyle name="_Final WE Stats CY 2002 April 2003.xls Chart 15_Financial Model v6-03-26-2004" xfId="892"/>
    <cellStyle name="_Final WE Stats CY 2002 April 2003.xls Chart 15_Financial Model v6-03-26-2004_Acquisition Schedules" xfId="893"/>
    <cellStyle name="_Final WE Stats CY 2002 April 2003.xls Chart 16" xfId="894"/>
    <cellStyle name="_Final WE Stats CY 2002 April 2003.xls Chart 16_Acquisition Schedules" xfId="895"/>
    <cellStyle name="_Final WE Stats CY 2002 April 2003.xls Chart 16_Financial Model v6-03-26-2004" xfId="896"/>
    <cellStyle name="_Final WE Stats CY 2002 April 2003.xls Chart 16_Financial Model v6-03-26-2004_Acquisition Schedules" xfId="897"/>
    <cellStyle name="_Final WE Stats CY 2002 April 2003.xls Chart 17" xfId="898"/>
    <cellStyle name="_Final WE Stats CY 2002 April 2003.xls Chart 17_Acquisition Schedules" xfId="899"/>
    <cellStyle name="_Final WE Stats CY 2002 April 2003.xls Chart 17_Financial Model v6-03-26-2004" xfId="900"/>
    <cellStyle name="_Final WE Stats CY 2002 April 2003.xls Chart 17_Financial Model v6-03-26-2004_Acquisition Schedules" xfId="901"/>
    <cellStyle name="_Final WE Stats CY 2002 April 2003.xls Chart 18" xfId="902"/>
    <cellStyle name="_Final WE Stats CY 2002 April 2003.xls Chart 18_Acquisition Schedules" xfId="903"/>
    <cellStyle name="_Final WE Stats CY 2002 April 2003.xls Chart 18_Financial Model v6-03-26-2004" xfId="904"/>
    <cellStyle name="_Final WE Stats CY 2002 April 2003.xls Chart 18_Financial Model v6-03-26-2004_Acquisition Schedules" xfId="905"/>
    <cellStyle name="_Final WE Stats CY 2002 April 2003.xls Chart 36" xfId="906"/>
    <cellStyle name="_Final WE Stats CY 2002 April 2003.xls Chart 36_Acquisition Schedules" xfId="907"/>
    <cellStyle name="_Final WE Stats CY 2002 April 2003.xls Chart 36_Financial Model v6-03-26-2004" xfId="908"/>
    <cellStyle name="_Final WE Stats CY 2002 April 2003.xls Chart 36_Financial Model v6-03-26-2004_Acquisition Schedules" xfId="909"/>
    <cellStyle name="_Final WE Stats CY 2002 April 2003.xls Chart 37" xfId="910"/>
    <cellStyle name="_Final WE Stats CY 2002 April 2003.xls Chart 37_Acquisition Schedules" xfId="911"/>
    <cellStyle name="_Final WE Stats CY 2002 April 2003.xls Chart 37_Financial Model v6-03-26-2004" xfId="912"/>
    <cellStyle name="_Final WE Stats CY 2002 April 2003.xls Chart 37_Financial Model v6-03-26-2004_Acquisition Schedules" xfId="913"/>
    <cellStyle name="_Final WE Stats CY 2002 April 2003.xls Chart 7" xfId="914"/>
    <cellStyle name="_Final WE Stats CY 2002 April 2003.xls Chart 7_Acquisition Schedules" xfId="915"/>
    <cellStyle name="_Final WE Stats CY 2002 April 2003.xls Chart 7_Financial Model v6-03-26-2004" xfId="916"/>
    <cellStyle name="_Final WE Stats CY 2002 April 2003.xls Chart 7_Financial Model v6-03-26-2004_Acquisition Schedules" xfId="917"/>
    <cellStyle name="_Final WE Stats CY 2002 April 2003.xls Chart 8" xfId="918"/>
    <cellStyle name="_Final WE Stats CY 2002 April 2003.xls Chart 8_Acquisition Schedules" xfId="919"/>
    <cellStyle name="_Final WE Stats CY 2002 April 2003.xls Chart 8_Financial Model v6-03-26-2004" xfId="920"/>
    <cellStyle name="_Final WE Stats CY 2002 April 2003.xls Chart 8_Financial Model v6-03-26-2004_Acquisition Schedules" xfId="921"/>
    <cellStyle name="_Final WE Stats CY 2002 April 2003.xls Chart 9" xfId="922"/>
    <cellStyle name="_Final WE Stats CY 2002 April 2003.xls Chart 9_Acquisition Schedules" xfId="923"/>
    <cellStyle name="_Final WE Stats CY 2002 April 2003.xls Chart 9_Financial Model v6-03-26-2004" xfId="924"/>
    <cellStyle name="_Final WE Stats CY 2002 April 2003.xls Chart 9_Financial Model v6-03-26-2004_Acquisition Schedules" xfId="925"/>
    <cellStyle name="_Forecast 04 FY01 before review" xfId="926"/>
    <cellStyle name="_Forecast 04 FY01 before review_Acquisition Schedules" xfId="927"/>
    <cellStyle name="_Forecast 04 FY01 before review_APAC AS Aug'05 WD3 Flash" xfId="928"/>
    <cellStyle name="_Forecast 04 FY01 before review_APAC AS Aug'05 WD3 Flash_Acquisition Schedules" xfId="929"/>
    <cellStyle name="_Forecast 04 FY01 before review_APAC AS Oct'06 WD3 Flash" xfId="930"/>
    <cellStyle name="_Forecast 04 FY01 before review_APAC AS Oct'06 WD3 Flash_Acquisition Schedules" xfId="931"/>
    <cellStyle name="_Forecast 04 FY01 before review_APAC Support Bookings - Jun03" xfId="932"/>
    <cellStyle name="_Forecast 04 FY01 before review_APAC Support Bookings - Jun03_Acquisition Schedules" xfId="933"/>
    <cellStyle name="_Forecast 04 FY01 before review_APAC Support Bookings - Jun03_APAC AS Aug'05 WD3 Flash" xfId="934"/>
    <cellStyle name="_Forecast 04 FY01 before review_APAC Support Bookings - Jun03_APAC AS Aug'05 WD3 Flash_Acquisition Schedules" xfId="935"/>
    <cellStyle name="_Forecast 04 FY01 before review_APAC Support Bookings - Jun03_AS Variance Analysis_Aug07" xfId="936"/>
    <cellStyle name="_Forecast 04 FY01 before review_APAC Support Bookings - Jun03_AS Variance Analysis_Aug07_Acquisition Schedules" xfId="937"/>
    <cellStyle name="_Forecast 04 FY01 before review_APAC Support Bookings - Jun03_AS WD1 Flash Charts - Apr'05" xfId="938"/>
    <cellStyle name="_Forecast 04 FY01 before review_APAC Support Bookings - Jun03_AS WD1 Flash Charts - Apr'05_Acquisition Schedules" xfId="939"/>
    <cellStyle name="_Forecast 04 FY01 before review_APAC Support Bookings - Jun03_AS WD1 Flash Charts - May'05" xfId="940"/>
    <cellStyle name="_Forecast 04 FY01 before review_APAC Support Bookings - Jun03_AS WD1 Flash Charts - May'05_Acquisition Schedules" xfId="941"/>
    <cellStyle name="_Forecast 04 FY01 before review_APAC Support Bookings - Jun03_AS WD3 Flash Charts - Apr'05" xfId="942"/>
    <cellStyle name="_Forecast 04 FY01 before review_APAC Support Bookings - Jun03_AS WD3 Flash Charts - Apr'05_Acquisition Schedules" xfId="943"/>
    <cellStyle name="_Forecast 04 FY01 before review_APAC Support Bookings - Jun03_AS WD3 Flash Charts - Mar'05v1" xfId="944"/>
    <cellStyle name="_Forecast 04 FY01 before review_APAC Support Bookings - Jun03_AS WD3 Flash Charts - Mar'05v1_Acquisition Schedules" xfId="945"/>
    <cellStyle name="_Forecast 04 FY01 before review_APAC Support Bookings - Jun03_CA WD1 Flash Charts - Sep'05" xfId="946"/>
    <cellStyle name="_Forecast 04 FY01 before review_APAC Support Bookings - Jun03_CA WD1 Flash Charts - Sep'05_Acquisition Schedules" xfId="947"/>
    <cellStyle name="_Forecast 04 FY01 before review_APAC Support Bookings - Jun03_Target Template" xfId="948"/>
    <cellStyle name="_Forecast 04 FY01 before review_APAC Support Bookings - Jun03_Target Template_Acquisition Schedules" xfId="949"/>
    <cellStyle name="_Forecast 04 FY01 before review_APAC Weekly Commit - FY04Q2W01" xfId="950"/>
    <cellStyle name="_Forecast 04 FY01 before review_APAC Weekly Commit - FY04Q2W01_Acquisition Schedules" xfId="951"/>
    <cellStyle name="_Forecast 04 FY01 before review_AS Variance Analysis_Aug07" xfId="952"/>
    <cellStyle name="_Forecast 04 FY01 before review_AS Variance Analysis_Aug07_Acquisition Schedules" xfId="953"/>
    <cellStyle name="_Forecast 04 FY01 before review_AS WD1 Flash Charts - Apr'05" xfId="954"/>
    <cellStyle name="_Forecast 04 FY01 before review_AS WD1 Flash Charts - Apr'05_Acquisition Schedules" xfId="955"/>
    <cellStyle name="_Forecast 04 FY01 before review_AS WD1 Flash Charts - May'05" xfId="956"/>
    <cellStyle name="_Forecast 04 FY01 before review_AS WD1 Flash Charts - May'05_Acquisition Schedules" xfId="957"/>
    <cellStyle name="_Forecast 04 FY01 before review_AS WD3 Flash Charts - Apr'05" xfId="958"/>
    <cellStyle name="_Forecast 04 FY01 before review_AS WD3 Flash Charts - Apr'05_Acquisition Schedules" xfId="959"/>
    <cellStyle name="_Forecast 04 FY01 before review_AS WD3 Flash Charts - Mar'05v1" xfId="960"/>
    <cellStyle name="_Forecast 04 FY01 before review_AS WD3 Flash Charts - Mar'05v1_Acquisition Schedules" xfId="961"/>
    <cellStyle name="_Forecast 04 FY01 before review_CA WD1 Flash Charts - Sep'05" xfId="962"/>
    <cellStyle name="_Forecast 04 FY01 before review_CA WD1 Flash Charts - Sep'05_Acquisition Schedules" xfId="963"/>
    <cellStyle name="_Forecast 04 FY01 before review_Forecast Accuracy &amp; Linearity" xfId="964"/>
    <cellStyle name="_Forecast 04 FY01 before review_Forecast Accuracy &amp; Linearity_Acquisition Schedules" xfId="965"/>
    <cellStyle name="_Forecast 04 FY01 before review_FY04 Korea Goaling" xfId="966"/>
    <cellStyle name="_Forecast 04 FY01 before review_FY04 Korea Goaling_Acquisition Schedules" xfId="967"/>
    <cellStyle name="_Forecast 04 FY01 before review_Q3'02 Ops Call_Feb'021  Korea" xfId="968"/>
    <cellStyle name="_Forecast 04 FY01 before review_Q3'02 Ops Call_Feb'021  Korea_Acquisition Schedules" xfId="969"/>
    <cellStyle name="_Forecast 04 FY01 before review_Q3'02 Ops Call_Feb'021  Korea_ANZ FY04 Goaling" xfId="970"/>
    <cellStyle name="_Forecast 04 FY01 before review_Q3'02 Ops Call_Feb'021  Korea_ANZ FY04 Goaling_Acquisition Schedules" xfId="971"/>
    <cellStyle name="_Forecast 04 FY01 before review_Q3'02 Ops Call_Feb'021  Korea_APAC AS Aug'05 WD3 Flash" xfId="972"/>
    <cellStyle name="_Forecast 04 FY01 before review_Q3'02 Ops Call_Feb'021  Korea_APAC AS Aug'05 WD3 Flash_Acquisition Schedules" xfId="973"/>
    <cellStyle name="_Forecast 04 FY01 before review_Q3'02 Ops Call_Feb'021  Korea_APAC Weekly Commit - FY04Q2W01" xfId="974"/>
    <cellStyle name="_Forecast 04 FY01 before review_Q3'02 Ops Call_Feb'021  Korea_APAC Weekly Commit - FY04Q2W01_Acquisition Schedules" xfId="975"/>
    <cellStyle name="_Forecast 04 FY01 before review_Q3'02 Ops Call_Feb'021  Korea_AS WD1 Flash Charts - Apr'05" xfId="976"/>
    <cellStyle name="_Forecast 04 FY01 before review_Q3'02 Ops Call_Feb'021  Korea_AS WD1 Flash Charts - Apr'05_Acquisition Schedules" xfId="977"/>
    <cellStyle name="_Forecast 04 FY01 before review_Q3'02 Ops Call_Feb'021  Korea_AS WD1 Flash Charts - May'05" xfId="978"/>
    <cellStyle name="_Forecast 04 FY01 before review_Q3'02 Ops Call_Feb'021  Korea_AS WD1 Flash Charts - May'05_Acquisition Schedules" xfId="979"/>
    <cellStyle name="_Forecast 04 FY01 before review_Q3'02 Ops Call_Feb'021  Korea_AS WD3 Flash Charts - Apr'05" xfId="980"/>
    <cellStyle name="_Forecast 04 FY01 before review_Q3'02 Ops Call_Feb'021  Korea_AS WD3 Flash Charts - Apr'05_Acquisition Schedules" xfId="981"/>
    <cellStyle name="_Forecast 04 FY01 before review_Q3'02 Ops Call_Feb'021  Korea_AS WD3 Flash Charts - Mar'05v1" xfId="982"/>
    <cellStyle name="_Forecast 04 FY01 before review_Q3'02 Ops Call_Feb'021  Korea_AS WD3 Flash Charts - Mar'05v1_Acquisition Schedules" xfId="983"/>
    <cellStyle name="_Forecast 04 FY01 before review_Q3'02 Ops Call_Feb'021  Korea_CA WD1 Flash Charts - Sep'05" xfId="984"/>
    <cellStyle name="_Forecast 04 FY01 before review_Q3'02 Ops Call_Feb'021  Korea_CA WD1 Flash Charts - Sep'05_Acquisition Schedules" xfId="985"/>
    <cellStyle name="_Forecast 04 FY01 before review_Q3'02 Ops Call_Feb'021  Korea_Forecast Accuracy &amp; Linearity" xfId="986"/>
    <cellStyle name="_Forecast 04 FY01 before review_Q3'02 Ops Call_Feb'021  Korea_Forecast Accuracy &amp; Linearity_Acquisition Schedules" xfId="987"/>
    <cellStyle name="_Forecast 04 FY01 before review_Q3'02 Ops Call_Feb'021  Korea_FY04 Korea Goaling" xfId="988"/>
    <cellStyle name="_Forecast 04 FY01 before review_Q3'02 Ops Call_Feb'021  Korea_FY04 Korea Goaling_Acquisition Schedules" xfId="989"/>
    <cellStyle name="_Forecast 04 FY01 before review_Q3'02 Ops Call_Feb'021  Korea_WD1APAC Summary-26-04-05 FY05 ------1" xfId="990"/>
    <cellStyle name="_Forecast 04 FY01 before review_Q3'02 Ops Call_Feb'021  Korea_WD1APAC Summary-26-04-05 FY05 ------1_Acquisition Schedules" xfId="991"/>
    <cellStyle name="_Forecast 04 FY01 before review_Target Template" xfId="992"/>
    <cellStyle name="_Forecast 04 FY01 before review_Target Template_Acquisition Schedules" xfId="993"/>
    <cellStyle name="_Forecast 04 FY01 before review_WD1APAC Summary-26-04-05 FY05 ------1" xfId="994"/>
    <cellStyle name="_Forecast 04 FY01 before review_WD1APAC Summary-26-04-05 FY05 ------1_Acquisition Schedules" xfId="995"/>
    <cellStyle name="_Forecast Accuracy &amp; Linearity" xfId="996"/>
    <cellStyle name="_Forecast Summary" xfId="997"/>
    <cellStyle name="_Forecast Summary 2" xfId="998"/>
    <cellStyle name="_FP&amp;A Consolidated Forecast Q4FY'07" xfId="999"/>
    <cellStyle name="_FP&amp;A Consolidated Forecast Q4FY'07 2" xfId="1000"/>
    <cellStyle name="_FP&amp;A Consolidated Forecast Q4FY'07 3" xfId="1001"/>
    <cellStyle name="_FP&amp;A Consolidated Forecast Q4FY'07 4" xfId="1002"/>
    <cellStyle name="_FP&amp;A Consolidated Forecast Q4FY'07 5" xfId="1003"/>
    <cellStyle name="_FP&amp;A Consolidated Forecast Q4FY'07 6" xfId="1004"/>
    <cellStyle name="_FP&amp;A Consolidated Forecast Q4FY'07 7" xfId="1005"/>
    <cellStyle name="_FP&amp;A Consolidated Forecast Q4FY'07 8" xfId="1006"/>
    <cellStyle name="_FY 07-08 Sales Plans - Final for Pat Belotti" xfId="1007"/>
    <cellStyle name="_FY02 APAC Goal(FINALv1)" xfId="1008"/>
    <cellStyle name="_FY02Plan Mkt Lob - Asia all - consol FINAL - CA1" xfId="1009"/>
    <cellStyle name="_FY02Plan Mkt Lob - Asia all - consol FINAL - CA1_Acquisition Schedules" xfId="1010"/>
    <cellStyle name="_FY02Plan Mkt Lob - Asia all - consol FINAL - CA1_APAC AS Aug'05 WD3 Flash" xfId="1011"/>
    <cellStyle name="_FY02Plan Mkt Lob - Asia all - consol FINAL - CA1_APAC AS Aug'05 WD3 Flash_Acquisition Schedules" xfId="1012"/>
    <cellStyle name="_FY02Plan Mkt Lob - Asia all - consol FINAL - CA1_APAC AS Oct'06 WD3 Flash" xfId="1013"/>
    <cellStyle name="_FY02Plan Mkt Lob - Asia all - consol FINAL - CA1_APAC AS Oct'06 WD3 Flash_Acquisition Schedules" xfId="1014"/>
    <cellStyle name="_FY02Plan Mkt Lob - Asia all - consol FINAL - CA1_APAC Support Bookings - Jun03" xfId="1015"/>
    <cellStyle name="_FY02Plan Mkt Lob - Asia all - consol FINAL - CA1_APAC Support Bookings - Jun03_Acquisition Schedules" xfId="1016"/>
    <cellStyle name="_FY02Plan Mkt Lob - Asia all - consol FINAL - CA1_APAC Support Bookings - Jun03_APAC AS Aug'05 WD3 Flash" xfId="1017"/>
    <cellStyle name="_FY02Plan Mkt Lob - Asia all - consol FINAL - CA1_APAC Support Bookings - Jun03_APAC AS Aug'05 WD3 Flash_Acquisition Schedules" xfId="1018"/>
    <cellStyle name="_FY02Plan Mkt Lob - Asia all - consol FINAL - CA1_APAC Support Bookings - Jun03_AS Variance Analysis_Aug07" xfId="1019"/>
    <cellStyle name="_FY02Plan Mkt Lob - Asia all - consol FINAL - CA1_APAC Support Bookings - Jun03_AS Variance Analysis_Aug07_Acquisition Schedules" xfId="1020"/>
    <cellStyle name="_FY02Plan Mkt Lob - Asia all - consol FINAL - CA1_APAC Support Bookings - Jun03_AS WD1 Flash Charts - Apr'05" xfId="1021"/>
    <cellStyle name="_FY02Plan Mkt Lob - Asia all - consol FINAL - CA1_APAC Support Bookings - Jun03_AS WD1 Flash Charts - Apr'05_Acquisition Schedules" xfId="1022"/>
    <cellStyle name="_FY02Plan Mkt Lob - Asia all - consol FINAL - CA1_APAC Support Bookings - Jun03_AS WD1 Flash Charts - May'05" xfId="1023"/>
    <cellStyle name="_FY02Plan Mkt Lob - Asia all - consol FINAL - CA1_APAC Support Bookings - Jun03_AS WD1 Flash Charts - May'05_Acquisition Schedules" xfId="1024"/>
    <cellStyle name="_FY02Plan Mkt Lob - Asia all - consol FINAL - CA1_APAC Support Bookings - Jun03_AS WD3 Flash Charts - Apr'05" xfId="1025"/>
    <cellStyle name="_FY02Plan Mkt Lob - Asia all - consol FINAL - CA1_APAC Support Bookings - Jun03_AS WD3 Flash Charts - Apr'05_Acquisition Schedules" xfId="1026"/>
    <cellStyle name="_FY02Plan Mkt Lob - Asia all - consol FINAL - CA1_APAC Support Bookings - Jun03_AS WD3 Flash Charts - Mar'05v1" xfId="1027"/>
    <cellStyle name="_FY02Plan Mkt Lob - Asia all - consol FINAL - CA1_APAC Support Bookings - Jun03_AS WD3 Flash Charts - Mar'05v1_Acquisition Schedules" xfId="1028"/>
    <cellStyle name="_FY02Plan Mkt Lob - Asia all - consol FINAL - CA1_APAC Support Bookings - Jun03_CA WD1 Flash Charts - Sep'05" xfId="1029"/>
    <cellStyle name="_FY02Plan Mkt Lob - Asia all - consol FINAL - CA1_APAC Support Bookings - Jun03_CA WD1 Flash Charts - Sep'05_Acquisition Schedules" xfId="1030"/>
    <cellStyle name="_FY02Plan Mkt Lob - Asia all - consol FINAL - CA1_APAC Support Bookings - Jun03_Target Template" xfId="1031"/>
    <cellStyle name="_FY02Plan Mkt Lob - Asia all - consol FINAL - CA1_APAC Support Bookings - Jun03_Target Template_Acquisition Schedules" xfId="1032"/>
    <cellStyle name="_FY02Plan Mkt Lob - Asia all - consol FINAL - CA1_APAC Weekly Commit - FY04Q2W01" xfId="1033"/>
    <cellStyle name="_FY02Plan Mkt Lob - Asia all - consol FINAL - CA1_APAC Weekly Commit - FY04Q2W01_Acquisition Schedules" xfId="1034"/>
    <cellStyle name="_FY02Plan Mkt Lob - Asia all - consol FINAL - CA1_AS Variance Analysis_Aug07" xfId="1035"/>
    <cellStyle name="_FY02Plan Mkt Lob - Asia all - consol FINAL - CA1_AS Variance Analysis_Aug07_Acquisition Schedules" xfId="1036"/>
    <cellStyle name="_FY02Plan Mkt Lob - Asia all - consol FINAL - CA1_AS WD1 Flash Charts - Apr'05" xfId="1037"/>
    <cellStyle name="_FY02Plan Mkt Lob - Asia all - consol FINAL - CA1_AS WD1 Flash Charts - Apr'05_Acquisition Schedules" xfId="1038"/>
    <cellStyle name="_FY02Plan Mkt Lob - Asia all - consol FINAL - CA1_AS WD1 Flash Charts - May'05" xfId="1039"/>
    <cellStyle name="_FY02Plan Mkt Lob - Asia all - consol FINAL - CA1_AS WD1 Flash Charts - May'05_Acquisition Schedules" xfId="1040"/>
    <cellStyle name="_FY02Plan Mkt Lob - Asia all - consol FINAL - CA1_AS WD3 Flash Charts - Apr'05" xfId="1041"/>
    <cellStyle name="_FY02Plan Mkt Lob - Asia all - consol FINAL - CA1_AS WD3 Flash Charts - Apr'05_Acquisition Schedules" xfId="1042"/>
    <cellStyle name="_FY02Plan Mkt Lob - Asia all - consol FINAL - CA1_AS WD3 Flash Charts - Mar'05v1" xfId="1043"/>
    <cellStyle name="_FY02Plan Mkt Lob - Asia all - consol FINAL - CA1_AS WD3 Flash Charts - Mar'05v1_Acquisition Schedules" xfId="1044"/>
    <cellStyle name="_FY02Plan Mkt Lob - Asia all - consol FINAL - CA1_CA WD1 Flash Charts - Sep'05" xfId="1045"/>
    <cellStyle name="_FY02Plan Mkt Lob - Asia all - consol FINAL - CA1_CA WD1 Flash Charts - Sep'05_Acquisition Schedules" xfId="1046"/>
    <cellStyle name="_FY02Plan Mkt Lob - Asia all - consol FINAL - CA1_Forecast Accuracy &amp; Linearity" xfId="1047"/>
    <cellStyle name="_FY02Plan Mkt Lob - Asia all - consol FINAL - CA1_Forecast Accuracy &amp; Linearity_Acquisition Schedules" xfId="1048"/>
    <cellStyle name="_FY02Plan Mkt Lob - Asia all - consol FINAL - CA1_FY04 Korea Goaling" xfId="1049"/>
    <cellStyle name="_FY02Plan Mkt Lob - Asia all - consol FINAL - CA1_FY04 Korea Goaling_Acquisition Schedules" xfId="1050"/>
    <cellStyle name="_FY02Plan Mkt Lob - Asia all - consol FINAL - CA1_Q3'02 Ops Call_Feb'021  Korea" xfId="1051"/>
    <cellStyle name="_FY02Plan Mkt Lob - Asia all - consol FINAL - CA1_Q3'02 Ops Call_Feb'021  Korea_Acquisition Schedules" xfId="1052"/>
    <cellStyle name="_FY02Plan Mkt Lob - Asia all - consol FINAL - CA1_Q3'02 Ops Call_Feb'021  Korea_ANZ FY04 Goaling" xfId="1053"/>
    <cellStyle name="_FY02Plan Mkt Lob - Asia all - consol FINAL - CA1_Q3'02 Ops Call_Feb'021  Korea_ANZ FY04 Goaling_Acquisition Schedules" xfId="1054"/>
    <cellStyle name="_FY02Plan Mkt Lob - Asia all - consol FINAL - CA1_Q3'02 Ops Call_Feb'021  Korea_APAC AS Aug'05 WD3 Flash" xfId="1055"/>
    <cellStyle name="_FY02Plan Mkt Lob - Asia all - consol FINAL - CA1_Q3'02 Ops Call_Feb'021  Korea_APAC AS Aug'05 WD3 Flash_Acquisition Schedules" xfId="1056"/>
    <cellStyle name="_FY02Plan Mkt Lob - Asia all - consol FINAL - CA1_Q3'02 Ops Call_Feb'021  Korea_APAC Weekly Commit - FY04Q2W01" xfId="1057"/>
    <cellStyle name="_FY02Plan Mkt Lob - Asia all - consol FINAL - CA1_Q3'02 Ops Call_Feb'021  Korea_APAC Weekly Commit - FY04Q2W01_Acquisition Schedules" xfId="1058"/>
    <cellStyle name="_FY02Plan Mkt Lob - Asia all - consol FINAL - CA1_Q3'02 Ops Call_Feb'021  Korea_AS WD1 Flash Charts - Apr'05" xfId="1059"/>
    <cellStyle name="_FY02Plan Mkt Lob - Asia all - consol FINAL - CA1_Q3'02 Ops Call_Feb'021  Korea_AS WD1 Flash Charts - Apr'05_Acquisition Schedules" xfId="1060"/>
    <cellStyle name="_FY02Plan Mkt Lob - Asia all - consol FINAL - CA1_Q3'02 Ops Call_Feb'021  Korea_AS WD1 Flash Charts - May'05" xfId="1061"/>
    <cellStyle name="_FY02Plan Mkt Lob - Asia all - consol FINAL - CA1_Q3'02 Ops Call_Feb'021  Korea_AS WD1 Flash Charts - May'05_Acquisition Schedules" xfId="1062"/>
    <cellStyle name="_FY02Plan Mkt Lob - Asia all - consol FINAL - CA1_Q3'02 Ops Call_Feb'021  Korea_AS WD3 Flash Charts - Apr'05" xfId="1063"/>
    <cellStyle name="_FY02Plan Mkt Lob - Asia all - consol FINAL - CA1_Q3'02 Ops Call_Feb'021  Korea_AS WD3 Flash Charts - Apr'05_Acquisition Schedules" xfId="1064"/>
    <cellStyle name="_FY02Plan Mkt Lob - Asia all - consol FINAL - CA1_Q3'02 Ops Call_Feb'021  Korea_AS WD3 Flash Charts - Mar'05v1" xfId="1065"/>
    <cellStyle name="_FY02Plan Mkt Lob - Asia all - consol FINAL - CA1_Q3'02 Ops Call_Feb'021  Korea_AS WD3 Flash Charts - Mar'05v1_Acquisition Schedules" xfId="1066"/>
    <cellStyle name="_FY02Plan Mkt Lob - Asia all - consol FINAL - CA1_Q3'02 Ops Call_Feb'021  Korea_CA WD1 Flash Charts - Sep'05" xfId="1067"/>
    <cellStyle name="_FY02Plan Mkt Lob - Asia all - consol FINAL - CA1_Q3'02 Ops Call_Feb'021  Korea_CA WD1 Flash Charts - Sep'05_Acquisition Schedules" xfId="1068"/>
    <cellStyle name="_FY02Plan Mkt Lob - Asia all - consol FINAL - CA1_Q3'02 Ops Call_Feb'021  Korea_Forecast Accuracy &amp; Linearity" xfId="1069"/>
    <cellStyle name="_FY02Plan Mkt Lob - Asia all - consol FINAL - CA1_Q3'02 Ops Call_Feb'021  Korea_Forecast Accuracy &amp; Linearity_Acquisition Schedules" xfId="1070"/>
    <cellStyle name="_FY02Plan Mkt Lob - Asia all - consol FINAL - CA1_Q3'02 Ops Call_Feb'021  Korea_FY04 Korea Goaling" xfId="1071"/>
    <cellStyle name="_FY02Plan Mkt Lob - Asia all - consol FINAL - CA1_Q3'02 Ops Call_Feb'021  Korea_FY04 Korea Goaling_Acquisition Schedules" xfId="1072"/>
    <cellStyle name="_FY02Plan Mkt Lob - Asia all - consol FINAL - CA1_Q3'02 Ops Call_Feb'021  Korea_WD1APAC Summary-26-04-05 FY05 ------1" xfId="1073"/>
    <cellStyle name="_FY02Plan Mkt Lob - Asia all - consol FINAL - CA1_Q3'02 Ops Call_Feb'021  Korea_WD1APAC Summary-26-04-05 FY05 ------1_Acquisition Schedules" xfId="1074"/>
    <cellStyle name="_FY02Plan Mkt Lob - Asia all - consol FINAL - CA1_Target Template" xfId="1075"/>
    <cellStyle name="_FY02Plan Mkt Lob - Asia all - consol FINAL - CA1_Target Template_Acquisition Schedules" xfId="1076"/>
    <cellStyle name="_FY02Plan Mkt Lob - Asia all - consol FINAL - CA1_WD1APAC Summary-26-04-05 FY05 ------1" xfId="1077"/>
    <cellStyle name="_FY02Plan Mkt Lob - Asia all - consol FINAL - CA1_WD1APAC Summary-26-04-05 FY05 ------1_Acquisition Schedules" xfId="1078"/>
    <cellStyle name="_FY03Model0619" xfId="1079"/>
    <cellStyle name="_FY03Model0619 2" xfId="1080"/>
    <cellStyle name="_FY03Model0619 3" xfId="1081"/>
    <cellStyle name="_FY03Model0619 4" xfId="1082"/>
    <cellStyle name="_FY03Model0619 5" xfId="1083"/>
    <cellStyle name="_FY03Model0619 6" xfId="1084"/>
    <cellStyle name="_FY03Model0619 7" xfId="1085"/>
    <cellStyle name="_FY03Model0619 8" xfId="1086"/>
    <cellStyle name="_FY03Model0619_Acquisition Schedules" xfId="1087"/>
    <cellStyle name="_FY04 goal template - CA Canada" xfId="1088"/>
    <cellStyle name="_FY04 goal template - CA Canada_Acquisition Schedules" xfId="1089"/>
    <cellStyle name="_FY04 Plan Book" xfId="1090"/>
    <cellStyle name="_FY04 Plan REVISED-FINAL from Elisa Aug.'03" xfId="1091"/>
    <cellStyle name="_FY04 Plan REVISED-FINAL from Elisa Aug.'03_Acquisition Schedules" xfId="1092"/>
    <cellStyle name="_FY04 Q1 EIS Bookings AES_Match LT Report_Week 3" xfId="1093"/>
    <cellStyle name="_FY04 Q1 EIS Bookings AES_Match LT Report_Week 3_Acquisition Schedules" xfId="1094"/>
    <cellStyle name="_FY04 YTD Bookings Summary -AUG wk2 - Q1" xfId="1095"/>
    <cellStyle name="_FY04 YTD Bookings Summary -AUG wk2 - Q1_Acquisition Schedules" xfId="1096"/>
    <cellStyle name="_FY04 YTD Bookings Summary -AUG wk3 - Q1" xfId="1097"/>
    <cellStyle name="_FY04 YTD Bookings Summary -AUG wk3 - Q1_Acquisition Schedules" xfId="1098"/>
    <cellStyle name="_FY04_YTD_Bookings_Summary_JULY_wk12_Q4" xfId="1099"/>
    <cellStyle name="_FY04_YTD_Bookings_Summary_JULY_wk12_Q4_Acquisition Schedules" xfId="1100"/>
    <cellStyle name="_FY'04+FY'05 -" xfId="1101"/>
    <cellStyle name="_FY05 AA - Risk Buys (to Dao 042005)" xfId="1102"/>
    <cellStyle name="_FY05 AA - Risk Buys (to Dao 072605) (2)" xfId="1103"/>
    <cellStyle name="_FY05 AA - Risk Buys2_Janice Griffin" xfId="1104"/>
    <cellStyle name="_FY05 AA - Risk Buys3" xfId="1105"/>
    <cellStyle name="_FY'05 Plan_rev3rdpass" xfId="1106"/>
    <cellStyle name="_FY'05 Plan_rev3rdpass_Acquisition Schedules" xfId="1107"/>
    <cellStyle name="_FY05_YTD_Bookings_Summary_AUG_wk3_Q1 " xfId="1108"/>
    <cellStyle name="_FY05_YTD_Bookings_Summary_AUG_wk3_Q1 _Acquisition Schedules" xfId="1109"/>
    <cellStyle name="_FY05_YTD_Bookings_Summary_SEPT_wk3_Q1 " xfId="1110"/>
    <cellStyle name="_FY05_YTD_Bookings_Summary_SEPT_wk3_Q1 _Acquisition Schedules" xfId="1111"/>
    <cellStyle name="_FY06 AA - Risk Buys-March" xfId="1112"/>
    <cellStyle name="_FY'06 Service Bookings Plan (for Quan)" xfId="1113"/>
    <cellStyle name="_FY'06 Service Bookings Plan (for Quan)_Acquisition Schedules" xfId="1114"/>
    <cellStyle name="_FY'07 Plan vs forecast 01-04-07" xfId="1115"/>
    <cellStyle name="_FY'07 Plan vs forecast 01-04-07 2" xfId="1116"/>
    <cellStyle name="_FY'07 Plan vs forecast 01-04-07 3" xfId="1117"/>
    <cellStyle name="_FY'07 Plan vs forecast 01-04-07 4" xfId="1118"/>
    <cellStyle name="_FY'07 Plan vs forecast 01-04-07 5" xfId="1119"/>
    <cellStyle name="_FY'07 Plan vs forecast 01-04-07 6" xfId="1120"/>
    <cellStyle name="_FY'07 Plan vs forecast 01-04-07 7" xfId="1121"/>
    <cellStyle name="_FY'07 Plan vs forecast 01-04-07 8" xfId="1122"/>
    <cellStyle name="_FY07REVIEWPACKAGEFORJIM" xfId="1123"/>
    <cellStyle name="_FY07REVIEWPACKAGEFORJIM 2" xfId="1124"/>
    <cellStyle name="_FY07REVIEWPACKAGEFORJIM 3" xfId="1125"/>
    <cellStyle name="_FY07REVIEWPACKAGEFORJIM 4" xfId="1126"/>
    <cellStyle name="_FY07REVIEWPACKAGEFORJIM 5" xfId="1127"/>
    <cellStyle name="_FY07REVIEWPACKAGEFORJIM 6" xfId="1128"/>
    <cellStyle name="_FY07REVIEWPACKAGEFORJIM 7" xfId="1129"/>
    <cellStyle name="_FY07REVIEWPACKAGEFORJIM 8" xfId="1130"/>
    <cellStyle name="_FY08 fist pass" xfId="1131"/>
    <cellStyle name="_FY08 fist pass 2" xfId="1132"/>
    <cellStyle name="_FY08 fist pass 3" xfId="1133"/>
    <cellStyle name="_FY08 fist pass 4" xfId="1134"/>
    <cellStyle name="_FY08 fist pass 5" xfId="1135"/>
    <cellStyle name="_FY08 fist pass 6" xfId="1136"/>
    <cellStyle name="_FY08 fist pass 7" xfId="1137"/>
    <cellStyle name="_FY08 Modeling (2)" xfId="1138"/>
    <cellStyle name="_FY08 Modeling (2) 2" xfId="1139"/>
    <cellStyle name="_FY08 Modeling (2) 3" xfId="1140"/>
    <cellStyle name="_FY08 Modeling (2) 4" xfId="1141"/>
    <cellStyle name="_FY08 Modeling (2) 5" xfId="1142"/>
    <cellStyle name="_FY08 Modeling (2) 6" xfId="1143"/>
    <cellStyle name="_FY08 Modeling (2) 7" xfId="1144"/>
    <cellStyle name="_FY08-09 IP Budget Q2 v1" xfId="1145"/>
    <cellStyle name="_GAAP GM$" xfId="1146"/>
    <cellStyle name="_Gartner - Misc Market data" xfId="1147"/>
    <cellStyle name="_Ginseng Analysis Final - Jan 29, 2004" xfId="1148"/>
    <cellStyle name="_GM Trend" xfId="1149"/>
    <cellStyle name="_GM$ FebvsCommit" xfId="1150"/>
    <cellStyle name="_GM$ FebvsNov" xfId="1151"/>
    <cellStyle name="_GM$ May Act vs. Aug Act" xfId="1152"/>
    <cellStyle name="_GM$ Q207 Vs Q206 Actuals YTD" xfId="1153"/>
    <cellStyle name="_GM$ Q3OQ2" xfId="1154"/>
    <cellStyle name="_Goaling update 2.09Ire1" xfId="1155"/>
    <cellStyle name="_goaling update 9th sept" xfId="1156"/>
    <cellStyle name="_Greater China FY02 Goal-v21" xfId="1157"/>
    <cellStyle name="_GSR Jun FY07 SPA Platform Breakdown" xfId="1158"/>
    <cellStyle name="_GSR Jun FY07 SPA Platform Breakdown 2" xfId="1159"/>
    <cellStyle name="_GSR Spa v Platform Breakdown Jul07" xfId="1160"/>
    <cellStyle name="_GSR Spa v Platform Breakdown Jul07 2" xfId="1161"/>
    <cellStyle name="_Guiding Assumptions" xfId="1162"/>
    <cellStyle name="_HARGROVE FY05 Expenses-FY05 Q4 MAY" xfId="1163"/>
    <cellStyle name="_HARGROVE FY05 Expenses-FY05 Q4 MAY_Acquisition Schedules" xfId="1164"/>
    <cellStyle name="_Heading" xfId="1165"/>
    <cellStyle name="_Heading_Financials_v2" xfId="1166"/>
    <cellStyle name="_Heading_Financials_v2_Book1 (3)" xfId="1167"/>
    <cellStyle name="_Highlight" xfId="1168"/>
    <cellStyle name="_i2 comparison_013007 to 010407" xfId="1169"/>
    <cellStyle name="_i2 comparison_013007 to 010407 2" xfId="1170"/>
    <cellStyle name="_Input Sheet" xfId="1171"/>
    <cellStyle name="_Input Sheet_Acquisition Schedules" xfId="1172"/>
    <cellStyle name="_Inv summary template for Linksys" xfId="1173"/>
    <cellStyle name="_Inventory schedule for December Cisco Mtg" xfId="1174"/>
    <cellStyle name="_Inventory schedule for December Cisco Mtg 2" xfId="1175"/>
    <cellStyle name="_IP STB Report 03.26.07" xfId="1176"/>
    <cellStyle name="_IP STB Report 03.26.07 2" xfId="1177"/>
    <cellStyle name="_IP STB Report 12.21.07 values" xfId="1178"/>
    <cellStyle name="_IP STB Report 12.21.07 values 2" xfId="1179"/>
    <cellStyle name="_IP STB Report 5.29.07" xfId="1180"/>
    <cellStyle name="_IP STB Report 5.29.07 2" xfId="1181"/>
    <cellStyle name="_IP STB Report 6.25.07" xfId="1182"/>
    <cellStyle name="_IP STB Report 6.25.07 2" xfId="1183"/>
    <cellStyle name="_IP STB Report Final Q2'08 values" xfId="1184"/>
    <cellStyle name="_IP STB Report Final Q2'08 values 2" xfId="1185"/>
    <cellStyle name="_IP STB REPORT FINAL Q3'07" xfId="1186"/>
    <cellStyle name="_IP STB REPORT FINAL Q3'07 2" xfId="1187"/>
    <cellStyle name="_IP STB Report Q1'08 9.24.07 values" xfId="1188"/>
    <cellStyle name="_IP STB Report Q1'08 9.24.07 values 2" xfId="1189"/>
    <cellStyle name="_IP STB Report Q1'08 FINAL values1" xfId="1190"/>
    <cellStyle name="_IP STB Report Q1'08 FINAL values1 2" xfId="1191"/>
    <cellStyle name="_IP STB Report Q1'08 values 8.27.07" xfId="1192"/>
    <cellStyle name="_IP STB Report Q1'08 values 8.27.07 2" xfId="1193"/>
    <cellStyle name="_IP STB Report Q4 FINALvalues" xfId="1194"/>
    <cellStyle name="_IP STB Report Q4 FINALvalues 2" xfId="1195"/>
    <cellStyle name="_IR schedule - TMS revenue segments" xfId="1196"/>
    <cellStyle name="_Jan-05 TAS release_US" xfId="1197"/>
    <cellStyle name="_Jan-05 TAS release_US_Acquisition Schedules" xfId="1198"/>
    <cellStyle name="_Jan05AS rev trans Log" xfId="1199"/>
    <cellStyle name="_Jan05AS rev trans Log_Acquisition Schedules" xfId="1200"/>
    <cellStyle name="_Japan" xfId="1201"/>
    <cellStyle name="_Japan 10" xfId="1202"/>
    <cellStyle name="_Japan 11" xfId="1203"/>
    <cellStyle name="_Japan 12" xfId="1204"/>
    <cellStyle name="_Japan 13" xfId="1205"/>
    <cellStyle name="_Japan 14" xfId="1206"/>
    <cellStyle name="_Japan 15" xfId="1207"/>
    <cellStyle name="_Japan 16" xfId="1208"/>
    <cellStyle name="_Japan 17" xfId="1209"/>
    <cellStyle name="_Japan 18" xfId="1210"/>
    <cellStyle name="_Japan 19" xfId="1211"/>
    <cellStyle name="_Japan 2" xfId="1212"/>
    <cellStyle name="_Japan 20" xfId="1213"/>
    <cellStyle name="_Japan 21" xfId="1214"/>
    <cellStyle name="_Japan 22" xfId="1215"/>
    <cellStyle name="_Japan 23" xfId="1216"/>
    <cellStyle name="_Japan 24" xfId="1217"/>
    <cellStyle name="_Japan 25" xfId="1218"/>
    <cellStyle name="_Japan 26" xfId="1219"/>
    <cellStyle name="_Japan 27" xfId="1220"/>
    <cellStyle name="_Japan 28" xfId="1221"/>
    <cellStyle name="_Japan 29" xfId="1222"/>
    <cellStyle name="_Japan 3" xfId="1223"/>
    <cellStyle name="_Japan 30" xfId="1224"/>
    <cellStyle name="_Japan 4" xfId="1225"/>
    <cellStyle name="_Japan 5" xfId="1226"/>
    <cellStyle name="_Japan 6" xfId="1227"/>
    <cellStyle name="_Japan 7" xfId="1228"/>
    <cellStyle name="_Japan 8" xfId="1229"/>
    <cellStyle name="_Japan 9" xfId="1230"/>
    <cellStyle name="_Japan AS Expense 16Jan2003" xfId="1231"/>
    <cellStyle name="_Japan AS Expense 16Jan2003_Acquisition Schedules" xfId="1232"/>
    <cellStyle name="_JAPAN Support Bookings - Dec03" xfId="1233"/>
    <cellStyle name="_JAPAN Support Bookings - Dec03_Acquisition Schedules" xfId="1234"/>
    <cellStyle name="_JAPAN Support Bookings - Feb03_Aki" xfId="1235"/>
    <cellStyle name="_JAPAN Support Bookings - Feb03_Aki_Acquisition Schedules" xfId="1236"/>
    <cellStyle name="_JAPAN Support Bookings - Jun03" xfId="1237"/>
    <cellStyle name="_JAPAN Support Bookings - Jun03_Acquisition Schedules" xfId="1238"/>
    <cellStyle name="_JAPAN Support Bookings - Nov032" xfId="1239"/>
    <cellStyle name="_JAPAN Support Bookings - Nov032_Acquisition Schedules" xfId="1240"/>
    <cellStyle name="_JAPAN Support Bookings - Oct03_Aki2" xfId="1241"/>
    <cellStyle name="_JAPAN Support Bookings - Oct03_Aki2_Acquisition Schedules" xfId="1242"/>
    <cellStyle name="_JAPAN Support Bookings -June02" xfId="1243"/>
    <cellStyle name="_JAPAN Support Bookings -June02_Acquisition Schedules" xfId="1244"/>
    <cellStyle name="_Japan_Acquisition Schedules" xfId="1245"/>
    <cellStyle name="_Japan_Top_Deals_by_Theater_Profile_Sep_wk3" xfId="1246"/>
    <cellStyle name="_Japan_Top_Deals_by_Theater_Profile_Sep_wk3_Acquisition Schedules" xfId="1247"/>
    <cellStyle name="_Japan_Top_Deals_Q2_Wk4 (2)" xfId="1248"/>
    <cellStyle name="_Japan_Top_Deals_Q2_Wk4 (2)_Acquisition Schedules" xfId="1249"/>
    <cellStyle name="_Japan_Top_Deals_Q2_Wk7" xfId="1250"/>
    <cellStyle name="_Japan_Top_Deals_Q2_Wk7_Acquisition Schedules" xfId="1251"/>
    <cellStyle name="_JuL FY07 Reconciliation" xfId="1252"/>
    <cellStyle name="_JuL FY07 Reconciliation 2" xfId="1253"/>
    <cellStyle name="_July'08 OH E&amp;O Summary M3 FINAL" xfId="1254"/>
    <cellStyle name="_JulyFY07 7600 MRP upload" xfId="1255"/>
    <cellStyle name="_JulyFY07 7600 MRP upload 2" xfId="1256"/>
    <cellStyle name="_Jun'08 OH E&amp;O Summary M1 FINAL" xfId="1257"/>
    <cellStyle name="_June Prelims" xfId="1258"/>
    <cellStyle name="_June Prelims_Acquisition Schedules" xfId="1259"/>
    <cellStyle name="_Lean Close Schedule" xfId="1260"/>
    <cellStyle name="_Linksys Theater Dashboard_MayFY06" xfId="1261"/>
    <cellStyle name="_List of Schedules - Iron Port_v1" xfId="1262"/>
    <cellStyle name="_List of Schedules - Iron Port_v1_Acquisition Schedules" xfId="1263"/>
    <cellStyle name="_l-Section 9 - Discounts" xfId="1264"/>
    <cellStyle name="_LTB's" xfId="1265"/>
    <cellStyle name="_Mar FY01 Dashboard - Asia2" xfId="1266"/>
    <cellStyle name="_Mar FY01 Dashboard - Asia2_Acquisition Schedules" xfId="1267"/>
    <cellStyle name="_Mar FY01 Dashboard - Asia2_ANZ FY04 Goaling" xfId="1268"/>
    <cellStyle name="_Mar FY01 Dashboard - Asia2_ANZ FY04 Goaling_Acquisition Schedules" xfId="1269"/>
    <cellStyle name="_Mar FY01 Dashboard - Asia2_APAC AS Aug'05 WD3 Flash" xfId="1270"/>
    <cellStyle name="_Mar FY01 Dashboard - Asia2_APAC AS Aug'05 WD3 Flash_Acquisition Schedules" xfId="1271"/>
    <cellStyle name="_Mar FY01 Dashboard - Asia2_APAC Weekly Commit - FY04Q2W01" xfId="1272"/>
    <cellStyle name="_Mar FY01 Dashboard - Asia2_APAC Weekly Commit - FY04Q2W01_Acquisition Schedules" xfId="1273"/>
    <cellStyle name="_Mar FY01 Dashboard - Asia2_AS WD1 Flash Charts - Apr'05" xfId="1274"/>
    <cellStyle name="_Mar FY01 Dashboard - Asia2_AS WD1 Flash Charts - Apr'05_Acquisition Schedules" xfId="1275"/>
    <cellStyle name="_Mar FY01 Dashboard - Asia2_AS WD1 Flash Charts - May'05" xfId="1276"/>
    <cellStyle name="_Mar FY01 Dashboard - Asia2_AS WD1 Flash Charts - May'05_Acquisition Schedules" xfId="1277"/>
    <cellStyle name="_Mar FY01 Dashboard - Asia2_AS WD3 Flash Charts - Apr'05" xfId="1278"/>
    <cellStyle name="_Mar FY01 Dashboard - Asia2_AS WD3 Flash Charts - Apr'05_Acquisition Schedules" xfId="1279"/>
    <cellStyle name="_Mar FY01 Dashboard - Asia2_AS WD3 Flash Charts - Mar'05v1" xfId="1280"/>
    <cellStyle name="_Mar FY01 Dashboard - Asia2_AS WD3 Flash Charts - Mar'05v1_Acquisition Schedules" xfId="1281"/>
    <cellStyle name="_Mar FY01 Dashboard - Asia2_CA WD1 Flash Charts - Sep'05" xfId="1282"/>
    <cellStyle name="_Mar FY01 Dashboard - Asia2_CA WD1 Flash Charts - Sep'05_Acquisition Schedules" xfId="1283"/>
    <cellStyle name="_Mar FY01 Dashboard - Asia2_Forecast Accuracy &amp; Linearity" xfId="1284"/>
    <cellStyle name="_Mar FY01 Dashboard - Asia2_Forecast Accuracy &amp; Linearity_Acquisition Schedules" xfId="1285"/>
    <cellStyle name="_Mar FY01 Dashboard - Asia2_FY04 Korea Goaling" xfId="1286"/>
    <cellStyle name="_Mar FY01 Dashboard - Asia2_FY04 Korea Goaling_Acquisition Schedules" xfId="1287"/>
    <cellStyle name="_Mar FY01 Dashboard - Asia2_WD1APAC Summary-26-04-05 FY05 ------1" xfId="1288"/>
    <cellStyle name="_Mar FY01 Dashboard - Asia2_WD1APAC Summary-26-04-05 FY05 ------1_Acquisition Schedules" xfId="1289"/>
    <cellStyle name="_Mar FY07 Reconciliation" xfId="1290"/>
    <cellStyle name="_Mar FY07 Reconciliation 2" xfId="1291"/>
    <cellStyle name="_MAR_05AS rev trans Log" xfId="1292"/>
    <cellStyle name="_Mar-05 PF Hierarchy" xfId="1293"/>
    <cellStyle name="_Mar-05 PF Hierarchy 2" xfId="1294"/>
    <cellStyle name="_Mar-05 PF Hierarchy 3" xfId="1295"/>
    <cellStyle name="_Mar-05 PF Hierarchy 4" xfId="1296"/>
    <cellStyle name="_Mar-05 PF Hierarchy 5" xfId="1297"/>
    <cellStyle name="_Mar-05 PF Hierarchy 6" xfId="1298"/>
    <cellStyle name="_Mar-05 PF Hierarchy 7" xfId="1299"/>
    <cellStyle name="_Margin Forecast Detail FY06 with Net Shipped" xfId="1300"/>
    <cellStyle name="_Margin Forecast Detail FY06 with Net Shipped 2" xfId="1301"/>
    <cellStyle name="_Market_Segment_Expense_FY03Q31" xfId="1302"/>
    <cellStyle name="_Market_Segment_Expense_FY03Q31_Acquisition Schedules" xfId="1303"/>
    <cellStyle name="_MarketSegmentPL_FY03Q4" xfId="1304"/>
    <cellStyle name="_MarketSegmentPL_FY03Q4_Acquisition Schedules" xfId="1305"/>
    <cellStyle name="_Master Abbrev Modelv12" xfId="1306"/>
    <cellStyle name="_MAY_05AS rev trans Log" xfId="1307"/>
    <cellStyle name="_May-05 PF Hierarchy" xfId="1308"/>
    <cellStyle name="_May-05 PF Hierarchy 2" xfId="1309"/>
    <cellStyle name="_May-05 PF Hierarchy 3" xfId="1310"/>
    <cellStyle name="_May-05 PF Hierarchy 4" xfId="1311"/>
    <cellStyle name="_May-05 PF Hierarchy 5" xfId="1312"/>
    <cellStyle name="_May-05 PF Hierarchy 6" xfId="1313"/>
    <cellStyle name="_May-05 PF Hierarchy 7" xfId="1314"/>
    <cellStyle name="_May'08 OH E&amp;O Summary M1 FINAL" xfId="1315"/>
    <cellStyle name="_MayFY07 MCP Forecast FINAL" xfId="1316"/>
    <cellStyle name="_MayFY07 MCP Forecast FINAL 2" xfId="1317"/>
    <cellStyle name="_Mfg Schedules as of 1.26.07 Values" xfId="1318"/>
    <cellStyle name="_Mfg Schedules as of 1.26.07 Values 2" xfId="1319"/>
    <cellStyle name="_Mfg Schedules as of 3.24.07_values1" xfId="1320"/>
    <cellStyle name="_Mfg Schedules as of 3.24.07_values1 2" xfId="1321"/>
    <cellStyle name="_Mfg Schedules as of 4.27.07 values" xfId="1322"/>
    <cellStyle name="_Mfg Schedules as of 4.27.07 values 2" xfId="1323"/>
    <cellStyle name="_Mfg Schedules as of 5.26.07 values" xfId="1324"/>
    <cellStyle name="_Mfg Schedules as of 5.26.07 values 2" xfId="1325"/>
    <cellStyle name="_Model 032604 Dan Final" xfId="1326"/>
    <cellStyle name="_Modem Sales 01 02 07 (2)" xfId="1327"/>
    <cellStyle name="_Modem Sales 01 02 07 (2) 2" xfId="1328"/>
    <cellStyle name="_Modem Sales Final Q1'08" xfId="1329"/>
    <cellStyle name="_Modem Sales Final Q1'08 2" xfId="1330"/>
    <cellStyle name="_Multiple" xfId="1331"/>
    <cellStyle name="_Multiple_AVP" xfId="1332"/>
    <cellStyle name="_Multiple_Book1" xfId="1333"/>
    <cellStyle name="_Multiple_contribution_analysis" xfId="1334"/>
    <cellStyle name="_Multiple_Financials_v2" xfId="1335"/>
    <cellStyle name="_MultipleSpace" xfId="1336"/>
    <cellStyle name="_MultipleSpace_AVP" xfId="1337"/>
    <cellStyle name="_MultipleSpace_Book1" xfId="1338"/>
    <cellStyle name="_MultipleSpace_contribution_analysis" xfId="1339"/>
    <cellStyle name="_MultipleSpace_DCF_format" xfId="1340"/>
    <cellStyle name="_MultipleSpace_Financials_v2" xfId="1341"/>
    <cellStyle name="_Net Suite Bookings Q106 to 5_31_07 for Cisco Goaling v2" xfId="1342"/>
    <cellStyle name="_NEW AABU FORECAST 110906" xfId="1343"/>
    <cellStyle name="_NEW AABU FORECAST 110906 2" xfId="1344"/>
    <cellStyle name="_NMS GM% Dec Vs Mar Qtd FY07 Act" xfId="1345"/>
    <cellStyle name="_Nov FY07" xfId="1346"/>
    <cellStyle name="_Nov FY07 2" xfId="1347"/>
    <cellStyle name="_Nov FY08 Reconciliation" xfId="1348"/>
    <cellStyle name="_Nov FY08 Reconciliation 2" xfId="1349"/>
    <cellStyle name="_Nov-05 OH Reserve" xfId="1350"/>
    <cellStyle name="_Nov-05 OH Reserve 2" xfId="1351"/>
    <cellStyle name="_Nov-05 OH Reserve 3" xfId="1352"/>
    <cellStyle name="_Nov-05 OH Reserve 4" xfId="1353"/>
    <cellStyle name="_Nov-05 OH Reserve 5" xfId="1354"/>
    <cellStyle name="_Nov-05 OH Reserve 6" xfId="1355"/>
    <cellStyle name="_Nov-05 OH Reserve 7" xfId="1356"/>
    <cellStyle name="_Nov-06 PF Hierarchy" xfId="1357"/>
    <cellStyle name="_Nov-06 PF Hierarchy 2" xfId="1358"/>
    <cellStyle name="_Nov-06 PF Hierarchy 3" xfId="1359"/>
    <cellStyle name="_Nov-06 PF Hierarchy 4" xfId="1360"/>
    <cellStyle name="_Nov-06 PF Hierarchy 5" xfId="1361"/>
    <cellStyle name="_Nov-06 PF Hierarchy 6" xfId="1362"/>
    <cellStyle name="_Nov-06 PF Hierarchy 7" xfId="1363"/>
    <cellStyle name="_Nov'08 Close Controller Review" xfId="1364"/>
    <cellStyle name="_Nov'08 OH E&amp;O Summary M1 FINAL" xfId="1365"/>
    <cellStyle name="_November Other Reserves" xfId="1366"/>
    <cellStyle name="_Oct FY07" xfId="1367"/>
    <cellStyle name="_Oct FY07 2" xfId="1368"/>
    <cellStyle name="_Opex Consolidation1" xfId="1369"/>
    <cellStyle name="_Ops Review - FY04" xfId="1370"/>
    <cellStyle name="_OPS REVIEW WORKBOOK" xfId="1371"/>
    <cellStyle name="_OPS REVIEW WORKBOOK_Acquisition Schedules" xfId="1372"/>
    <cellStyle name="_Other Reserves and Buydown" xfId="1373"/>
    <cellStyle name="_Overhead" xfId="1374"/>
    <cellStyle name="_P10 May FY02 ASIA PAC BOOK FCST - FINAL" xfId="1375"/>
    <cellStyle name="_P12 Jul FY03 ASIA PAC BOOK FCST - Final" xfId="1376"/>
    <cellStyle name="_P12 Jul'04 AS APAC Mgmt Report" xfId="1377"/>
    <cellStyle name="_P12 Jul'04 AS APAC Mgmt Report_Acquisition Schedules" xfId="1378"/>
    <cellStyle name="_Percent" xfId="1379"/>
    <cellStyle name="_Percent_AVP" xfId="1380"/>
    <cellStyle name="_Percent_Book1" xfId="1381"/>
    <cellStyle name="_Percent_contribution_analysis" xfId="1382"/>
    <cellStyle name="_PercentSpace" xfId="1383"/>
    <cellStyle name="_PercentSpace_AVP" xfId="1384"/>
    <cellStyle name="_PercentSpace_Book1" xfId="1385"/>
    <cellStyle name="_PercentSpace_contribution_analysis" xfId="1386"/>
    <cellStyle name="_PL by theatre3" xfId="1387"/>
    <cellStyle name="_PL by theatre3 2" xfId="1388"/>
    <cellStyle name="_PL by theatre3 3" xfId="1389"/>
    <cellStyle name="_PL by theatre3 4" xfId="1390"/>
    <cellStyle name="_PL by theatre3 5" xfId="1391"/>
    <cellStyle name="_PL by theatre3 6" xfId="1392"/>
    <cellStyle name="_PL by theatre3 7" xfId="1393"/>
    <cellStyle name="_PL by theatre3 8" xfId="1394"/>
    <cellStyle name="_PL by theatre3_Acquisition Schedules" xfId="1395"/>
    <cellStyle name="_PRC-FY02 Regoal details" xfId="1396"/>
    <cellStyle name="_prelim bridges" xfId="1397"/>
    <cellStyle name="_Q1'06 P&amp;L - August Update V2" xfId="1398"/>
    <cellStyle name="_Q1'06 P&amp;L - August Update V2_Acquisition Schedules" xfId="1399"/>
    <cellStyle name="_Q1'06 P&amp;L - August Update V2_Japan_Top_Deals_by_Theater_Profile_Sep_wk3" xfId="1400"/>
    <cellStyle name="_Q1'06 P&amp;L - August Update V2_Japan_Top_Deals_by_Theater_Profile_Sep_wk3_Acquisition Schedules" xfId="1401"/>
    <cellStyle name="_Q1'06 P&amp;L - August Update V2_Japan_Top_Deals_Q2_Wk4 (2)" xfId="1402"/>
    <cellStyle name="_Q1'06 P&amp;L - August Update V2_Japan_Top_Deals_Q2_Wk4 (2)_Acquisition Schedules" xfId="1403"/>
    <cellStyle name="_Q1'06 P&amp;L - August Update V2_Japan_Top_Deals_Q2_Wk7" xfId="1404"/>
    <cellStyle name="_Q1'06 P&amp;L - August Update V2_Japan_Top_Deals_Q2_Wk7_Acquisition Schedules" xfId="1405"/>
    <cellStyle name="_Q1'06 Rev  COGS Forecast-Oct06 Final" xfId="1406"/>
    <cellStyle name="_Q107 Revenue Highlights" xfId="1407"/>
    <cellStyle name="_Q108 SBM COST WORK FILE IS UPLOAD" xfId="1408"/>
    <cellStyle name="_Q108WK-5" xfId="1409"/>
    <cellStyle name="_Q2 PL and Rev Forecast -- JANUARY 2006 WWSP-Q2 (3)" xfId="1410"/>
    <cellStyle name="_Q2 PL and Rev Forecast -- JANUARY 2006 WWSP-Q2 (3)_Acquisition Schedules" xfId="1411"/>
    <cellStyle name="_Q2_Bkgs_Bridge_Nov021" xfId="1412"/>
    <cellStyle name="_Q2_Bkgs_Bridge_Nov021_Acquisition Schedules" xfId="1413"/>
    <cellStyle name="_Q2_Bkgs_Bridge_Nov021_ANZ FY04 Goaling" xfId="1414"/>
    <cellStyle name="_Q2_Bkgs_Bridge_Nov021_ANZ FY04 Goaling_Acquisition Schedules" xfId="1415"/>
    <cellStyle name="_Q2_Bkgs_Bridge_Nov021_APAC AS Aug'05 WD3 Flash" xfId="1416"/>
    <cellStyle name="_Q2_Bkgs_Bridge_Nov021_APAC AS Aug'05 WD3 Flash_Acquisition Schedules" xfId="1417"/>
    <cellStyle name="_Q2_Bkgs_Bridge_Nov021_APAC Support Bookings - May03" xfId="1418"/>
    <cellStyle name="_Q2_Bkgs_Bridge_Nov021_APAC Support Bookings - May03_Acquisition Schedules" xfId="1419"/>
    <cellStyle name="_Q2_Bkgs_Bridge_Nov021_APAC Weekly Commit - FY04Q2W01" xfId="1420"/>
    <cellStyle name="_Q2_Bkgs_Bridge_Nov021_APAC Weekly Commit - FY04Q2W01_Acquisition Schedules" xfId="1421"/>
    <cellStyle name="_Q2_Bkgs_Bridge_Nov021_AS WD1 Flash Charts - Apr'05" xfId="1422"/>
    <cellStyle name="_Q2_Bkgs_Bridge_Nov021_AS WD1 Flash Charts - Apr'05_Acquisition Schedules" xfId="1423"/>
    <cellStyle name="_Q2_Bkgs_Bridge_Nov021_AS WD1 Flash Charts - May'05" xfId="1424"/>
    <cellStyle name="_Q2_Bkgs_Bridge_Nov021_AS WD1 Flash Charts - May'05_Acquisition Schedules" xfId="1425"/>
    <cellStyle name="_Q2_Bkgs_Bridge_Nov021_AS WD3 Flash Charts - Apr'05" xfId="1426"/>
    <cellStyle name="_Q2_Bkgs_Bridge_Nov021_AS WD3 Flash Charts - Apr'05_Acquisition Schedules" xfId="1427"/>
    <cellStyle name="_Q2_Bkgs_Bridge_Nov021_AS WD3 Flash Charts - Mar'05v1" xfId="1428"/>
    <cellStyle name="_Q2_Bkgs_Bridge_Nov021_AS WD3 Flash Charts - Mar'05v1_Acquisition Schedules" xfId="1429"/>
    <cellStyle name="_Q2_Bkgs_Bridge_Nov021_CA WD1 Flash Charts - Sep'05" xfId="1430"/>
    <cellStyle name="_Q2_Bkgs_Bridge_Nov021_CA WD1 Flash Charts - Sep'05_Acquisition Schedules" xfId="1431"/>
    <cellStyle name="_Q2_Bkgs_Bridge_Nov021_CAWW Bookings Bridge Mar02" xfId="1432"/>
    <cellStyle name="_Q2_Bkgs_Bridge_Nov021_CAWW Bookings Bridge Mar02_Acquisition Schedules" xfId="1433"/>
    <cellStyle name="_Q2_Bkgs_Bridge_Nov021_Forecast Accuracy &amp; Linearity" xfId="1434"/>
    <cellStyle name="_Q2_Bkgs_Bridge_Nov021_Forecast Accuracy &amp; Linearity_Acquisition Schedules" xfId="1435"/>
    <cellStyle name="_Q2_Bkgs_Bridge_Nov021_FY04 Korea Goaling" xfId="1436"/>
    <cellStyle name="_Q2_Bkgs_Bridge_Nov021_FY04 Korea Goaling_Acquisition Schedules" xfId="1437"/>
    <cellStyle name="_Q2_Bkgs_Bridge_Nov021_JAPAN Support Bookings -Aug02" xfId="1438"/>
    <cellStyle name="_Q2_Bkgs_Bridge_Nov021_JAPAN Support Bookings -Aug02_Acquisition Schedules" xfId="1439"/>
    <cellStyle name="_Q2_Bkgs_Bridge_Nov021_WD1APAC Summary-26-04-05 FY05 ------1" xfId="1440"/>
    <cellStyle name="_Q2_Bkgs_Bridge_Nov021_WD1APAC Summary-26-04-05 FY05 ------1_Acquisition Schedules" xfId="1441"/>
    <cellStyle name="_Q2'03 By Region By Offering FINAL fff_report_new Version2" xfId="1442"/>
    <cellStyle name="_Q2'03 By Region By Offering FINAL fff_report_new Version2_Acquisition Schedules" xfId="1443"/>
    <cellStyle name="_Q2'03_M1Upd_Bookings_rev_by_TheaterFinal" xfId="1444"/>
    <cellStyle name="_Q2'03_M1Upd_Bookings_rev_by_TheaterFinal_Acquisition Schedules" xfId="1445"/>
    <cellStyle name="_Q204 booking vs plan-final" xfId="1446"/>
    <cellStyle name="_Q204 booking vs plan-final_Acquisition Schedules" xfId="1447"/>
    <cellStyle name="_Q2'05 buydown Allocation by PF" xfId="1448"/>
    <cellStyle name="_Q207 Revenue Highlights_Adjusted" xfId="1449"/>
    <cellStyle name="_Q208 Apples to Apples" xfId="1450"/>
    <cellStyle name="_Q208 SBM COST WORK FILE IS UPLOAD" xfId="1451"/>
    <cellStyle name="_Q2-Q4 Outlook template US-1" xfId="1452"/>
    <cellStyle name="_Q2-Q4 Outlook template US-1_Acquisition Schedules" xfId="1453"/>
    <cellStyle name="_Q3 07 Supply chain Bridge Final Version" xfId="1454"/>
    <cellStyle name="_Q3 Customer Revenue" xfId="1455"/>
    <cellStyle name="_Q3 Customer Revenue 2" xfId="1456"/>
    <cellStyle name="_Q3 Customer Revenue 3" xfId="1457"/>
    <cellStyle name="_Q3 Customer Revenue 4" xfId="1458"/>
    <cellStyle name="_Q3 Customer Revenue 5" xfId="1459"/>
    <cellStyle name="_Q3 Customer Revenue 6" xfId="1460"/>
    <cellStyle name="_Q3 Customer Revenue 7" xfId="1461"/>
    <cellStyle name="_Q3 Customer Revenue 8" xfId="1462"/>
    <cellStyle name="_Q3 FY07 Rev_Cogs ADJ FCST-Mar'07 Wk11" xfId="1463"/>
    <cellStyle name="_Q3 FY07 Rev_Cogs ADJ FCST-Mar'07 Wk13" xfId="1464"/>
    <cellStyle name="_Q3 P &amp; L" xfId="1465"/>
    <cellStyle name="_Q3 P &amp; L_Acquisition Schedules" xfId="1466"/>
    <cellStyle name="_Q3 PL and Rev Forecast -- FEBRUARY 2006 WWSP-Q2" xfId="1467"/>
    <cellStyle name="_Q3 PL and Rev Forecast -- FEBRUARY 2006 WWSP-Q2_Acquisition Schedules" xfId="1468"/>
    <cellStyle name="_Q3'02 Ops Call_Feb'02" xfId="1469"/>
    <cellStyle name="_Q3'02 Ops Call_Feb'02_Acquisition Schedules" xfId="1470"/>
    <cellStyle name="_Q3'02 Ops Call_Feb'02_ANZ FY04 Goaling" xfId="1471"/>
    <cellStyle name="_Q3'02 Ops Call_Feb'02_ANZ FY04 Goaling_Acquisition Schedules" xfId="1472"/>
    <cellStyle name="_Q3'02 Ops Call_Feb'02_APAC AS Aug'05 WD3 Flash" xfId="1473"/>
    <cellStyle name="_Q3'02 Ops Call_Feb'02_APAC AS Aug'05 WD3 Flash_Acquisition Schedules" xfId="1474"/>
    <cellStyle name="_Q3'02 Ops Call_Feb'02_APAC Weekly Commit - FY04Q2W01" xfId="1475"/>
    <cellStyle name="_Q3'02 Ops Call_Feb'02_APAC Weekly Commit - FY04Q2W01_Acquisition Schedules" xfId="1476"/>
    <cellStyle name="_Q3'02 Ops Call_Feb'02_AS WD1 Flash Charts - Apr'05" xfId="1477"/>
    <cellStyle name="_Q3'02 Ops Call_Feb'02_AS WD1 Flash Charts - Apr'05_Acquisition Schedules" xfId="1478"/>
    <cellStyle name="_Q3'02 Ops Call_Feb'02_AS WD1 Flash Charts - May'05" xfId="1479"/>
    <cellStyle name="_Q3'02 Ops Call_Feb'02_AS WD1 Flash Charts - May'05_Acquisition Schedules" xfId="1480"/>
    <cellStyle name="_Q3'02 Ops Call_Feb'02_AS WD3 Flash Charts - Apr'05" xfId="1481"/>
    <cellStyle name="_Q3'02 Ops Call_Feb'02_AS WD3 Flash Charts - Apr'05_Acquisition Schedules" xfId="1482"/>
    <cellStyle name="_Q3'02 Ops Call_Feb'02_AS WD3 Flash Charts - Mar'05v1" xfId="1483"/>
    <cellStyle name="_Q3'02 Ops Call_Feb'02_AS WD3 Flash Charts - Mar'05v1_Acquisition Schedules" xfId="1484"/>
    <cellStyle name="_Q3'02 Ops Call_Feb'02_CA WD1 Flash Charts - Sep'05" xfId="1485"/>
    <cellStyle name="_Q3'02 Ops Call_Feb'02_CA WD1 Flash Charts - Sep'05_Acquisition Schedules" xfId="1486"/>
    <cellStyle name="_Q3'02 Ops Call_Feb'02_Forecast Accuracy &amp; Linearity" xfId="1487"/>
    <cellStyle name="_Q3'02 Ops Call_Feb'02_Forecast Accuracy &amp; Linearity_Acquisition Schedules" xfId="1488"/>
    <cellStyle name="_Q3'02 Ops Call_Feb'02_FY04 Korea Goaling" xfId="1489"/>
    <cellStyle name="_Q3'02 Ops Call_Feb'02_FY04 Korea Goaling_Acquisition Schedules" xfId="1490"/>
    <cellStyle name="_Q3'02 Ops Call_Feb'02_WD1APAC Summary-26-04-05 FY05 ------1" xfId="1491"/>
    <cellStyle name="_Q3'02 Ops Call_Feb'02_WD1APAC Summary-26-04-05 FY05 ------1_Acquisition Schedules" xfId="1492"/>
    <cellStyle name="_Q3'02 Ops Commit Call_Jan'02" xfId="1493"/>
    <cellStyle name="_Q3'02 Ops Commit Call_Jan'02_Acquisition Schedules" xfId="1494"/>
    <cellStyle name="_Q3'02 Ops Commit Call_Jan'02_ANZ FY04 Goaling" xfId="1495"/>
    <cellStyle name="_Q3'02 Ops Commit Call_Jan'02_ANZ FY04 Goaling_Acquisition Schedules" xfId="1496"/>
    <cellStyle name="_Q3'02 Ops Commit Call_Jan'02_APAC AS Aug'05 WD3 Flash" xfId="1497"/>
    <cellStyle name="_Q3'02 Ops Commit Call_Jan'02_APAC AS Aug'05 WD3 Flash_Acquisition Schedules" xfId="1498"/>
    <cellStyle name="_Q3'02 Ops Commit Call_Jan'02_APAC Weekly Commit - FY04Q2W01" xfId="1499"/>
    <cellStyle name="_Q3'02 Ops Commit Call_Jan'02_APAC Weekly Commit - FY04Q2W01_Acquisition Schedules" xfId="1500"/>
    <cellStyle name="_Q3'02 Ops Commit Call_Jan'02_AS WD1 Flash Charts - Apr'05" xfId="1501"/>
    <cellStyle name="_Q3'02 Ops Commit Call_Jan'02_AS WD1 Flash Charts - Apr'05_Acquisition Schedules" xfId="1502"/>
    <cellStyle name="_Q3'02 Ops Commit Call_Jan'02_AS WD1 Flash Charts - May'05" xfId="1503"/>
    <cellStyle name="_Q3'02 Ops Commit Call_Jan'02_AS WD1 Flash Charts - May'05_Acquisition Schedules" xfId="1504"/>
    <cellStyle name="_Q3'02 Ops Commit Call_Jan'02_AS WD3 Flash Charts - Apr'05" xfId="1505"/>
    <cellStyle name="_Q3'02 Ops Commit Call_Jan'02_AS WD3 Flash Charts - Apr'05_Acquisition Schedules" xfId="1506"/>
    <cellStyle name="_Q3'02 Ops Commit Call_Jan'02_AS WD3 Flash Charts - Mar'05v1" xfId="1507"/>
    <cellStyle name="_Q3'02 Ops Commit Call_Jan'02_AS WD3 Flash Charts - Mar'05v1_Acquisition Schedules" xfId="1508"/>
    <cellStyle name="_Q3'02 Ops Commit Call_Jan'02_CA WD1 Flash Charts - Sep'05" xfId="1509"/>
    <cellStyle name="_Q3'02 Ops Commit Call_Jan'02_CA WD1 Flash Charts - Sep'05_Acquisition Schedules" xfId="1510"/>
    <cellStyle name="_Q3'02 Ops Commit Call_Jan'02_Forecast Accuracy &amp; Linearity" xfId="1511"/>
    <cellStyle name="_Q3'02 Ops Commit Call_Jan'02_Forecast Accuracy &amp; Linearity_Acquisition Schedules" xfId="1512"/>
    <cellStyle name="_Q3'02 Ops Commit Call_Jan'02_FY04 Korea Goaling" xfId="1513"/>
    <cellStyle name="_Q3'02 Ops Commit Call_Jan'02_FY04 Korea Goaling_Acquisition Schedules" xfId="1514"/>
    <cellStyle name="_Q3'02 Ops Commit Call_Jan'02_WD1APAC Summary-26-04-05 FY05 ------1" xfId="1515"/>
    <cellStyle name="_Q3'02 Ops Commit Call_Jan'02_WD1APAC Summary-26-04-05 FY05 ------1_Acquisition Schedules" xfId="1516"/>
    <cellStyle name="_Q302 weeklybookings_Q3 Wk5" xfId="1517"/>
    <cellStyle name="_Q302 weeklybookings_Q3 Wk9" xfId="1518"/>
    <cellStyle name="_Q3'06 Bookings Summary" xfId="1519"/>
    <cellStyle name="_Q3'06 Bookings Summary_Acquisition Schedules" xfId="1520"/>
    <cellStyle name="_Q307 SBM COST WORK FILE IS UPLOAD" xfId="1521"/>
    <cellStyle name="_Q3FY07 Wk5 Non 2 Tier New Format-FINAL VER " xfId="1522"/>
    <cellStyle name="_Q4 FY03 WW Renewal Update_MAY" xfId="1523"/>
    <cellStyle name="_Q4 FY03 WW Renewal Update_MAY_Acquisition Schedules" xfId="1524"/>
    <cellStyle name="_Q4 FY03 WW Renewal Update_MAY_APAC AS Aug'05 WD3 Flash" xfId="1525"/>
    <cellStyle name="_Q4 FY03 WW Renewal Update_MAY_APAC AS Aug'05 WD3 Flash_Acquisition Schedules" xfId="1526"/>
    <cellStyle name="_Q4 FY03 WW Renewal Update_MAY_AS Variance Analysis_Aug07" xfId="1527"/>
    <cellStyle name="_Q4 FY03 WW Renewal Update_MAY_AS Variance Analysis_Aug07_Acquisition Schedules" xfId="1528"/>
    <cellStyle name="_Q4 FY03 WW Renewal Update_MAY_AS WD1 Flash Charts - Apr'05" xfId="1529"/>
    <cellStyle name="_Q4 FY03 WW Renewal Update_MAY_AS WD1 Flash Charts - Apr'05_Acquisition Schedules" xfId="1530"/>
    <cellStyle name="_Q4 FY03 WW Renewal Update_MAY_AS WD1 Flash Charts - May'05" xfId="1531"/>
    <cellStyle name="_Q4 FY03 WW Renewal Update_MAY_AS WD1 Flash Charts - May'05_Acquisition Schedules" xfId="1532"/>
    <cellStyle name="_Q4 FY03 WW Renewal Update_MAY_AS WD3 Flash Charts - Apr'05" xfId="1533"/>
    <cellStyle name="_Q4 FY03 WW Renewal Update_MAY_AS WD3 Flash Charts - Apr'05_Acquisition Schedules" xfId="1534"/>
    <cellStyle name="_Q4 FY03 WW Renewal Update_MAY_AS WD3 Flash Charts - Mar'05v1" xfId="1535"/>
    <cellStyle name="_Q4 FY03 WW Renewal Update_MAY_AS WD3 Flash Charts - Mar'05v1_Acquisition Schedules" xfId="1536"/>
    <cellStyle name="_Q4 FY03 WW Renewal Update_MAY_CA WD1 Flash Charts - Sep'05" xfId="1537"/>
    <cellStyle name="_Q4 FY03 WW Renewal Update_MAY_CA WD1 Flash Charts - Sep'05_Acquisition Schedules" xfId="1538"/>
    <cellStyle name="_Q4 FY03 WW Renewal Update_MAY_Target Template" xfId="1539"/>
    <cellStyle name="_Q4 FY03 WW Renewal Update_MAY_Target Template_Acquisition Schedules" xfId="1540"/>
    <cellStyle name="_Q4 FY07 Rev ADJ BOQ" xfId="1541"/>
    <cellStyle name="_Q4 P&amp;L and Rev Forecast -- JULY 2004 SP-Q4" xfId="1542"/>
    <cellStyle name="_Q4 P&amp;L and Rev Forecast -- JULY 2004 SP-Q4_Acquisition Schedules" xfId="1543"/>
    <cellStyle name="_Q402 weeklybookings_Q4 Wk1" xfId="1544"/>
    <cellStyle name="_Q402 weeklybookings_Q4 Wk5" xfId="1545"/>
    <cellStyle name="_Q402 weeklybookings_Q4 Wk9" xfId="1546"/>
    <cellStyle name="_Q405 US Final Commit" xfId="1547"/>
    <cellStyle name="_Q405 US Final Commit_Acquisition Schedules" xfId="1548"/>
    <cellStyle name="_Q405 US Preliminary Commit v3" xfId="1549"/>
    <cellStyle name="_Q405 US Preliminary Commit v3_Acquisition Schedules" xfId="1550"/>
    <cellStyle name="_Q406 Apples to Apples_HW-SW-SVC_new segment view" xfId="1551"/>
    <cellStyle name="_Q407 Revenue Highlights" xfId="1552"/>
    <cellStyle name="_Q407 SBM COST WORK FILE IS UPLOAD" xfId="1553"/>
    <cellStyle name="_Raw Data" xfId="1554"/>
    <cellStyle name="_Reno P&amp;L1" xfId="1555"/>
    <cellStyle name="_Reno P&amp;L1_Acquisition Schedules" xfId="1556"/>
    <cellStyle name="_Reno PL1" xfId="1557"/>
    <cellStyle name="_Reno PL1_Acquisition Schedules" xfId="1558"/>
    <cellStyle name="_Restated PL's working file with emerging" xfId="1559"/>
    <cellStyle name="_RESULTS" xfId="1560"/>
    <cellStyle name="_Rev ADJ Data Input Sheet" xfId="1561"/>
    <cellStyle name="_Rev Adj Fcst" xfId="1562"/>
    <cellStyle name="_Rev Adj New" xfId="1563"/>
    <cellStyle name="_Revenue Highlights - business segment view_Q406" xfId="1564"/>
    <cellStyle name="_Revenue Transfer Analysis_NovFy05a" xfId="1565"/>
    <cellStyle name="_Revenue Transfer Analysis_NovFy05a 2" xfId="1566"/>
    <cellStyle name="_Revenue Transfer Analysis_NovFy05a 3" xfId="1567"/>
    <cellStyle name="_Revenue Transfer Analysis_NovFy05a 4" xfId="1568"/>
    <cellStyle name="_Revenue Transfer Analysis_NovFy05a 5" xfId="1569"/>
    <cellStyle name="_Revenue Transfer Analysis_NovFy05a 6" xfId="1570"/>
    <cellStyle name="_Revenue Transfer Analysis_NovFy05a 7" xfId="1571"/>
    <cellStyle name="_Revenue Transfer Analysis_NovFy05a 8" xfId="1572"/>
    <cellStyle name="_Revenue Transfer Analysis_NovFy05a_Acquisition Schedules" xfId="1573"/>
    <cellStyle name="_Round Q1'09" xfId="1574"/>
    <cellStyle name="_Round Q1'09_1" xfId="1575"/>
    <cellStyle name="_RSA Revenue by Class and Geo Backlog Bookings Final 10 05 06" xfId="1576"/>
    <cellStyle name="_RSPTG New Excel Template" xfId="1577"/>
    <cellStyle name="_RSPTG New Excel Template 2" xfId="1578"/>
    <cellStyle name="_RSPTG Templates in excel (3)" xfId="1579"/>
    <cellStyle name="_RSPTG Templates in excel (3) 2" xfId="1580"/>
    <cellStyle name="_Sample" xfId="1581"/>
    <cellStyle name="_Sample 2" xfId="1582"/>
    <cellStyle name="_Sample 3" xfId="1583"/>
    <cellStyle name="_Sample 4" xfId="1584"/>
    <cellStyle name="_Sample 5" xfId="1585"/>
    <cellStyle name="_Sample 6" xfId="1586"/>
    <cellStyle name="_Sample 7" xfId="1587"/>
    <cellStyle name="_Sample 8" xfId="1588"/>
    <cellStyle name="_Sample_Acquisition Schedules" xfId="1589"/>
    <cellStyle name="_SASIA Goals for GPS (regoal)" xfId="1590"/>
    <cellStyle name="_SASIA Goals for GPS (regoal)_Acquisition Schedules" xfId="1591"/>
    <cellStyle name="_SASIA Goals for GPS (regoal)_APAC AS Aug'05 WD3 Flash" xfId="1592"/>
    <cellStyle name="_SASIA Goals for GPS (regoal)_APAC AS Aug'05 WD3 Flash_Acquisition Schedules" xfId="1593"/>
    <cellStyle name="_SASIA Goals for GPS (regoal)_APAC AS Oct'06 WD3 Flash" xfId="1594"/>
    <cellStyle name="_SASIA Goals for GPS (regoal)_APAC AS Oct'06 WD3 Flash_Acquisition Schedules" xfId="1595"/>
    <cellStyle name="_SASIA Goals for GPS (regoal)_APAC Support Bookings - Jun03" xfId="1596"/>
    <cellStyle name="_SASIA Goals for GPS (regoal)_APAC Support Bookings - Jun03_Acquisition Schedules" xfId="1597"/>
    <cellStyle name="_SASIA Goals for GPS (regoal)_APAC Support Bookings - Jun03_APAC AS Aug'05 WD3 Flash" xfId="1598"/>
    <cellStyle name="_SASIA Goals for GPS (regoal)_APAC Support Bookings - Jun03_APAC AS Aug'05 WD3 Flash_Acquisition Schedules" xfId="1599"/>
    <cellStyle name="_SASIA Goals for GPS (regoal)_APAC Support Bookings - Jun03_AS Variance Analysis_Aug07" xfId="1600"/>
    <cellStyle name="_SASIA Goals for GPS (regoal)_APAC Support Bookings - Jun03_AS Variance Analysis_Aug07_Acquisition Schedules" xfId="1601"/>
    <cellStyle name="_SASIA Goals for GPS (regoal)_APAC Support Bookings - Jun03_AS WD1 Flash Charts - Apr'05" xfId="1602"/>
    <cellStyle name="_SASIA Goals for GPS (regoal)_APAC Support Bookings - Jun03_AS WD1 Flash Charts - Apr'05_Acquisition Schedules" xfId="1603"/>
    <cellStyle name="_SASIA Goals for GPS (regoal)_APAC Support Bookings - Jun03_AS WD1 Flash Charts - May'05" xfId="1604"/>
    <cellStyle name="_SASIA Goals for GPS (regoal)_APAC Support Bookings - Jun03_AS WD1 Flash Charts - May'05_Acquisition Schedules" xfId="1605"/>
    <cellStyle name="_SASIA Goals for GPS (regoal)_APAC Support Bookings - Jun03_AS WD3 Flash Charts - Apr'05" xfId="1606"/>
    <cellStyle name="_SASIA Goals for GPS (regoal)_APAC Support Bookings - Jun03_AS WD3 Flash Charts - Apr'05_Acquisition Schedules" xfId="1607"/>
    <cellStyle name="_SASIA Goals for GPS (regoal)_APAC Support Bookings - Jun03_AS WD3 Flash Charts - Mar'05v1" xfId="1608"/>
    <cellStyle name="_SASIA Goals for GPS (regoal)_APAC Support Bookings - Jun03_AS WD3 Flash Charts - Mar'05v1_Acquisition Schedules" xfId="1609"/>
    <cellStyle name="_SASIA Goals for GPS (regoal)_APAC Support Bookings - Jun03_CA WD1 Flash Charts - Sep'05" xfId="1610"/>
    <cellStyle name="_SASIA Goals for GPS (regoal)_APAC Support Bookings - Jun03_CA WD1 Flash Charts - Sep'05_Acquisition Schedules" xfId="1611"/>
    <cellStyle name="_SASIA Goals for GPS (regoal)_APAC Support Bookings - Jun03_Target Template" xfId="1612"/>
    <cellStyle name="_SASIA Goals for GPS (regoal)_APAC Support Bookings - Jun03_Target Template_Acquisition Schedules" xfId="1613"/>
    <cellStyle name="_SASIA Goals for GPS (regoal)_APAC Weekly Commit - FY04Q2W01" xfId="1614"/>
    <cellStyle name="_SASIA Goals for GPS (regoal)_APAC Weekly Commit - FY04Q2W01_Acquisition Schedules" xfId="1615"/>
    <cellStyle name="_SASIA Goals for GPS (regoal)_AS Variance Analysis_Aug07" xfId="1616"/>
    <cellStyle name="_SASIA Goals for GPS (regoal)_AS Variance Analysis_Aug07_Acquisition Schedules" xfId="1617"/>
    <cellStyle name="_SASIA Goals for GPS (regoal)_AS WD1 Flash Charts - Apr'05" xfId="1618"/>
    <cellStyle name="_SASIA Goals for GPS (regoal)_AS WD1 Flash Charts - Apr'05_Acquisition Schedules" xfId="1619"/>
    <cellStyle name="_SASIA Goals for GPS (regoal)_AS WD1 Flash Charts - May'05" xfId="1620"/>
    <cellStyle name="_SASIA Goals for GPS (regoal)_AS WD1 Flash Charts - May'05_Acquisition Schedules" xfId="1621"/>
    <cellStyle name="_SASIA Goals for GPS (regoal)_AS WD3 Flash Charts - Apr'05" xfId="1622"/>
    <cellStyle name="_SASIA Goals for GPS (regoal)_AS WD3 Flash Charts - Apr'05_Acquisition Schedules" xfId="1623"/>
    <cellStyle name="_SASIA Goals for GPS (regoal)_AS WD3 Flash Charts - Mar'05v1" xfId="1624"/>
    <cellStyle name="_SASIA Goals for GPS (regoal)_AS WD3 Flash Charts - Mar'05v1_Acquisition Schedules" xfId="1625"/>
    <cellStyle name="_SASIA Goals for GPS (regoal)_CA WD1 Flash Charts - Sep'05" xfId="1626"/>
    <cellStyle name="_SASIA Goals for GPS (regoal)_CA WD1 Flash Charts - Sep'05_Acquisition Schedules" xfId="1627"/>
    <cellStyle name="_SASIA Goals for GPS (regoal)_Forecast Accuracy &amp; Linearity" xfId="1628"/>
    <cellStyle name="_SASIA Goals for GPS (regoal)_Forecast Accuracy &amp; Linearity_Acquisition Schedules" xfId="1629"/>
    <cellStyle name="_SASIA Goals for GPS (regoal)_FY04 Korea Goaling" xfId="1630"/>
    <cellStyle name="_SASIA Goals for GPS (regoal)_FY04 Korea Goaling_Acquisition Schedules" xfId="1631"/>
    <cellStyle name="_SASIA Goals for GPS (regoal)_Q3'02 Ops Call_Feb'021  Korea" xfId="1632"/>
    <cellStyle name="_SASIA Goals for GPS (regoal)_Q3'02 Ops Call_Feb'021  Korea_Acquisition Schedules" xfId="1633"/>
    <cellStyle name="_SASIA Goals for GPS (regoal)_Q3'02 Ops Call_Feb'021  Korea_ANZ FY04 Goaling" xfId="1634"/>
    <cellStyle name="_SASIA Goals for GPS (regoal)_Q3'02 Ops Call_Feb'021  Korea_ANZ FY04 Goaling_Acquisition Schedules" xfId="1635"/>
    <cellStyle name="_SASIA Goals for GPS (regoal)_Q3'02 Ops Call_Feb'021  Korea_APAC AS Aug'05 WD3 Flash" xfId="1636"/>
    <cellStyle name="_SASIA Goals for GPS (regoal)_Q3'02 Ops Call_Feb'021  Korea_APAC AS Aug'05 WD3 Flash_Acquisition Schedules" xfId="1637"/>
    <cellStyle name="_SASIA Goals for GPS (regoal)_Q3'02 Ops Call_Feb'021  Korea_APAC Weekly Commit - FY04Q2W01" xfId="1638"/>
    <cellStyle name="_SASIA Goals for GPS (regoal)_Q3'02 Ops Call_Feb'021  Korea_APAC Weekly Commit - FY04Q2W01_Acquisition Schedules" xfId="1639"/>
    <cellStyle name="_SASIA Goals for GPS (regoal)_Q3'02 Ops Call_Feb'021  Korea_AS WD1 Flash Charts - Apr'05" xfId="1640"/>
    <cellStyle name="_SASIA Goals for GPS (regoal)_Q3'02 Ops Call_Feb'021  Korea_AS WD1 Flash Charts - Apr'05_Acquisition Schedules" xfId="1641"/>
    <cellStyle name="_SASIA Goals for GPS (regoal)_Q3'02 Ops Call_Feb'021  Korea_AS WD1 Flash Charts - May'05" xfId="1642"/>
    <cellStyle name="_SASIA Goals for GPS (regoal)_Q3'02 Ops Call_Feb'021  Korea_AS WD1 Flash Charts - May'05_Acquisition Schedules" xfId="1643"/>
    <cellStyle name="_SASIA Goals for GPS (regoal)_Q3'02 Ops Call_Feb'021  Korea_AS WD3 Flash Charts - Apr'05" xfId="1644"/>
    <cellStyle name="_SASIA Goals for GPS (regoal)_Q3'02 Ops Call_Feb'021  Korea_AS WD3 Flash Charts - Apr'05_Acquisition Schedules" xfId="1645"/>
    <cellStyle name="_SASIA Goals for GPS (regoal)_Q3'02 Ops Call_Feb'021  Korea_AS WD3 Flash Charts - Mar'05v1" xfId="1646"/>
    <cellStyle name="_SASIA Goals for GPS (regoal)_Q3'02 Ops Call_Feb'021  Korea_AS WD3 Flash Charts - Mar'05v1_Acquisition Schedules" xfId="1647"/>
    <cellStyle name="_SASIA Goals for GPS (regoal)_Q3'02 Ops Call_Feb'021  Korea_CA WD1 Flash Charts - Sep'05" xfId="1648"/>
    <cellStyle name="_SASIA Goals for GPS (regoal)_Q3'02 Ops Call_Feb'021  Korea_CA WD1 Flash Charts - Sep'05_Acquisition Schedules" xfId="1649"/>
    <cellStyle name="_SASIA Goals for GPS (regoal)_Q3'02 Ops Call_Feb'021  Korea_Forecast Accuracy &amp; Linearity" xfId="1650"/>
    <cellStyle name="_SASIA Goals for GPS (regoal)_Q3'02 Ops Call_Feb'021  Korea_Forecast Accuracy &amp; Linearity_Acquisition Schedules" xfId="1651"/>
    <cellStyle name="_SASIA Goals for GPS (regoal)_Q3'02 Ops Call_Feb'021  Korea_FY04 Korea Goaling" xfId="1652"/>
    <cellStyle name="_SASIA Goals for GPS (regoal)_Q3'02 Ops Call_Feb'021  Korea_FY04 Korea Goaling_Acquisition Schedules" xfId="1653"/>
    <cellStyle name="_SASIA Goals for GPS (regoal)_Q3'02 Ops Call_Feb'021  Korea_WD1APAC Summary-26-04-05 FY05 ------1" xfId="1654"/>
    <cellStyle name="_SASIA Goals for GPS (regoal)_Q3'02 Ops Call_Feb'021  Korea_WD1APAC Summary-26-04-05 FY05 ------1_Acquisition Schedules" xfId="1655"/>
    <cellStyle name="_SASIA Goals for GPS (regoal)_Target Template" xfId="1656"/>
    <cellStyle name="_SASIA Goals for GPS (regoal)_Target Template_Acquisition Schedules" xfId="1657"/>
    <cellStyle name="_SASIA Goals for GPS (regoal)_WD1APAC Summary-26-04-05 FY05 ------1" xfId="1658"/>
    <cellStyle name="_SASIA Goals for GPS (regoal)_WD1APAC Summary-26-04-05 FY05 ------1_Acquisition Schedules" xfId="1659"/>
    <cellStyle name="_Scientific Atlanta" xfId="1660"/>
    <cellStyle name="_SEC_B_Q107" xfId="1661"/>
    <cellStyle name="_SEC_B_Q107 2" xfId="1662"/>
    <cellStyle name="_SEC_B_Q107 3" xfId="1663"/>
    <cellStyle name="_SEC_B_Q107 4" xfId="1664"/>
    <cellStyle name="_SEC_B_Q107 5" xfId="1665"/>
    <cellStyle name="_SEC_B_Q107 6" xfId="1666"/>
    <cellStyle name="_SEC_B_Q107 7" xfId="1667"/>
    <cellStyle name="_SEC_B_Q107 8" xfId="1668"/>
    <cellStyle name="_Section 13-Discounts" xfId="1669"/>
    <cellStyle name="_Section 13-Discounts_Acquisition Schedules" xfId="1670"/>
    <cellStyle name="_Sept '07 Close Prelim" xfId="1671"/>
    <cellStyle name="_Service_Dec03local33" xfId="1672"/>
    <cellStyle name="_Service_Dec03local33_Acquisition Schedules" xfId="1673"/>
    <cellStyle name="_Service_Oct051" xfId="1674"/>
    <cellStyle name="_Service_Oct051_Acquisition Schedules" xfId="1675"/>
    <cellStyle name="_Sheet1" xfId="1676"/>
    <cellStyle name="_Sheet1 2" xfId="1677"/>
    <cellStyle name="_Sheet1 3" xfId="1678"/>
    <cellStyle name="_Sheet1 4" xfId="1679"/>
    <cellStyle name="_Sheet1 5" xfId="1680"/>
    <cellStyle name="_Sheet1 6" xfId="1681"/>
    <cellStyle name="_Sheet1 7" xfId="1682"/>
    <cellStyle name="_Sheet1 8" xfId="1683"/>
    <cellStyle name="_Sheet1_Acquisition Schedules" xfId="1684"/>
    <cellStyle name="_Sheet1_AS Variance Analysis_JUL-06 (2)" xfId="1685"/>
    <cellStyle name="_Sheet1_AS Variance Analysis_JUL-06 (2)_Acquisition Schedules" xfId="1686"/>
    <cellStyle name="_Sheet1_Raw Data" xfId="1687"/>
    <cellStyle name="_Sheet2" xfId="1688"/>
    <cellStyle name="_Sheet6" xfId="1689"/>
    <cellStyle name="_Sheet6 2" xfId="1690"/>
    <cellStyle name="_Sheet6 3" xfId="1691"/>
    <cellStyle name="_Sheet6 4" xfId="1692"/>
    <cellStyle name="_Sheet6 5" xfId="1693"/>
    <cellStyle name="_Sheet6 6" xfId="1694"/>
    <cellStyle name="_Sheet6 7" xfId="1695"/>
    <cellStyle name="_Sheet6 8" xfId="1696"/>
    <cellStyle name="_Sheet7" xfId="1697"/>
    <cellStyle name="_Sheet7 2" xfId="1698"/>
    <cellStyle name="_Sheet7 3" xfId="1699"/>
    <cellStyle name="_Sheet7 4" xfId="1700"/>
    <cellStyle name="_Sheet7 5" xfId="1701"/>
    <cellStyle name="_Sheet7 6" xfId="1702"/>
    <cellStyle name="_Sheet7 7" xfId="1703"/>
    <cellStyle name="_Sheet7 8" xfId="1704"/>
    <cellStyle name="_SJ_BPA Cisco Excess Breakdown 04-04-07" xfId="1705"/>
    <cellStyle name="_SLR E&amp;O Reserve April FY06" xfId="1706"/>
    <cellStyle name="_SNI Purchase Final" xfId="1707"/>
    <cellStyle name="_Southern P&amp;L -FINAL" xfId="1708"/>
    <cellStyle name="_Southern P&amp;L -FINAL_Acquisition Schedules" xfId="1709"/>
    <cellStyle name="_SP Sum - Final Tie (2)" xfId="1710"/>
    <cellStyle name="_SP Sum - Final Tie (2)_Acquisition Schedules" xfId="1711"/>
    <cellStyle name="_SPA Demantra Load file Dec FY09" xfId="1712"/>
    <cellStyle name="_SPA Demantra Load file Dec FY09 2" xfId="1713"/>
    <cellStyle name="_SPA Demantra Load file Nov FY09" xfId="1714"/>
    <cellStyle name="_SPA Demantra Load file Nov FY09 2" xfId="1715"/>
    <cellStyle name="_SRG_SPA_Oct FY09 Forecast" xfId="1716"/>
    <cellStyle name="_SRG_SPA_Oct FY09 Forecast 2" xfId="1717"/>
    <cellStyle name="_SubHeading" xfId="1718"/>
    <cellStyle name="_SubHeading_Financials_v2" xfId="1719"/>
    <cellStyle name="_SubHeading_Financials_v2_Book1 (3)" xfId="1720"/>
    <cellStyle name="_Sub-K Accruals_Jun 02" xfId="1721"/>
    <cellStyle name="_Sub-K Accruals_Jun 02_Acquisition Schedules" xfId="1722"/>
    <cellStyle name="_Subscription REV" xfId="1723"/>
    <cellStyle name="_Subscription REV Q2" xfId="1724"/>
    <cellStyle name="_Subscription REV Q2_Acquisition Schedules" xfId="1725"/>
    <cellStyle name="_Subscription REV Q3" xfId="1726"/>
    <cellStyle name="_Subscription REV Q3_Acquisition Schedules" xfId="1727"/>
    <cellStyle name="_Subscription REV Q4" xfId="1728"/>
    <cellStyle name="_Subscription REV Q4_Acquisition Schedules" xfId="1729"/>
    <cellStyle name="_Subscription REV_Acquisition Schedules" xfId="1730"/>
    <cellStyle name="_Summary of Input" xfId="1731"/>
    <cellStyle name="_Summary of Input_Acquisition Schedules" xfId="1732"/>
    <cellStyle name="_Summary of Input_ANZ FY04 Goaling" xfId="1733"/>
    <cellStyle name="_Summary of Input_ANZ FY04 Goaling_Acquisition Schedules" xfId="1734"/>
    <cellStyle name="_Summary of Input_APAC AS Aug'05 WD3 Flash" xfId="1735"/>
    <cellStyle name="_Summary of Input_APAC AS Aug'05 WD3 Flash_Acquisition Schedules" xfId="1736"/>
    <cellStyle name="_Summary of Input_APAC Weekly Commit - FY04Q2W01" xfId="1737"/>
    <cellStyle name="_Summary of Input_APAC Weekly Commit - FY04Q2W01_Acquisition Schedules" xfId="1738"/>
    <cellStyle name="_Summary of Input_AS WD1 Flash Charts - Apr'05" xfId="1739"/>
    <cellStyle name="_Summary of Input_AS WD1 Flash Charts - Apr'05_Acquisition Schedules" xfId="1740"/>
    <cellStyle name="_Summary of Input_AS WD1 Flash Charts - May'05" xfId="1741"/>
    <cellStyle name="_Summary of Input_AS WD1 Flash Charts - May'05_Acquisition Schedules" xfId="1742"/>
    <cellStyle name="_Summary of Input_AS WD3 Flash Charts - Apr'05" xfId="1743"/>
    <cellStyle name="_Summary of Input_AS WD3 Flash Charts - Apr'05_Acquisition Schedules" xfId="1744"/>
    <cellStyle name="_Summary of Input_AS WD3 Flash Charts - Mar'05v1" xfId="1745"/>
    <cellStyle name="_Summary of Input_AS WD3 Flash Charts - Mar'05v1_Acquisition Schedules" xfId="1746"/>
    <cellStyle name="_Summary of Input_CA WD1 Flash Charts - Sep'05" xfId="1747"/>
    <cellStyle name="_Summary of Input_CA WD1 Flash Charts - Sep'05_Acquisition Schedules" xfId="1748"/>
    <cellStyle name="_Summary of Input_Forecast Accuracy &amp; Linearity" xfId="1749"/>
    <cellStyle name="_Summary of Input_Forecast Accuracy &amp; Linearity_Acquisition Schedules" xfId="1750"/>
    <cellStyle name="_Summary of Input_FY04 Korea Goaling" xfId="1751"/>
    <cellStyle name="_Summary of Input_FY04 Korea Goaling_Acquisition Schedules" xfId="1752"/>
    <cellStyle name="_Summary of Input_WD1APAC Summary-26-04-05 FY05 ------1" xfId="1753"/>
    <cellStyle name="_Summary of Input_WD1APAC Summary-26-04-05 FY05 ------1_Acquisition Schedules" xfId="1754"/>
    <cellStyle name="_Summary Sheets" xfId="1755"/>
    <cellStyle name="_Summary Sheets_Acquisition Schedules" xfId="1756"/>
    <cellStyle name="_Summary Sheets_ANZ FY04 Goaling" xfId="1757"/>
    <cellStyle name="_Summary Sheets_ANZ FY04 Goaling_Acquisition Schedules" xfId="1758"/>
    <cellStyle name="_Summary Sheets_CA COGS FY'07 Guidance (7)" xfId="1759"/>
    <cellStyle name="_Summary Sheets_CA COGS FY'07 Guidance (7)_Acquisition Schedules" xfId="1760"/>
    <cellStyle name="_Summary Sheets_EMEA - FY05 actuals_FINAL" xfId="1761"/>
    <cellStyle name="_Summary Sheets_EMEA - FY05 actuals_FINAL_Acquisition Schedules" xfId="1762"/>
    <cellStyle name="_Summary Sheets_EMEA CA Commit FY05 - Q4M1W3" xfId="1763"/>
    <cellStyle name="_Summary Sheets_EMEA CA Commit FY05 - Q4M1W3_Acquisition Schedules" xfId="1764"/>
    <cellStyle name="_Summary Sheets_FY04 Korea Goaling" xfId="1765"/>
    <cellStyle name="_Summary Sheets_FY04 Korea Goaling_Acquisition Schedules" xfId="1766"/>
    <cellStyle name="_Summary Sheets_FY04 Plan Book" xfId="1767"/>
    <cellStyle name="_Summary Sheets_FY04 Plan Book_Acquisition Schedules" xfId="1768"/>
    <cellStyle name="_Summary Sheets_FY04 Plan Book_APAC AS Aug'05 WD3 Flash" xfId="1769"/>
    <cellStyle name="_Summary Sheets_FY04 Plan Book_APAC AS Aug'05 WD3 Flash_Acquisition Schedules" xfId="1770"/>
    <cellStyle name="_Summary Sheets_FY04 Plan Book_AS WD1 Flash Charts - Apr'05" xfId="1771"/>
    <cellStyle name="_Summary Sheets_FY04 Plan Book_AS WD1 Flash Charts - Apr'05_Acquisition Schedules" xfId="1772"/>
    <cellStyle name="_Summary Sheets_FY04 Plan Book_AS WD1 Flash Charts - May'05" xfId="1773"/>
    <cellStyle name="_Summary Sheets_FY04 Plan Book_AS WD1 Flash Charts - May'05_Acquisition Schedules" xfId="1774"/>
    <cellStyle name="_Summary Sheets_FY04 Plan Book_AS WD3 Flash Charts - Apr'05" xfId="1775"/>
    <cellStyle name="_Summary Sheets_FY04 Plan Book_AS WD3 Flash Charts - Apr'05_Acquisition Schedules" xfId="1776"/>
    <cellStyle name="_Summary Sheets_FY04 Plan Book_AS WD3 Flash Charts - Mar'05v1" xfId="1777"/>
    <cellStyle name="_Summary Sheets_FY04 Plan Book_AS WD3 Flash Charts - Mar'05v1_Acquisition Schedules" xfId="1778"/>
    <cellStyle name="_Summary Sheets_FY04 Plan Book_CA WD1 Flash Charts - Sep'05" xfId="1779"/>
    <cellStyle name="_Summary Sheets_FY04 Plan Book_CA WD1 Flash Charts - Sep'05_Acquisition Schedules" xfId="1780"/>
    <cellStyle name="_Summary Sheets_P12 Jul FY03 ASIA PAC BOOK FCST - Final" xfId="1781"/>
    <cellStyle name="_Summary Sheets_P12 Jul FY03 ASIA PAC BOOK FCST - Final_Acquisition Schedules" xfId="1782"/>
    <cellStyle name="_Summary Sheets_P12 Jul FY03 ASIA PAC BOOK FCST - Final_APAC AS Aug'05 WD3 Flash" xfId="1783"/>
    <cellStyle name="_Summary Sheets_P12 Jul FY03 ASIA PAC BOOK FCST - Final_APAC AS Aug'05 WD3 Flash_Acquisition Schedules" xfId="1784"/>
    <cellStyle name="_Summary Sheets_P12 Jul FY03 ASIA PAC BOOK FCST - Final_AS WD1 Flash Charts - Apr'05" xfId="1785"/>
    <cellStyle name="_Summary Sheets_P12 Jul FY03 ASIA PAC BOOK FCST - Final_AS WD1 Flash Charts - Apr'05_Acquisition Schedules" xfId="1786"/>
    <cellStyle name="_Summary Sheets_P12 Jul FY03 ASIA PAC BOOK FCST - Final_AS WD1 Flash Charts - May'05" xfId="1787"/>
    <cellStyle name="_Summary Sheets_P12 Jul FY03 ASIA PAC BOOK FCST - Final_AS WD1 Flash Charts - May'05_Acquisition Schedules" xfId="1788"/>
    <cellStyle name="_Summary Sheets_P12 Jul FY03 ASIA PAC BOOK FCST - Final_AS WD3 Flash Charts - Apr'05" xfId="1789"/>
    <cellStyle name="_Summary Sheets_P12 Jul FY03 ASIA PAC BOOK FCST - Final_AS WD3 Flash Charts - Apr'05_Acquisition Schedules" xfId="1790"/>
    <cellStyle name="_Summary Sheets_P12 Jul FY03 ASIA PAC BOOK FCST - Final_AS WD3 Flash Charts - Mar'05v1" xfId="1791"/>
    <cellStyle name="_Summary Sheets_P12 Jul FY03 ASIA PAC BOOK FCST - Final_AS WD3 Flash Charts - Mar'05v1_Acquisition Schedules" xfId="1792"/>
    <cellStyle name="_Summary Sheets_P12 Jul FY03 ASIA PAC BOOK FCST - Final_CA WD1 Flash Charts - Sep'05" xfId="1793"/>
    <cellStyle name="_Summary Sheets_P12 Jul FY03 ASIA PAC BOOK FCST - Final_CA WD1 Flash Charts - Sep'05_Acquisition Schedules" xfId="1794"/>
    <cellStyle name="_summary.14.10" xfId="1795"/>
    <cellStyle name="_summary.21.101" xfId="1796"/>
    <cellStyle name="_summary.4.11" xfId="1797"/>
    <cellStyle name="_Supply Chain Bridge Q4 07" xfId="1798"/>
    <cellStyle name="_Table" xfId="1799"/>
    <cellStyle name="_Table 2" xfId="1800"/>
    <cellStyle name="_Table 2_Acquisition Schedules" xfId="1801"/>
    <cellStyle name="_Table_Book1 (3)" xfId="1802"/>
    <cellStyle name="_Table_Book1 (3)_Q111 PR_NEW_2" xfId="1803"/>
    <cellStyle name="_Table_Book1 (3)_Reconciliation of GAAP to Non-GAAP Adjusted_3" xfId="1804"/>
    <cellStyle name="_Table_Book1 (3)_Reconciliation of NI &amp; EPS_2" xfId="1805"/>
    <cellStyle name="_Table_Financials_v2" xfId="1806"/>
    <cellStyle name="_Table_Financials_v2_Book1 (3)" xfId="1807"/>
    <cellStyle name="_Table_Financials_v2_Book1 (3)_Q111 PR_NEW_2" xfId="1808"/>
    <cellStyle name="_Table_Financials_v2_Book1 (3)_Reconciliation of GAAP to Non-GAAP Adjusted_3" xfId="1809"/>
    <cellStyle name="_Table_Financials_v2_Book1 (3)_Reconciliation of NI &amp; EPS_2" xfId="1810"/>
    <cellStyle name="_Table_Financials_v2_Q111 PR_NEW_2" xfId="1811"/>
    <cellStyle name="_Table_Financials_v2_Reconciliation of GAAP to Non-GAAP Adjusted_3" xfId="1812"/>
    <cellStyle name="_Table_Financials_v2_Reconciliation of NI &amp; EPS_2" xfId="1813"/>
    <cellStyle name="_Table_Q111 PR_NEW_2" xfId="1814"/>
    <cellStyle name="_Table_Reconciliation of GAAP to Non-GAAP Adjusted_3" xfId="1815"/>
    <cellStyle name="_Table_Reconciliation of NI &amp; EPS_2" xfId="1816"/>
    <cellStyle name="_TableHead" xfId="1817"/>
    <cellStyle name="_TableHead_Book1 (3)" xfId="1818"/>
    <cellStyle name="_TableHead_Book1 (3)_Q111 PR_NEW_2" xfId="1819"/>
    <cellStyle name="_TableHead_Book1 (3)_Reconciliation of GAAP to Non-GAAP Adjusted_3" xfId="1820"/>
    <cellStyle name="_TableHead_Book1 (3)_Reconciliation of NI &amp; EPS_2" xfId="1821"/>
    <cellStyle name="_TableHead_Financials_v2" xfId="1822"/>
    <cellStyle name="_TableHead_Financials_v2_Book1 (3)" xfId="1823"/>
    <cellStyle name="_TableHead_Financials_v2_Book1 (3)_Q111 PR_NEW_2" xfId="1824"/>
    <cellStyle name="_TableHead_Financials_v2_Book1 (3)_Reconciliation of GAAP to Non-GAAP Adjusted_3" xfId="1825"/>
    <cellStyle name="_TableHead_Financials_v2_Book1 (3)_Reconciliation of NI &amp; EPS_2" xfId="1826"/>
    <cellStyle name="_TableHead_Financials_v2_Q111 PR_NEW_2" xfId="1827"/>
    <cellStyle name="_TableHead_Financials_v2_Reconciliation of GAAP to Non-GAAP Adjusted_3" xfId="1828"/>
    <cellStyle name="_TableHead_Financials_v2_Reconciliation of NI &amp; EPS_2" xfId="1829"/>
    <cellStyle name="_TableHead_Q111 PR_NEW_2" xfId="1830"/>
    <cellStyle name="_TableHead_Reconciliation of GAAP to Non-GAAP Adjusted_3" xfId="1831"/>
    <cellStyle name="_TableHead_Reconciliation of NI &amp; EPS_2" xfId="1832"/>
    <cellStyle name="_TableRowHead" xfId="1833"/>
    <cellStyle name="_TableRowHead_Financials_v2" xfId="1834"/>
    <cellStyle name="_TableRowHead_Financials_v2_Book1 (3)" xfId="1835"/>
    <cellStyle name="_TableSuperHead" xfId="1836"/>
    <cellStyle name="_TableSuperHead_Financials_v2" xfId="1837"/>
    <cellStyle name="_TableSuperHead_Financials_v2_Book1 (3)" xfId="1838"/>
    <cellStyle name="_Top deals Week 8" xfId="1839"/>
    <cellStyle name="_Top deals Week 8_Acquisition Schedules" xfId="1840"/>
    <cellStyle name="_Top deals Wweek 8" xfId="1841"/>
    <cellStyle name="_Top deals Wweek 8_Acquisition Schedules" xfId="1842"/>
    <cellStyle name="_TS 2006 Plan EMEA Rolf Summary 12-7-05" xfId="1843"/>
    <cellStyle name="_TS 2006 Plan EMEA Rolf Summary 12-7-05_Book1 (3)" xfId="1844"/>
    <cellStyle name="_units" xfId="1845"/>
    <cellStyle name="_units 2" xfId="1846"/>
    <cellStyle name="_US AS FY'05 Plan" xfId="1847"/>
    <cellStyle name="_US AS FY'05 Plan_Acquisition Schedules" xfId="1848"/>
    <cellStyle name="_US AS Oct Rev Fcst Details" xfId="1849"/>
    <cellStyle name="_US AS Oct Rev Fcst Details_Acquisition Schedules" xfId="1850"/>
    <cellStyle name="_US AS Q103 Financials1" xfId="1851"/>
    <cellStyle name="_US AS Q103 Financials1_Acquisition Schedules" xfId="1852"/>
    <cellStyle name="_US AS Update 11-22-02-revised" xfId="1853"/>
    <cellStyle name="_US AS Update 11-22-02-revised_Acquisition Schedules" xfId="1854"/>
    <cellStyle name="_US FY06 Plan Submission1" xfId="1855"/>
    <cellStyle name="_US FY06 Plan Submission1_Acquisition Schedules" xfId="1856"/>
    <cellStyle name="_USTheaterTotalPipeline" xfId="1857"/>
    <cellStyle name="_USTheaterTotalPipeline_Japan_Top_Deals_by_Theater_Profile_Sep_wk3" xfId="1858"/>
    <cellStyle name="_USTheaterTotalPipeline_Japan_Top_Deals_Q2_Wk4 (2)" xfId="1859"/>
    <cellStyle name="_USTheaterTotalPipeline_Japan_Top_Deals_Q2_Wk7" xfId="1860"/>
    <cellStyle name="_Validation Checklist Q3 FY08 MFG-031B" xfId="1861"/>
    <cellStyle name="_Validation_Checklist" xfId="1862"/>
    <cellStyle name="_WCM_JUL_FY07_FCST sonnyc V2 (3)" xfId="1863"/>
    <cellStyle name="_WCM_JUL_FY07_FCST sonnyc V2 (3) 2" xfId="1864"/>
    <cellStyle name="_WCP 9-14 Templates" xfId="1865"/>
    <cellStyle name="_WCP 9-14 Templates_Acquisition Schedules" xfId="1866"/>
    <cellStyle name="_WCP 9-26_European Theater (3)" xfId="1867"/>
    <cellStyle name="_WCP 9-26_European Theater (3) (2)" xfId="1868"/>
    <cellStyle name="_WCP 9-26_European Theater (3) (2)_Acquisition Schedules" xfId="1869"/>
    <cellStyle name="_WCP 9-26_European Theater (3)_Acquisition Schedules" xfId="1870"/>
    <cellStyle name="_WCP wd-1" xfId="1871"/>
    <cellStyle name="_WCP wd-1_Acquisition Schedules" xfId="1872"/>
    <cellStyle name="_WebEx P&amp;L tie-out template_Sep07_092107_Final2" xfId="1873"/>
    <cellStyle name="_WebEx P&amp;L tie-out template_Sep07_092107_Final2_Acquisition Schedules" xfId="1874"/>
    <cellStyle name="_WebEx P&amp;L tie-out template_Sep07_092107_Final2_Acquisition Schedules_1" xfId="1875"/>
    <cellStyle name="_WEBEX_FY09 FCST v4 (Kelly 100808)" xfId="1876"/>
    <cellStyle name="_Weekly Bookings Scorecard as at  wk13 Q3 FY02_Part II" xfId="1877"/>
    <cellStyle name="_Weekly Forecast FY06Q1 - Week03 (Jeff)" xfId="1878"/>
    <cellStyle name="_Weekly Forecast FY06Q1 - Week03 (Jeff)_Acquisition Schedules" xfId="1879"/>
    <cellStyle name="_weekly pack q4 week 13" xfId="1880"/>
    <cellStyle name="_weekly pack q4 week 13_Acquisition Schedules" xfId="1881"/>
    <cellStyle name="_WW 2nd Pass Bridge2" xfId="1882"/>
    <cellStyle name="_WW Exec Upload_W7.v3" xfId="1883"/>
    <cellStyle name="_WW Exec Upload_W7.v3_Acquisition Schedules" xfId="1884"/>
    <cellStyle name="_WW Recruitment Activity wk  Ending 05-6-05 A" xfId="1885"/>
    <cellStyle name="_WW Recruitment Activity wk  Ending 05-6-05 A 2" xfId="1886"/>
    <cellStyle name="_WW Recruitment Activity wk  Ending 05-6-05 A 3" xfId="1887"/>
    <cellStyle name="_WW Recruitment Activity wk  Ending 05-6-05 A 4" xfId="1888"/>
    <cellStyle name="_WW Recruitment Activity wk  Ending 05-6-05 A 5" xfId="1889"/>
    <cellStyle name="_WW Recruitment Activity wk  Ending 05-6-05 A 6" xfId="1890"/>
    <cellStyle name="_WW Recruitment Activity wk  Ending 05-6-05 A 7" xfId="1891"/>
    <cellStyle name="_WW Recruitment Activity wk  Ending 05-6-05 A 8" xfId="1892"/>
    <cellStyle name="_WW Recruitment Activity wk  Ending 05-6-05 A_Acquisition Schedules" xfId="1893"/>
    <cellStyle name="¦__x001d_" xfId="1894"/>
    <cellStyle name="¦n" xfId="1895"/>
    <cellStyle name="¦X­p" xfId="1896"/>
    <cellStyle name="¿é¤J" xfId="1897"/>
    <cellStyle name="¿é¥X" xfId="1898"/>
    <cellStyle name="’Ê‰Ý [0.00]_Region Orders (2)" xfId="1899"/>
    <cellStyle name="’Ê‰Ý_Region Orders (2)" xfId="1900"/>
    <cellStyle name="¤¤µ¥" xfId="1901"/>
    <cellStyle name="=C:\WINDOWS\SYSTEM32\COMMAND.COM" xfId="1902"/>
    <cellStyle name="=C:\WINNT35\SYSTEM32\COMMAND.COM" xfId="1903"/>
    <cellStyle name="»¡©ú¤å¦r" xfId="1904"/>
    <cellStyle name="»²¦â1" xfId="1905"/>
    <cellStyle name="»²¦â2" xfId="1906"/>
    <cellStyle name="»²¦â3" xfId="1907"/>
    <cellStyle name="»²¦â4" xfId="1908"/>
    <cellStyle name="»²¦â5" xfId="1909"/>
    <cellStyle name="»²¦â6" xfId="1910"/>
    <cellStyle name="•\¦Ï‚Ý‚ÌƒnƒCƒp[ƒŠƒ“ƒN" xfId="1911"/>
    <cellStyle name="•W€_Pacific Region P&amp;L" xfId="1912"/>
    <cellStyle name="•W_Asset Schedule" xfId="1913"/>
    <cellStyle name="0%" xfId="1914"/>
    <cellStyle name="0% 2" xfId="1915"/>
    <cellStyle name="0,0_x000a__x000a_NA_x000a__x000a_" xfId="1916"/>
    <cellStyle name="0,0_x000d__x000a_NA_x000d__x000a_" xfId="1917"/>
    <cellStyle name="0,0_x000d__x000a_NA_x000d__x000a_ 2" xfId="1918"/>
    <cellStyle name="0,0_x000d__x000a_NA_x000d__x000a_ 3" xfId="1919"/>
    <cellStyle name="0.0%" xfId="1920"/>
    <cellStyle name="0.00%" xfId="1921"/>
    <cellStyle name="0.0x" xfId="1922"/>
    <cellStyle name="000 PN" xfId="1923"/>
    <cellStyle name="¼ÐÃD" xfId="1924"/>
    <cellStyle name="¼ÐÃD 1" xfId="1925"/>
    <cellStyle name="¼ÐÃD 2" xfId="1926"/>
    <cellStyle name="¼ÐÃD 3" xfId="1927"/>
    <cellStyle name="¼ÐÃD 4" xfId="1928"/>
    <cellStyle name="20% - »²¦â1" xfId="1929"/>
    <cellStyle name="20% - »²¦â2" xfId="1930"/>
    <cellStyle name="20% - »²¦â3" xfId="1931"/>
    <cellStyle name="20% - »²¦â4" xfId="1932"/>
    <cellStyle name="20% - »²¦â5" xfId="1933"/>
    <cellStyle name="20% - »²¦â6" xfId="1934"/>
    <cellStyle name="20% - Accent1 2" xfId="1935"/>
    <cellStyle name="20% - Accent2 2" xfId="1936"/>
    <cellStyle name="20% - Accent3 2" xfId="1937"/>
    <cellStyle name="20% - Accent4 2" xfId="1938"/>
    <cellStyle name="20% - Accent5 2" xfId="1939"/>
    <cellStyle name="20% - Accent6 2" xfId="1940"/>
    <cellStyle name="20% - 輔色1" xfId="1941"/>
    <cellStyle name="20% - 輔色2" xfId="1942"/>
    <cellStyle name="20% - 輔色3" xfId="1943"/>
    <cellStyle name="20% - 輔色4" xfId="1944"/>
    <cellStyle name="20% - 輔色5" xfId="1945"/>
    <cellStyle name="20% - 輔色6" xfId="1946"/>
    <cellStyle name="259 PN" xfId="1947"/>
    <cellStyle name="³Æµù" xfId="1948"/>
    <cellStyle name="³sµ²ªºÀx¦s®æ" xfId="1949"/>
    <cellStyle name="40% - »²¦â1" xfId="1950"/>
    <cellStyle name="40% - »²¦â2" xfId="1951"/>
    <cellStyle name="40% - »²¦â3" xfId="1952"/>
    <cellStyle name="40% - »²¦â4" xfId="1953"/>
    <cellStyle name="40% - »²¦â5" xfId="1954"/>
    <cellStyle name="40% - »²¦â6" xfId="1955"/>
    <cellStyle name="40% - Accent1 2" xfId="1956"/>
    <cellStyle name="40% - Accent2 2" xfId="1957"/>
    <cellStyle name="40% - Accent3 2" xfId="1958"/>
    <cellStyle name="40% - Accent4 2" xfId="1959"/>
    <cellStyle name="40% - Accent5 2" xfId="1960"/>
    <cellStyle name="40% - Accent6 2" xfId="1961"/>
    <cellStyle name="40% - 輔色1" xfId="1962"/>
    <cellStyle name="40% - 輔色2" xfId="1963"/>
    <cellStyle name="40% - 輔色3" xfId="1964"/>
    <cellStyle name="40% - 輔色4" xfId="1965"/>
    <cellStyle name="40% - 輔色5" xfId="1966"/>
    <cellStyle name="40% - 輔色6" xfId="1967"/>
    <cellStyle name="6-0" xfId="1968"/>
    <cellStyle name="60% - »²¦â1" xfId="1969"/>
    <cellStyle name="60% - »²¦â2" xfId="1970"/>
    <cellStyle name="60% - »²¦â3" xfId="1971"/>
    <cellStyle name="60% - »²¦â4" xfId="1972"/>
    <cellStyle name="60% - »²¦â5" xfId="1973"/>
    <cellStyle name="60% - »²¦â6" xfId="1974"/>
    <cellStyle name="60% - Accent1 2" xfId="1975"/>
    <cellStyle name="60% - Accent2 2" xfId="1976"/>
    <cellStyle name="60% - Accent3 2" xfId="1977"/>
    <cellStyle name="60% - Accent4 2" xfId="1978"/>
    <cellStyle name="60% - Accent5 2" xfId="1979"/>
    <cellStyle name="60% - Accent6 2" xfId="1980"/>
    <cellStyle name="60% - 輔色1" xfId="1981"/>
    <cellStyle name="60% - 輔色2" xfId="1982"/>
    <cellStyle name="60% - 輔色3" xfId="1983"/>
    <cellStyle name="60% - 輔色4" xfId="1984"/>
    <cellStyle name="60% - 輔色5" xfId="1985"/>
    <cellStyle name="60% - 輔色6" xfId="1986"/>
    <cellStyle name="600 PN" xfId="1987"/>
    <cellStyle name="700 PN" xfId="1988"/>
    <cellStyle name="700 PN 2" xfId="1989"/>
    <cellStyle name="700 PN 3" xfId="1990"/>
    <cellStyle name="700 PN 4" xfId="1991"/>
    <cellStyle name="700 PN 5" xfId="1992"/>
    <cellStyle name="700 PN 6" xfId="1993"/>
    <cellStyle name="700 PN 7" xfId="1994"/>
    <cellStyle name="700 PN 8" xfId="1995"/>
    <cellStyle name="Äµ§i¤å¦r" xfId="1996"/>
    <cellStyle name="Ãa" xfId="1997"/>
    <cellStyle name="ac" xfId="1998"/>
    <cellStyle name="Accent1 2" xfId="1999"/>
    <cellStyle name="Accent2 2" xfId="2000"/>
    <cellStyle name="Accent3 2" xfId="2001"/>
    <cellStyle name="Accent4 2" xfId="2002"/>
    <cellStyle name="Accent5 2" xfId="2003"/>
    <cellStyle name="Accent6 2" xfId="2004"/>
    <cellStyle name="Account Code" xfId="2005"/>
    <cellStyle name="Account Name" xfId="2006"/>
    <cellStyle name="ActivateFontColor" xfId="2007"/>
    <cellStyle name="active" xfId="2008"/>
    <cellStyle name="active 2" xfId="2009"/>
    <cellStyle name="Actual Date" xfId="2010"/>
    <cellStyle name="Actual Date 2" xfId="2011"/>
    <cellStyle name="Actual Date 3" xfId="2012"/>
    <cellStyle name="Actual Date 4" xfId="2013"/>
    <cellStyle name="Actual Date 5" xfId="2014"/>
    <cellStyle name="Actual Date 6" xfId="2015"/>
    <cellStyle name="Actual Date 7" xfId="2016"/>
    <cellStyle name="Actual Date 8" xfId="2017"/>
    <cellStyle name="ÀË¬dÀx¦s®æ" xfId="2018"/>
    <cellStyle name="aPrice" xfId="2019"/>
    <cellStyle name="args.style" xfId="2020"/>
    <cellStyle name="args.style 2" xfId="2021"/>
    <cellStyle name="args.style 3" xfId="2022"/>
    <cellStyle name="args.style 4" xfId="2023"/>
    <cellStyle name="args.style 5" xfId="2024"/>
    <cellStyle name="args.style 6" xfId="2025"/>
    <cellStyle name="args.style 7" xfId="2026"/>
    <cellStyle name="args.style 8" xfId="2027"/>
    <cellStyle name="Arial 10" xfId="2028"/>
    <cellStyle name="Arial 12" xfId="2029"/>
    <cellStyle name="Arial10b" xfId="2030"/>
    <cellStyle name="Arial10b 2" xfId="2031"/>
    <cellStyle name="Arial10b 3" xfId="2032"/>
    <cellStyle name="Arial10b 4" xfId="2033"/>
    <cellStyle name="Arial10b 5" xfId="2034"/>
    <cellStyle name="Arial10b 6" xfId="2035"/>
    <cellStyle name="Arial10b 7" xfId="2036"/>
    <cellStyle name="Arial10b 8" xfId="2037"/>
    <cellStyle name="AutoFormat Options" xfId="2038"/>
    <cellStyle name="AutoFormat Options 10" xfId="2039"/>
    <cellStyle name="AutoFormat Options 10 2" xfId="2040"/>
    <cellStyle name="AutoFormat Options 11" xfId="2041"/>
    <cellStyle name="AutoFormat Options 11 2" xfId="2042"/>
    <cellStyle name="AutoFormat Options 2" xfId="2043"/>
    <cellStyle name="AutoFormat Options 2 2" xfId="2044"/>
    <cellStyle name="AutoFormat Options 3" xfId="2045"/>
    <cellStyle name="AutoFormat Options 3 2" xfId="2046"/>
    <cellStyle name="AutoFormat Options 4" xfId="2047"/>
    <cellStyle name="AutoFormat Options 4 2" xfId="2048"/>
    <cellStyle name="AutoFormat Options 5" xfId="2049"/>
    <cellStyle name="AutoFormat Options 5 2" xfId="2050"/>
    <cellStyle name="AutoFormat Options 6" xfId="2051"/>
    <cellStyle name="AutoFormat Options 6 2" xfId="2052"/>
    <cellStyle name="AutoFormat Options 7" xfId="2053"/>
    <cellStyle name="AutoFormat Options 7 2" xfId="2054"/>
    <cellStyle name="AutoFormat Options 8" xfId="2055"/>
    <cellStyle name="AutoFormat Options 8 2" xfId="2056"/>
    <cellStyle name="AutoFormat Options 9" xfId="2057"/>
    <cellStyle name="AutoFormat Options 9 2" xfId="2058"/>
    <cellStyle name="Background (,0)" xfId="2059"/>
    <cellStyle name="background grid" xfId="2060"/>
    <cellStyle name="Bad 2" xfId="2061"/>
    <cellStyle name="Black" xfId="2062"/>
    <cellStyle name="blank" xfId="2063"/>
    <cellStyle name="blue" xfId="2064"/>
    <cellStyle name="Body" xfId="2065"/>
    <cellStyle name="Body 2" xfId="2066"/>
    <cellStyle name="Bold grid (,0)" xfId="2067"/>
    <cellStyle name="Border" xfId="2068"/>
    <cellStyle name="Border table" xfId="2069"/>
    <cellStyle name="Bottom" xfId="2070"/>
    <cellStyle name="British Pound" xfId="2071"/>
    <cellStyle name="c" xfId="2072"/>
    <cellStyle name="Ç¥ÁØ_¿ù°£¿ä¾àº¸°í" xfId="2073"/>
    <cellStyle name="C600 PN" xfId="2074"/>
    <cellStyle name="C600 PN 2" xfId="2075"/>
    <cellStyle name="C600 PN 3" xfId="2076"/>
    <cellStyle name="C600 PN 4" xfId="2077"/>
    <cellStyle name="C600 PN 5" xfId="2078"/>
    <cellStyle name="C600 PN 6" xfId="2079"/>
    <cellStyle name="C600 PN 7" xfId="2080"/>
    <cellStyle name="C600 PN 8" xfId="2081"/>
    <cellStyle name="Calc Currency (0)" xfId="2082"/>
    <cellStyle name="Calc Currency (0) 10" xfId="2083"/>
    <cellStyle name="Calc Currency (0) 11" xfId="2084"/>
    <cellStyle name="Calc Currency (0) 12" xfId="2085"/>
    <cellStyle name="Calc Currency (0) 13" xfId="2086"/>
    <cellStyle name="Calc Currency (0) 14" xfId="2087"/>
    <cellStyle name="Calc Currency (0) 15" xfId="2088"/>
    <cellStyle name="Calc Currency (0) 16" xfId="2089"/>
    <cellStyle name="Calc Currency (0) 17" xfId="2090"/>
    <cellStyle name="Calc Currency (0) 18" xfId="2091"/>
    <cellStyle name="Calc Currency (0) 19" xfId="2092"/>
    <cellStyle name="Calc Currency (0) 2" xfId="2093"/>
    <cellStyle name="Calc Currency (0) 2 2" xfId="2094"/>
    <cellStyle name="Calc Currency (0) 20" xfId="2095"/>
    <cellStyle name="Calc Currency (0) 21" xfId="2096"/>
    <cellStyle name="Calc Currency (0) 22" xfId="2097"/>
    <cellStyle name="Calc Currency (0) 23" xfId="2098"/>
    <cellStyle name="Calc Currency (0) 24" xfId="2099"/>
    <cellStyle name="Calc Currency (0) 25" xfId="2100"/>
    <cellStyle name="Calc Currency (0) 26" xfId="2101"/>
    <cellStyle name="Calc Currency (0) 27" xfId="2102"/>
    <cellStyle name="Calc Currency (0) 28" xfId="2103"/>
    <cellStyle name="Calc Currency (0) 29" xfId="2104"/>
    <cellStyle name="Calc Currency (0) 3" xfId="2105"/>
    <cellStyle name="Calc Currency (0) 3 2" xfId="2106"/>
    <cellStyle name="Calc Currency (0) 30" xfId="2107"/>
    <cellStyle name="Calc Currency (0) 4" xfId="2108"/>
    <cellStyle name="Calc Currency (0) 4 2" xfId="2109"/>
    <cellStyle name="Calc Currency (0) 5" xfId="2110"/>
    <cellStyle name="Calc Currency (0) 5 2" xfId="2111"/>
    <cellStyle name="Calc Currency (0) 6" xfId="2112"/>
    <cellStyle name="Calc Currency (0) 6 2" xfId="2113"/>
    <cellStyle name="Calc Currency (0) 7" xfId="2114"/>
    <cellStyle name="Calc Currency (0) 7 2" xfId="2115"/>
    <cellStyle name="Calc Currency (0) 8" xfId="2116"/>
    <cellStyle name="Calc Currency (0) 8 2" xfId="2117"/>
    <cellStyle name="Calc Currency (0) 9" xfId="2118"/>
    <cellStyle name="Calc Currency (2)" xfId="2119"/>
    <cellStyle name="Calc Currency (2) 10" xfId="2120"/>
    <cellStyle name="Calc Currency (2) 11" xfId="2121"/>
    <cellStyle name="Calc Currency (2) 2" xfId="2122"/>
    <cellStyle name="Calc Currency (2) 3" xfId="2123"/>
    <cellStyle name="Calc Currency (2) 4" xfId="2124"/>
    <cellStyle name="Calc Currency (2) 5" xfId="2125"/>
    <cellStyle name="Calc Currency (2) 6" xfId="2126"/>
    <cellStyle name="Calc Currency (2) 7" xfId="2127"/>
    <cellStyle name="Calc Currency (2) 8" xfId="2128"/>
    <cellStyle name="Calc Currency (2) 9" xfId="2129"/>
    <cellStyle name="Calc Percent (0)" xfId="2130"/>
    <cellStyle name="Calc Percent (0) 10" xfId="2131"/>
    <cellStyle name="Calc Percent (0) 11" xfId="2132"/>
    <cellStyle name="Calc Percent (0) 2" xfId="2133"/>
    <cellStyle name="Calc Percent (0) 3" xfId="2134"/>
    <cellStyle name="Calc Percent (0) 4" xfId="2135"/>
    <cellStyle name="Calc Percent (0) 5" xfId="2136"/>
    <cellStyle name="Calc Percent (0) 6" xfId="2137"/>
    <cellStyle name="Calc Percent (0) 7" xfId="2138"/>
    <cellStyle name="Calc Percent (0) 8" xfId="2139"/>
    <cellStyle name="Calc Percent (0) 9" xfId="2140"/>
    <cellStyle name="Calc Percent (1)" xfId="2141"/>
    <cellStyle name="Calc Percent (1) 10" xfId="2142"/>
    <cellStyle name="Calc Percent (1) 11" xfId="2143"/>
    <cellStyle name="Calc Percent (1) 2" xfId="2144"/>
    <cellStyle name="Calc Percent (1) 3" xfId="2145"/>
    <cellStyle name="Calc Percent (1) 4" xfId="2146"/>
    <cellStyle name="Calc Percent (1) 5" xfId="2147"/>
    <cellStyle name="Calc Percent (1) 6" xfId="2148"/>
    <cellStyle name="Calc Percent (1) 7" xfId="2149"/>
    <cellStyle name="Calc Percent (1) 8" xfId="2150"/>
    <cellStyle name="Calc Percent (1) 9" xfId="2151"/>
    <cellStyle name="Calc Percent (2)" xfId="2152"/>
    <cellStyle name="Calc Percent (2) 10" xfId="2153"/>
    <cellStyle name="Calc Percent (2) 11" xfId="2154"/>
    <cellStyle name="Calc Percent (2) 2" xfId="2155"/>
    <cellStyle name="Calc Percent (2) 3" xfId="2156"/>
    <cellStyle name="Calc Percent (2) 4" xfId="2157"/>
    <cellStyle name="Calc Percent (2) 5" xfId="2158"/>
    <cellStyle name="Calc Percent (2) 6" xfId="2159"/>
    <cellStyle name="Calc Percent (2) 7" xfId="2160"/>
    <cellStyle name="Calc Percent (2) 8" xfId="2161"/>
    <cellStyle name="Calc Percent (2) 9" xfId="2162"/>
    <cellStyle name="Calc Units (0)" xfId="2163"/>
    <cellStyle name="Calc Units (0) 10" xfId="2164"/>
    <cellStyle name="Calc Units (0) 11" xfId="2165"/>
    <cellStyle name="Calc Units (0) 2" xfId="2166"/>
    <cellStyle name="Calc Units (0) 3" xfId="2167"/>
    <cellStyle name="Calc Units (0) 4" xfId="2168"/>
    <cellStyle name="Calc Units (0) 5" xfId="2169"/>
    <cellStyle name="Calc Units (0) 6" xfId="2170"/>
    <cellStyle name="Calc Units (0) 7" xfId="2171"/>
    <cellStyle name="Calc Units (0) 8" xfId="2172"/>
    <cellStyle name="Calc Units (0) 9" xfId="2173"/>
    <cellStyle name="Calc Units (1)" xfId="2174"/>
    <cellStyle name="Calc Units (1) 10" xfId="2175"/>
    <cellStyle name="Calc Units (1) 11" xfId="2176"/>
    <cellStyle name="Calc Units (1) 2" xfId="2177"/>
    <cellStyle name="Calc Units (1) 3" xfId="2178"/>
    <cellStyle name="Calc Units (1) 4" xfId="2179"/>
    <cellStyle name="Calc Units (1) 5" xfId="2180"/>
    <cellStyle name="Calc Units (1) 6" xfId="2181"/>
    <cellStyle name="Calc Units (1) 7" xfId="2182"/>
    <cellStyle name="Calc Units (1) 8" xfId="2183"/>
    <cellStyle name="Calc Units (1) 9" xfId="2184"/>
    <cellStyle name="Calc Units (2)" xfId="2185"/>
    <cellStyle name="Calc Units (2) 10" xfId="2186"/>
    <cellStyle name="Calc Units (2) 11" xfId="2187"/>
    <cellStyle name="Calc Units (2) 2" xfId="2188"/>
    <cellStyle name="Calc Units (2) 3" xfId="2189"/>
    <cellStyle name="Calc Units (2) 4" xfId="2190"/>
    <cellStyle name="Calc Units (2) 5" xfId="2191"/>
    <cellStyle name="Calc Units (2) 6" xfId="2192"/>
    <cellStyle name="Calc Units (2) 7" xfId="2193"/>
    <cellStyle name="Calc Units (2) 8" xfId="2194"/>
    <cellStyle name="Calc Units (2) 9" xfId="2195"/>
    <cellStyle name="Calculation 2" xfId="2196"/>
    <cellStyle name="Centered Heading" xfId="2197"/>
    <cellStyle name="Check Cell 2" xfId="2198"/>
    <cellStyle name="clear - Style2" xfId="2199"/>
    <cellStyle name="Cmnt - Style1" xfId="2200"/>
    <cellStyle name="Co. Names" xfId="2201"/>
    <cellStyle name="Col Heading" xfId="2202"/>
    <cellStyle name="Col Heading 10" xfId="2203"/>
    <cellStyle name="Col Heading 11" xfId="2204"/>
    <cellStyle name="Col Heading 12" xfId="2205"/>
    <cellStyle name="Col Heading 13" xfId="2206"/>
    <cellStyle name="Col Heading 14" xfId="2207"/>
    <cellStyle name="Col Heading 15" xfId="2208"/>
    <cellStyle name="Col Heading 16" xfId="2209"/>
    <cellStyle name="Col Heading 17" xfId="2210"/>
    <cellStyle name="Col Heading 18" xfId="2211"/>
    <cellStyle name="Col Heading 19" xfId="2212"/>
    <cellStyle name="Col Heading 2" xfId="2213"/>
    <cellStyle name="Col Heading 2 2" xfId="2214"/>
    <cellStyle name="Col Heading 2_Top 20-IR" xfId="2215"/>
    <cellStyle name="Col Heading 20" xfId="2216"/>
    <cellStyle name="Col Heading 21" xfId="2217"/>
    <cellStyle name="Col Heading 22" xfId="2218"/>
    <cellStyle name="Col Heading 23" xfId="2219"/>
    <cellStyle name="Col Heading 24" xfId="2220"/>
    <cellStyle name="Col Heading 25" xfId="2221"/>
    <cellStyle name="Col Heading 26" xfId="2222"/>
    <cellStyle name="Col Heading 27" xfId="2223"/>
    <cellStyle name="Col Heading 28" xfId="2224"/>
    <cellStyle name="Col Heading 29" xfId="2225"/>
    <cellStyle name="Col Heading 3" xfId="2226"/>
    <cellStyle name="Col Heading 3 2" xfId="2227"/>
    <cellStyle name="Col Heading 3_Top 20-IR" xfId="2228"/>
    <cellStyle name="Col Heading 30" xfId="2229"/>
    <cellStyle name="Col Heading 31" xfId="2230"/>
    <cellStyle name="Col Heading 32" xfId="2231"/>
    <cellStyle name="Col Heading 33" xfId="2232"/>
    <cellStyle name="Col Heading 4" xfId="2233"/>
    <cellStyle name="Col Heading 4 2" xfId="2234"/>
    <cellStyle name="Col Heading 4_Top 20-IR" xfId="2235"/>
    <cellStyle name="Col Heading 5" xfId="2236"/>
    <cellStyle name="Col Heading 6" xfId="2237"/>
    <cellStyle name="Col Heading 7" xfId="2238"/>
    <cellStyle name="Col Heading 8" xfId="2239"/>
    <cellStyle name="Col Heading 9" xfId="2240"/>
    <cellStyle name="Col Heads" xfId="2241"/>
    <cellStyle name="Col Heads 2" xfId="2242"/>
    <cellStyle name="Column_Title" xfId="2243"/>
    <cellStyle name="ColumnAttributeAbovePrompt" xfId="2244"/>
    <cellStyle name="ColumnAttributeAbovePrompt 2" xfId="2245"/>
    <cellStyle name="ColumnAttributePrompt" xfId="2246"/>
    <cellStyle name="ColumnAttributePrompt 2" xfId="2247"/>
    <cellStyle name="ColumnAttributeValue" xfId="2248"/>
    <cellStyle name="ColumnAttributeValue 2" xfId="2249"/>
    <cellStyle name="ColumnHeadingPrompt" xfId="2250"/>
    <cellStyle name="ColumnHeadingPrompt 2" xfId="2251"/>
    <cellStyle name="ColumnHeadingValue" xfId="2252"/>
    <cellStyle name="ColumnHeadingValue 2" xfId="2253"/>
    <cellStyle name="columns" xfId="2254"/>
    <cellStyle name="Comma" xfId="4339" builtinId="3"/>
    <cellStyle name="Comma  - Style1" xfId="2255"/>
    <cellStyle name="Comma  - Style1 2" xfId="2256"/>
    <cellStyle name="Comma  - Style2" xfId="2257"/>
    <cellStyle name="Comma  - Style3" xfId="2258"/>
    <cellStyle name="Comma  - Style4" xfId="2259"/>
    <cellStyle name="Comma  - Style5" xfId="2260"/>
    <cellStyle name="Comma  - Style6" xfId="2261"/>
    <cellStyle name="Comma  - Style7" xfId="2262"/>
    <cellStyle name="Comma  - Style8" xfId="2263"/>
    <cellStyle name="comma (,0)" xfId="2264"/>
    <cellStyle name="comma (,0) 10" xfId="2265"/>
    <cellStyle name="comma (,0) 11" xfId="2266"/>
    <cellStyle name="comma (,0) 12" xfId="2267"/>
    <cellStyle name="comma (,0) 13" xfId="2268"/>
    <cellStyle name="comma (,0) 14" xfId="2269"/>
    <cellStyle name="comma (,0) 15" xfId="2270"/>
    <cellStyle name="comma (,0) 16" xfId="2271"/>
    <cellStyle name="comma (,0) 17" xfId="2272"/>
    <cellStyle name="comma (,0) 18" xfId="2273"/>
    <cellStyle name="comma (,0) 19" xfId="2274"/>
    <cellStyle name="comma (,0) 2" xfId="2275"/>
    <cellStyle name="comma (,0) 20" xfId="2276"/>
    <cellStyle name="comma (,0) 21" xfId="2277"/>
    <cellStyle name="comma (,0) 22" xfId="2278"/>
    <cellStyle name="comma (,0) 23" xfId="2279"/>
    <cellStyle name="comma (,0) 24" xfId="2280"/>
    <cellStyle name="comma (,0) 25" xfId="2281"/>
    <cellStyle name="comma (,0) 26" xfId="2282"/>
    <cellStyle name="comma (,0) 27" xfId="2283"/>
    <cellStyle name="comma (,0) 28" xfId="2284"/>
    <cellStyle name="comma (,0) 29" xfId="2285"/>
    <cellStyle name="comma (,0) 3" xfId="2286"/>
    <cellStyle name="comma (,0) 30" xfId="2287"/>
    <cellStyle name="comma (,0) 4" xfId="2288"/>
    <cellStyle name="comma (,0) 5" xfId="2289"/>
    <cellStyle name="comma (,0) 6" xfId="2290"/>
    <cellStyle name="comma (,0) 7" xfId="2291"/>
    <cellStyle name="comma (,0) 8" xfId="2292"/>
    <cellStyle name="comma (,0) 9" xfId="2293"/>
    <cellStyle name="comma (,1)" xfId="2294"/>
    <cellStyle name="comma (,1) 2" xfId="2295"/>
    <cellStyle name="comma (,1) 3" xfId="2296"/>
    <cellStyle name="comma (,1) 4" xfId="2297"/>
    <cellStyle name="comma (,2)" xfId="2298"/>
    <cellStyle name="comma (,2) 2" xfId="2299"/>
    <cellStyle name="comma (,2) 3" xfId="2300"/>
    <cellStyle name="comma (,2) 4" xfId="2301"/>
    <cellStyle name="comma (0)" xfId="2302"/>
    <cellStyle name="comma (K0)" xfId="2303"/>
    <cellStyle name="comma (K0) 10" xfId="2304"/>
    <cellStyle name="comma (K0) 11" xfId="2305"/>
    <cellStyle name="comma (K0) 12" xfId="2306"/>
    <cellStyle name="comma (K0) 13" xfId="2307"/>
    <cellStyle name="comma (K0) 14" xfId="2308"/>
    <cellStyle name="comma (K0) 15" xfId="2309"/>
    <cellStyle name="comma (K0) 16" xfId="2310"/>
    <cellStyle name="comma (K0) 17" xfId="2311"/>
    <cellStyle name="comma (K0) 18" xfId="2312"/>
    <cellStyle name="comma (K0) 19" xfId="2313"/>
    <cellStyle name="comma (K0) 2" xfId="2314"/>
    <cellStyle name="comma (K0) 20" xfId="2315"/>
    <cellStyle name="comma (K0) 21" xfId="2316"/>
    <cellStyle name="comma (K0) 22" xfId="2317"/>
    <cellStyle name="comma (K0) 23" xfId="2318"/>
    <cellStyle name="comma (K0) 24" xfId="2319"/>
    <cellStyle name="comma (K0) 25" xfId="2320"/>
    <cellStyle name="comma (K0) 26" xfId="2321"/>
    <cellStyle name="comma (K0) 27" xfId="2322"/>
    <cellStyle name="comma (K0) 28" xfId="2323"/>
    <cellStyle name="comma (K0) 29" xfId="2324"/>
    <cellStyle name="comma (K0) 3" xfId="2325"/>
    <cellStyle name="comma (K0) 30" xfId="2326"/>
    <cellStyle name="comma (K0) 4" xfId="2327"/>
    <cellStyle name="comma (K0) 5" xfId="2328"/>
    <cellStyle name="comma (K0) 6" xfId="2329"/>
    <cellStyle name="comma (K0) 7" xfId="2330"/>
    <cellStyle name="comma (K0) 8" xfId="2331"/>
    <cellStyle name="comma (K0) 9" xfId="2332"/>
    <cellStyle name="comma (K1)" xfId="2333"/>
    <cellStyle name="comma (K1) 2" xfId="2334"/>
    <cellStyle name="comma (K1) 3" xfId="2335"/>
    <cellStyle name="comma (K1) 4" xfId="2336"/>
    <cellStyle name="comma (M0)" xfId="2337"/>
    <cellStyle name="comma (M0) 2" xfId="2338"/>
    <cellStyle name="comma (M0) 3" xfId="2339"/>
    <cellStyle name="comma (M0) 4" xfId="2340"/>
    <cellStyle name="comma (M1)" xfId="2341"/>
    <cellStyle name="comma (M1) 2" xfId="2342"/>
    <cellStyle name="comma (M1) 3" xfId="2343"/>
    <cellStyle name="comma (M1) 4" xfId="2344"/>
    <cellStyle name="Comma [00]" xfId="2345"/>
    <cellStyle name="Comma [00] 10" xfId="2346"/>
    <cellStyle name="Comma [00] 11" xfId="2347"/>
    <cellStyle name="Comma [00] 2" xfId="2348"/>
    <cellStyle name="Comma [00] 3" xfId="2349"/>
    <cellStyle name="Comma [00] 4" xfId="2350"/>
    <cellStyle name="Comma [00] 5" xfId="2351"/>
    <cellStyle name="Comma [00] 6" xfId="2352"/>
    <cellStyle name="Comma [00] 7" xfId="2353"/>
    <cellStyle name="Comma [00] 8" xfId="2354"/>
    <cellStyle name="Comma [00] 9" xfId="2355"/>
    <cellStyle name="comma [1]" xfId="2356"/>
    <cellStyle name="Comma [2]" xfId="2357"/>
    <cellStyle name="Comma 0" xfId="2358"/>
    <cellStyle name="Comma 0*" xfId="2359"/>
    <cellStyle name="Comma 10" xfId="2360"/>
    <cellStyle name="Comma 10 2" xfId="2361"/>
    <cellStyle name="Comma 10 3" xfId="2362"/>
    <cellStyle name="Comma 10 4" xfId="2363"/>
    <cellStyle name="Comma 10 5" xfId="2364"/>
    <cellStyle name="Comma 10 6" xfId="2365"/>
    <cellStyle name="Comma 10 7" xfId="2366"/>
    <cellStyle name="Comma 10 8" xfId="2367"/>
    <cellStyle name="Comma 10 9" xfId="2368"/>
    <cellStyle name="Comma 11" xfId="2369"/>
    <cellStyle name="Comma 11 2" xfId="2370"/>
    <cellStyle name="Comma 11 3" xfId="2371"/>
    <cellStyle name="Comma 11 4" xfId="2372"/>
    <cellStyle name="Comma 11 5" xfId="2373"/>
    <cellStyle name="Comma 11 6" xfId="2374"/>
    <cellStyle name="Comma 11 7" xfId="2375"/>
    <cellStyle name="Comma 11 8" xfId="2376"/>
    <cellStyle name="Comma 11 9" xfId="2377"/>
    <cellStyle name="Comma 12" xfId="2378"/>
    <cellStyle name="Comma 12 2" xfId="2379"/>
    <cellStyle name="Comma 12 3" xfId="2380"/>
    <cellStyle name="Comma 12 4" xfId="2381"/>
    <cellStyle name="Comma 12 5" xfId="2382"/>
    <cellStyle name="Comma 12 6" xfId="2383"/>
    <cellStyle name="Comma 12 7" xfId="2384"/>
    <cellStyle name="Comma 12 8" xfId="2385"/>
    <cellStyle name="Comma 12 9" xfId="2386"/>
    <cellStyle name="Comma 13" xfId="2387"/>
    <cellStyle name="Comma 13 2" xfId="2388"/>
    <cellStyle name="Comma 13 3" xfId="2389"/>
    <cellStyle name="Comma 13 4" xfId="2390"/>
    <cellStyle name="Comma 13 5" xfId="2391"/>
    <cellStyle name="Comma 13 6" xfId="2392"/>
    <cellStyle name="Comma 13 7" xfId="2393"/>
    <cellStyle name="Comma 13 8" xfId="2394"/>
    <cellStyle name="Comma 13 9" xfId="2395"/>
    <cellStyle name="Comma 14" xfId="2396"/>
    <cellStyle name="Comma 14 2" xfId="2397"/>
    <cellStyle name="Comma 14 3" xfId="2398"/>
    <cellStyle name="Comma 14 4" xfId="2399"/>
    <cellStyle name="Comma 14 5" xfId="2400"/>
    <cellStyle name="Comma 14 6" xfId="2401"/>
    <cellStyle name="Comma 14 7" xfId="2402"/>
    <cellStyle name="Comma 14 8" xfId="2403"/>
    <cellStyle name="Comma 14 9" xfId="2404"/>
    <cellStyle name="Comma 15" xfId="2405"/>
    <cellStyle name="Comma 16" xfId="2406"/>
    <cellStyle name="Comma 17" xfId="2407"/>
    <cellStyle name="Comma 18" xfId="2408"/>
    <cellStyle name="Comma 19" xfId="2409"/>
    <cellStyle name="Comma 2" xfId="2410"/>
    <cellStyle name="Comma 2 10" xfId="2411"/>
    <cellStyle name="Comma 2 2" xfId="2412"/>
    <cellStyle name="Comma 2 2 2" xfId="2413"/>
    <cellStyle name="Comma 2 2 2 2" xfId="2414"/>
    <cellStyle name="Comma 2 2 3" xfId="2415"/>
    <cellStyle name="Comma 2 2 4" xfId="2416"/>
    <cellStyle name="Comma 2 3" xfId="2417"/>
    <cellStyle name="Comma 2 3 2" xfId="2418"/>
    <cellStyle name="Comma 2 3 3" xfId="2419"/>
    <cellStyle name="Comma 2 3 4" xfId="2420"/>
    <cellStyle name="Comma 2 4" xfId="2421"/>
    <cellStyle name="Comma 2 5" xfId="2422"/>
    <cellStyle name="Comma 2 6" xfId="2423"/>
    <cellStyle name="Comma 2 7" xfId="2424"/>
    <cellStyle name="Comma 2 8" xfId="2425"/>
    <cellStyle name="Comma 2 9" xfId="2426"/>
    <cellStyle name="Comma 20" xfId="2427"/>
    <cellStyle name="Comma 21" xfId="2428"/>
    <cellStyle name="Comma 22" xfId="2429"/>
    <cellStyle name="Comma 23" xfId="2430"/>
    <cellStyle name="Comma 24" xfId="2431"/>
    <cellStyle name="Comma 25" xfId="2432"/>
    <cellStyle name="Comma 26" xfId="2433"/>
    <cellStyle name="Comma 27" xfId="2434"/>
    <cellStyle name="Comma 28" xfId="2435"/>
    <cellStyle name="Comma 29" xfId="4337"/>
    <cellStyle name="Comma 3" xfId="2436"/>
    <cellStyle name="Comma 3 10" xfId="2437"/>
    <cellStyle name="Comma 3 11" xfId="2438"/>
    <cellStyle name="Comma 3 2" xfId="2439"/>
    <cellStyle name="Comma 3 2 2" xfId="2440"/>
    <cellStyle name="Comma 3 3" xfId="2441"/>
    <cellStyle name="Comma 3 4" xfId="2442"/>
    <cellStyle name="Comma 3 5" xfId="2443"/>
    <cellStyle name="Comma 3 6" xfId="2444"/>
    <cellStyle name="Comma 3 7" xfId="2445"/>
    <cellStyle name="Comma 3 8" xfId="2446"/>
    <cellStyle name="Comma 3 9" xfId="2447"/>
    <cellStyle name="Comma 4" xfId="2448"/>
    <cellStyle name="Comma 4 2" xfId="2449"/>
    <cellStyle name="Comma 4 3" xfId="2450"/>
    <cellStyle name="Comma 4 4" xfId="2451"/>
    <cellStyle name="Comma 4 5" xfId="2452"/>
    <cellStyle name="Comma 4 6" xfId="2453"/>
    <cellStyle name="Comma 4 7" xfId="2454"/>
    <cellStyle name="Comma 4 8" xfId="2455"/>
    <cellStyle name="Comma 4 9" xfId="2456"/>
    <cellStyle name="Comma 5" xfId="2457"/>
    <cellStyle name="Comma 5 10" xfId="2458"/>
    <cellStyle name="Comma 5 11" xfId="2459"/>
    <cellStyle name="Comma 5 2" xfId="2460"/>
    <cellStyle name="Comma 5 3" xfId="2461"/>
    <cellStyle name="Comma 5 4" xfId="2462"/>
    <cellStyle name="Comma 5 5" xfId="2463"/>
    <cellStyle name="Comma 5 6" xfId="2464"/>
    <cellStyle name="Comma 5 7" xfId="2465"/>
    <cellStyle name="Comma 5 8" xfId="2466"/>
    <cellStyle name="Comma 5 9" xfId="2467"/>
    <cellStyle name="Comma 6" xfId="2468"/>
    <cellStyle name="Comma 6 2" xfId="2469"/>
    <cellStyle name="Comma 6 3" xfId="2470"/>
    <cellStyle name="Comma 7" xfId="2471"/>
    <cellStyle name="Comma 7 2" xfId="2472"/>
    <cellStyle name="Comma 7 3" xfId="2473"/>
    <cellStyle name="Comma 7 4" xfId="2474"/>
    <cellStyle name="Comma 7 5" xfId="2475"/>
    <cellStyle name="Comma 7 6" xfId="2476"/>
    <cellStyle name="Comma 7 7" xfId="2477"/>
    <cellStyle name="Comma 7 8" xfId="2478"/>
    <cellStyle name="Comma 7 9" xfId="2479"/>
    <cellStyle name="Comma 8" xfId="2480"/>
    <cellStyle name="Comma 8 2" xfId="2481"/>
    <cellStyle name="Comma 8 3" xfId="2482"/>
    <cellStyle name="Comma 8 4" xfId="2483"/>
    <cellStyle name="Comma 8 5" xfId="2484"/>
    <cellStyle name="Comma 8 6" xfId="2485"/>
    <cellStyle name="Comma 8 7" xfId="2486"/>
    <cellStyle name="Comma 8 8" xfId="2487"/>
    <cellStyle name="Comma 8 9" xfId="2488"/>
    <cellStyle name="Comma 9" xfId="2489"/>
    <cellStyle name="Comma 9 2" xfId="2490"/>
    <cellStyle name="Comma 9 3" xfId="2491"/>
    <cellStyle name="Comma 9 4" xfId="2492"/>
    <cellStyle name="Comma 9 5" xfId="2493"/>
    <cellStyle name="Comma 9 6" xfId="2494"/>
    <cellStyle name="Comma 9 7" xfId="2495"/>
    <cellStyle name="Comma 9 8" xfId="2496"/>
    <cellStyle name="Comma 9 9" xfId="2497"/>
    <cellStyle name="comma zerodec" xfId="2498"/>
    <cellStyle name="Comma,0" xfId="2499"/>
    <cellStyle name="Comma,1" xfId="2500"/>
    <cellStyle name="Comma,2" xfId="2501"/>
    <cellStyle name="Comma0" xfId="2502"/>
    <cellStyle name="Comma0 - Modelo1" xfId="2503"/>
    <cellStyle name="Comma0 - Style1" xfId="2504"/>
    <cellStyle name="Comma0 - Style3" xfId="2505"/>
    <cellStyle name="Comma0 2" xfId="2506"/>
    <cellStyle name="Comma0 3" xfId="2507"/>
    <cellStyle name="Comma0 4" xfId="2508"/>
    <cellStyle name="Comma0 5" xfId="2509"/>
    <cellStyle name="Comma0 6" xfId="2510"/>
    <cellStyle name="Comma0 7" xfId="2511"/>
    <cellStyle name="Comma0 8" xfId="2512"/>
    <cellStyle name="Comma0_Book1 (3)" xfId="2513"/>
    <cellStyle name="Comma1 - Modelo2" xfId="2514"/>
    <cellStyle name="Comma1 - Style2" xfId="2515"/>
    <cellStyle name="Company Name" xfId="2516"/>
    <cellStyle name="Compressed" xfId="2517"/>
    <cellStyle name="Compressed 2" xfId="2518"/>
    <cellStyle name="Compressed 3" xfId="2519"/>
    <cellStyle name="Compressed 4" xfId="2520"/>
    <cellStyle name="Compressed 5" xfId="2521"/>
    <cellStyle name="Compressed 6" xfId="2522"/>
    <cellStyle name="Compressed 7" xfId="2523"/>
    <cellStyle name="Compressed 8" xfId="2524"/>
    <cellStyle name="COMPS" xfId="2525"/>
    <cellStyle name="ContentsHyperlink" xfId="2526"/>
    <cellStyle name="ContentsHyperlink 2" xfId="2527"/>
    <cellStyle name="ContentsHyperlink 3" xfId="2528"/>
    <cellStyle name="ContentsHyperlink 4" xfId="2529"/>
    <cellStyle name="ContentsHyperlink 5" xfId="2530"/>
    <cellStyle name="ContentsHyperlink 6" xfId="2531"/>
    <cellStyle name="ContentsHyperlink 7" xfId="2532"/>
    <cellStyle name="ContentsHyperlink 8" xfId="2533"/>
    <cellStyle name="Contracts" xfId="2534"/>
    <cellStyle name="Copied" xfId="2535"/>
    <cellStyle name="Copied 2" xfId="2536"/>
    <cellStyle name="Copied 3" xfId="2537"/>
    <cellStyle name="Copied 4" xfId="2538"/>
    <cellStyle name="Copied 5" xfId="2539"/>
    <cellStyle name="Copied 6" xfId="2540"/>
    <cellStyle name="Copied 7" xfId="2541"/>
    <cellStyle name="Copied 8" xfId="2542"/>
    <cellStyle name="COST1" xfId="2543"/>
    <cellStyle name="COST1 2" xfId="2544"/>
    <cellStyle name="COST1 3" xfId="2545"/>
    <cellStyle name="COST1 4" xfId="2546"/>
    <cellStyle name="COST1 5" xfId="2547"/>
    <cellStyle name="COST1 6" xfId="2548"/>
    <cellStyle name="COST1 7" xfId="2549"/>
    <cellStyle name="COST1 8" xfId="2550"/>
    <cellStyle name="Cover Date" xfId="2551"/>
    <cellStyle name="Cover Subtitle" xfId="2552"/>
    <cellStyle name="Cover Title" xfId="2553"/>
    <cellStyle name="cross_pull" xfId="2554"/>
    <cellStyle name="Currency" xfId="1" builtinId="4"/>
    <cellStyle name="Currency (,0)" xfId="2555"/>
    <cellStyle name="Currency (,0) 2" xfId="2556"/>
    <cellStyle name="Currency (,0) 3" xfId="2557"/>
    <cellStyle name="Currency (,0) 4" xfId="2558"/>
    <cellStyle name="currency (,1)" xfId="2559"/>
    <cellStyle name="currency (,1) 2" xfId="2560"/>
    <cellStyle name="currency (,1) 3" xfId="2561"/>
    <cellStyle name="currency (,1) 4" xfId="2562"/>
    <cellStyle name="currency (,2)" xfId="2563"/>
    <cellStyle name="currency (,2) 2" xfId="2564"/>
    <cellStyle name="currency (,2) 3" xfId="2565"/>
    <cellStyle name="currency (,2) 4" xfId="2566"/>
    <cellStyle name="currency (,3)" xfId="2567"/>
    <cellStyle name="currency (K0)" xfId="2568"/>
    <cellStyle name="currency (K0) 10" xfId="2569"/>
    <cellStyle name="currency (K0) 11" xfId="2570"/>
    <cellStyle name="currency (K0) 12" xfId="2571"/>
    <cellStyle name="currency (K0) 13" xfId="2572"/>
    <cellStyle name="currency (K0) 14" xfId="2573"/>
    <cellStyle name="currency (K0) 15" xfId="2574"/>
    <cellStyle name="currency (K0) 16" xfId="2575"/>
    <cellStyle name="currency (K0) 17" xfId="2576"/>
    <cellStyle name="currency (K0) 18" xfId="2577"/>
    <cellStyle name="currency (K0) 19" xfId="2578"/>
    <cellStyle name="currency (K0) 2" xfId="2579"/>
    <cellStyle name="currency (K0) 20" xfId="2580"/>
    <cellStyle name="currency (K0) 21" xfId="2581"/>
    <cellStyle name="currency (K0) 22" xfId="2582"/>
    <cellStyle name="currency (K0) 23" xfId="2583"/>
    <cellStyle name="currency (K0) 24" xfId="2584"/>
    <cellStyle name="currency (K0) 25" xfId="2585"/>
    <cellStyle name="currency (K0) 26" xfId="2586"/>
    <cellStyle name="currency (K0) 27" xfId="2587"/>
    <cellStyle name="currency (K0) 28" xfId="2588"/>
    <cellStyle name="currency (K0) 29" xfId="2589"/>
    <cellStyle name="currency (K0) 3" xfId="2590"/>
    <cellStyle name="currency (K0) 30" xfId="2591"/>
    <cellStyle name="currency (K0) 4" xfId="2592"/>
    <cellStyle name="currency (K0) 5" xfId="2593"/>
    <cellStyle name="currency (K0) 6" xfId="2594"/>
    <cellStyle name="currency (K0) 7" xfId="2595"/>
    <cellStyle name="currency (K0) 8" xfId="2596"/>
    <cellStyle name="currency (K0) 9" xfId="2597"/>
    <cellStyle name="currency (K1)" xfId="2598"/>
    <cellStyle name="currency (K1) 2" xfId="2599"/>
    <cellStyle name="currency (K1) 3" xfId="2600"/>
    <cellStyle name="currency (K1) 4" xfId="2601"/>
    <cellStyle name="currency (K㰰)" xfId="2602"/>
    <cellStyle name="currency (M0)" xfId="2603"/>
    <cellStyle name="currency (M0) 2" xfId="2604"/>
    <cellStyle name="currency (M0) 3" xfId="2605"/>
    <cellStyle name="currency (M0) 4" xfId="2606"/>
    <cellStyle name="currency (M1)" xfId="2607"/>
    <cellStyle name="currency (M1) 2" xfId="2608"/>
    <cellStyle name="currency (M1) 3" xfId="2609"/>
    <cellStyle name="currency (M1) 4" xfId="2610"/>
    <cellStyle name="Currency [0] _KOL0698" xfId="2611"/>
    <cellStyle name="Currency [00]" xfId="2612"/>
    <cellStyle name="Currency [00] 10" xfId="2613"/>
    <cellStyle name="Currency [00] 11" xfId="2614"/>
    <cellStyle name="Currency [00] 2" xfId="2615"/>
    <cellStyle name="Currency [00] 3" xfId="2616"/>
    <cellStyle name="Currency [00] 4" xfId="2617"/>
    <cellStyle name="Currency [00] 5" xfId="2618"/>
    <cellStyle name="Currency [00] 6" xfId="2619"/>
    <cellStyle name="Currency [00] 7" xfId="2620"/>
    <cellStyle name="Currency [00] 8" xfId="2621"/>
    <cellStyle name="Currency [00] 9" xfId="2622"/>
    <cellStyle name="Currency [1]" xfId="2623"/>
    <cellStyle name="Currency [2]" xfId="2624"/>
    <cellStyle name="Currency 0" xfId="2625"/>
    <cellStyle name="Currency 10" xfId="4"/>
    <cellStyle name="Currency 11" xfId="5"/>
    <cellStyle name="Currency 12" xfId="2626"/>
    <cellStyle name="Currency 13" xfId="2627"/>
    <cellStyle name="Currency 14" xfId="2628"/>
    <cellStyle name="Currency 15" xfId="2629"/>
    <cellStyle name="Currency 16" xfId="2630"/>
    <cellStyle name="Currency 17" xfId="2631"/>
    <cellStyle name="Currency 18" xfId="2632"/>
    <cellStyle name="Currency 19" xfId="2633"/>
    <cellStyle name="Currency 2" xfId="2634"/>
    <cellStyle name="Currency 2 10" xfId="4087"/>
    <cellStyle name="Currency 2 100" xfId="4088"/>
    <cellStyle name="Currency 2 101" xfId="4089"/>
    <cellStyle name="Currency 2 102" xfId="4090"/>
    <cellStyle name="Currency 2 103" xfId="4091"/>
    <cellStyle name="Currency 2 104" xfId="4092"/>
    <cellStyle name="Currency 2 105" xfId="4093"/>
    <cellStyle name="Currency 2 106" xfId="4094"/>
    <cellStyle name="Currency 2 107" xfId="4095"/>
    <cellStyle name="Currency 2 108" xfId="4096"/>
    <cellStyle name="Currency 2 109" xfId="4097"/>
    <cellStyle name="Currency 2 11" xfId="4098"/>
    <cellStyle name="Currency 2 110" xfId="4099"/>
    <cellStyle name="Currency 2 111" xfId="4100"/>
    <cellStyle name="Currency 2 112" xfId="4101"/>
    <cellStyle name="Currency 2 113" xfId="4102"/>
    <cellStyle name="Currency 2 114" xfId="4103"/>
    <cellStyle name="Currency 2 115" xfId="4104"/>
    <cellStyle name="Currency 2 116" xfId="4105"/>
    <cellStyle name="Currency 2 117" xfId="4106"/>
    <cellStyle name="Currency 2 118" xfId="4107"/>
    <cellStyle name="Currency 2 119" xfId="4108"/>
    <cellStyle name="Currency 2 12" xfId="4109"/>
    <cellStyle name="Currency 2 120" xfId="4110"/>
    <cellStyle name="Currency 2 121" xfId="4111"/>
    <cellStyle name="Currency 2 122" xfId="4112"/>
    <cellStyle name="Currency 2 123" xfId="4113"/>
    <cellStyle name="Currency 2 124" xfId="4114"/>
    <cellStyle name="Currency 2 125" xfId="4115"/>
    <cellStyle name="Currency 2 126" xfId="4116"/>
    <cellStyle name="Currency 2 127" xfId="4117"/>
    <cellStyle name="Currency 2 128" xfId="4118"/>
    <cellStyle name="Currency 2 129" xfId="4119"/>
    <cellStyle name="Currency 2 13" xfId="4120"/>
    <cellStyle name="Currency 2 130" xfId="4121"/>
    <cellStyle name="Currency 2 131" xfId="4122"/>
    <cellStyle name="Currency 2 132" xfId="4123"/>
    <cellStyle name="Currency 2 133" xfId="4124"/>
    <cellStyle name="Currency 2 134" xfId="4125"/>
    <cellStyle name="Currency 2 135" xfId="4126"/>
    <cellStyle name="Currency 2 136" xfId="4127"/>
    <cellStyle name="Currency 2 137" xfId="4128"/>
    <cellStyle name="Currency 2 138" xfId="4129"/>
    <cellStyle name="Currency 2 139" xfId="4130"/>
    <cellStyle name="Currency 2 14" xfId="4131"/>
    <cellStyle name="Currency 2 140" xfId="4132"/>
    <cellStyle name="Currency 2 141" xfId="4133"/>
    <cellStyle name="Currency 2 142" xfId="4134"/>
    <cellStyle name="Currency 2 143" xfId="4135"/>
    <cellStyle name="Currency 2 144" xfId="4136"/>
    <cellStyle name="Currency 2 145" xfId="4137"/>
    <cellStyle name="Currency 2 146" xfId="4138"/>
    <cellStyle name="Currency 2 147" xfId="4139"/>
    <cellStyle name="Currency 2 148" xfId="4140"/>
    <cellStyle name="Currency 2 149" xfId="4141"/>
    <cellStyle name="Currency 2 15" xfId="4142"/>
    <cellStyle name="Currency 2 150" xfId="4143"/>
    <cellStyle name="Currency 2 151" xfId="4144"/>
    <cellStyle name="Currency 2 152" xfId="4145"/>
    <cellStyle name="Currency 2 153" xfId="4146"/>
    <cellStyle name="Currency 2 154" xfId="4147"/>
    <cellStyle name="Currency 2 155" xfId="4148"/>
    <cellStyle name="Currency 2 156" xfId="4149"/>
    <cellStyle name="Currency 2 157" xfId="4150"/>
    <cellStyle name="Currency 2 158" xfId="4151"/>
    <cellStyle name="Currency 2 159" xfId="4152"/>
    <cellStyle name="Currency 2 16" xfId="4153"/>
    <cellStyle name="Currency 2 160" xfId="4154"/>
    <cellStyle name="Currency 2 161" xfId="4155"/>
    <cellStyle name="Currency 2 162" xfId="4156"/>
    <cellStyle name="Currency 2 163" xfId="4157"/>
    <cellStyle name="Currency 2 164" xfId="4158"/>
    <cellStyle name="Currency 2 165" xfId="4159"/>
    <cellStyle name="Currency 2 166" xfId="4160"/>
    <cellStyle name="Currency 2 167" xfId="4161"/>
    <cellStyle name="Currency 2 168" xfId="4162"/>
    <cellStyle name="Currency 2 169" xfId="4163"/>
    <cellStyle name="Currency 2 17" xfId="4164"/>
    <cellStyle name="Currency 2 170" xfId="4165"/>
    <cellStyle name="Currency 2 171" xfId="4166"/>
    <cellStyle name="Currency 2 172" xfId="4167"/>
    <cellStyle name="Currency 2 173" xfId="4168"/>
    <cellStyle name="Currency 2 174" xfId="4169"/>
    <cellStyle name="Currency 2 175" xfId="4170"/>
    <cellStyle name="Currency 2 176" xfId="4171"/>
    <cellStyle name="Currency 2 177" xfId="4172"/>
    <cellStyle name="Currency 2 178" xfId="4173"/>
    <cellStyle name="Currency 2 179" xfId="4174"/>
    <cellStyle name="Currency 2 18" xfId="4175"/>
    <cellStyle name="Currency 2 180" xfId="4176"/>
    <cellStyle name="Currency 2 181" xfId="4177"/>
    <cellStyle name="Currency 2 182" xfId="4178"/>
    <cellStyle name="Currency 2 183" xfId="4179"/>
    <cellStyle name="Currency 2 184" xfId="4180"/>
    <cellStyle name="Currency 2 185" xfId="4181"/>
    <cellStyle name="Currency 2 186" xfId="4182"/>
    <cellStyle name="Currency 2 187" xfId="4183"/>
    <cellStyle name="Currency 2 188" xfId="4184"/>
    <cellStyle name="Currency 2 189" xfId="4185"/>
    <cellStyle name="Currency 2 19" xfId="4186"/>
    <cellStyle name="Currency 2 190" xfId="4187"/>
    <cellStyle name="Currency 2 191" xfId="4188"/>
    <cellStyle name="Currency 2 192" xfId="4189"/>
    <cellStyle name="Currency 2 193" xfId="4190"/>
    <cellStyle name="Currency 2 194" xfId="4191"/>
    <cellStyle name="Currency 2 195" xfId="4192"/>
    <cellStyle name="Currency 2 196" xfId="4193"/>
    <cellStyle name="Currency 2 197" xfId="4194"/>
    <cellStyle name="Currency 2 198" xfId="4195"/>
    <cellStyle name="Currency 2 199" xfId="4196"/>
    <cellStyle name="Currency 2 2" xfId="2635"/>
    <cellStyle name="Currency 2 20" xfId="4197"/>
    <cellStyle name="Currency 2 200" xfId="4198"/>
    <cellStyle name="Currency 2 201" xfId="4199"/>
    <cellStyle name="Currency 2 202" xfId="4200"/>
    <cellStyle name="Currency 2 203" xfId="4201"/>
    <cellStyle name="Currency 2 204" xfId="4202"/>
    <cellStyle name="Currency 2 205" xfId="4203"/>
    <cellStyle name="Currency 2 206" xfId="4204"/>
    <cellStyle name="Currency 2 207" xfId="4205"/>
    <cellStyle name="Currency 2 208" xfId="4206"/>
    <cellStyle name="Currency 2 209" xfId="4207"/>
    <cellStyle name="Currency 2 21" xfId="4208"/>
    <cellStyle name="Currency 2 210" xfId="4209"/>
    <cellStyle name="Currency 2 211" xfId="4210"/>
    <cellStyle name="Currency 2 212" xfId="4211"/>
    <cellStyle name="Currency 2 213" xfId="4212"/>
    <cellStyle name="Currency 2 214" xfId="4213"/>
    <cellStyle name="Currency 2 215" xfId="4214"/>
    <cellStyle name="Currency 2 216" xfId="4215"/>
    <cellStyle name="Currency 2 217" xfId="4216"/>
    <cellStyle name="Currency 2 218" xfId="4217"/>
    <cellStyle name="Currency 2 219" xfId="4218"/>
    <cellStyle name="Currency 2 22" xfId="4219"/>
    <cellStyle name="Currency 2 220" xfId="4220"/>
    <cellStyle name="Currency 2 221" xfId="4221"/>
    <cellStyle name="Currency 2 222" xfId="4222"/>
    <cellStyle name="Currency 2 223" xfId="4223"/>
    <cellStyle name="Currency 2 224" xfId="4224"/>
    <cellStyle name="Currency 2 225" xfId="4225"/>
    <cellStyle name="Currency 2 226" xfId="4226"/>
    <cellStyle name="Currency 2 227" xfId="4227"/>
    <cellStyle name="Currency 2 228" xfId="4228"/>
    <cellStyle name="Currency 2 229" xfId="4229"/>
    <cellStyle name="Currency 2 23" xfId="4230"/>
    <cellStyle name="Currency 2 230" xfId="4231"/>
    <cellStyle name="Currency 2 231" xfId="4232"/>
    <cellStyle name="Currency 2 232" xfId="4233"/>
    <cellStyle name="Currency 2 233" xfId="4234"/>
    <cellStyle name="Currency 2 234" xfId="4235"/>
    <cellStyle name="Currency 2 235" xfId="4236"/>
    <cellStyle name="Currency 2 236" xfId="4237"/>
    <cellStyle name="Currency 2 237" xfId="4238"/>
    <cellStyle name="Currency 2 238" xfId="4239"/>
    <cellStyle name="Currency 2 239" xfId="4240"/>
    <cellStyle name="Currency 2 24" xfId="4241"/>
    <cellStyle name="Currency 2 240" xfId="4242"/>
    <cellStyle name="Currency 2 241" xfId="4243"/>
    <cellStyle name="Currency 2 242" xfId="4244"/>
    <cellStyle name="Currency 2 243" xfId="4245"/>
    <cellStyle name="Currency 2 244" xfId="4246"/>
    <cellStyle name="Currency 2 245" xfId="4247"/>
    <cellStyle name="Currency 2 246" xfId="4248"/>
    <cellStyle name="Currency 2 247" xfId="4249"/>
    <cellStyle name="Currency 2 248" xfId="4250"/>
    <cellStyle name="Currency 2 249" xfId="4251"/>
    <cellStyle name="Currency 2 25" xfId="4252"/>
    <cellStyle name="Currency 2 250" xfId="4253"/>
    <cellStyle name="Currency 2 251" xfId="4254"/>
    <cellStyle name="Currency 2 252" xfId="4255"/>
    <cellStyle name="Currency 2 253" xfId="4256"/>
    <cellStyle name="Currency 2 254" xfId="4257"/>
    <cellStyle name="Currency 2 26" xfId="4258"/>
    <cellStyle name="Currency 2 27" xfId="4259"/>
    <cellStyle name="Currency 2 28" xfId="4260"/>
    <cellStyle name="Currency 2 29" xfId="4261"/>
    <cellStyle name="Currency 2 3" xfId="2636"/>
    <cellStyle name="Currency 2 30" xfId="4262"/>
    <cellStyle name="Currency 2 31" xfId="4263"/>
    <cellStyle name="Currency 2 32" xfId="4264"/>
    <cellStyle name="Currency 2 33" xfId="4265"/>
    <cellStyle name="Currency 2 34" xfId="4266"/>
    <cellStyle name="Currency 2 35" xfId="4267"/>
    <cellStyle name="Currency 2 36" xfId="4268"/>
    <cellStyle name="Currency 2 37" xfId="4269"/>
    <cellStyle name="Currency 2 38" xfId="4270"/>
    <cellStyle name="Currency 2 39" xfId="4271"/>
    <cellStyle name="Currency 2 4" xfId="2637"/>
    <cellStyle name="Currency 2 40" xfId="4272"/>
    <cellStyle name="Currency 2 41" xfId="4273"/>
    <cellStyle name="Currency 2 42" xfId="4274"/>
    <cellStyle name="Currency 2 43" xfId="4275"/>
    <cellStyle name="Currency 2 44" xfId="4276"/>
    <cellStyle name="Currency 2 45" xfId="4277"/>
    <cellStyle name="Currency 2 46" xfId="4278"/>
    <cellStyle name="Currency 2 47" xfId="4279"/>
    <cellStyle name="Currency 2 48" xfId="4280"/>
    <cellStyle name="Currency 2 49" xfId="4281"/>
    <cellStyle name="Currency 2 5" xfId="2638"/>
    <cellStyle name="Currency 2 50" xfId="4282"/>
    <cellStyle name="Currency 2 51" xfId="4283"/>
    <cellStyle name="Currency 2 52" xfId="4284"/>
    <cellStyle name="Currency 2 53" xfId="4285"/>
    <cellStyle name="Currency 2 54" xfId="4286"/>
    <cellStyle name="Currency 2 55" xfId="4287"/>
    <cellStyle name="Currency 2 56" xfId="4288"/>
    <cellStyle name="Currency 2 57" xfId="4289"/>
    <cellStyle name="Currency 2 58" xfId="4290"/>
    <cellStyle name="Currency 2 59" xfId="4291"/>
    <cellStyle name="Currency 2 6" xfId="4292"/>
    <cellStyle name="Currency 2 60" xfId="4293"/>
    <cellStyle name="Currency 2 61" xfId="4294"/>
    <cellStyle name="Currency 2 62" xfId="4295"/>
    <cellStyle name="Currency 2 63" xfId="4296"/>
    <cellStyle name="Currency 2 64" xfId="4297"/>
    <cellStyle name="Currency 2 65" xfId="4298"/>
    <cellStyle name="Currency 2 66" xfId="4299"/>
    <cellStyle name="Currency 2 67" xfId="4300"/>
    <cellStyle name="Currency 2 68" xfId="4301"/>
    <cellStyle name="Currency 2 69" xfId="4302"/>
    <cellStyle name="Currency 2 7" xfId="4303"/>
    <cellStyle name="Currency 2 70" xfId="4304"/>
    <cellStyle name="Currency 2 71" xfId="4305"/>
    <cellStyle name="Currency 2 72" xfId="4306"/>
    <cellStyle name="Currency 2 73" xfId="4307"/>
    <cellStyle name="Currency 2 74" xfId="4308"/>
    <cellStyle name="Currency 2 75" xfId="4309"/>
    <cellStyle name="Currency 2 76" xfId="4310"/>
    <cellStyle name="Currency 2 77" xfId="4311"/>
    <cellStyle name="Currency 2 78" xfId="4312"/>
    <cellStyle name="Currency 2 79" xfId="4313"/>
    <cellStyle name="Currency 2 8" xfId="4314"/>
    <cellStyle name="Currency 2 80" xfId="4315"/>
    <cellStyle name="Currency 2 81" xfId="4316"/>
    <cellStyle name="Currency 2 82" xfId="4317"/>
    <cellStyle name="Currency 2 83" xfId="4318"/>
    <cellStyle name="Currency 2 84" xfId="4319"/>
    <cellStyle name="Currency 2 85" xfId="4320"/>
    <cellStyle name="Currency 2 86" xfId="4321"/>
    <cellStyle name="Currency 2 87" xfId="4322"/>
    <cellStyle name="Currency 2 88" xfId="4323"/>
    <cellStyle name="Currency 2 89" xfId="4324"/>
    <cellStyle name="Currency 2 9" xfId="4325"/>
    <cellStyle name="Currency 2 90" xfId="4326"/>
    <cellStyle name="Currency 2 91" xfId="4327"/>
    <cellStyle name="Currency 2 92" xfId="4328"/>
    <cellStyle name="Currency 2 93" xfId="4329"/>
    <cellStyle name="Currency 2 94" xfId="4330"/>
    <cellStyle name="Currency 2 95" xfId="4331"/>
    <cellStyle name="Currency 2 96" xfId="4332"/>
    <cellStyle name="Currency 2 97" xfId="4333"/>
    <cellStyle name="Currency 2 98" xfId="4334"/>
    <cellStyle name="Currency 2 99" xfId="4335"/>
    <cellStyle name="Currency 20" xfId="2639"/>
    <cellStyle name="Currency 21" xfId="2640"/>
    <cellStyle name="Currency 22" xfId="2641"/>
    <cellStyle name="Currency 23" xfId="2642"/>
    <cellStyle name="Currency 24" xfId="2643"/>
    <cellStyle name="Currency 25" xfId="2644"/>
    <cellStyle name="Currency 26" xfId="2645"/>
    <cellStyle name="Currency 27" xfId="4086"/>
    <cellStyle name="Currency 28" xfId="4343"/>
    <cellStyle name="Currency 29" xfId="4340"/>
    <cellStyle name="Currency 3" xfId="2646"/>
    <cellStyle name="Currency 4" xfId="2647"/>
    <cellStyle name="Currency 5" xfId="2648"/>
    <cellStyle name="Currency 6" xfId="2649"/>
    <cellStyle name="Currency 7" xfId="2650"/>
    <cellStyle name="Currency 8" xfId="2651"/>
    <cellStyle name="Currency 9" xfId="2652"/>
    <cellStyle name="Currency- no decimal" xfId="2653"/>
    <cellStyle name="Currency- no decimal 10" xfId="2654"/>
    <cellStyle name="Currency- no decimal 10 2" xfId="2655"/>
    <cellStyle name="Currency- no decimal 11" xfId="2656"/>
    <cellStyle name="Currency- no decimal 11 2" xfId="2657"/>
    <cellStyle name="Currency- no decimal 2" xfId="2658"/>
    <cellStyle name="Currency- no decimal 2 2" xfId="2659"/>
    <cellStyle name="Currency- no decimal 3" xfId="2660"/>
    <cellStyle name="Currency- no decimal 3 2" xfId="2661"/>
    <cellStyle name="Currency- no decimal 4" xfId="2662"/>
    <cellStyle name="Currency- no decimal 4 2" xfId="2663"/>
    <cellStyle name="Currency- no decimal 5" xfId="2664"/>
    <cellStyle name="Currency- no decimal 5 2" xfId="2665"/>
    <cellStyle name="Currency- no decimal 6" xfId="2666"/>
    <cellStyle name="Currency- no decimal 6 2" xfId="2667"/>
    <cellStyle name="Currency- no decimal 7" xfId="2668"/>
    <cellStyle name="Currency- no decimal 7 2" xfId="2669"/>
    <cellStyle name="Currency- no decimal 8" xfId="2670"/>
    <cellStyle name="Currency- no decimal 8 2" xfId="2671"/>
    <cellStyle name="Currency- no decimal 9" xfId="2672"/>
    <cellStyle name="Currency- no decimal 9 2" xfId="2673"/>
    <cellStyle name="Currency Style" xfId="2674"/>
    <cellStyle name="Currency Style 2" xfId="2675"/>
    <cellStyle name="Currency,0" xfId="2676"/>
    <cellStyle name="Currency,2" xfId="2677"/>
    <cellStyle name="Currency0" xfId="2678"/>
    <cellStyle name="Currency0 2" xfId="2679"/>
    <cellStyle name="Currency0 3" xfId="2680"/>
    <cellStyle name="Currency0 4" xfId="2681"/>
    <cellStyle name="Currency0 5" xfId="2682"/>
    <cellStyle name="Currency0 6" xfId="2683"/>
    <cellStyle name="Currency0 7" xfId="2684"/>
    <cellStyle name="Currency0 8" xfId="2685"/>
    <cellStyle name="Currency1" xfId="2686"/>
    <cellStyle name="Currency2" xfId="2687"/>
    <cellStyle name="DATA_ENT" xfId="2688"/>
    <cellStyle name="Date" xfId="2689"/>
    <cellStyle name="Date - mmm-dd" xfId="2690"/>
    <cellStyle name="Date - Style2" xfId="2691"/>
    <cellStyle name="date (d/m)" xfId="2692"/>
    <cellStyle name="date (d/m/y)" xfId="2693"/>
    <cellStyle name="date (d/m/y) 2" xfId="2694"/>
    <cellStyle name="date (d/m/y) 3" xfId="2695"/>
    <cellStyle name="date (d/m/y) 4" xfId="2696"/>
    <cellStyle name="date (m-y)" xfId="2697"/>
    <cellStyle name="Date [d-mmm-yy]" xfId="2698"/>
    <cellStyle name="Date [mm-d-yy]" xfId="2699"/>
    <cellStyle name="Date [mm-d-yyyy]" xfId="2700"/>
    <cellStyle name="Date [mmm-d-yyyy]" xfId="2701"/>
    <cellStyle name="Date [mmm-yy]" xfId="2702"/>
    <cellStyle name="Date [yyyy]" xfId="2703"/>
    <cellStyle name="Date 2" xfId="2704"/>
    <cellStyle name="Date 3" xfId="2705"/>
    <cellStyle name="Date 4" xfId="2706"/>
    <cellStyle name="Date 5" xfId="2707"/>
    <cellStyle name="Date 6" xfId="2708"/>
    <cellStyle name="Date 7" xfId="2709"/>
    <cellStyle name="Date 8" xfId="2710"/>
    <cellStyle name="Date Aligned" xfId="2711"/>
    <cellStyle name="Date Short" xfId="2712"/>
    <cellStyle name="Date_0706_CISCO Q4 FCST_CISCO VIEW_062107_V1A_CHQ PLNG" xfId="2713"/>
    <cellStyle name="Days" xfId="2714"/>
    <cellStyle name="DblLineDollarAcct" xfId="2715"/>
    <cellStyle name="DblLinePercent" xfId="2716"/>
    <cellStyle name="DeActivateFontColor" xfId="2717"/>
    <cellStyle name="DELTA" xfId="2718"/>
    <cellStyle name="DELTA 2" xfId="2719"/>
    <cellStyle name="DELTA 2 2" xfId="2720"/>
    <cellStyle name="DELTA 2 3" xfId="2721"/>
    <cellStyle name="DELTA 2 4" xfId="2722"/>
    <cellStyle name="DELTA 2_Top 20-IR" xfId="2723"/>
    <cellStyle name="DELTA 3" xfId="2724"/>
    <cellStyle name="DELTA 3 2" xfId="2725"/>
    <cellStyle name="DELTA 3 3" xfId="2726"/>
    <cellStyle name="DELTA 3 4" xfId="2727"/>
    <cellStyle name="DELTA 3_Top 20-IR" xfId="2728"/>
    <cellStyle name="DELTA 4" xfId="2729"/>
    <cellStyle name="DELTA 4 2" xfId="2730"/>
    <cellStyle name="DELTA 4 3" xfId="2731"/>
    <cellStyle name="DELTA 4 4" xfId="2732"/>
    <cellStyle name="DELTA 4_Top 20-IR" xfId="2733"/>
    <cellStyle name="DELTA 5" xfId="2734"/>
    <cellStyle name="DELTA 6" xfId="2735"/>
    <cellStyle name="DELTA 7" xfId="2736"/>
    <cellStyle name="DELTA 8" xfId="2737"/>
    <cellStyle name="Description" xfId="2738"/>
    <cellStyle name="Description 2" xfId="2739"/>
    <cellStyle name="Dezimal [0]_Budget 1999 MK" xfId="2740"/>
    <cellStyle name="Dezimal_Budget 1999 MK" xfId="2741"/>
    <cellStyle name="Dia" xfId="2742"/>
    <cellStyle name="Diagramsumma A" xfId="2743"/>
    <cellStyle name="Diagramtext A" xfId="2744"/>
    <cellStyle name="dollar" xfId="2745"/>
    <cellStyle name="Dollar (zero dec)" xfId="2746"/>
    <cellStyle name="DollarAccounting" xfId="2747"/>
    <cellStyle name="dollars" xfId="2748"/>
    <cellStyle name="Dotted Line" xfId="2749"/>
    <cellStyle name="Double Accounting" xfId="2750"/>
    <cellStyle name="Double Line 25.5" xfId="6"/>
    <cellStyle name="DOWNFOOT" xfId="2751"/>
    <cellStyle name="Driver Normal" xfId="2752"/>
    <cellStyle name="Driver Percent" xfId="2753"/>
    <cellStyle name="EMC Auto/Manual Column Header" xfId="2754"/>
    <cellStyle name="EMC Automatic Calc Column Header" xfId="2755"/>
    <cellStyle name="EMC Column Header" xfId="2756"/>
    <cellStyle name="EMC Manual Input Column Header" xfId="2757"/>
    <cellStyle name="EMC ROW Header" xfId="2758"/>
    <cellStyle name="EMC SubTitle" xfId="2759"/>
    <cellStyle name="EMC Table Center Text" xfId="2760"/>
    <cellStyle name="EMC Table Date" xfId="2761"/>
    <cellStyle name="EMC Table Left Align" xfId="2762"/>
    <cellStyle name="EMC Table Text Example" xfId="2763"/>
    <cellStyle name="EMC Title" xfId="2764"/>
    <cellStyle name="Encabez1" xfId="2765"/>
    <cellStyle name="Encabez2" xfId="2766"/>
    <cellStyle name="Enter Currency (0)" xfId="2767"/>
    <cellStyle name="Enter Currency (0) 10" xfId="2768"/>
    <cellStyle name="Enter Currency (0) 11" xfId="2769"/>
    <cellStyle name="Enter Currency (0) 2" xfId="2770"/>
    <cellStyle name="Enter Currency (0) 3" xfId="2771"/>
    <cellStyle name="Enter Currency (0) 4" xfId="2772"/>
    <cellStyle name="Enter Currency (0) 5" xfId="2773"/>
    <cellStyle name="Enter Currency (0) 6" xfId="2774"/>
    <cellStyle name="Enter Currency (0) 7" xfId="2775"/>
    <cellStyle name="Enter Currency (0) 8" xfId="2776"/>
    <cellStyle name="Enter Currency (0) 9" xfId="2777"/>
    <cellStyle name="Enter Currency (2)" xfId="2778"/>
    <cellStyle name="Enter Currency (2) 10" xfId="2779"/>
    <cellStyle name="Enter Currency (2) 11" xfId="2780"/>
    <cellStyle name="Enter Currency (2) 2" xfId="2781"/>
    <cellStyle name="Enter Currency (2) 3" xfId="2782"/>
    <cellStyle name="Enter Currency (2) 4" xfId="2783"/>
    <cellStyle name="Enter Currency (2) 5" xfId="2784"/>
    <cellStyle name="Enter Currency (2) 6" xfId="2785"/>
    <cellStyle name="Enter Currency (2) 7" xfId="2786"/>
    <cellStyle name="Enter Currency (2) 8" xfId="2787"/>
    <cellStyle name="Enter Currency (2) 9" xfId="2788"/>
    <cellStyle name="Enter Units (0)" xfId="2789"/>
    <cellStyle name="Enter Units (0) 10" xfId="2790"/>
    <cellStyle name="Enter Units (0) 11" xfId="2791"/>
    <cellStyle name="Enter Units (0) 2" xfId="2792"/>
    <cellStyle name="Enter Units (0) 3" xfId="2793"/>
    <cellStyle name="Enter Units (0) 4" xfId="2794"/>
    <cellStyle name="Enter Units (0) 5" xfId="2795"/>
    <cellStyle name="Enter Units (0) 6" xfId="2796"/>
    <cellStyle name="Enter Units (0) 7" xfId="2797"/>
    <cellStyle name="Enter Units (0) 8" xfId="2798"/>
    <cellStyle name="Enter Units (0) 9" xfId="2799"/>
    <cellStyle name="Enter Units (1)" xfId="2800"/>
    <cellStyle name="Enter Units (1) 10" xfId="2801"/>
    <cellStyle name="Enter Units (1) 11" xfId="2802"/>
    <cellStyle name="Enter Units (1) 2" xfId="2803"/>
    <cellStyle name="Enter Units (1) 3" xfId="2804"/>
    <cellStyle name="Enter Units (1) 4" xfId="2805"/>
    <cellStyle name="Enter Units (1) 5" xfId="2806"/>
    <cellStyle name="Enter Units (1) 6" xfId="2807"/>
    <cellStyle name="Enter Units (1) 7" xfId="2808"/>
    <cellStyle name="Enter Units (1) 8" xfId="2809"/>
    <cellStyle name="Enter Units (1) 9" xfId="2810"/>
    <cellStyle name="Enter Units (2)" xfId="2811"/>
    <cellStyle name="Enter Units (2) 10" xfId="2812"/>
    <cellStyle name="Enter Units (2) 11" xfId="2813"/>
    <cellStyle name="Enter Units (2) 2" xfId="2814"/>
    <cellStyle name="Enter Units (2) 3" xfId="2815"/>
    <cellStyle name="Enter Units (2) 4" xfId="2816"/>
    <cellStyle name="Enter Units (2) 5" xfId="2817"/>
    <cellStyle name="Enter Units (2) 6" xfId="2818"/>
    <cellStyle name="Enter Units (2) 7" xfId="2819"/>
    <cellStyle name="Enter Units (2) 8" xfId="2820"/>
    <cellStyle name="Enter Units (2) 9" xfId="2821"/>
    <cellStyle name="Entered" xfId="2822"/>
    <cellStyle name="Entered 2" xfId="2823"/>
    <cellStyle name="Entered 3" xfId="2824"/>
    <cellStyle name="Entered 4" xfId="2825"/>
    <cellStyle name="Entered 5" xfId="2826"/>
    <cellStyle name="Entered 6" xfId="2827"/>
    <cellStyle name="Entered 7" xfId="2828"/>
    <cellStyle name="Entered 8" xfId="2829"/>
    <cellStyle name="Euro" xfId="2830"/>
    <cellStyle name="Euro 2" xfId="2831"/>
    <cellStyle name="Euro 3" xfId="2832"/>
    <cellStyle name="Euro 4" xfId="2833"/>
    <cellStyle name="Euro 5" xfId="2834"/>
    <cellStyle name="Euro 6" xfId="2835"/>
    <cellStyle name="Euro 7" xfId="2836"/>
    <cellStyle name="Euro 8" xfId="2837"/>
    <cellStyle name="Exchange_rate" xfId="2838"/>
    <cellStyle name="Explanatory Text 2" xfId="2839"/>
    <cellStyle name="F2" xfId="2840"/>
    <cellStyle name="F3" xfId="2841"/>
    <cellStyle name="F4" xfId="2842"/>
    <cellStyle name="F5" xfId="2843"/>
    <cellStyle name="F6" xfId="2844"/>
    <cellStyle name="F7" xfId="2845"/>
    <cellStyle name="F8" xfId="2846"/>
    <cellStyle name="Fijo" xfId="2847"/>
    <cellStyle name="Financiero" xfId="2848"/>
    <cellStyle name="Fixed" xfId="2849"/>
    <cellStyle name="fixed (0)" xfId="2850"/>
    <cellStyle name="Fixed [0]" xfId="2851"/>
    <cellStyle name="Fixed 2" xfId="2852"/>
    <cellStyle name="Fixed 3" xfId="2853"/>
    <cellStyle name="Fixed 4" xfId="2854"/>
    <cellStyle name="Fixed 5" xfId="2855"/>
    <cellStyle name="Fixed 6" xfId="2856"/>
    <cellStyle name="Fixed 7" xfId="2857"/>
    <cellStyle name="Fixed 8" xfId="2858"/>
    <cellStyle name="ƒnƒCƒp[ƒŠƒ“ƒN" xfId="2859"/>
    <cellStyle name="Followed Hyperlink" xfId="4347" builtinId="9" hidden="1"/>
    <cellStyle name="Followed Hyperlink" xfId="4348" builtinId="9" hidden="1"/>
    <cellStyle name="Followed Hyperlink" xfId="4349" builtinId="9" hidden="1"/>
    <cellStyle name="Followed Hyperlink" xfId="4350" builtinId="9" hidden="1"/>
    <cellStyle name="Followed Hyperlink" xfId="4351" builtinId="9" hidden="1"/>
    <cellStyle name="Followed Hyperlink" xfId="4352" builtinId="9" hidden="1"/>
    <cellStyle name="Followed Hyperlink" xfId="4353" builtinId="9" hidden="1"/>
    <cellStyle name="Followed Hyperlink" xfId="4354" builtinId="9" hidden="1"/>
    <cellStyle name="Followed Hyperlink" xfId="4355" builtinId="9" hidden="1"/>
    <cellStyle name="Followed Hyperlink" xfId="4356" builtinId="9" hidden="1"/>
    <cellStyle name="Followed Hyperlink" xfId="4357" builtinId="9" hidden="1"/>
    <cellStyle name="Followed Hyperlink" xfId="4358" builtinId="9" hidden="1"/>
    <cellStyle name="Followed Hyperlink" xfId="4359" builtinId="9" hidden="1"/>
    <cellStyle name="Followed Hyperlink" xfId="4360" builtinId="9" hidden="1"/>
    <cellStyle name="Followed Hyperlink" xfId="4361" builtinId="9" hidden="1"/>
    <cellStyle name="Followed Hyperlink" xfId="4362" builtinId="9" hidden="1"/>
    <cellStyle name="Followed Hyperlink" xfId="4363" builtinId="9" hidden="1"/>
    <cellStyle name="Followed Hyperlink" xfId="4364" builtinId="9" hidden="1"/>
    <cellStyle name="Followed Hyperlink" xfId="4365" builtinId="9" hidden="1"/>
    <cellStyle name="Followed Hyperlink" xfId="4366" builtinId="9" hidden="1"/>
    <cellStyle name="Followed Hyperlink" xfId="4367" builtinId="9" hidden="1"/>
    <cellStyle name="Followed Hyperlink" xfId="4368" builtinId="9" hidden="1"/>
    <cellStyle name="Followed Hyperlink" xfId="4369" builtinId="9" hidden="1"/>
    <cellStyle name="Followed Hyperlink" xfId="4370" builtinId="9" hidden="1"/>
    <cellStyle name="Followed Hyperlink" xfId="4371" builtinId="9" hidden="1"/>
    <cellStyle name="Followed Hyperlink" xfId="4372" builtinId="9" hidden="1"/>
    <cellStyle name="Followed Hyperlink" xfId="4373" builtinId="9" hidden="1"/>
    <cellStyle name="font" xfId="2860"/>
    <cellStyle name="font 2" xfId="2861"/>
    <cellStyle name="font 3" xfId="2862"/>
    <cellStyle name="font 4" xfId="2863"/>
    <cellStyle name="font 5" xfId="2864"/>
    <cellStyle name="font 6" xfId="2865"/>
    <cellStyle name="font 7" xfId="2866"/>
    <cellStyle name="Footer SBILogo1" xfId="2867"/>
    <cellStyle name="Footer SBILogo2" xfId="2868"/>
    <cellStyle name="Footnote" xfId="2869"/>
    <cellStyle name="Footnote Reference" xfId="2870"/>
    <cellStyle name="Footnote_ACCC" xfId="2871"/>
    <cellStyle name="Good 2" xfId="2872"/>
    <cellStyle name="GP number style" xfId="2873"/>
    <cellStyle name="Grey" xfId="2874"/>
    <cellStyle name="grid (,0)" xfId="2875"/>
    <cellStyle name="Hard Percent" xfId="2876"/>
    <cellStyle name="HEADER" xfId="2877"/>
    <cellStyle name="HEADER 2" xfId="2878"/>
    <cellStyle name="HEADER 3" xfId="2879"/>
    <cellStyle name="HEADER 4" xfId="2880"/>
    <cellStyle name="HEADER 5" xfId="2881"/>
    <cellStyle name="HEADER 6" xfId="2882"/>
    <cellStyle name="HEADER 7" xfId="2883"/>
    <cellStyle name="HEADER 8" xfId="2884"/>
    <cellStyle name="Header Draft Stamp" xfId="2885"/>
    <cellStyle name="Header Major" xfId="2886"/>
    <cellStyle name="Header Minor" xfId="2887"/>
    <cellStyle name="Header_ACCC" xfId="2888"/>
    <cellStyle name="Header1" xfId="2889"/>
    <cellStyle name="Header1 2" xfId="2890"/>
    <cellStyle name="Header2" xfId="2891"/>
    <cellStyle name="Header2 2" xfId="2892"/>
    <cellStyle name="Heading" xfId="2893"/>
    <cellStyle name="Heading 1 2" xfId="2894"/>
    <cellStyle name="Heading 1 3" xfId="2895"/>
    <cellStyle name="Heading 1 4" xfId="2896"/>
    <cellStyle name="Heading 1 5" xfId="2897"/>
    <cellStyle name="Heading 1 6" xfId="2898"/>
    <cellStyle name="Heading 1 7" xfId="2899"/>
    <cellStyle name="Heading 1 8" xfId="2900"/>
    <cellStyle name="Heading 1 Above" xfId="2901"/>
    <cellStyle name="Heading 1+" xfId="2902"/>
    <cellStyle name="Heading 10" xfId="2903"/>
    <cellStyle name="Heading 11" xfId="2904"/>
    <cellStyle name="Heading 12" xfId="2905"/>
    <cellStyle name="Heading 13" xfId="2906"/>
    <cellStyle name="Heading 14" xfId="2907"/>
    <cellStyle name="Heading 2 2" xfId="2908"/>
    <cellStyle name="Heading 2 3" xfId="2909"/>
    <cellStyle name="Heading 2 4" xfId="2910"/>
    <cellStyle name="Heading 2 5" xfId="2911"/>
    <cellStyle name="Heading 2 6" xfId="2912"/>
    <cellStyle name="Heading 2 7" xfId="2913"/>
    <cellStyle name="Heading 2 8" xfId="2914"/>
    <cellStyle name="Heading 2 Below" xfId="2915"/>
    <cellStyle name="Heading 2+" xfId="2916"/>
    <cellStyle name="Heading 3 2" xfId="2917"/>
    <cellStyle name="Heading 3+" xfId="2918"/>
    <cellStyle name="Heading 4 2" xfId="2919"/>
    <cellStyle name="Heading 5" xfId="2920"/>
    <cellStyle name="Heading 5 2" xfId="2921"/>
    <cellStyle name="Heading 5_Top 20-IR" xfId="2922"/>
    <cellStyle name="Heading 6" xfId="2923"/>
    <cellStyle name="Heading 6 2" xfId="2924"/>
    <cellStyle name="Heading 6_Top 20-IR" xfId="2925"/>
    <cellStyle name="Heading 7" xfId="2926"/>
    <cellStyle name="Heading 7 2" xfId="2927"/>
    <cellStyle name="Heading 7_Top 20-IR" xfId="2928"/>
    <cellStyle name="Heading 8" xfId="2929"/>
    <cellStyle name="Heading 9" xfId="2930"/>
    <cellStyle name="heading info" xfId="2931"/>
    <cellStyle name="Heading No Underline" xfId="2932"/>
    <cellStyle name="Heading With Underline" xfId="2933"/>
    <cellStyle name="HEADING1" xfId="2934"/>
    <cellStyle name="Heading1 2" xfId="2935"/>
    <cellStyle name="Heading1 3" xfId="2936"/>
    <cellStyle name="Heading1 4" xfId="2937"/>
    <cellStyle name="Heading1 5" xfId="2938"/>
    <cellStyle name="Heading1 6" xfId="2939"/>
    <cellStyle name="Heading1 7" xfId="2940"/>
    <cellStyle name="Heading1 8" xfId="2941"/>
    <cellStyle name="HEADING2" xfId="2942"/>
    <cellStyle name="Heading2 2" xfId="2943"/>
    <cellStyle name="Heading2 3" xfId="2944"/>
    <cellStyle name="Heading2 4" xfId="2945"/>
    <cellStyle name="Heading2 5" xfId="2946"/>
    <cellStyle name="Heading2 6" xfId="2947"/>
    <cellStyle name="Heading2 7" xfId="2948"/>
    <cellStyle name="Heading2 8" xfId="2949"/>
    <cellStyle name="HEADINGS" xfId="2950"/>
    <cellStyle name="HEADINGS 2" xfId="2951"/>
    <cellStyle name="HEADINGS 3" xfId="2952"/>
    <cellStyle name="HEADINGS 4" xfId="2953"/>
    <cellStyle name="HEADINGS 5" xfId="2954"/>
    <cellStyle name="HEADINGS 6" xfId="2955"/>
    <cellStyle name="HEADINGS 7" xfId="2956"/>
    <cellStyle name="HEADINGS 8" xfId="2957"/>
    <cellStyle name="Headings- Other" xfId="2958"/>
    <cellStyle name="HEADINGS_05 SA Key Trend Data" xfId="2959"/>
    <cellStyle name="HEADINGSTOP" xfId="2960"/>
    <cellStyle name="HEADINGSTOP 2" xfId="2961"/>
    <cellStyle name="HEADINGSTOP 3" xfId="2962"/>
    <cellStyle name="HEADINGSTOP 4" xfId="2963"/>
    <cellStyle name="HEADINGSTOP 5" xfId="2964"/>
    <cellStyle name="HEADINGSTOP 6" xfId="2965"/>
    <cellStyle name="HEADINGSTOP 7" xfId="2966"/>
    <cellStyle name="HEADINGSTOP 8" xfId="2967"/>
    <cellStyle name="Hidden" xfId="2968"/>
    <cellStyle name="HIGHLIGHT" xfId="2969"/>
    <cellStyle name="HIGHLIGHT 2" xfId="2970"/>
    <cellStyle name="HITLIST" xfId="2971"/>
    <cellStyle name="Hyperlink" xfId="4338" builtinId="8"/>
    <cellStyle name="Hyperlink 2" xfId="2972"/>
    <cellStyle name="Hyperlink 2 2" xfId="2973"/>
    <cellStyle name="imp-pr-item" xfId="2974"/>
    <cellStyle name="imp-pr-item 2" xfId="2975"/>
    <cellStyle name="Input [yellow]" xfId="2976"/>
    <cellStyle name="Input 0" xfId="2977"/>
    <cellStyle name="Input 2" xfId="2978"/>
    <cellStyle name="Input Cell" xfId="2979"/>
    <cellStyle name="Input Cells" xfId="2980"/>
    <cellStyle name="Input Cells 10" xfId="2981"/>
    <cellStyle name="Input Cells 11" xfId="2982"/>
    <cellStyle name="Input Cells 2" xfId="2983"/>
    <cellStyle name="Input Cells 3" xfId="2984"/>
    <cellStyle name="Input Cells 4" xfId="2985"/>
    <cellStyle name="Input Cells 5" xfId="2986"/>
    <cellStyle name="Input Cells 6" xfId="2987"/>
    <cellStyle name="Input Cells 7" xfId="2988"/>
    <cellStyle name="Input Cells 8" xfId="2989"/>
    <cellStyle name="Input Cells 9" xfId="2990"/>
    <cellStyle name="Input Currency" xfId="2991"/>
    <cellStyle name="Input Currency 0" xfId="2992"/>
    <cellStyle name="Input Currency 2" xfId="2993"/>
    <cellStyle name="Input Currency_HC_paradise" xfId="2994"/>
    <cellStyle name="Input Date" xfId="2995"/>
    <cellStyle name="Input Fixed [0]" xfId="2996"/>
    <cellStyle name="Input Multiple" xfId="2997"/>
    <cellStyle name="Input Normal" xfId="2998"/>
    <cellStyle name="Input Normal [0]" xfId="2999"/>
    <cellStyle name="Input Normal Black" xfId="3000"/>
    <cellStyle name="Input Normal_HC_paradise" xfId="3001"/>
    <cellStyle name="Input Percent" xfId="3002"/>
    <cellStyle name="Input Percent [2]" xfId="3003"/>
    <cellStyle name="Input Percent Black" xfId="3004"/>
    <cellStyle name="Input Percent_HC_paradise" xfId="3005"/>
    <cellStyle name="Input Titles" xfId="3006"/>
    <cellStyle name="Input Titles Black" xfId="3007"/>
    <cellStyle name="Input Years" xfId="3008"/>
    <cellStyle name="InputCurrency" xfId="3009"/>
    <cellStyle name="InputCurrency2" xfId="3010"/>
    <cellStyle name="InputDateDMth" xfId="3011"/>
    <cellStyle name="InputDateNorm" xfId="3012"/>
    <cellStyle name="InputMultiple1" xfId="3013"/>
    <cellStyle name="InputPercent1" xfId="3014"/>
    <cellStyle name="InputUlineNumeric" xfId="3015"/>
    <cellStyle name="InsightDateStyle" xfId="3016"/>
    <cellStyle name="InsightNumberStyle" xfId="3017"/>
    <cellStyle name="inverted heading" xfId="3018"/>
    <cellStyle name="inverted heading 2" xfId="3019"/>
    <cellStyle name="Jason" xfId="3020"/>
    <cellStyle name="Jun" xfId="3021"/>
    <cellStyle name="Jun 10" xfId="3022"/>
    <cellStyle name="Jun 10 2" xfId="3023"/>
    <cellStyle name="Jun 10_Top 20-IR" xfId="3024"/>
    <cellStyle name="Jun 11" xfId="3025"/>
    <cellStyle name="Jun 11 2" xfId="3026"/>
    <cellStyle name="Jun 11_Top 20-IR" xfId="3027"/>
    <cellStyle name="Jun 2" xfId="3028"/>
    <cellStyle name="Jun 2 2" xfId="3029"/>
    <cellStyle name="Jun 2_Top 20-IR" xfId="3030"/>
    <cellStyle name="Jun 3" xfId="3031"/>
    <cellStyle name="Jun 3 2" xfId="3032"/>
    <cellStyle name="Jun 3_Top 20-IR" xfId="3033"/>
    <cellStyle name="Jun 4" xfId="3034"/>
    <cellStyle name="Jun 4 2" xfId="3035"/>
    <cellStyle name="Jun 4_Top 20-IR" xfId="3036"/>
    <cellStyle name="Jun 5" xfId="3037"/>
    <cellStyle name="Jun 5 2" xfId="3038"/>
    <cellStyle name="Jun 5_Top 20-IR" xfId="3039"/>
    <cellStyle name="Jun 6" xfId="3040"/>
    <cellStyle name="Jun 6 2" xfId="3041"/>
    <cellStyle name="Jun 6_Top 20-IR" xfId="3042"/>
    <cellStyle name="Jun 7" xfId="3043"/>
    <cellStyle name="Jun 7 2" xfId="3044"/>
    <cellStyle name="Jun 7_Top 20-IR" xfId="3045"/>
    <cellStyle name="Jun 8" xfId="3046"/>
    <cellStyle name="Jun 8 2" xfId="3047"/>
    <cellStyle name="Jun 8_Top 20-IR" xfId="3048"/>
    <cellStyle name="Jun 9" xfId="3049"/>
    <cellStyle name="Jun 9 2" xfId="3050"/>
    <cellStyle name="Jun 9_Top 20-IR" xfId="3051"/>
    <cellStyle name="Jun_Top 20-IR (WD+1&amp;+2)" xfId="3052"/>
    <cellStyle name="kd" xfId="3053"/>
    <cellStyle name="Komma_Victor_Quarter-pack addition" xfId="3054"/>
    <cellStyle name="Legato CPL Master Cover" xfId="3055"/>
    <cellStyle name="LineItemPrompt" xfId="3056"/>
    <cellStyle name="LineItemPrompt 2" xfId="3057"/>
    <cellStyle name="LineItemValue" xfId="3058"/>
    <cellStyle name="LineItemValue 2" xfId="3059"/>
    <cellStyle name="Link Currency (0)" xfId="3060"/>
    <cellStyle name="Link Currency (0) 10" xfId="3061"/>
    <cellStyle name="Link Currency (0) 11" xfId="3062"/>
    <cellStyle name="Link Currency (0) 2" xfId="3063"/>
    <cellStyle name="Link Currency (0) 3" xfId="3064"/>
    <cellStyle name="Link Currency (0) 4" xfId="3065"/>
    <cellStyle name="Link Currency (0) 5" xfId="3066"/>
    <cellStyle name="Link Currency (0) 6" xfId="3067"/>
    <cellStyle name="Link Currency (0) 7" xfId="3068"/>
    <cellStyle name="Link Currency (0) 8" xfId="3069"/>
    <cellStyle name="Link Currency (0) 9" xfId="3070"/>
    <cellStyle name="Link Currency (2)" xfId="3071"/>
    <cellStyle name="Link Currency (2) 10" xfId="3072"/>
    <cellStyle name="Link Currency (2) 11" xfId="3073"/>
    <cellStyle name="Link Currency (2) 2" xfId="3074"/>
    <cellStyle name="Link Currency (2) 3" xfId="3075"/>
    <cellStyle name="Link Currency (2) 4" xfId="3076"/>
    <cellStyle name="Link Currency (2) 5" xfId="3077"/>
    <cellStyle name="Link Currency (2) 6" xfId="3078"/>
    <cellStyle name="Link Currency (2) 7" xfId="3079"/>
    <cellStyle name="Link Currency (2) 8" xfId="3080"/>
    <cellStyle name="Link Currency (2) 9" xfId="3081"/>
    <cellStyle name="Link Units (0)" xfId="3082"/>
    <cellStyle name="Link Units (0) 10" xfId="3083"/>
    <cellStyle name="Link Units (0) 11" xfId="3084"/>
    <cellStyle name="Link Units (0) 2" xfId="3085"/>
    <cellStyle name="Link Units (0) 3" xfId="3086"/>
    <cellStyle name="Link Units (0) 4" xfId="3087"/>
    <cellStyle name="Link Units (0) 5" xfId="3088"/>
    <cellStyle name="Link Units (0) 6" xfId="3089"/>
    <cellStyle name="Link Units (0) 7" xfId="3090"/>
    <cellStyle name="Link Units (0) 8" xfId="3091"/>
    <cellStyle name="Link Units (0) 9" xfId="3092"/>
    <cellStyle name="Link Units (1)" xfId="3093"/>
    <cellStyle name="Link Units (1) 10" xfId="3094"/>
    <cellStyle name="Link Units (1) 11" xfId="3095"/>
    <cellStyle name="Link Units (1) 2" xfId="3096"/>
    <cellStyle name="Link Units (1) 3" xfId="3097"/>
    <cellStyle name="Link Units (1) 4" xfId="3098"/>
    <cellStyle name="Link Units (1) 5" xfId="3099"/>
    <cellStyle name="Link Units (1) 6" xfId="3100"/>
    <cellStyle name="Link Units (1) 7" xfId="3101"/>
    <cellStyle name="Link Units (1) 8" xfId="3102"/>
    <cellStyle name="Link Units (1) 9" xfId="3103"/>
    <cellStyle name="Link Units (2)" xfId="3104"/>
    <cellStyle name="Link Units (2) 10" xfId="3105"/>
    <cellStyle name="Link Units (2) 11" xfId="3106"/>
    <cellStyle name="Link Units (2) 2" xfId="3107"/>
    <cellStyle name="Link Units (2) 3" xfId="3108"/>
    <cellStyle name="Link Units (2) 4" xfId="3109"/>
    <cellStyle name="Link Units (2) 5" xfId="3110"/>
    <cellStyle name="Link Units (2) 6" xfId="3111"/>
    <cellStyle name="Link Units (2) 7" xfId="3112"/>
    <cellStyle name="Link Units (2) 8" xfId="3113"/>
    <cellStyle name="Link Units (2) 9" xfId="3114"/>
    <cellStyle name="Linked Cell 2" xfId="3115"/>
    <cellStyle name="Linked Cells" xfId="3116"/>
    <cellStyle name="Linked Cells 10" xfId="3117"/>
    <cellStyle name="Linked Cells 11" xfId="3118"/>
    <cellStyle name="Linked Cells 2" xfId="3119"/>
    <cellStyle name="Linked Cells 3" xfId="3120"/>
    <cellStyle name="Linked Cells 4" xfId="3121"/>
    <cellStyle name="Linked Cells 5" xfId="3122"/>
    <cellStyle name="Linked Cells 6" xfId="3123"/>
    <cellStyle name="Linked Cells 7" xfId="3124"/>
    <cellStyle name="Linked Cells 8" xfId="3125"/>
    <cellStyle name="Linked Cells 9" xfId="3126"/>
    <cellStyle name="m-" xfId="3127"/>
    <cellStyle name="Message" xfId="3128"/>
    <cellStyle name="Millares [0]_10 AVERIAS MASIVAS + ANT" xfId="3129"/>
    <cellStyle name="Millares_BINV" xfId="3130"/>
    <cellStyle name="Milliers [0]_!!!GO" xfId="3131"/>
    <cellStyle name="Milliers_!!!GO" xfId="3132"/>
    <cellStyle name="million$ (,1)" xfId="3133"/>
    <cellStyle name="millions (,1)" xfId="3134"/>
    <cellStyle name="Model" xfId="3135"/>
    <cellStyle name="Moneda [0]_BINV" xfId="3136"/>
    <cellStyle name="Moneda_BINV" xfId="3137"/>
    <cellStyle name="Monétaire [0]_!!!GO" xfId="3138"/>
    <cellStyle name="Monétaire_!!!GO" xfId="3139"/>
    <cellStyle name="Month" xfId="3140"/>
    <cellStyle name="Monthly rate" xfId="3141"/>
    <cellStyle name="MS_English" xfId="3142"/>
    <cellStyle name="multiple" xfId="3143"/>
    <cellStyle name="Multiple1" xfId="3144"/>
    <cellStyle name="NA is zero" xfId="3145"/>
    <cellStyle name="Neutral 2" xfId="3146"/>
    <cellStyle name="new" xfId="3147"/>
    <cellStyle name="New Times Roman" xfId="3148"/>
    <cellStyle name="new_Book1 (3)" xfId="3149"/>
    <cellStyle name="NewModelFontColor" xfId="3150"/>
    <cellStyle name="no dec" xfId="3151"/>
    <cellStyle name="no dec 2" xfId="3152"/>
    <cellStyle name="no dec 3" xfId="3153"/>
    <cellStyle name="no dec 4" xfId="3154"/>
    <cellStyle name="no dec 5" xfId="3155"/>
    <cellStyle name="no dec 6" xfId="3156"/>
    <cellStyle name="no dec 7" xfId="3157"/>
    <cellStyle name="no dec 8" xfId="3158"/>
    <cellStyle name="Normal" xfId="0" builtinId="0"/>
    <cellStyle name="Normal - Style1" xfId="3159"/>
    <cellStyle name="Normal - Style1 2" xfId="3160"/>
    <cellStyle name="Normal [0]" xfId="3161"/>
    <cellStyle name="Normal [1]" xfId="3162"/>
    <cellStyle name="Normal [2]" xfId="3163"/>
    <cellStyle name="Normal [3]" xfId="3164"/>
    <cellStyle name="Normal 10" xfId="3165"/>
    <cellStyle name="Normal 10 2" xfId="3166"/>
    <cellStyle name="Normal 11" xfId="3167"/>
    <cellStyle name="Normal 12" xfId="3168"/>
    <cellStyle name="Normal 12 2" xfId="3169"/>
    <cellStyle name="Normal 13" xfId="3170"/>
    <cellStyle name="Normal 14" xfId="3171"/>
    <cellStyle name="Normal 15" xfId="3172"/>
    <cellStyle name="Normal 16" xfId="3173"/>
    <cellStyle name="Normal 17" xfId="3174"/>
    <cellStyle name="Normal 18" xfId="3175"/>
    <cellStyle name="Normal 19" xfId="3176"/>
    <cellStyle name="Normal 2" xfId="11"/>
    <cellStyle name="Normal 2 10" xfId="3177"/>
    <cellStyle name="Normal 2 11" xfId="3178"/>
    <cellStyle name="Normal 2 12" xfId="4344"/>
    <cellStyle name="Normal 2 13" xfId="4345"/>
    <cellStyle name="Normal 2 2" xfId="7"/>
    <cellStyle name="Normal 2 2 2" xfId="3179"/>
    <cellStyle name="Normal 2 2 2 2" xfId="3180"/>
    <cellStyle name="Normal 2 2 2_Top 20-IR (WD+1&amp;+2)" xfId="3181"/>
    <cellStyle name="Normal 2 2_Top 20-IR (WD+1&amp;+2)" xfId="3182"/>
    <cellStyle name="Normal 2 3" xfId="3183"/>
    <cellStyle name="Normal 2 4" xfId="3184"/>
    <cellStyle name="Normal 2 5" xfId="3185"/>
    <cellStyle name="Normal 2 6" xfId="3186"/>
    <cellStyle name="Normal 2 7" xfId="3187"/>
    <cellStyle name="Normal 2 8" xfId="3188"/>
    <cellStyle name="Normal 2 9" xfId="3189"/>
    <cellStyle name="Normal 2_Top 20-IR (WD+1&amp;+2)" xfId="3190"/>
    <cellStyle name="Normal 20" xfId="3191"/>
    <cellStyle name="Normal 21" xfId="3192"/>
    <cellStyle name="Normal 22" xfId="3193"/>
    <cellStyle name="Normal 23" xfId="3194"/>
    <cellStyle name="Normal 24" xfId="3195"/>
    <cellStyle name="Normal 25" xfId="3196"/>
    <cellStyle name="Normal 26" xfId="3197"/>
    <cellStyle name="Normal 27" xfId="3198"/>
    <cellStyle name="Normal 28" xfId="3199"/>
    <cellStyle name="Normal 29" xfId="3200"/>
    <cellStyle name="Normal 3" xfId="3201"/>
    <cellStyle name="Normal 3 2" xfId="3202"/>
    <cellStyle name="Normal 3 3" xfId="3203"/>
    <cellStyle name="Normal 3 3 2" xfId="3204"/>
    <cellStyle name="Normal 30" xfId="3205"/>
    <cellStyle name="Normal 31" xfId="3206"/>
    <cellStyle name="Normal 32" xfId="3207"/>
    <cellStyle name="Normal 4" xfId="3208"/>
    <cellStyle name="Normal 4 2" xfId="3209"/>
    <cellStyle name="Normal 4 3" xfId="3210"/>
    <cellStyle name="Normal 4 4" xfId="3211"/>
    <cellStyle name="Normal 5" xfId="3212"/>
    <cellStyle name="Normal 5 2" xfId="3213"/>
    <cellStyle name="Normal 5 2 2" xfId="3214"/>
    <cellStyle name="Normal 5 3" xfId="3215"/>
    <cellStyle name="Normal 5 4" xfId="3216"/>
    <cellStyle name="Normal 6" xfId="3217"/>
    <cellStyle name="Normal 6 2" xfId="3218"/>
    <cellStyle name="Normal 6 3" xfId="3219"/>
    <cellStyle name="Normal 7" xfId="3220"/>
    <cellStyle name="Normal 7 2" xfId="3221"/>
    <cellStyle name="Normal 7 2 2" xfId="3222"/>
    <cellStyle name="Normal 7 3" xfId="3223"/>
    <cellStyle name="Normal 7 4" xfId="3224"/>
    <cellStyle name="Normal 8" xfId="3225"/>
    <cellStyle name="Normal 9" xfId="3226"/>
    <cellStyle name="Normal 9 2" xfId="3227"/>
    <cellStyle name="Normal Bold" xfId="3228"/>
    <cellStyle name="Normal- no dec. only" xfId="3229"/>
    <cellStyle name="Normal- no dec. only 10" xfId="3230"/>
    <cellStyle name="Normal- no dec. only 10 2" xfId="3231"/>
    <cellStyle name="Normal- no dec. only 11" xfId="3232"/>
    <cellStyle name="Normal- no dec. only 11 2" xfId="3233"/>
    <cellStyle name="Normal- no dec. only 2" xfId="3234"/>
    <cellStyle name="Normal- no dec. only 2 2" xfId="3235"/>
    <cellStyle name="Normal- no dec. only 3" xfId="3236"/>
    <cellStyle name="Normal- no dec. only 3 2" xfId="3237"/>
    <cellStyle name="Normal- no dec. only 4" xfId="3238"/>
    <cellStyle name="Normal- no dec. only 4 2" xfId="3239"/>
    <cellStyle name="Normal- no dec. only 5" xfId="3240"/>
    <cellStyle name="Normal- no dec. only 5 2" xfId="3241"/>
    <cellStyle name="Normal- no dec. only 6" xfId="3242"/>
    <cellStyle name="Normal- no dec. only 6 2" xfId="3243"/>
    <cellStyle name="Normal- no dec. only 7" xfId="3244"/>
    <cellStyle name="Normal- no dec. only 7 2" xfId="3245"/>
    <cellStyle name="Normal- no dec. only 8" xfId="3246"/>
    <cellStyle name="Normal- no dec. only 8 2" xfId="3247"/>
    <cellStyle name="Normal- no dec. only 9" xfId="3248"/>
    <cellStyle name="Normal- no dec. only 9 2" xfId="3249"/>
    <cellStyle name="Normal Pct" xfId="3250"/>
    <cellStyle name="Normal_Introduction" xfId="4341"/>
    <cellStyle name="Normal-1 decimal" xfId="3251"/>
    <cellStyle name="Normal-1 decimal 2" xfId="3252"/>
    <cellStyle name="Normal-1 decimal 2 2" xfId="3253"/>
    <cellStyle name="Normal-1 decimal 2 3" xfId="3254"/>
    <cellStyle name="Normal-1 decimal 2 4" xfId="3255"/>
    <cellStyle name="Normal-1 decimal 3" xfId="3256"/>
    <cellStyle name="Normal-1 decimal 3 2" xfId="3257"/>
    <cellStyle name="Normal-1 decimal 3 3" xfId="3258"/>
    <cellStyle name="Normal-1 decimal 3 4" xfId="3259"/>
    <cellStyle name="Normal-1 decimal 4" xfId="3260"/>
    <cellStyle name="Normal-1 decimal 4 2" xfId="3261"/>
    <cellStyle name="Normal-1 decimal 4 3" xfId="3262"/>
    <cellStyle name="Normal-1 decimal 4 4" xfId="3263"/>
    <cellStyle name="Normal-1 decimal 5" xfId="3264"/>
    <cellStyle name="Normal-1 decimal 6" xfId="3265"/>
    <cellStyle name="Normal-1 decimal 7" xfId="3266"/>
    <cellStyle name="Normal-1 decimal 8" xfId="3267"/>
    <cellStyle name="Normal2" xfId="3268"/>
    <cellStyle name="NormalGB" xfId="3269"/>
    <cellStyle name="Normal-HelBold" xfId="3270"/>
    <cellStyle name="Normal-HelUnderline" xfId="3271"/>
    <cellStyle name="Normal-Helvetica" xfId="3272"/>
    <cellStyle name="Note 2" xfId="3273"/>
    <cellStyle name="num.dollar" xfId="3274"/>
    <cellStyle name="num2" xfId="3275"/>
    <cellStyle name="Number" xfId="3276"/>
    <cellStyle name="number (0)" xfId="3277"/>
    <cellStyle name="number (0) 10" xfId="3278"/>
    <cellStyle name="number (0) 11" xfId="3279"/>
    <cellStyle name="number (0) 12" xfId="3280"/>
    <cellStyle name="number (0) 13" xfId="3281"/>
    <cellStyle name="number (0) 14" xfId="3282"/>
    <cellStyle name="number (0) 15" xfId="3283"/>
    <cellStyle name="number (0) 16" xfId="3284"/>
    <cellStyle name="number (0) 17" xfId="3285"/>
    <cellStyle name="number (0) 18" xfId="3286"/>
    <cellStyle name="number (0) 19" xfId="3287"/>
    <cellStyle name="number (0) 2" xfId="3288"/>
    <cellStyle name="number (0) 20" xfId="3289"/>
    <cellStyle name="number (0) 21" xfId="3290"/>
    <cellStyle name="number (0) 22" xfId="3291"/>
    <cellStyle name="number (0) 23" xfId="3292"/>
    <cellStyle name="number (0) 24" xfId="3293"/>
    <cellStyle name="number (0) 25" xfId="3294"/>
    <cellStyle name="number (0) 26" xfId="3295"/>
    <cellStyle name="number (0) 27" xfId="3296"/>
    <cellStyle name="number (0) 28" xfId="3297"/>
    <cellStyle name="number (0) 29" xfId="3298"/>
    <cellStyle name="number (0) 3" xfId="3299"/>
    <cellStyle name="number (0) 30" xfId="3300"/>
    <cellStyle name="number (0) 4" xfId="3301"/>
    <cellStyle name="number (0) 5" xfId="3302"/>
    <cellStyle name="number (0) 6" xfId="3303"/>
    <cellStyle name="number (0) 7" xfId="3304"/>
    <cellStyle name="number (0) 8" xfId="3305"/>
    <cellStyle name="number (0) 9" xfId="3306"/>
    <cellStyle name="number (1)" xfId="3307"/>
    <cellStyle name="number (1) 2" xfId="3308"/>
    <cellStyle name="number (1) 3" xfId="3309"/>
    <cellStyle name="number (1) 4" xfId="3310"/>
    <cellStyle name="number (2)" xfId="3311"/>
    <cellStyle name="number (2) 2" xfId="3312"/>
    <cellStyle name="number (2) 3" xfId="3313"/>
    <cellStyle name="number (2) 4" xfId="3314"/>
    <cellStyle name="NumberDec2Bold" xfId="3315"/>
    <cellStyle name="NumberMichelle" xfId="3316"/>
    <cellStyle name="NumberMichelle 2" xfId="3317"/>
    <cellStyle name="NumberMichelle 3" xfId="3318"/>
    <cellStyle name="NumberMichelle 4" xfId="3319"/>
    <cellStyle name="NumberMichelle 5" xfId="3320"/>
    <cellStyle name="NumberMichelle 6" xfId="3321"/>
    <cellStyle name="NumberMichelle 7" xfId="3322"/>
    <cellStyle name="NumberMichelle 8" xfId="3323"/>
    <cellStyle name="Numbers" xfId="3324"/>
    <cellStyle name="Numbers - Bold" xfId="3325"/>
    <cellStyle name="Numbers_Financial Model v6" xfId="3326"/>
    <cellStyle name="Œ…‹æØ‚è [0.00]_!!!GO" xfId="3327"/>
    <cellStyle name="Œ…‹æØ‚è_!!!GO" xfId="3328"/>
    <cellStyle name="oft Excel]_x000d__x000a_Comment=The open=/f lines load custom functions into the Paste Function list._x000d__x000a_Maximized=3_x000d__x000a_Basics=1_x000d__x000a_D" xfId="3329"/>
    <cellStyle name="oft Word]_x000d__x000a_NoLongNetNames=Yes_x000d__x000a_USER-DOT-PATH=C:\MSOFFICE\WINWORD\TEMPLATE_x000d__x000a_WORKGROUP-DOT-PATH=K:\MSOFFICE\TEMPLATE\" xfId="3330"/>
    <cellStyle name="Output 2" xfId="3331"/>
    <cellStyle name="Output Amounts" xfId="3332"/>
    <cellStyle name="Output Column Headings" xfId="3333"/>
    <cellStyle name="Output Column Headings 2" xfId="3334"/>
    <cellStyle name="Output Line Items" xfId="3335"/>
    <cellStyle name="OUTPUT LINE ITEMS 2" xfId="3336"/>
    <cellStyle name="Output Report Heading" xfId="3337"/>
    <cellStyle name="Output Report Heading 2" xfId="3338"/>
    <cellStyle name="Output Report Title" xfId="3339"/>
    <cellStyle name="Output Report Title 2" xfId="3340"/>
    <cellStyle name="Overwrite" xfId="3341"/>
    <cellStyle name="Page Number" xfId="3342"/>
    <cellStyle name="PartnerONLYModelFontColor" xfId="3343"/>
    <cellStyle name="pb_table_format_highlight" xfId="3344"/>
    <cellStyle name="PBA_master" xfId="3345"/>
    <cellStyle name="PBA-sub" xfId="3346"/>
    <cellStyle name="per.style" xfId="3347"/>
    <cellStyle name="per.style 2" xfId="3348"/>
    <cellStyle name="per.style 3" xfId="3349"/>
    <cellStyle name="per.style 4" xfId="3350"/>
    <cellStyle name="per.style 5" xfId="3351"/>
    <cellStyle name="per.style 6" xfId="3352"/>
    <cellStyle name="per.style 7" xfId="3353"/>
    <cellStyle name="per.style 8" xfId="3354"/>
    <cellStyle name="Percen - Style1" xfId="3355"/>
    <cellStyle name="Percent" xfId="2" builtinId="5"/>
    <cellStyle name="Percent (0)" xfId="3356"/>
    <cellStyle name="percent (0) 2" xfId="3357"/>
    <cellStyle name="percent (0) 3" xfId="3358"/>
    <cellStyle name="percent (0) 4" xfId="3359"/>
    <cellStyle name="Percent (00)" xfId="3360"/>
    <cellStyle name="percent (1)" xfId="3361"/>
    <cellStyle name="percent (1) 10" xfId="3362"/>
    <cellStyle name="percent (1) 11" xfId="3363"/>
    <cellStyle name="percent (1) 12" xfId="3364"/>
    <cellStyle name="percent (1) 13" xfId="3365"/>
    <cellStyle name="percent (1) 14" xfId="3366"/>
    <cellStyle name="percent (1) 15" xfId="3367"/>
    <cellStyle name="percent (1) 16" xfId="3368"/>
    <cellStyle name="percent (1) 17" xfId="3369"/>
    <cellStyle name="percent (1) 18" xfId="3370"/>
    <cellStyle name="percent (1) 19" xfId="3371"/>
    <cellStyle name="percent (1) 2" xfId="3372"/>
    <cellStyle name="percent (1) 20" xfId="3373"/>
    <cellStyle name="percent (1) 21" xfId="3374"/>
    <cellStyle name="percent (1) 22" xfId="3375"/>
    <cellStyle name="percent (1) 23" xfId="3376"/>
    <cellStyle name="percent (1) 24" xfId="3377"/>
    <cellStyle name="percent (1) 25" xfId="3378"/>
    <cellStyle name="percent (1) 26" xfId="3379"/>
    <cellStyle name="percent (1) 27" xfId="3380"/>
    <cellStyle name="percent (1) 28" xfId="3381"/>
    <cellStyle name="percent (1) 29" xfId="3382"/>
    <cellStyle name="percent (1) 3" xfId="3383"/>
    <cellStyle name="percent (1) 30" xfId="3384"/>
    <cellStyle name="percent (1) 4" xfId="3385"/>
    <cellStyle name="percent (1) 5" xfId="3386"/>
    <cellStyle name="percent (1) 6" xfId="3387"/>
    <cellStyle name="percent (1) 7" xfId="3388"/>
    <cellStyle name="percent (1) 8" xfId="3389"/>
    <cellStyle name="percent (1) 9" xfId="3390"/>
    <cellStyle name="percent (2)" xfId="3391"/>
    <cellStyle name="percent (2) 2" xfId="3392"/>
    <cellStyle name="percent (2) 3" xfId="3393"/>
    <cellStyle name="percent (2) 4" xfId="3394"/>
    <cellStyle name="percent (3)" xfId="3395"/>
    <cellStyle name="percent (3) 2" xfId="3396"/>
    <cellStyle name="percent (3) 3" xfId="3397"/>
    <cellStyle name="percent (3) 4" xfId="3398"/>
    <cellStyle name="Percent [0]" xfId="3399"/>
    <cellStyle name="Percent [0] 10" xfId="3400"/>
    <cellStyle name="Percent [0] 11" xfId="3401"/>
    <cellStyle name="Percent [0] 2" xfId="3402"/>
    <cellStyle name="Percent [0] 3" xfId="3403"/>
    <cellStyle name="Percent [0] 4" xfId="3404"/>
    <cellStyle name="Percent [0] 5" xfId="3405"/>
    <cellStyle name="Percent [0] 6" xfId="3406"/>
    <cellStyle name="Percent [0] 7" xfId="3407"/>
    <cellStyle name="Percent [0] 8" xfId="3408"/>
    <cellStyle name="Percent [0] 9" xfId="3409"/>
    <cellStyle name="Percent [0] Ital" xfId="3410"/>
    <cellStyle name="Percent [0]_0707_CISCO_FY 08 PLAN MODEL_WEBEX_V3A_071607_CHQ PLNG" xfId="3411"/>
    <cellStyle name="Percent [00]" xfId="3412"/>
    <cellStyle name="Percent [00] 10" xfId="3413"/>
    <cellStyle name="Percent [00] 11" xfId="3414"/>
    <cellStyle name="Percent [00] 2" xfId="3415"/>
    <cellStyle name="Percent [00] 3" xfId="3416"/>
    <cellStyle name="Percent [00] 4" xfId="3417"/>
    <cellStyle name="Percent [00] 5" xfId="3418"/>
    <cellStyle name="Percent [00] 6" xfId="3419"/>
    <cellStyle name="Percent [00] 7" xfId="3420"/>
    <cellStyle name="Percent [00] 8" xfId="3421"/>
    <cellStyle name="Percent [00] 9" xfId="3422"/>
    <cellStyle name="Percent [1]" xfId="3423"/>
    <cellStyle name="Percent [2]" xfId="3424"/>
    <cellStyle name="Percent [2] 2" xfId="3425"/>
    <cellStyle name="Percent [2] 2 2" xfId="3426"/>
    <cellStyle name="Percent [2] 2 3" xfId="3427"/>
    <cellStyle name="Percent [2] 2 4" xfId="3428"/>
    <cellStyle name="Percent [2] 3" xfId="3429"/>
    <cellStyle name="Percent [2] 3 2" xfId="3430"/>
    <cellStyle name="Percent [2] 3 3" xfId="3431"/>
    <cellStyle name="Percent [2] 3 4" xfId="3432"/>
    <cellStyle name="Percent [2] 4" xfId="3433"/>
    <cellStyle name="Percent [2] 4 2" xfId="3434"/>
    <cellStyle name="Percent [2] 4 3" xfId="3435"/>
    <cellStyle name="Percent [2] 4 4" xfId="3436"/>
    <cellStyle name="Percent [2] 5" xfId="3437"/>
    <cellStyle name="Percent [2] 6" xfId="3438"/>
    <cellStyle name="Percent [2] 7" xfId="3439"/>
    <cellStyle name="Percent [2] 8" xfId="3440"/>
    <cellStyle name="Percent- 1 decimal" xfId="3441"/>
    <cellStyle name="Percent- 1 decimal 2" xfId="3442"/>
    <cellStyle name="Percent- 1 decimal 2 2" xfId="3443"/>
    <cellStyle name="Percent- 1 decimal 2 3" xfId="3444"/>
    <cellStyle name="Percent- 1 decimal 2 4" xfId="3445"/>
    <cellStyle name="Percent- 1 decimal 3" xfId="3446"/>
    <cellStyle name="Percent- 1 decimal 3 2" xfId="3447"/>
    <cellStyle name="Percent- 1 decimal 3 3" xfId="3448"/>
    <cellStyle name="Percent- 1 decimal 3 4" xfId="3449"/>
    <cellStyle name="Percent- 1 decimal 4" xfId="3450"/>
    <cellStyle name="Percent- 1 decimal 4 2" xfId="3451"/>
    <cellStyle name="Percent- 1 decimal 4 3" xfId="3452"/>
    <cellStyle name="Percent- 1 decimal 4 4" xfId="3453"/>
    <cellStyle name="Percent- 1 decimal 5" xfId="3454"/>
    <cellStyle name="Percent- 1 decimal 6" xfId="3455"/>
    <cellStyle name="Percent- 1 decimal 7" xfId="3456"/>
    <cellStyle name="Percent- 1 decimal 8" xfId="3457"/>
    <cellStyle name="Percent 10" xfId="3458"/>
    <cellStyle name="Percent 11" xfId="3459"/>
    <cellStyle name="Percent 12" xfId="3460"/>
    <cellStyle name="Percent 13" xfId="3461"/>
    <cellStyle name="Percent 14" xfId="3462"/>
    <cellStyle name="Percent 15" xfId="3463"/>
    <cellStyle name="Percent 16" xfId="3464"/>
    <cellStyle name="Percent 17" xfId="3465"/>
    <cellStyle name="Percent 18" xfId="3466"/>
    <cellStyle name="Percent 19" xfId="3467"/>
    <cellStyle name="Percent 2" xfId="3468"/>
    <cellStyle name="Percent 2 2" xfId="3469"/>
    <cellStyle name="Percent 2 2 2" xfId="3470"/>
    <cellStyle name="Percent 2 2 2 2" xfId="3471"/>
    <cellStyle name="Percent 2 2 3" xfId="3472"/>
    <cellStyle name="Percent 2 2 4" xfId="3473"/>
    <cellStyle name="Percent 2 3" xfId="3474"/>
    <cellStyle name="Percent 2 4" xfId="3475"/>
    <cellStyle name="Percent 2 5" xfId="3476"/>
    <cellStyle name="Percent 2 6" xfId="3477"/>
    <cellStyle name="Percent 2 7" xfId="3478"/>
    <cellStyle name="Percent 2 8" xfId="3479"/>
    <cellStyle name="Percent 20" xfId="3480"/>
    <cellStyle name="Percent 21" xfId="3481"/>
    <cellStyle name="Percent 22" xfId="3482"/>
    <cellStyle name="Percent 23" xfId="3483"/>
    <cellStyle name="Percent 24" xfId="3484"/>
    <cellStyle name="Percent 25" xfId="3485"/>
    <cellStyle name="Percent 26" xfId="3486"/>
    <cellStyle name="Percent 27" xfId="3487"/>
    <cellStyle name="Percent 28" xfId="3488"/>
    <cellStyle name="Percent 29" xfId="4336"/>
    <cellStyle name="Percent 3" xfId="3489"/>
    <cellStyle name="Percent 3 2" xfId="3490"/>
    <cellStyle name="Percent 3 3" xfId="3491"/>
    <cellStyle name="Percent 3 4" xfId="3492"/>
    <cellStyle name="Percent 30" xfId="4342"/>
    <cellStyle name="Percent 31" xfId="4346"/>
    <cellStyle name="Percent 4" xfId="3493"/>
    <cellStyle name="Percent 4 2" xfId="3494"/>
    <cellStyle name="Percent 5" xfId="3495"/>
    <cellStyle name="Percent 6" xfId="3496"/>
    <cellStyle name="Percent 6 2" xfId="3497"/>
    <cellStyle name="Percent 6 2 2" xfId="3498"/>
    <cellStyle name="Percent 6 3" xfId="3499"/>
    <cellStyle name="Percent 6 4" xfId="3500"/>
    <cellStyle name="Percent 7" xfId="3501"/>
    <cellStyle name="Percent 7 2" xfId="3502"/>
    <cellStyle name="Percent 8" xfId="3503"/>
    <cellStyle name="Percent 9" xfId="3504"/>
    <cellStyle name="Percent1" xfId="3505"/>
    <cellStyle name="Percentage" xfId="3506"/>
    <cellStyle name="PercentSales" xfId="3507"/>
    <cellStyle name="­pºâ¤è¦¡" xfId="3508"/>
    <cellStyle name="PrePop Currency (0)" xfId="3509"/>
    <cellStyle name="PrePop Currency (0) 10" xfId="3510"/>
    <cellStyle name="PrePop Currency (0) 11" xfId="3511"/>
    <cellStyle name="PrePop Currency (0) 2" xfId="3512"/>
    <cellStyle name="PrePop Currency (0) 3" xfId="3513"/>
    <cellStyle name="PrePop Currency (0) 4" xfId="3514"/>
    <cellStyle name="PrePop Currency (0) 5" xfId="3515"/>
    <cellStyle name="PrePop Currency (0) 6" xfId="3516"/>
    <cellStyle name="PrePop Currency (0) 7" xfId="3517"/>
    <cellStyle name="PrePop Currency (0) 8" xfId="3518"/>
    <cellStyle name="PrePop Currency (0) 9" xfId="3519"/>
    <cellStyle name="PrePop Currency (2)" xfId="3520"/>
    <cellStyle name="PrePop Currency (2) 10" xfId="3521"/>
    <cellStyle name="PrePop Currency (2) 11" xfId="3522"/>
    <cellStyle name="PrePop Currency (2) 2" xfId="3523"/>
    <cellStyle name="PrePop Currency (2) 3" xfId="3524"/>
    <cellStyle name="PrePop Currency (2) 4" xfId="3525"/>
    <cellStyle name="PrePop Currency (2) 5" xfId="3526"/>
    <cellStyle name="PrePop Currency (2) 6" xfId="3527"/>
    <cellStyle name="PrePop Currency (2) 7" xfId="3528"/>
    <cellStyle name="PrePop Currency (2) 8" xfId="3529"/>
    <cellStyle name="PrePop Currency (2) 9" xfId="3530"/>
    <cellStyle name="PrePop Units (0)" xfId="3531"/>
    <cellStyle name="PrePop Units (0) 10" xfId="3532"/>
    <cellStyle name="PrePop Units (0) 11" xfId="3533"/>
    <cellStyle name="PrePop Units (0) 2" xfId="3534"/>
    <cellStyle name="PrePop Units (0) 3" xfId="3535"/>
    <cellStyle name="PrePop Units (0) 4" xfId="3536"/>
    <cellStyle name="PrePop Units (0) 5" xfId="3537"/>
    <cellStyle name="PrePop Units (0) 6" xfId="3538"/>
    <cellStyle name="PrePop Units (0) 7" xfId="3539"/>
    <cellStyle name="PrePop Units (0) 8" xfId="3540"/>
    <cellStyle name="PrePop Units (0) 9" xfId="3541"/>
    <cellStyle name="PrePop Units (1)" xfId="3542"/>
    <cellStyle name="PrePop Units (1) 10" xfId="3543"/>
    <cellStyle name="PrePop Units (1) 11" xfId="3544"/>
    <cellStyle name="PrePop Units (1) 2" xfId="3545"/>
    <cellStyle name="PrePop Units (1) 3" xfId="3546"/>
    <cellStyle name="PrePop Units (1) 4" xfId="3547"/>
    <cellStyle name="PrePop Units (1) 5" xfId="3548"/>
    <cellStyle name="PrePop Units (1) 6" xfId="3549"/>
    <cellStyle name="PrePop Units (1) 7" xfId="3550"/>
    <cellStyle name="PrePop Units (1) 8" xfId="3551"/>
    <cellStyle name="PrePop Units (1) 9" xfId="3552"/>
    <cellStyle name="PrePop Units (2)" xfId="3553"/>
    <cellStyle name="PrePop Units (2) 10" xfId="3554"/>
    <cellStyle name="PrePop Units (2) 11" xfId="3555"/>
    <cellStyle name="PrePop Units (2) 2" xfId="3556"/>
    <cellStyle name="PrePop Units (2) 3" xfId="3557"/>
    <cellStyle name="PrePop Units (2) 4" xfId="3558"/>
    <cellStyle name="PrePop Units (2) 5" xfId="3559"/>
    <cellStyle name="PrePop Units (2) 6" xfId="3560"/>
    <cellStyle name="PrePop Units (2) 7" xfId="3561"/>
    <cellStyle name="PrePop Units (2) 8" xfId="3562"/>
    <cellStyle name="PrePop Units (2) 9" xfId="3563"/>
    <cellStyle name="Price" xfId="3564"/>
    <cellStyle name="Price 2" xfId="3565"/>
    <cellStyle name="pricing" xfId="3566"/>
    <cellStyle name="pricing 10" xfId="3567"/>
    <cellStyle name="pricing 11" xfId="3568"/>
    <cellStyle name="pricing 2" xfId="3569"/>
    <cellStyle name="pricing 3" xfId="3570"/>
    <cellStyle name="pricing 4" xfId="3571"/>
    <cellStyle name="pricing 5" xfId="3572"/>
    <cellStyle name="pricing 6" xfId="3573"/>
    <cellStyle name="pricing 7" xfId="3574"/>
    <cellStyle name="pricing 8" xfId="3575"/>
    <cellStyle name="pricing 9" xfId="3576"/>
    <cellStyle name="PSChar" xfId="3577"/>
    <cellStyle name="PSChar 2" xfId="3578"/>
    <cellStyle name="PSChar 2 2" xfId="3579"/>
    <cellStyle name="PSChar 2 3" xfId="3580"/>
    <cellStyle name="PSChar 2 4" xfId="3581"/>
    <cellStyle name="PSChar 3" xfId="3582"/>
    <cellStyle name="PSChar 3 2" xfId="3583"/>
    <cellStyle name="PSChar 3 3" xfId="3584"/>
    <cellStyle name="PSChar 3 4" xfId="3585"/>
    <cellStyle name="PSChar 4" xfId="3586"/>
    <cellStyle name="PSChar 4 2" xfId="3587"/>
    <cellStyle name="PSChar 4 3" xfId="3588"/>
    <cellStyle name="PSChar 4 4" xfId="3589"/>
    <cellStyle name="PSChar 5" xfId="3590"/>
    <cellStyle name="PSChar 6" xfId="3591"/>
    <cellStyle name="PSChar 7" xfId="3592"/>
    <cellStyle name="PSChar 8" xfId="3593"/>
    <cellStyle name="PSDate" xfId="3594"/>
    <cellStyle name="PSDate 2" xfId="3595"/>
    <cellStyle name="PSDate 2 2" xfId="3596"/>
    <cellStyle name="PSDate 2 3" xfId="3597"/>
    <cellStyle name="PSDate 2 4" xfId="3598"/>
    <cellStyle name="PSDate 3" xfId="3599"/>
    <cellStyle name="PSDate 3 2" xfId="3600"/>
    <cellStyle name="PSDate 3 3" xfId="3601"/>
    <cellStyle name="PSDate 3 4" xfId="3602"/>
    <cellStyle name="PSDate 4" xfId="3603"/>
    <cellStyle name="PSDate 4 2" xfId="3604"/>
    <cellStyle name="PSDate 4 3" xfId="3605"/>
    <cellStyle name="PSDate 4 4" xfId="3606"/>
    <cellStyle name="PSDate 5" xfId="3607"/>
    <cellStyle name="PSDate 6" xfId="3608"/>
    <cellStyle name="PSDate 7" xfId="3609"/>
    <cellStyle name="PSDate 8" xfId="3610"/>
    <cellStyle name="PSDec" xfId="3611"/>
    <cellStyle name="PSDec 2" xfId="3612"/>
    <cellStyle name="PSDec 2 2" xfId="3613"/>
    <cellStyle name="PSDec 2 3" xfId="3614"/>
    <cellStyle name="PSDec 2 4" xfId="3615"/>
    <cellStyle name="PSDec 3" xfId="3616"/>
    <cellStyle name="PSDec 3 2" xfId="3617"/>
    <cellStyle name="PSDec 3 3" xfId="3618"/>
    <cellStyle name="PSDec 3 4" xfId="3619"/>
    <cellStyle name="PSDec 4" xfId="3620"/>
    <cellStyle name="PSDec 4 2" xfId="3621"/>
    <cellStyle name="PSDec 4 3" xfId="3622"/>
    <cellStyle name="PSDec 4 4" xfId="3623"/>
    <cellStyle name="PSDec 5" xfId="3624"/>
    <cellStyle name="PSDec 6" xfId="3625"/>
    <cellStyle name="PSDec 7" xfId="3626"/>
    <cellStyle name="PSDec 8" xfId="3627"/>
    <cellStyle name="PSHeading" xfId="3628"/>
    <cellStyle name="PSHeading 2" xfId="3629"/>
    <cellStyle name="PSHeading 2 2" xfId="3630"/>
    <cellStyle name="PSHeading 2 3" xfId="3631"/>
    <cellStyle name="PSHeading 2 4" xfId="3632"/>
    <cellStyle name="PSHeading 2_Top 20-IR" xfId="3633"/>
    <cellStyle name="PSHeading 3" xfId="3634"/>
    <cellStyle name="PSHeading 3 2" xfId="3635"/>
    <cellStyle name="PSHeading 3 3" xfId="3636"/>
    <cellStyle name="PSHeading 3 4" xfId="3637"/>
    <cellStyle name="PSHeading 3_Top 20-IR" xfId="3638"/>
    <cellStyle name="PSHeading 4" xfId="3639"/>
    <cellStyle name="PSHeading 4 2" xfId="3640"/>
    <cellStyle name="PSHeading 4 3" xfId="3641"/>
    <cellStyle name="PSHeading 4 4" xfId="3642"/>
    <cellStyle name="PSHeading 4_Top 20-IR" xfId="3643"/>
    <cellStyle name="PSHeading 5" xfId="3644"/>
    <cellStyle name="PSHeading 6" xfId="3645"/>
    <cellStyle name="PSHeading 7" xfId="3646"/>
    <cellStyle name="PSHeading 8" xfId="3647"/>
    <cellStyle name="PSInt" xfId="3648"/>
    <cellStyle name="PSInt 2" xfId="3649"/>
    <cellStyle name="PSInt 2 2" xfId="3650"/>
    <cellStyle name="PSInt 2 3" xfId="3651"/>
    <cellStyle name="PSInt 2 4" xfId="3652"/>
    <cellStyle name="PSInt 3" xfId="3653"/>
    <cellStyle name="PSInt 3 2" xfId="3654"/>
    <cellStyle name="PSInt 3 3" xfId="3655"/>
    <cellStyle name="PSInt 3 4" xfId="3656"/>
    <cellStyle name="PSInt 4" xfId="3657"/>
    <cellStyle name="PSInt 4 2" xfId="3658"/>
    <cellStyle name="PSInt 4 3" xfId="3659"/>
    <cellStyle name="PSInt 4 4" xfId="3660"/>
    <cellStyle name="PSInt 5" xfId="3661"/>
    <cellStyle name="PSInt 6" xfId="3662"/>
    <cellStyle name="PSInt 7" xfId="3663"/>
    <cellStyle name="PSInt 8" xfId="3664"/>
    <cellStyle name="PSSpacer" xfId="3665"/>
    <cellStyle name="PSSpacer 2" xfId="3666"/>
    <cellStyle name="PSSpacer 2 2" xfId="3667"/>
    <cellStyle name="PSSpacer 2 3" xfId="3668"/>
    <cellStyle name="PSSpacer 2 4" xfId="3669"/>
    <cellStyle name="PSSpacer 3" xfId="3670"/>
    <cellStyle name="PSSpacer 3 2" xfId="3671"/>
    <cellStyle name="PSSpacer 3 3" xfId="3672"/>
    <cellStyle name="PSSpacer 3 4" xfId="3673"/>
    <cellStyle name="PSSpacer 4" xfId="3674"/>
    <cellStyle name="PSSpacer 4 2" xfId="3675"/>
    <cellStyle name="PSSpacer 4 3" xfId="3676"/>
    <cellStyle name="PSSpacer 4 4" xfId="3677"/>
    <cellStyle name="PSSpacer 5" xfId="3678"/>
    <cellStyle name="PSSpacer 6" xfId="3679"/>
    <cellStyle name="PSSpacer 7" xfId="3680"/>
    <cellStyle name="PSSpacer 8" xfId="3681"/>
    <cellStyle name="r" xfId="3682"/>
    <cellStyle name="r_Acquisition Schedules" xfId="3683"/>
    <cellStyle name="r_Acquisition Schedules - Sch8 (2)" xfId="3684"/>
    <cellStyle name="r_Acquisition Schedules (2)" xfId="3685"/>
    <cellStyle name="r_Book1 (3)" xfId="3686"/>
    <cellStyle name="r_Boston Afford Mar 2005 (2)" xfId="3687"/>
    <cellStyle name="r_Financial Model v6" xfId="3688"/>
    <cellStyle name="r_Financial Model v6-03-26-2004" xfId="3689"/>
    <cellStyle name="r_Financial Model v8" xfId="3690"/>
    <cellStyle name="r_Financial Model v9" xfId="3691"/>
    <cellStyle name="r_GAAP Financial Model v15" xfId="3692"/>
    <cellStyle name="r_GAAP Financial Model v15_Acquisition Schedules" xfId="3693"/>
    <cellStyle name="r_GAAP Financial Model v15_Acquisition Schedules - Sch8 (2)" xfId="3694"/>
    <cellStyle name="r_GAAP Financial Model v15_Acquisition Schedules (2)" xfId="3695"/>
    <cellStyle name="r_GAAP Financial Model v15_Financial Model v6-03-26-2004" xfId="3696"/>
    <cellStyle name="r_HC_paradise" xfId="3697"/>
    <cellStyle name="r_HC_paradise_Acquisition Schedules" xfId="3698"/>
    <cellStyle name="r_HC_paradise_Acquisition Schedules - Sch8 (2)" xfId="3699"/>
    <cellStyle name="r_HC_paradise_Acquisition Schedules (2)" xfId="3700"/>
    <cellStyle name="r_New Financial Model v3" xfId="3701"/>
    <cellStyle name="r_New Financial Model v4" xfId="3702"/>
    <cellStyle name="r_New Financial Model v5" xfId="3703"/>
    <cellStyle name="r_New Financial Model v6" xfId="3704"/>
    <cellStyle name="r_New Financial Model v7" xfId="3705"/>
    <cellStyle name="r_P&amp;L Model v1" xfId="3706"/>
    <cellStyle name="r_Project Atlas Analysis 4.0" xfId="3707"/>
    <cellStyle name="r_Project Atlas Analysis 4.0_Acquisition Schedules" xfId="3708"/>
    <cellStyle name="r_Project Atlas Analysis 4.0_Acquisition Schedules - Sch8 (2)" xfId="3709"/>
    <cellStyle name="r_Project Atlas Analysis 4.0_Acquisition Schedules (2)" xfId="3710"/>
    <cellStyle name="Rate" xfId="3711"/>
    <cellStyle name="Red font" xfId="3712"/>
    <cellStyle name="Ref Numbers" xfId="3713"/>
    <cellStyle name="regstoresfromspecstores" xfId="3714"/>
    <cellStyle name="regstoresfromspecstores 2" xfId="3715"/>
    <cellStyle name="regstoresfromspecstores 3" xfId="3716"/>
    <cellStyle name="regstoresfromspecstores 4" xfId="3717"/>
    <cellStyle name="regstoresfromspecstores 5" xfId="3718"/>
    <cellStyle name="regstoresfromspecstores 6" xfId="3719"/>
    <cellStyle name="regstoresfromspecstores 7" xfId="3720"/>
    <cellStyle name="regstoresfromspecstores 8" xfId="3721"/>
    <cellStyle name="ReportTitlePrompt" xfId="3722"/>
    <cellStyle name="ReportTitlePrompt 2" xfId="3723"/>
    <cellStyle name="ReportTitleValue" xfId="3724"/>
    <cellStyle name="RevList" xfId="3725"/>
    <cellStyle name="RevList 10" xfId="3726"/>
    <cellStyle name="RevList 11" xfId="3727"/>
    <cellStyle name="RevList 12" xfId="3728"/>
    <cellStyle name="RevList 13" xfId="3729"/>
    <cellStyle name="RevList 14" xfId="3730"/>
    <cellStyle name="RevList 15" xfId="3731"/>
    <cellStyle name="RevList 16" xfId="3732"/>
    <cellStyle name="RevList 17" xfId="3733"/>
    <cellStyle name="RevList 18" xfId="3734"/>
    <cellStyle name="RevList 19" xfId="3735"/>
    <cellStyle name="RevList 2" xfId="3736"/>
    <cellStyle name="RevList 2 2" xfId="3737"/>
    <cellStyle name="RevList 20" xfId="3738"/>
    <cellStyle name="RevList 21" xfId="3739"/>
    <cellStyle name="RevList 22" xfId="3740"/>
    <cellStyle name="RevList 23" xfId="3741"/>
    <cellStyle name="RevList 24" xfId="3742"/>
    <cellStyle name="RevList 25" xfId="3743"/>
    <cellStyle name="RevList 26" xfId="3744"/>
    <cellStyle name="RevList 27" xfId="3745"/>
    <cellStyle name="RevList 28" xfId="3746"/>
    <cellStyle name="RevList 29" xfId="3747"/>
    <cellStyle name="RevList 3" xfId="3748"/>
    <cellStyle name="RevList 3 2" xfId="3749"/>
    <cellStyle name="RevList 30" xfId="3750"/>
    <cellStyle name="RevList 4" xfId="3751"/>
    <cellStyle name="RevList 4 2" xfId="3752"/>
    <cellStyle name="RevList 5" xfId="3753"/>
    <cellStyle name="RevList 5 2" xfId="3754"/>
    <cellStyle name="RevList 6" xfId="3755"/>
    <cellStyle name="RevList 6 2" xfId="3756"/>
    <cellStyle name="RevList 7" xfId="3757"/>
    <cellStyle name="RevList 7 2" xfId="3758"/>
    <cellStyle name="RevList 8" xfId="3759"/>
    <cellStyle name="RevList 8 2" xfId="3760"/>
    <cellStyle name="RevList 9" xfId="3761"/>
    <cellStyle name="row1" xfId="3762"/>
    <cellStyle name="row1 2" xfId="3763"/>
    <cellStyle name="RowAcctAbovePrompt" xfId="3764"/>
    <cellStyle name="RowAcctAbovePrompt 2" xfId="3765"/>
    <cellStyle name="RowAcctSOBAbovePrompt" xfId="3766"/>
    <cellStyle name="RowAcctSOBAbovePrompt 2" xfId="3767"/>
    <cellStyle name="RowAcctSOBValue" xfId="3768"/>
    <cellStyle name="RowAcctSOBValue 2" xfId="3769"/>
    <cellStyle name="RowAcctValue" xfId="3770"/>
    <cellStyle name="RowAttrAbovePrompt" xfId="3771"/>
    <cellStyle name="RowAttrAbovePrompt 2" xfId="3772"/>
    <cellStyle name="RowAttrValue" xfId="3773"/>
    <cellStyle name="RowColSetAbovePrompt" xfId="3774"/>
    <cellStyle name="RowColSetAbovePrompt 2" xfId="3775"/>
    <cellStyle name="RowColSetLeftPrompt" xfId="3776"/>
    <cellStyle name="RowColSetLeftPrompt 2" xfId="3777"/>
    <cellStyle name="RowColSetValue" xfId="3778"/>
    <cellStyle name="RowLeftPrompt" xfId="3779"/>
    <cellStyle name="RowLeftPrompt 2" xfId="3780"/>
    <cellStyle name="s]_x000d__x000a_File Server=0x0004_x000d__x000a_NetModem/E=0x01CB_x000d__x000a_LanRover/E=0x01CC;0x079B_x000d__x000a_LanRover/T=0x01CD;0x079C_x000d__x000a_LanRov" xfId="3781"/>
    <cellStyle name="s]_x000d__x000a_load=_x000d__x000a_run=_x000d__x000a_NullPort=None_x000d__x000a_device=HP LaserJet 4 Plus,HPPCL5MS,LPT1:_x000d__x000a__x000d__x000a_[Desktop]_x000d__x000a_Wallpaper=(None)_x000d__x000a_TileWallpaper=" xfId="3782"/>
    <cellStyle name="s]_x000d__x000a_spooler=yes_x000d__x000a_load=nwpopup.exe,C:\MCAFEE\VIRUSCAN\VSHWIN.EXE P:\ACEWIN\PCALCPRO\pcalcpro.exe_x000d__x000a_rem run=c:\win\calenda" xfId="3783"/>
    <cellStyle name="Salomon Logo" xfId="3784"/>
    <cellStyle name="SampleUsingFormatMask" xfId="3785"/>
    <cellStyle name="SampleUsingFormatMask 2" xfId="3786"/>
    <cellStyle name="SampleWithNoFormatMask" xfId="3787"/>
    <cellStyle name="SampleWithNoFormatMask 2" xfId="3788"/>
    <cellStyle name="Separador de milhares_laroux" xfId="3789"/>
    <cellStyle name="Shaded (,0)" xfId="3790"/>
    <cellStyle name="Shaded bold grid (,0)" xfId="3791"/>
    <cellStyle name="Shaded grid (,0)" xfId="3792"/>
    <cellStyle name="Shaded LR (,0)" xfId="3793"/>
    <cellStyle name="SHADEDSTORES" xfId="3794"/>
    <cellStyle name="SHADEDSTORES 2" xfId="3795"/>
    <cellStyle name="SHADEDSTORES 3" xfId="3796"/>
    <cellStyle name="SHADEDSTORES 4" xfId="3797"/>
    <cellStyle name="SHADEDSTORES 5" xfId="3798"/>
    <cellStyle name="SHADEDSTORES 6" xfId="3799"/>
    <cellStyle name="SHADEDSTORES 7" xfId="3800"/>
    <cellStyle name="SHADEDSTORES 8" xfId="3801"/>
    <cellStyle name="Shading" xfId="3802"/>
    <cellStyle name="Short_date" xfId="3803"/>
    <cellStyle name="Single Accounting" xfId="3804"/>
    <cellStyle name="SingleLineAcctgn" xfId="3805"/>
    <cellStyle name="SingleLinePercent" xfId="3806"/>
    <cellStyle name="Source Line" xfId="3807"/>
    <cellStyle name="Speckled (,0)" xfId="3808"/>
    <cellStyle name="Speckled grid (,0)" xfId="3809"/>
    <cellStyle name="Speckled LR (,0)" xfId="3810"/>
    <cellStyle name="specstores" xfId="3811"/>
    <cellStyle name="specstores 2" xfId="3812"/>
    <cellStyle name="specstores 3" xfId="3813"/>
    <cellStyle name="specstores 4" xfId="3814"/>
    <cellStyle name="specstores 5" xfId="3815"/>
    <cellStyle name="specstores 6" xfId="3816"/>
    <cellStyle name="specstores 7" xfId="3817"/>
    <cellStyle name="specstores 8" xfId="3818"/>
    <cellStyle name="SPOl" xfId="3819"/>
    <cellStyle name="Standaard_Victor_Quarter-pack addition" xfId="3820"/>
    <cellStyle name="Standard_Budget 1999 MK" xfId="3821"/>
    <cellStyle name="Style 1" xfId="3822"/>
    <cellStyle name="Style 1 2" xfId="3823"/>
    <cellStyle name="Style 1 2 2" xfId="3824"/>
    <cellStyle name="Style 1 2 3" xfId="3825"/>
    <cellStyle name="Style 1 2 4" xfId="3826"/>
    <cellStyle name="Style 1 2_Top 20-IR" xfId="3827"/>
    <cellStyle name="Style 1 3" xfId="3828"/>
    <cellStyle name="Style 1 3 2" xfId="3829"/>
    <cellStyle name="Style 1 3 3" xfId="3830"/>
    <cellStyle name="Style 1 3 4" xfId="3831"/>
    <cellStyle name="Style 1 3_Top 20-IR" xfId="3832"/>
    <cellStyle name="Style 1 4" xfId="3833"/>
    <cellStyle name="Style 1 4 2" xfId="3834"/>
    <cellStyle name="Style 1 4 3" xfId="3835"/>
    <cellStyle name="Style 1 4 4" xfId="3836"/>
    <cellStyle name="Style 1 4_Top 20-IR" xfId="3837"/>
    <cellStyle name="Style 1 5" xfId="3838"/>
    <cellStyle name="Style 1 6" xfId="3839"/>
    <cellStyle name="Style 1 7" xfId="3840"/>
    <cellStyle name="Style 1 8" xfId="3841"/>
    <cellStyle name="Style 2" xfId="3842"/>
    <cellStyle name="Style 2 2" xfId="3843"/>
    <cellStyle name="Style 2 2 2" xfId="3844"/>
    <cellStyle name="Style 2 2 3" xfId="3845"/>
    <cellStyle name="Style 2 2 4" xfId="3846"/>
    <cellStyle name="Style 2 2_Top 20-IR" xfId="3847"/>
    <cellStyle name="Style 2 3" xfId="3848"/>
    <cellStyle name="Style 2 3 2" xfId="3849"/>
    <cellStyle name="Style 2 3 3" xfId="3850"/>
    <cellStyle name="Style 2 3 4" xfId="3851"/>
    <cellStyle name="Style 2 3_Top 20-IR" xfId="3852"/>
    <cellStyle name="Style 2 4" xfId="3853"/>
    <cellStyle name="Style 2 4 2" xfId="3854"/>
    <cellStyle name="Style 2 4 3" xfId="3855"/>
    <cellStyle name="Style 2 4 4" xfId="3856"/>
    <cellStyle name="Style 2 4_Top 20-IR" xfId="3857"/>
    <cellStyle name="Style 2 5" xfId="3858"/>
    <cellStyle name="Style 2 6" xfId="3859"/>
    <cellStyle name="Style 2 7" xfId="3860"/>
    <cellStyle name="Style 2 8" xfId="3861"/>
    <cellStyle name="Style 21" xfId="3862"/>
    <cellStyle name="Style 22" xfId="3863"/>
    <cellStyle name="Style 23" xfId="3864"/>
    <cellStyle name="Style 24" xfId="3865"/>
    <cellStyle name="Style 25" xfId="3866"/>
    <cellStyle name="Style 26" xfId="3867"/>
    <cellStyle name="Style 27" xfId="3868"/>
    <cellStyle name="Style 28" xfId="3869"/>
    <cellStyle name="Style 29" xfId="3870"/>
    <cellStyle name="Style 3" xfId="3871"/>
    <cellStyle name="Style 30" xfId="3872"/>
    <cellStyle name="Style 31" xfId="3873"/>
    <cellStyle name="Style 32" xfId="3874"/>
    <cellStyle name="Style 33" xfId="3875"/>
    <cellStyle name="Style 34" xfId="3876"/>
    <cellStyle name="Style 35" xfId="3877"/>
    <cellStyle name="Style 36" xfId="3878"/>
    <cellStyle name="Style 37" xfId="3879"/>
    <cellStyle name="Style 38" xfId="3880"/>
    <cellStyle name="Style 39" xfId="3881"/>
    <cellStyle name="Style 4" xfId="3882"/>
    <cellStyle name="Style 40" xfId="3883"/>
    <cellStyle name="Style 41" xfId="3884"/>
    <cellStyle name="Style 42" xfId="3885"/>
    <cellStyle name="Style 43" xfId="3886"/>
    <cellStyle name="Style 44" xfId="3887"/>
    <cellStyle name="Style 45" xfId="3888"/>
    <cellStyle name="Style 46" xfId="3889"/>
    <cellStyle name="STYLE1" xfId="3890"/>
    <cellStyle name="style1 10" xfId="3891"/>
    <cellStyle name="style1 11" xfId="3892"/>
    <cellStyle name="style1 12" xfId="3893"/>
    <cellStyle name="style1 13" xfId="3894"/>
    <cellStyle name="style1 14" xfId="3895"/>
    <cellStyle name="style1 15" xfId="3896"/>
    <cellStyle name="style1 16" xfId="3897"/>
    <cellStyle name="style1 17" xfId="3898"/>
    <cellStyle name="style1 18" xfId="3899"/>
    <cellStyle name="style1 19" xfId="3900"/>
    <cellStyle name="STYLE1 2" xfId="3901"/>
    <cellStyle name="style1 20" xfId="3902"/>
    <cellStyle name="style1 21" xfId="3903"/>
    <cellStyle name="style1 22" xfId="3904"/>
    <cellStyle name="style1 23" xfId="3905"/>
    <cellStyle name="style1 24" xfId="3906"/>
    <cellStyle name="style1 25" xfId="3907"/>
    <cellStyle name="style1 26" xfId="3908"/>
    <cellStyle name="style1 27" xfId="3909"/>
    <cellStyle name="style1 28" xfId="3910"/>
    <cellStyle name="style1 29" xfId="3911"/>
    <cellStyle name="STYLE1 3" xfId="3912"/>
    <cellStyle name="style1 30" xfId="3913"/>
    <cellStyle name="STYLE1 4" xfId="3914"/>
    <cellStyle name="STYLE1 5" xfId="3915"/>
    <cellStyle name="STYLE1 6" xfId="3916"/>
    <cellStyle name="style1 7" xfId="3917"/>
    <cellStyle name="style1 8" xfId="3918"/>
    <cellStyle name="style1 9" xfId="3919"/>
    <cellStyle name="STYLE1_Q208 Apples to Apples" xfId="3920"/>
    <cellStyle name="STYLE2" xfId="3921"/>
    <cellStyle name="STYLE2 2" xfId="3922"/>
    <cellStyle name="STYLE2 3" xfId="3923"/>
    <cellStyle name="STYLE2 4" xfId="3924"/>
    <cellStyle name="STYLE2 5" xfId="3925"/>
    <cellStyle name="STYLE2 6" xfId="3926"/>
    <cellStyle name="STYLE2_Q208 Apples to Apples" xfId="3927"/>
    <cellStyle name="STYLE3" xfId="3928"/>
    <cellStyle name="STYLE4" xfId="3929"/>
    <cellStyle name="STYLE5" xfId="3930"/>
    <cellStyle name="subhead" xfId="3931"/>
    <cellStyle name="Sub-heading" xfId="3932"/>
    <cellStyle name="Sub-heading 2" xfId="3933"/>
    <cellStyle name="subT ($0)" xfId="3934"/>
    <cellStyle name="subT (,0)" xfId="3935"/>
    <cellStyle name="Subtotal" xfId="3936"/>
    <cellStyle name="Subtotal 10" xfId="3937"/>
    <cellStyle name="Subtotal 11" xfId="3938"/>
    <cellStyle name="Subtotal 2" xfId="3939"/>
    <cellStyle name="Subtotal 3" xfId="3940"/>
    <cellStyle name="Subtotal 4" xfId="3941"/>
    <cellStyle name="Subtotal 5" xfId="3942"/>
    <cellStyle name="Subtotal 6" xfId="3943"/>
    <cellStyle name="Subtotal 7" xfId="3944"/>
    <cellStyle name="Subtotal 8" xfId="3945"/>
    <cellStyle name="Subtotal 9" xfId="3946"/>
    <cellStyle name="Table Head" xfId="3947"/>
    <cellStyle name="Table Head Aligned" xfId="3948"/>
    <cellStyle name="Table Head Blue" xfId="3949"/>
    <cellStyle name="Table Head Green" xfId="3950"/>
    <cellStyle name="Table Head_ACCC" xfId="3951"/>
    <cellStyle name="Table Heading" xfId="3952"/>
    <cellStyle name="Table Source" xfId="3953"/>
    <cellStyle name="Table Text" xfId="3954"/>
    <cellStyle name="Table Title" xfId="3955"/>
    <cellStyle name="Table Units" xfId="3956"/>
    <cellStyle name="Table_Header" xfId="3957"/>
    <cellStyle name="TableBody" xfId="3958"/>
    <cellStyle name="TableBodyR" xfId="3959"/>
    <cellStyle name="TableColHeads" xfId="3960"/>
    <cellStyle name="Text" xfId="3961"/>
    <cellStyle name="Text 1" xfId="3962"/>
    <cellStyle name="Text 2" xfId="3963"/>
    <cellStyle name="Text Head" xfId="3964"/>
    <cellStyle name="Text Head 1" xfId="3965"/>
    <cellStyle name="Text Head 2" xfId="3966"/>
    <cellStyle name="Text Indent 1" xfId="3967"/>
    <cellStyle name="Text Indent 2" xfId="3968"/>
    <cellStyle name="Text Indent A" xfId="3969"/>
    <cellStyle name="Text Indent B" xfId="3970"/>
    <cellStyle name="Text Indent B 10" xfId="3971"/>
    <cellStyle name="Text Indent B 11" xfId="3972"/>
    <cellStyle name="Text Indent B 2" xfId="3973"/>
    <cellStyle name="Text Indent B 3" xfId="3974"/>
    <cellStyle name="Text Indent B 4" xfId="3975"/>
    <cellStyle name="Text Indent B 5" xfId="3976"/>
    <cellStyle name="Text Indent B 6" xfId="3977"/>
    <cellStyle name="Text Indent B 7" xfId="3978"/>
    <cellStyle name="Text Indent B 8" xfId="3979"/>
    <cellStyle name="Text Indent B 9" xfId="3980"/>
    <cellStyle name="Text Indent C" xfId="3981"/>
    <cellStyle name="Text Indent C 10" xfId="3982"/>
    <cellStyle name="Text Indent C 11" xfId="3983"/>
    <cellStyle name="Text Indent C 2" xfId="3984"/>
    <cellStyle name="Text Indent C 3" xfId="3985"/>
    <cellStyle name="Text Indent C 4" xfId="3986"/>
    <cellStyle name="Text Indent C 5" xfId="3987"/>
    <cellStyle name="Text Indent C 6" xfId="3988"/>
    <cellStyle name="Text Indent C 7" xfId="3989"/>
    <cellStyle name="Text Indent C 8" xfId="3990"/>
    <cellStyle name="Text Indent C 9" xfId="3991"/>
    <cellStyle name="þ_x001d_ð7_x000c_îþ_x0017__x000d_àþV_x0001_?_x0011_#S_x0007__x0001__x0001_" xfId="3992"/>
    <cellStyle name="þ_x001d_ðB_x000a__x000a_ÿ_x0012__x000d_ÝþU_x0001_m_x0006__x0016__x0007__x0001__x0001_" xfId="3993"/>
    <cellStyle name="þ_x001d_ðB_x000a__x000a_ÿ_x0012__x000d_ÝþU_x0001_m_x0006_ž_x0016__x0007__x0001__x0001_" xfId="3994"/>
    <cellStyle name="Tickmark" xfId="3995"/>
    <cellStyle name="Times 10" xfId="3996"/>
    <cellStyle name="Times 12" xfId="3997"/>
    <cellStyle name="Title - bold dutch8" xfId="3998"/>
    <cellStyle name="Title - Underline" xfId="3999"/>
    <cellStyle name="Title 2" xfId="4000"/>
    <cellStyle name="Title Case" xfId="4001"/>
    <cellStyle name="Title Line" xfId="4002"/>
    <cellStyle name="Title Major" xfId="4003"/>
    <cellStyle name="Title Sheet" xfId="4004"/>
    <cellStyle name="Titles - Other" xfId="4005"/>
    <cellStyle name="TOC 1" xfId="4006"/>
    <cellStyle name="TOC 2" xfId="4007"/>
    <cellStyle name="Top Row" xfId="4008"/>
    <cellStyle name="Top_Double_Bottom" xfId="4009"/>
    <cellStyle name="Topline" xfId="4010"/>
    <cellStyle name="Total 2" xfId="4011"/>
    <cellStyle name="Total 3" xfId="4012"/>
    <cellStyle name="Total 4" xfId="4013"/>
    <cellStyle name="Total 5" xfId="4014"/>
    <cellStyle name="Total 6" xfId="4015"/>
    <cellStyle name="Total 7" xfId="4016"/>
    <cellStyle name="Total 8" xfId="4017"/>
    <cellStyle name="Total Currency" xfId="4018"/>
    <cellStyle name="Total Major" xfId="4019"/>
    <cellStyle name="Total Major No Line" xfId="4020"/>
    <cellStyle name="Total Minor" xfId="4021"/>
    <cellStyle name="Total Normal" xfId="4022"/>
    <cellStyle name="Total number style" xfId="4023"/>
    <cellStyle name="Total Row" xfId="4024"/>
    <cellStyle name="Total1 - Style1" xfId="4025"/>
    <cellStyle name="TotalCurrency" xfId="4026"/>
    <cellStyle name="TrueFalse_Determination" xfId="4027"/>
    <cellStyle name="ubordinated Debt" xfId="4028"/>
    <cellStyle name="Undefiniert" xfId="4029"/>
    <cellStyle name="Underline_Double" xfId="4030"/>
    <cellStyle name="Unix" xfId="4031"/>
    <cellStyle name="Unix Batch File" xfId="4032"/>
    <cellStyle name="UploadThisRowValue" xfId="4033"/>
    <cellStyle name="UploadThisRowValue 2" xfId="4034"/>
    <cellStyle name="Value_QMS" xfId="4035"/>
    <cellStyle name="Währung [0]_Budget 1999 MK" xfId="4036"/>
    <cellStyle name="Währung_Budget 1999 MK" xfId="4037"/>
    <cellStyle name="Warning Text 2" xfId="4038"/>
    <cellStyle name="WhiteCells" xfId="4039"/>
    <cellStyle name="worksheet" xfId="4040"/>
    <cellStyle name="Wrap Text" xfId="4041"/>
    <cellStyle name="x" xfId="4042"/>
    <cellStyle name="x [1]" xfId="4043"/>
    <cellStyle name="year" xfId="4044"/>
    <cellStyle name="Yen" xfId="4045"/>
    <cellStyle name="Гиперссылка_Se@SS costs-83 peop" xfId="4046"/>
    <cellStyle name="Обычный_Schedule for Investments 2001" xfId="4047"/>
    <cellStyle name="ハイパーリンク" xfId="4048"/>
    <cellStyle name="표준_Weekly forecast_0527" xfId="4049"/>
    <cellStyle name="一般_~7769895" xfId="4050"/>
    <cellStyle name="中等" xfId="4051"/>
    <cellStyle name="備註" xfId="4052"/>
    <cellStyle name="千位分隔_Sheet1" xfId="4053"/>
    <cellStyle name="千分位[0]_RESULTS" xfId="4054"/>
    <cellStyle name="千分位_RESULTS" xfId="4055"/>
    <cellStyle name="合計" xfId="4056"/>
    <cellStyle name="壞" xfId="4057"/>
    <cellStyle name="好" xfId="4058"/>
    <cellStyle name="常规 2" xfId="8"/>
    <cellStyle name="常规 3" xfId="9"/>
    <cellStyle name="常规_Sheet1" xfId="4059"/>
    <cellStyle name="桁区切り [0.00]_APJ_Forecast_Template0801" xfId="4060"/>
    <cellStyle name="桁区切り_book1" xfId="4061"/>
    <cellStyle name="標準_APJ_Forecast_Template0801" xfId="4062"/>
    <cellStyle name="標題" xfId="4063"/>
    <cellStyle name="標題 1" xfId="4064"/>
    <cellStyle name="標題 2" xfId="4065"/>
    <cellStyle name="標題 3" xfId="4066"/>
    <cellStyle name="標題 4" xfId="4067"/>
    <cellStyle name="檢查儲存格" xfId="4068"/>
    <cellStyle name="表示済みのハイパーリンク" xfId="4069"/>
    <cellStyle name="計算方式" xfId="4070"/>
    <cellStyle name="說明文字" xfId="4071"/>
    <cellStyle name="警告文字" xfId="4072"/>
    <cellStyle name="貨幣 [0]_RESULTS" xfId="4073"/>
    <cellStyle name="貨幣_RESULTS" xfId="4074"/>
    <cellStyle name="货币 2" xfId="10"/>
    <cellStyle name="輔色1" xfId="4075"/>
    <cellStyle name="輔色2" xfId="4076"/>
    <cellStyle name="輔色3" xfId="4077"/>
    <cellStyle name="輔色4" xfId="4078"/>
    <cellStyle name="輔色5" xfId="4079"/>
    <cellStyle name="輔色6" xfId="4080"/>
    <cellStyle name="輸入" xfId="4081"/>
    <cellStyle name="輸出" xfId="4082"/>
    <cellStyle name="通貨 [0.00]_book1" xfId="4083"/>
    <cellStyle name="通貨_book1" xfId="4084"/>
    <cellStyle name="連結的儲存格" xfId="4085"/>
  </cellStyles>
  <dxfs count="3">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CCFFCC"/>
      <color rgb="FFFFFFCC"/>
      <color rgb="FFFFCCCC"/>
      <color rgb="FFCCFFFF"/>
      <color rgb="FF9BB7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23.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25.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43.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82987777645699"/>
          <c:y val="6.4249347304836502E-2"/>
          <c:w val="0.80523760083739204"/>
          <c:h val="0.73196701165162725"/>
        </c:manualLayout>
      </c:layout>
      <c:barChart>
        <c:barDir val="col"/>
        <c:grouping val="clustered"/>
        <c:varyColors val="0"/>
        <c:ser>
          <c:idx val="0"/>
          <c:order val="0"/>
          <c:spPr>
            <a:solidFill>
              <a:srgbClr val="000090"/>
            </a:solidFill>
            <a:ln w="12700">
              <a:solidFill>
                <a:srgbClr val="000000"/>
              </a:solidFill>
              <a:prstDash val="solid"/>
            </a:ln>
          </c:spPr>
          <c:invertIfNegative val="0"/>
          <c:cat>
            <c:strRef>
              <c:f>Summary!$S$37:$AH$37</c:f>
              <c:strCache>
                <c:ptCount val="12"/>
                <c:pt idx="0">
                  <c:v>1Q 18</c:v>
                </c:pt>
                <c:pt idx="1">
                  <c:v>2Q 18</c:v>
                </c:pt>
                <c:pt idx="2">
                  <c:v>3Q 18</c:v>
                </c:pt>
                <c:pt idx="3">
                  <c:v>4Q 18</c:v>
                </c:pt>
                <c:pt idx="4">
                  <c:v>1Q 19</c:v>
                </c:pt>
                <c:pt idx="5">
                  <c:v>2Q 19</c:v>
                </c:pt>
                <c:pt idx="6">
                  <c:v>3Q 19</c:v>
                </c:pt>
                <c:pt idx="7">
                  <c:v>4Q 19</c:v>
                </c:pt>
                <c:pt idx="8">
                  <c:v>1Q 20</c:v>
                </c:pt>
                <c:pt idx="9">
                  <c:v>2Q 20</c:v>
                </c:pt>
                <c:pt idx="10">
                  <c:v>3Q 20</c:v>
                </c:pt>
                <c:pt idx="11">
                  <c:v>4Q 20</c:v>
                </c:pt>
              </c:strCache>
            </c:strRef>
          </c:cat>
          <c:val>
            <c:numRef>
              <c:f>Summary!$S$38:$AH$38</c:f>
              <c:numCache>
                <c:formatCode>_("$"* #,##0_);_("$"* \(#,##0\);_("$"* "-"??_);_(@_)</c:formatCode>
                <c:ptCount val="12"/>
                <c:pt idx="0">
                  <c:v>1273.1475988842049</c:v>
                </c:pt>
                <c:pt idx="1">
                  <c:v>1322.4684535286585</c:v>
                </c:pt>
                <c:pt idx="2">
                  <c:v>0</c:v>
                </c:pt>
                <c:pt idx="3">
                  <c:v>0</c:v>
                </c:pt>
                <c:pt idx="4">
                  <c:v>0</c:v>
                </c:pt>
                <c:pt idx="5">
                  <c:v>0</c:v>
                </c:pt>
                <c:pt idx="6">
                  <c:v>0</c:v>
                </c:pt>
                <c:pt idx="7">
                  <c:v>0</c:v>
                </c:pt>
                <c:pt idx="8">
                  <c:v>0</c:v>
                </c:pt>
                <c:pt idx="9">
                  <c:v>0</c:v>
                </c:pt>
                <c:pt idx="10">
                  <c:v>0</c:v>
                </c:pt>
                <c:pt idx="11">
                  <c:v>0</c:v>
                </c:pt>
              </c:numCache>
            </c:numRef>
          </c:val>
          <c:extLst xmlns:c16r2="http://schemas.microsoft.com/office/drawing/2015/06/chart">
            <c:ext xmlns:c16="http://schemas.microsoft.com/office/drawing/2014/chart" uri="{C3380CC4-5D6E-409C-BE32-E72D297353CC}">
              <c16:uniqueId val="{00000000-A687-B54F-AB25-78D1F09FE07D}"/>
            </c:ext>
          </c:extLst>
        </c:ser>
        <c:dLbls>
          <c:showLegendKey val="0"/>
          <c:showVal val="0"/>
          <c:showCatName val="0"/>
          <c:showSerName val="0"/>
          <c:showPercent val="0"/>
          <c:showBubbleSize val="0"/>
        </c:dLbls>
        <c:gapWidth val="150"/>
        <c:axId val="71665920"/>
        <c:axId val="71713152"/>
      </c:barChart>
      <c:catAx>
        <c:axId val="71665920"/>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400" b="0" i="0" u="none" strike="noStrike" baseline="0">
                <a:solidFill>
                  <a:srgbClr val="000000"/>
                </a:solidFill>
                <a:latin typeface="Arial" panose="020B0604020202020204" pitchFamily="34" charset="0"/>
                <a:ea typeface="Arial"/>
                <a:cs typeface="Arial" panose="020B0604020202020204" pitchFamily="34" charset="0"/>
              </a:defRPr>
            </a:pPr>
            <a:endParaRPr lang="en-US"/>
          </a:p>
        </c:txPr>
        <c:crossAx val="71713152"/>
        <c:crossesAt val="0"/>
        <c:auto val="1"/>
        <c:lblAlgn val="ctr"/>
        <c:lblOffset val="100"/>
        <c:tickLblSkip val="1"/>
        <c:tickMarkSkip val="1"/>
        <c:noMultiLvlLbl val="0"/>
      </c:catAx>
      <c:valAx>
        <c:axId val="71713152"/>
        <c:scaling>
          <c:orientation val="minMax"/>
          <c:min val="0"/>
        </c:scaling>
        <c:delete val="0"/>
        <c:axPos val="l"/>
        <c:majorGridlines>
          <c:spPr>
            <a:ln w="3175">
              <a:solidFill>
                <a:srgbClr val="000000"/>
              </a:solidFill>
              <a:prstDash val="solid"/>
            </a:ln>
          </c:spPr>
        </c:majorGridlines>
        <c:title>
          <c:tx>
            <c:rich>
              <a:bodyPr/>
              <a:lstStyle/>
              <a:p>
                <a:pPr>
                  <a:defRPr sz="1400" b="0" i="0" u="none" strike="noStrike" baseline="0">
                    <a:solidFill>
                      <a:srgbClr val="000000"/>
                    </a:solidFill>
                    <a:latin typeface="Arial" panose="020B0604020202020204" pitchFamily="34" charset="0"/>
                    <a:ea typeface="Arial"/>
                    <a:cs typeface="Arial" panose="020B0604020202020204" pitchFamily="34" charset="0"/>
                  </a:defRPr>
                </a:pPr>
                <a:r>
                  <a:rPr lang="en-US" sz="1400">
                    <a:latin typeface="Arial" panose="020B0604020202020204" pitchFamily="34" charset="0"/>
                    <a:cs typeface="Arial" panose="020B0604020202020204" pitchFamily="34" charset="0"/>
                  </a:rPr>
                  <a:t>Sales ($M)</a:t>
                </a:r>
              </a:p>
            </c:rich>
          </c:tx>
          <c:layout>
            <c:manualLayout>
              <c:xMode val="edge"/>
              <c:yMode val="edge"/>
              <c:x val="1.1016587528328899E-2"/>
              <c:y val="0.37708627623263802"/>
            </c:manualLayout>
          </c:layout>
          <c:overlay val="0"/>
          <c:spPr>
            <a:noFill/>
            <a:ln w="25400">
              <a:noFill/>
            </a:ln>
          </c:spPr>
        </c:title>
        <c:numFmt formatCode="_(\$* #,##0_);_(\$* \(#,##0\);_(\$* &quot;-&quot;_);_(@_)" sourceLinked="0"/>
        <c:majorTickMark val="out"/>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panose="020B0604020202020204" pitchFamily="34" charset="0"/>
                <a:ea typeface="Arial"/>
                <a:cs typeface="Arial" panose="020B0604020202020204" pitchFamily="34" charset="0"/>
              </a:defRPr>
            </a:pPr>
            <a:endParaRPr lang="en-US"/>
          </a:p>
        </c:txPr>
        <c:crossAx val="71665920"/>
        <c:crosses val="autoZero"/>
        <c:crossBetween val="between"/>
        <c:majorUnit val="200"/>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5" r="0.750000000000005" t="1" header="0.5" footer="0.5"/>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100GbE</a:t>
            </a:r>
            <a:r>
              <a:rPr lang="en-US" baseline="0"/>
              <a:t> Shipments (Units)</a:t>
            </a:r>
            <a:endParaRPr lang="en-US"/>
          </a:p>
        </c:rich>
      </c:tx>
      <c:overlay val="0"/>
      <c:spPr>
        <a:noFill/>
        <a:ln>
          <a:noFill/>
        </a:ln>
        <a:effectLst/>
      </c:spPr>
    </c:title>
    <c:autoTitleDeleted val="0"/>
    <c:plotArea>
      <c:layout>
        <c:manualLayout>
          <c:layoutTarget val="inner"/>
          <c:xMode val="edge"/>
          <c:yMode val="edge"/>
          <c:x val="6.273955169750671E-2"/>
          <c:y val="0.13951104509704906"/>
          <c:w val="0.91447939170502102"/>
          <c:h val="0.67473258006185444"/>
        </c:manualLayout>
      </c:layout>
      <c:lineChart>
        <c:grouping val="standard"/>
        <c:varyColors val="0"/>
        <c:ser>
          <c:idx val="2"/>
          <c:order val="0"/>
          <c:spPr>
            <a:ln w="28575" cap="rnd">
              <a:solidFill>
                <a:schemeClr val="accent3"/>
              </a:solidFill>
              <a:round/>
            </a:ln>
            <a:effectLst/>
          </c:spPr>
          <c:marker>
            <c:symbol val="none"/>
          </c:marker>
          <c:cat>
            <c:strRef>
              <c:f>Summary!$C$102:$R$102</c:f>
              <c:strCache>
                <c:ptCount val="12"/>
                <c:pt idx="0">
                  <c:v>1Q 18</c:v>
                </c:pt>
                <c:pt idx="1">
                  <c:v>2Q 18</c:v>
                </c:pt>
                <c:pt idx="2">
                  <c:v>3Q 18</c:v>
                </c:pt>
                <c:pt idx="3">
                  <c:v>4Q 18</c:v>
                </c:pt>
                <c:pt idx="4">
                  <c:v>1Q 19</c:v>
                </c:pt>
                <c:pt idx="5">
                  <c:v>2Q 19</c:v>
                </c:pt>
                <c:pt idx="6">
                  <c:v>3Q 19</c:v>
                </c:pt>
                <c:pt idx="7">
                  <c:v>4Q 19</c:v>
                </c:pt>
                <c:pt idx="8">
                  <c:v>1Q 20</c:v>
                </c:pt>
                <c:pt idx="9">
                  <c:v>2Q 20</c:v>
                </c:pt>
                <c:pt idx="10">
                  <c:v>3Q 20</c:v>
                </c:pt>
                <c:pt idx="11">
                  <c:v>4Q 20</c:v>
                </c:pt>
              </c:strCache>
            </c:strRef>
          </c:cat>
          <c:val>
            <c:numRef>
              <c:f>Summary!$C$108:$R$108</c:f>
              <c:numCache>
                <c:formatCode>#,##0_);\(#,##0\)</c:formatCode>
                <c:ptCount val="12"/>
                <c:pt idx="0">
                  <c:v>1209543.6000000001</c:v>
                </c:pt>
                <c:pt idx="1">
                  <c:v>1627430.4</c:v>
                </c:pt>
                <c:pt idx="2">
                  <c:v>0</c:v>
                </c:pt>
                <c:pt idx="3">
                  <c:v>0</c:v>
                </c:pt>
                <c:pt idx="4">
                  <c:v>0</c:v>
                </c:pt>
                <c:pt idx="5">
                  <c:v>0</c:v>
                </c:pt>
                <c:pt idx="6">
                  <c:v>0</c:v>
                </c:pt>
                <c:pt idx="7">
                  <c:v>0</c:v>
                </c:pt>
                <c:pt idx="8">
                  <c:v>0</c:v>
                </c:pt>
                <c:pt idx="9">
                  <c:v>0</c:v>
                </c:pt>
                <c:pt idx="10">
                  <c:v>0</c:v>
                </c:pt>
                <c:pt idx="11">
                  <c:v>0</c:v>
                </c:pt>
              </c:numCache>
            </c:numRef>
          </c:val>
          <c:smooth val="0"/>
          <c:extLst xmlns:c16r2="http://schemas.microsoft.com/office/drawing/2015/06/chart">
            <c:ext xmlns:c16="http://schemas.microsoft.com/office/drawing/2014/chart" uri="{C3380CC4-5D6E-409C-BE32-E72D297353CC}">
              <c16:uniqueId val="{00000002-0F29-FA4E-B57A-A5AEA2D648E4}"/>
            </c:ext>
          </c:extLst>
        </c:ser>
        <c:dLbls>
          <c:showLegendKey val="0"/>
          <c:showVal val="0"/>
          <c:showCatName val="0"/>
          <c:showSerName val="0"/>
          <c:showPercent val="0"/>
          <c:showBubbleSize val="0"/>
        </c:dLbls>
        <c:marker val="1"/>
        <c:smooth val="0"/>
        <c:axId val="70286336"/>
        <c:axId val="70288128"/>
      </c:lineChart>
      <c:catAx>
        <c:axId val="702863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70288128"/>
        <c:crosses val="autoZero"/>
        <c:auto val="1"/>
        <c:lblAlgn val="ctr"/>
        <c:lblOffset val="100"/>
        <c:noMultiLvlLbl val="0"/>
      </c:catAx>
      <c:valAx>
        <c:axId val="70288128"/>
        <c:scaling>
          <c:orientation val="minMax"/>
        </c:scaling>
        <c:delete val="1"/>
        <c:axPos val="l"/>
        <c:majorGridlines>
          <c:spPr>
            <a:ln w="9525" cap="flat" cmpd="sng" algn="ctr">
              <a:solidFill>
                <a:schemeClr val="tx1">
                  <a:lumMod val="15000"/>
                  <a:lumOff val="85000"/>
                </a:schemeClr>
              </a:solidFill>
              <a:round/>
            </a:ln>
            <a:effectLst/>
          </c:spPr>
        </c:majorGridlines>
        <c:numFmt formatCode="#,##0_);\(#,##0\)" sourceLinked="1"/>
        <c:majorTickMark val="none"/>
        <c:minorTickMark val="none"/>
        <c:tickLblPos val="nextTo"/>
        <c:crossAx val="70286336"/>
        <c:crosses val="autoZero"/>
        <c:crossBetween val="between"/>
      </c:valAx>
      <c:spPr>
        <a:noFill/>
        <a:ln>
          <a:noFill/>
        </a:ln>
        <a:effectLst/>
      </c:spPr>
    </c:plotArea>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aseline="0"/>
              <a:t>200GbE, 2x200GbE and 400GbE Shipments (Units)</a:t>
            </a:r>
            <a:endParaRPr lang="en-US"/>
          </a:p>
        </c:rich>
      </c:tx>
      <c:overlay val="0"/>
      <c:spPr>
        <a:noFill/>
        <a:ln>
          <a:noFill/>
        </a:ln>
        <a:effectLst/>
      </c:spPr>
    </c:title>
    <c:autoTitleDeleted val="0"/>
    <c:plotArea>
      <c:layout>
        <c:manualLayout>
          <c:layoutTarget val="inner"/>
          <c:xMode val="edge"/>
          <c:yMode val="edge"/>
          <c:x val="6.273955169750671E-2"/>
          <c:y val="0.13951104509704906"/>
          <c:w val="0.91447939170502102"/>
          <c:h val="0.68527544857406231"/>
        </c:manualLayout>
      </c:layout>
      <c:lineChart>
        <c:grouping val="standard"/>
        <c:varyColors val="0"/>
        <c:ser>
          <c:idx val="3"/>
          <c:order val="0"/>
          <c:spPr>
            <a:ln w="28575" cap="rnd">
              <a:solidFill>
                <a:schemeClr val="accent4"/>
              </a:solidFill>
              <a:round/>
            </a:ln>
            <a:effectLst/>
          </c:spPr>
          <c:marker>
            <c:symbol val="none"/>
          </c:marker>
          <c:cat>
            <c:strRef>
              <c:f>Summary!$C$102:$R$102</c:f>
              <c:strCache>
                <c:ptCount val="12"/>
                <c:pt idx="0">
                  <c:v>1Q 18</c:v>
                </c:pt>
                <c:pt idx="1">
                  <c:v>2Q 18</c:v>
                </c:pt>
                <c:pt idx="2">
                  <c:v>3Q 18</c:v>
                </c:pt>
                <c:pt idx="3">
                  <c:v>4Q 18</c:v>
                </c:pt>
                <c:pt idx="4">
                  <c:v>1Q 19</c:v>
                </c:pt>
                <c:pt idx="5">
                  <c:v>2Q 19</c:v>
                </c:pt>
                <c:pt idx="6">
                  <c:v>3Q 19</c:v>
                </c:pt>
                <c:pt idx="7">
                  <c:v>4Q 19</c:v>
                </c:pt>
                <c:pt idx="8">
                  <c:v>1Q 20</c:v>
                </c:pt>
                <c:pt idx="9">
                  <c:v>2Q 20</c:v>
                </c:pt>
                <c:pt idx="10">
                  <c:v>3Q 20</c:v>
                </c:pt>
                <c:pt idx="11">
                  <c:v>4Q 20</c:v>
                </c:pt>
              </c:strCache>
            </c:strRef>
          </c:cat>
          <c:val>
            <c:numRef>
              <c:f>Summary!$C$109:$R$109</c:f>
              <c:numCache>
                <c:formatCode>#,##0_);\(#,##0\)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xmlns:c16r2="http://schemas.microsoft.com/office/drawing/2015/06/chart">
            <c:ext xmlns:c16="http://schemas.microsoft.com/office/drawing/2014/chart" uri="{C3380CC4-5D6E-409C-BE32-E72D297353CC}">
              <c16:uniqueId val="{00000003-9B3F-8246-8124-E06525F90D7D}"/>
            </c:ext>
          </c:extLst>
        </c:ser>
        <c:dLbls>
          <c:showLegendKey val="0"/>
          <c:showVal val="0"/>
          <c:showCatName val="0"/>
          <c:showSerName val="0"/>
          <c:showPercent val="0"/>
          <c:showBubbleSize val="0"/>
        </c:dLbls>
        <c:marker val="1"/>
        <c:smooth val="0"/>
        <c:axId val="70308992"/>
        <c:axId val="70310528"/>
      </c:lineChart>
      <c:catAx>
        <c:axId val="703089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70310528"/>
        <c:crosses val="autoZero"/>
        <c:auto val="1"/>
        <c:lblAlgn val="ctr"/>
        <c:lblOffset val="100"/>
        <c:noMultiLvlLbl val="0"/>
      </c:catAx>
      <c:valAx>
        <c:axId val="70310528"/>
        <c:scaling>
          <c:orientation val="minMax"/>
        </c:scaling>
        <c:delete val="1"/>
        <c:axPos val="l"/>
        <c:majorGridlines>
          <c:spPr>
            <a:ln w="9525" cap="flat" cmpd="sng" algn="ctr">
              <a:solidFill>
                <a:schemeClr val="tx1">
                  <a:lumMod val="15000"/>
                  <a:lumOff val="85000"/>
                </a:schemeClr>
              </a:solidFill>
              <a:round/>
            </a:ln>
            <a:effectLst/>
          </c:spPr>
        </c:majorGridlines>
        <c:numFmt formatCode="#,##0_);\(#,##0\)" sourceLinked="1"/>
        <c:majorTickMark val="none"/>
        <c:minorTickMark val="none"/>
        <c:tickLblPos val="nextTo"/>
        <c:crossAx val="70308992"/>
        <c:crosses val="autoZero"/>
        <c:crossBetween val="between"/>
      </c:valAx>
      <c:spPr>
        <a:noFill/>
        <a:ln>
          <a:noFill/>
        </a:ln>
        <a:effectLst/>
      </c:spPr>
    </c:plotArea>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0678971590009"/>
          <c:y val="3.2978334704377034E-2"/>
          <c:w val="0.771698609336263"/>
          <c:h val="0.76302206045246601"/>
        </c:manualLayout>
      </c:layout>
      <c:bubbleChart>
        <c:varyColors val="0"/>
        <c:ser>
          <c:idx val="1"/>
          <c:order val="0"/>
          <c:tx>
            <c:strRef>
              <c:f>'Charts for slides'!$N$297</c:f>
              <c:strCache>
                <c:ptCount val="1"/>
                <c:pt idx="0">
                  <c:v>Ethernet </c:v>
                </c:pt>
              </c:strCache>
            </c:strRef>
          </c:tx>
          <c:spPr>
            <a:ln w="25400">
              <a:noFill/>
            </a:ln>
          </c:spPr>
          <c:invertIfNegative val="0"/>
          <c:dLbls>
            <c:dLbl>
              <c:idx val="0"/>
              <c:spPr/>
              <c:txPr>
                <a:bodyPr/>
                <a:lstStyle/>
                <a:p>
                  <a:pPr>
                    <a:defRPr sz="1200" b="1">
                      <a:solidFill>
                        <a:schemeClr val="bg1"/>
                      </a:solidFill>
                    </a:defRPr>
                  </a:pPr>
                  <a:endParaRPr lang="en-US"/>
                </a:p>
              </c:txPr>
              <c:dLblPos val="ctr"/>
              <c:showLegendKey val="0"/>
              <c:showVal val="0"/>
              <c:showCatName val="0"/>
              <c:showSerName val="1"/>
              <c:showPercent val="0"/>
              <c:showBubbleSize val="0"/>
            </c:dLbl>
            <c:spPr>
              <a:noFill/>
              <a:ln>
                <a:noFill/>
              </a:ln>
              <a:effectLst/>
            </c:spPr>
            <c:txPr>
              <a:bodyPr/>
              <a:lstStyle/>
              <a:p>
                <a:pPr>
                  <a:defRPr>
                    <a:solidFill>
                      <a:schemeClr val="bg1"/>
                    </a:solidFill>
                  </a:defRPr>
                </a:pPr>
                <a:endParaRPr lang="en-US"/>
              </a:p>
            </c:txPr>
            <c:dLblPos val="ct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'Charts for slides'!$O$297</c:f>
              <c:numCache>
                <c:formatCode>_("$"* #,##0_);_("$"* \(#,##0\);_("$"* "-"??_);_(@_)</c:formatCode>
                <c:ptCount val="1"/>
                <c:pt idx="0">
                  <c:v>3443.0976213590511</c:v>
                </c:pt>
              </c:numCache>
            </c:numRef>
          </c:xVal>
          <c:yVal>
            <c:numRef>
              <c:f>'Charts for slides'!$P$297</c:f>
              <c:numCache>
                <c:formatCode>0%</c:formatCode>
                <c:ptCount val="1"/>
                <c:pt idx="0">
                  <c:v>0.13070565556195279</c:v>
                </c:pt>
              </c:numCache>
            </c:numRef>
          </c:yVal>
          <c:bubbleSize>
            <c:numRef>
              <c:f>'Charts for slides'!$O$297</c:f>
              <c:numCache>
                <c:formatCode>_("$"* #,##0_);_("$"* \(#,##0\);_("$"* "-"??_);_(@_)</c:formatCode>
                <c:ptCount val="1"/>
                <c:pt idx="0">
                  <c:v>3443.0976213590511</c:v>
                </c:pt>
              </c:numCache>
            </c:numRef>
          </c:bubbleSize>
          <c:bubble3D val="0"/>
          <c:extLst xmlns:c16r2="http://schemas.microsoft.com/office/drawing/2015/06/chart">
            <c:ext xmlns:c16="http://schemas.microsoft.com/office/drawing/2014/chart" uri="{C3380CC4-5D6E-409C-BE32-E72D297353CC}">
              <c16:uniqueId val="{00000001-8EC2-144F-9180-ABE7B2C9CA4F}"/>
            </c:ext>
          </c:extLst>
        </c:ser>
        <c:ser>
          <c:idx val="0"/>
          <c:order val="1"/>
          <c:tx>
            <c:strRef>
              <c:f>'Charts for slides'!$N$298</c:f>
              <c:strCache>
                <c:ptCount val="1"/>
                <c:pt idx="0">
                  <c:v>Fibre Channel</c:v>
                </c:pt>
              </c:strCache>
            </c:strRef>
          </c:tx>
          <c:spPr>
            <a:ln w="25400">
              <a:noFill/>
            </a:ln>
          </c:spPr>
          <c:invertIfNegative val="0"/>
          <c:dLbls>
            <c:dLbl>
              <c:idx val="0"/>
              <c:layout>
                <c:manualLayout>
                  <c:x val="-4.7531929649954251E-2"/>
                  <c:y val="-8.658298741655393E-2"/>
                </c:manualLayout>
              </c:layout>
              <c:tx>
                <c:rich>
                  <a:bodyPr/>
                  <a:lstStyle/>
                  <a:p>
                    <a:r>
                      <a:rPr lang="en-US" b="1"/>
                      <a:t>Fibre </a:t>
                    </a:r>
                  </a:p>
                  <a:p>
                    <a:r>
                      <a:rPr lang="en-US" b="1"/>
                      <a:t>Channel</a:t>
                    </a:r>
                    <a:endParaRPr lang="en-US"/>
                  </a:p>
                </c:rich>
              </c:tx>
              <c:showLegendKey val="0"/>
              <c:showVal val="0"/>
              <c:showCatName val="0"/>
              <c:showSerName val="1"/>
              <c:showPercent val="0"/>
              <c:showBubbleSize val="0"/>
              <c:extLst xmlns:c16r2="http://schemas.microsoft.com/office/drawing/2015/06/chart">
                <c:ext xmlns:c15="http://schemas.microsoft.com/office/drawing/2012/chart" uri="{CE6537A1-D6FC-4f65-9D91-7224C49458BB}">
                  <c15:showDataLabelsRange val="0"/>
                </c:ext>
                <c:ext xmlns:c16="http://schemas.microsoft.com/office/drawing/2014/chart" uri="{C3380CC4-5D6E-409C-BE32-E72D297353CC}">
                  <c16:uniqueId val="{00000002-8EC2-144F-9180-ABE7B2C9CA4F}"/>
                </c:ext>
              </c:extLst>
            </c:dLbl>
            <c:spPr>
              <a:noFill/>
              <a:ln>
                <a:noFill/>
              </a:ln>
              <a:effectLst/>
            </c:spPr>
            <c:txPr>
              <a:bodyPr/>
              <a:lstStyle/>
              <a:p>
                <a:pPr>
                  <a:defRPr b="1"/>
                </a:pPr>
                <a:endParaRPr lang="en-US"/>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'Charts for slides'!$O$298</c:f>
              <c:numCache>
                <c:formatCode>_("$"* #,##0_);_("$"* \(#,##0\);_("$"* "-"??_);_(@_)</c:formatCode>
                <c:ptCount val="1"/>
                <c:pt idx="0">
                  <c:v>177.65938884575309</c:v>
                </c:pt>
              </c:numCache>
            </c:numRef>
          </c:xVal>
          <c:yVal>
            <c:numRef>
              <c:f>'Charts for slides'!$P$298</c:f>
              <c:numCache>
                <c:formatCode>0%</c:formatCode>
                <c:ptCount val="1"/>
                <c:pt idx="0">
                  <c:v>2.3379793712833719E-2</c:v>
                </c:pt>
              </c:numCache>
            </c:numRef>
          </c:yVal>
          <c:bubbleSize>
            <c:numRef>
              <c:f>'Charts for slides'!$O$298</c:f>
              <c:numCache>
                <c:formatCode>_("$"* #,##0_);_("$"* \(#,##0\);_("$"* "-"??_);_(@_)</c:formatCode>
                <c:ptCount val="1"/>
                <c:pt idx="0">
                  <c:v>177.65938884575309</c:v>
                </c:pt>
              </c:numCache>
            </c:numRef>
          </c:bubbleSize>
          <c:bubble3D val="0"/>
          <c:extLst xmlns:c16r2="http://schemas.microsoft.com/office/drawing/2015/06/chart">
            <c:ext xmlns:c16="http://schemas.microsoft.com/office/drawing/2014/chart" uri="{C3380CC4-5D6E-409C-BE32-E72D297353CC}">
              <c16:uniqueId val="{00000003-8EC2-144F-9180-ABE7B2C9CA4F}"/>
            </c:ext>
          </c:extLst>
        </c:ser>
        <c:ser>
          <c:idx val="2"/>
          <c:order val="2"/>
          <c:tx>
            <c:strRef>
              <c:f>'Charts for slides'!$N$299</c:f>
              <c:strCache>
                <c:ptCount val="1"/>
                <c:pt idx="0">
                  <c:v>Optical Interconnects</c:v>
                </c:pt>
              </c:strCache>
            </c:strRef>
          </c:tx>
          <c:spPr>
            <a:ln w="25400">
              <a:noFill/>
            </a:ln>
          </c:spPr>
          <c:invertIfNegative val="0"/>
          <c:dLbls>
            <c:dLbl>
              <c:idx val="0"/>
              <c:layout>
                <c:manualLayout>
                  <c:x val="-9.6028948765621971E-2"/>
                  <c:y val="-9.5300861688691021E-2"/>
                </c:manualLayout>
              </c:layout>
              <c:dLblPos val="r"/>
              <c:showLegendKey val="0"/>
              <c:showVal val="0"/>
              <c:showCatName val="0"/>
              <c:showSerName val="1"/>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8EC2-144F-9180-ABE7B2C9CA4F}"/>
                </c:ext>
              </c:extLst>
            </c:dLbl>
            <c:spPr>
              <a:noFill/>
              <a:ln>
                <a:noFill/>
              </a:ln>
              <a:effectLst/>
            </c:spPr>
            <c:txPr>
              <a:bodyPr/>
              <a:lstStyle/>
              <a:p>
                <a:pPr>
                  <a:defRPr sz="1050" b="1"/>
                </a:pPr>
                <a:endParaRPr lang="en-US"/>
              </a:p>
            </c:txPr>
            <c:dLblPos val="t"/>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'Charts for slides'!$O$299</c:f>
              <c:numCache>
                <c:formatCode>_("$"* #,##0_);_("$"* \(#,##0\);_("$"* "-"??_);_(@_)</c:formatCode>
                <c:ptCount val="1"/>
                <c:pt idx="0">
                  <c:v>411.95450752047572</c:v>
                </c:pt>
              </c:numCache>
            </c:numRef>
          </c:xVal>
          <c:yVal>
            <c:numRef>
              <c:f>'Charts for slides'!$P$299</c:f>
              <c:numCache>
                <c:formatCode>0%</c:formatCode>
                <c:ptCount val="1"/>
                <c:pt idx="0">
                  <c:v>0.17855065497966804</c:v>
                </c:pt>
              </c:numCache>
            </c:numRef>
          </c:yVal>
          <c:bubbleSize>
            <c:numRef>
              <c:f>'Charts for slides'!$O$299</c:f>
              <c:numCache>
                <c:formatCode>_("$"* #,##0_);_("$"* \(#,##0\);_("$"* "-"??_);_(@_)</c:formatCode>
                <c:ptCount val="1"/>
                <c:pt idx="0">
                  <c:v>411.95450752047572</c:v>
                </c:pt>
              </c:numCache>
            </c:numRef>
          </c:bubbleSize>
          <c:bubble3D val="0"/>
          <c:extLst xmlns:c16r2="http://schemas.microsoft.com/office/drawing/2015/06/chart">
            <c:ext xmlns:c16="http://schemas.microsoft.com/office/drawing/2014/chart" uri="{C3380CC4-5D6E-409C-BE32-E72D297353CC}">
              <c16:uniqueId val="{00000005-8EC2-144F-9180-ABE7B2C9CA4F}"/>
            </c:ext>
          </c:extLst>
        </c:ser>
        <c:ser>
          <c:idx val="4"/>
          <c:order val="3"/>
          <c:tx>
            <c:strRef>
              <c:f>'Charts for slides'!$N$300</c:f>
              <c:strCache>
                <c:ptCount val="1"/>
                <c:pt idx="0">
                  <c:v>CWDM / DWDM</c:v>
                </c:pt>
              </c:strCache>
            </c:strRef>
          </c:tx>
          <c:spPr>
            <a:ln w="25400">
              <a:noFill/>
            </a:ln>
          </c:spPr>
          <c:invertIfNegative val="0"/>
          <c:dLbls>
            <c:dLbl>
              <c:idx val="0"/>
              <c:layout>
                <c:manualLayout>
                  <c:x val="-1.899498255354919E-2"/>
                  <c:y val="5.4038758107917619E-2"/>
                </c:manualLayout>
              </c:layout>
              <c:tx>
                <c:rich>
                  <a:bodyPr/>
                  <a:lstStyle/>
                  <a:p>
                    <a:r>
                      <a:rPr lang="en-US" b="1"/>
                      <a:t>CWDM /</a:t>
                    </a:r>
                    <a:r>
                      <a:rPr lang="en-US" sz="1000" b="1" i="0" u="none" strike="noStrike" baseline="0">
                        <a:effectLst/>
                      </a:rPr>
                      <a:t>  </a:t>
                    </a:r>
                    <a:r>
                      <a:rPr lang="en-US" b="1"/>
                      <a:t> DWDM</a:t>
                    </a:r>
                    <a:endParaRPr lang="en-US"/>
                  </a:p>
                </c:rich>
              </c:tx>
              <c:dLblPos val="r"/>
              <c:showLegendKey val="0"/>
              <c:showVal val="0"/>
              <c:showCatName val="0"/>
              <c:showSerName val="1"/>
              <c:showPercent val="0"/>
              <c:showBubbleSize val="0"/>
              <c:extLst xmlns:c16r2="http://schemas.microsoft.com/office/drawing/2015/06/chart">
                <c:ext xmlns:c15="http://schemas.microsoft.com/office/drawing/2012/chart" uri="{CE6537A1-D6FC-4f65-9D91-7224C49458BB}">
                  <c15:showDataLabelsRange val="0"/>
                </c:ext>
                <c:ext xmlns:c16="http://schemas.microsoft.com/office/drawing/2014/chart" uri="{C3380CC4-5D6E-409C-BE32-E72D297353CC}">
                  <c16:uniqueId val="{00000006-8EC2-144F-9180-ABE7B2C9CA4F}"/>
                </c:ext>
              </c:extLst>
            </c:dLbl>
            <c:spPr>
              <a:noFill/>
              <a:ln>
                <a:noFill/>
              </a:ln>
              <a:effectLst/>
            </c:spPr>
            <c:txPr>
              <a:bodyPr/>
              <a:lstStyle/>
              <a:p>
                <a:pPr>
                  <a:defRPr b="1"/>
                </a:pPr>
                <a:endParaRPr lang="en-US"/>
              </a:p>
            </c:txPr>
            <c:dLblPos val="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'Charts for slides'!$O$300</c:f>
              <c:numCache>
                <c:formatCode>_("$"* #,##0_);_("$"* \(#,##0\);_("$"* "-"??_);_(@_)</c:formatCode>
                <c:ptCount val="1"/>
                <c:pt idx="0">
                  <c:v>1084.2308586917961</c:v>
                </c:pt>
              </c:numCache>
            </c:numRef>
          </c:xVal>
          <c:yVal>
            <c:numRef>
              <c:f>'Charts for slides'!$P$300</c:f>
              <c:numCache>
                <c:formatCode>0%</c:formatCode>
                <c:ptCount val="1"/>
                <c:pt idx="0">
                  <c:v>0.15890210148107675</c:v>
                </c:pt>
              </c:numCache>
            </c:numRef>
          </c:yVal>
          <c:bubbleSize>
            <c:numRef>
              <c:f>'Charts for slides'!$O$300</c:f>
              <c:numCache>
                <c:formatCode>_("$"* #,##0_);_("$"* \(#,##0\);_("$"* "-"??_);_(@_)</c:formatCode>
                <c:ptCount val="1"/>
                <c:pt idx="0">
                  <c:v>1084.2308586917961</c:v>
                </c:pt>
              </c:numCache>
            </c:numRef>
          </c:bubbleSize>
          <c:bubble3D val="0"/>
          <c:extLst xmlns:c16r2="http://schemas.microsoft.com/office/drawing/2015/06/chart">
            <c:ext xmlns:c16="http://schemas.microsoft.com/office/drawing/2014/chart" uri="{C3380CC4-5D6E-409C-BE32-E72D297353CC}">
              <c16:uniqueId val="{00000007-8EC2-144F-9180-ABE7B2C9CA4F}"/>
            </c:ext>
          </c:extLst>
        </c:ser>
        <c:ser>
          <c:idx val="5"/>
          <c:order val="4"/>
          <c:tx>
            <c:strRef>
              <c:f>'Charts for slides'!$N$301</c:f>
              <c:strCache>
                <c:ptCount val="1"/>
                <c:pt idx="0">
                  <c:v>Wireless</c:v>
                </c:pt>
              </c:strCache>
            </c:strRef>
          </c:tx>
          <c:spPr>
            <a:ln w="25400">
              <a:noFill/>
            </a:ln>
          </c:spPr>
          <c:invertIfNegative val="0"/>
          <c:dLbls>
            <c:dLbl>
              <c:idx val="0"/>
              <c:layout>
                <c:manualLayout>
                  <c:x val="-1.6895924822141604E-2"/>
                  <c:y val="-1.3662748497287016E-2"/>
                </c:manualLayout>
              </c:layout>
              <c:dLblPos val="r"/>
              <c:showLegendKey val="0"/>
              <c:showVal val="0"/>
              <c:showCatName val="0"/>
              <c:showSerName val="1"/>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8-8EC2-144F-9180-ABE7B2C9CA4F}"/>
                </c:ext>
              </c:extLst>
            </c:dLbl>
            <c:spPr>
              <a:noFill/>
              <a:ln>
                <a:noFill/>
              </a:ln>
              <a:effectLst/>
            </c:spPr>
            <c:txPr>
              <a:bodyPr/>
              <a:lstStyle/>
              <a:p>
                <a:pPr>
                  <a:defRPr sz="1050" b="1"/>
                </a:pPr>
                <a:endParaRPr lang="en-US"/>
              </a:p>
            </c:txPr>
            <c:dLblPos val="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'Charts for slides'!$O$301</c:f>
              <c:numCache>
                <c:formatCode>_("$"* #,##0_);_("$"* \(#,##0\);_("$"* "-"??_);_(@_)</c:formatCode>
                <c:ptCount val="1"/>
                <c:pt idx="0">
                  <c:v>1082.0666673753976</c:v>
                </c:pt>
              </c:numCache>
            </c:numRef>
          </c:xVal>
          <c:yVal>
            <c:numRef>
              <c:f>'Charts for slides'!$P$301</c:f>
              <c:numCache>
                <c:formatCode>0%</c:formatCode>
                <c:ptCount val="1"/>
                <c:pt idx="0">
                  <c:v>-3.890025656741769E-2</c:v>
                </c:pt>
              </c:numCache>
            </c:numRef>
          </c:yVal>
          <c:bubbleSize>
            <c:numRef>
              <c:f>'Charts for slides'!$O$301</c:f>
              <c:numCache>
                <c:formatCode>_("$"* #,##0_);_("$"* \(#,##0\);_("$"* "-"??_);_(@_)</c:formatCode>
                <c:ptCount val="1"/>
                <c:pt idx="0">
                  <c:v>1082.0666673753976</c:v>
                </c:pt>
              </c:numCache>
            </c:numRef>
          </c:bubbleSize>
          <c:bubble3D val="0"/>
          <c:extLst xmlns:c16r2="http://schemas.microsoft.com/office/drawing/2015/06/chart">
            <c:ext xmlns:c16="http://schemas.microsoft.com/office/drawing/2014/chart" uri="{C3380CC4-5D6E-409C-BE32-E72D297353CC}">
              <c16:uniqueId val="{00000009-8EC2-144F-9180-ABE7B2C9CA4F}"/>
            </c:ext>
          </c:extLst>
        </c:ser>
        <c:ser>
          <c:idx val="6"/>
          <c:order val="5"/>
          <c:tx>
            <c:strRef>
              <c:f>'Charts for slides'!$N$302</c:f>
              <c:strCache>
                <c:ptCount val="1"/>
                <c:pt idx="0">
                  <c:v>FTTx</c:v>
                </c:pt>
              </c:strCache>
            </c:strRef>
          </c:tx>
          <c:spPr>
            <a:ln w="25400">
              <a:noFill/>
            </a:ln>
          </c:spPr>
          <c:invertIfNegative val="0"/>
          <c:dLbls>
            <c:dLbl>
              <c:idx val="0"/>
              <c:layout>
                <c:manualLayout>
                  <c:x val="-7.4789143821056822E-2"/>
                  <c:y val="7.0081371969414774E-2"/>
                </c:manualLayout>
              </c:layout>
              <c:spPr/>
              <c:txPr>
                <a:bodyPr/>
                <a:lstStyle/>
                <a:p>
                  <a:pPr>
                    <a:defRPr sz="1200" b="1">
                      <a:solidFill>
                        <a:sysClr val="windowText" lastClr="000000"/>
                      </a:solidFill>
                    </a:defRPr>
                  </a:pPr>
                  <a:endParaRPr lang="en-US"/>
                </a:p>
              </c:txPr>
              <c:dLblPos val="r"/>
              <c:showLegendKey val="0"/>
              <c:showVal val="0"/>
              <c:showCatName val="0"/>
              <c:showSerName val="1"/>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A-8EC2-144F-9180-ABE7B2C9CA4F}"/>
                </c:ext>
              </c:extLst>
            </c:dLbl>
            <c:spPr>
              <a:noFill/>
              <a:ln>
                <a:noFill/>
              </a:ln>
              <a:effectLst/>
            </c:spPr>
            <c:txPr>
              <a:bodyPr/>
              <a:lstStyle/>
              <a:p>
                <a:pPr>
                  <a:defRPr sz="1200"/>
                </a:pPr>
                <a:endParaRPr lang="en-US"/>
              </a:p>
            </c:txPr>
            <c:dLblPos val="l"/>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'Charts for slides'!$O$302</c:f>
              <c:numCache>
                <c:formatCode>_("$"* #,##0_);_("$"* \(#,##0\);_("$"* "-"??_);_(@_)</c:formatCode>
                <c:ptCount val="1"/>
                <c:pt idx="0">
                  <c:v>472.55503384461565</c:v>
                </c:pt>
              </c:numCache>
            </c:numRef>
          </c:xVal>
          <c:yVal>
            <c:numRef>
              <c:f>'Charts for slides'!$P$302</c:f>
              <c:numCache>
                <c:formatCode>0%</c:formatCode>
                <c:ptCount val="1"/>
                <c:pt idx="0">
                  <c:v>0</c:v>
                </c:pt>
              </c:numCache>
            </c:numRef>
          </c:yVal>
          <c:bubbleSize>
            <c:numRef>
              <c:f>'Charts for slides'!$O$302</c:f>
              <c:numCache>
                <c:formatCode>_("$"* #,##0_);_("$"* \(#,##0\);_("$"* "-"??_);_(@_)</c:formatCode>
                <c:ptCount val="1"/>
                <c:pt idx="0">
                  <c:v>472.55503384461565</c:v>
                </c:pt>
              </c:numCache>
            </c:numRef>
          </c:bubbleSize>
          <c:bubble3D val="0"/>
          <c:extLst xmlns:c16r2="http://schemas.microsoft.com/office/drawing/2015/06/chart">
            <c:ext xmlns:c16="http://schemas.microsoft.com/office/drawing/2014/chart" uri="{C3380CC4-5D6E-409C-BE32-E72D297353CC}">
              <c16:uniqueId val="{0000000B-8EC2-144F-9180-ABE7B2C9CA4F}"/>
            </c:ext>
          </c:extLst>
        </c:ser>
        <c:dLbls>
          <c:showLegendKey val="0"/>
          <c:showVal val="1"/>
          <c:showCatName val="0"/>
          <c:showSerName val="0"/>
          <c:showPercent val="0"/>
          <c:showBubbleSize val="0"/>
        </c:dLbls>
        <c:bubbleScale val="100"/>
        <c:showNegBubbles val="0"/>
        <c:axId val="73136000"/>
        <c:axId val="73539584"/>
      </c:bubbleChart>
      <c:valAx>
        <c:axId val="73136000"/>
        <c:scaling>
          <c:orientation val="minMax"/>
          <c:min val="0"/>
        </c:scaling>
        <c:delete val="0"/>
        <c:axPos val="b"/>
        <c:majorGridlines/>
        <c:title>
          <c:tx>
            <c:rich>
              <a:bodyPr/>
              <a:lstStyle/>
              <a:p>
                <a:pPr>
                  <a:defRPr sz="1100"/>
                </a:pPr>
                <a:r>
                  <a:rPr lang="en-US" sz="1100"/>
                  <a:t>2020 Revenue ($ million)</a:t>
                </a:r>
              </a:p>
            </c:rich>
          </c:tx>
          <c:layout>
            <c:manualLayout>
              <c:xMode val="edge"/>
              <c:yMode val="edge"/>
              <c:x val="0.37404567151343199"/>
              <c:y val="0.90477657757383401"/>
            </c:manualLayout>
          </c:layout>
          <c:overlay val="0"/>
        </c:title>
        <c:numFmt formatCode="_(&quot;$&quot;* #,##0_);_(&quot;$&quot;* \(#,##0\);_(&quot;$&quot;* &quot;-&quot;??_);_(@_)" sourceLinked="1"/>
        <c:majorTickMark val="out"/>
        <c:minorTickMark val="none"/>
        <c:tickLblPos val="nextTo"/>
        <c:txPr>
          <a:bodyPr/>
          <a:lstStyle/>
          <a:p>
            <a:pPr>
              <a:defRPr sz="1200"/>
            </a:pPr>
            <a:endParaRPr lang="en-US"/>
          </a:p>
        </c:txPr>
        <c:crossAx val="73539584"/>
        <c:crossesAt val="-40"/>
        <c:crossBetween val="midCat"/>
      </c:valAx>
      <c:valAx>
        <c:axId val="73539584"/>
        <c:scaling>
          <c:orientation val="minMax"/>
        </c:scaling>
        <c:delete val="0"/>
        <c:axPos val="l"/>
        <c:majorGridlines/>
        <c:title>
          <c:tx>
            <c:rich>
              <a:bodyPr rot="-5400000" vert="horz"/>
              <a:lstStyle/>
              <a:p>
                <a:pPr>
                  <a:defRPr sz="1200"/>
                </a:pPr>
                <a:r>
                  <a:rPr lang="en-US" sz="1200"/>
                  <a:t>Forecast CAGR</a:t>
                </a:r>
              </a:p>
            </c:rich>
          </c:tx>
          <c:overlay val="0"/>
        </c:title>
        <c:numFmt formatCode="0%" sourceLinked="1"/>
        <c:majorTickMark val="out"/>
        <c:minorTickMark val="none"/>
        <c:tickLblPos val="nextTo"/>
        <c:txPr>
          <a:bodyPr/>
          <a:lstStyle/>
          <a:p>
            <a:pPr>
              <a:defRPr sz="1200"/>
            </a:pPr>
            <a:endParaRPr lang="en-US"/>
          </a:p>
        </c:txPr>
        <c:crossAx val="73136000"/>
        <c:crosses val="autoZero"/>
        <c:crossBetween val="midCat"/>
      </c:valAx>
      <c:spPr>
        <a:noFill/>
      </c:spPr>
    </c:plotArea>
    <c:plotVisOnly val="1"/>
    <c:dispBlanksAs val="gap"/>
    <c:showDLblsOverMax val="0"/>
  </c:chart>
  <c:spPr>
    <a:noFill/>
    <a:ln>
      <a:noFill/>
    </a:ln>
  </c:sp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Optical transceiver sales (survey data)</a:t>
            </a:r>
            <a:r>
              <a:rPr lang="en-US" baseline="0"/>
              <a:t> </a:t>
            </a:r>
            <a:endParaRPr lang="en-US"/>
          </a:p>
        </c:rich>
      </c:tx>
      <c:overlay val="0"/>
    </c:title>
    <c:autoTitleDeleted val="0"/>
    <c:plotArea>
      <c:layout>
        <c:manualLayout>
          <c:layoutTarget val="inner"/>
          <c:xMode val="edge"/>
          <c:yMode val="edge"/>
          <c:x val="0.16038211438531466"/>
          <c:y val="0.12491423604680842"/>
          <c:w val="0.80646062179479328"/>
          <c:h val="0.72503237089044448"/>
        </c:manualLayout>
      </c:layout>
      <c:barChart>
        <c:barDir val="col"/>
        <c:grouping val="clustered"/>
        <c:varyColors val="0"/>
        <c:ser>
          <c:idx val="0"/>
          <c:order val="0"/>
          <c:tx>
            <c:strRef>
              <c:f>'Charts for slides'!$E$236</c:f>
              <c:strCache>
                <c:ptCount val="1"/>
                <c:pt idx="0">
                  <c:v>Revenues</c:v>
                </c:pt>
              </c:strCache>
            </c:strRef>
          </c:tx>
          <c:invertIfNegative val="0"/>
          <c:trendline>
            <c:spPr>
              <a:ln w="25400"/>
            </c:spPr>
            <c:trendlineType val="linear"/>
            <c:dispRSqr val="0"/>
            <c:dispEq val="0"/>
          </c:trendline>
          <c:cat>
            <c:strRef>
              <c:f>'Charts for slides'!$F$235:$AW$235</c:f>
              <c:strCache>
                <c:ptCount val="44"/>
                <c:pt idx="0">
                  <c:v>1Q 10</c:v>
                </c:pt>
                <c:pt idx="1">
                  <c:v>2Q 10</c:v>
                </c:pt>
                <c:pt idx="2">
                  <c:v>3Q 10</c:v>
                </c:pt>
                <c:pt idx="3">
                  <c:v>4Q 10</c:v>
                </c:pt>
                <c:pt idx="4">
                  <c:v>1Q 11</c:v>
                </c:pt>
                <c:pt idx="5">
                  <c:v>2Q 11</c:v>
                </c:pt>
                <c:pt idx="6">
                  <c:v>3Q 11</c:v>
                </c:pt>
                <c:pt idx="7">
                  <c:v>4Q 11</c:v>
                </c:pt>
                <c:pt idx="8">
                  <c:v>1Q 12</c:v>
                </c:pt>
                <c:pt idx="9">
                  <c:v>2Q 12</c:v>
                </c:pt>
                <c:pt idx="10">
                  <c:v>3Q 12</c:v>
                </c:pt>
                <c:pt idx="11">
                  <c:v>4Q 12</c:v>
                </c:pt>
                <c:pt idx="12">
                  <c:v>1Q 13</c:v>
                </c:pt>
                <c:pt idx="13">
                  <c:v>2Q 13</c:v>
                </c:pt>
                <c:pt idx="14">
                  <c:v>3Q 13</c:v>
                </c:pt>
                <c:pt idx="15">
                  <c:v>4Q 13</c:v>
                </c:pt>
                <c:pt idx="16">
                  <c:v>1Q 14</c:v>
                </c:pt>
                <c:pt idx="17">
                  <c:v>2Q 14</c:v>
                </c:pt>
                <c:pt idx="18">
                  <c:v>3Q 14</c:v>
                </c:pt>
                <c:pt idx="19">
                  <c:v>4Q 14</c:v>
                </c:pt>
                <c:pt idx="20">
                  <c:v>1Q 15</c:v>
                </c:pt>
                <c:pt idx="21">
                  <c:v>2Q 15</c:v>
                </c:pt>
                <c:pt idx="22">
                  <c:v>3Q 15</c:v>
                </c:pt>
                <c:pt idx="23">
                  <c:v>4Q 15</c:v>
                </c:pt>
                <c:pt idx="24">
                  <c:v>1Q 16</c:v>
                </c:pt>
                <c:pt idx="25">
                  <c:v>2Q 16</c:v>
                </c:pt>
                <c:pt idx="26">
                  <c:v>3Q 16</c:v>
                </c:pt>
                <c:pt idx="27">
                  <c:v>4Q 16</c:v>
                </c:pt>
                <c:pt idx="28">
                  <c:v>1Q 17</c:v>
                </c:pt>
                <c:pt idx="29">
                  <c:v>2Q 17</c:v>
                </c:pt>
                <c:pt idx="30">
                  <c:v>3Q 17</c:v>
                </c:pt>
                <c:pt idx="31">
                  <c:v>4Q 17</c:v>
                </c:pt>
                <c:pt idx="32">
                  <c:v>1Q 18</c:v>
                </c:pt>
                <c:pt idx="33">
                  <c:v>2Q 18</c:v>
                </c:pt>
                <c:pt idx="34">
                  <c:v>3Q 18</c:v>
                </c:pt>
                <c:pt idx="35">
                  <c:v>4Q 18</c:v>
                </c:pt>
                <c:pt idx="36">
                  <c:v>1Q 19</c:v>
                </c:pt>
                <c:pt idx="37">
                  <c:v>2Q 19</c:v>
                </c:pt>
                <c:pt idx="38">
                  <c:v>3Q 19</c:v>
                </c:pt>
                <c:pt idx="39">
                  <c:v>4Q 19</c:v>
                </c:pt>
                <c:pt idx="40">
                  <c:v>1Q 20</c:v>
                </c:pt>
                <c:pt idx="41">
                  <c:v>2Q 20</c:v>
                </c:pt>
                <c:pt idx="42">
                  <c:v>3Q 20</c:v>
                </c:pt>
                <c:pt idx="43">
                  <c:v>4Q 20</c:v>
                </c:pt>
              </c:strCache>
            </c:strRef>
          </c:cat>
          <c:val>
            <c:numRef>
              <c:f>'Charts for slides'!$F$243:$AW$243</c:f>
              <c:numCache>
                <c:formatCode>_("$"* #,##0_);_("$"* \(#,##0\);_("$"* "-"??_);_(@_)</c:formatCode>
                <c:ptCount val="44"/>
                <c:pt idx="0">
                  <c:v>460.43010014000004</c:v>
                </c:pt>
                <c:pt idx="1">
                  <c:v>480.18294604809898</c:v>
                </c:pt>
                <c:pt idx="2">
                  <c:v>531.49570567287299</c:v>
                </c:pt>
                <c:pt idx="3">
                  <c:v>570.06034413417058</c:v>
                </c:pt>
                <c:pt idx="4">
                  <c:v>559.65868994525215</c:v>
                </c:pt>
                <c:pt idx="5">
                  <c:v>588.29998807663992</c:v>
                </c:pt>
                <c:pt idx="6">
                  <c:v>613.72245695033837</c:v>
                </c:pt>
                <c:pt idx="7">
                  <c:v>634.54529121750375</c:v>
                </c:pt>
                <c:pt idx="8">
                  <c:v>634.54529121750375</c:v>
                </c:pt>
                <c:pt idx="9">
                  <c:v>695.86079231660062</c:v>
                </c:pt>
                <c:pt idx="10">
                  <c:v>674.69212160151153</c:v>
                </c:pt>
                <c:pt idx="11">
                  <c:v>672.48948670684626</c:v>
                </c:pt>
                <c:pt idx="12">
                  <c:v>695</c:v>
                </c:pt>
                <c:pt idx="13">
                  <c:v>762</c:v>
                </c:pt>
                <c:pt idx="14">
                  <c:v>800.49437567607936</c:v>
                </c:pt>
                <c:pt idx="15">
                  <c:v>834.2393328042856</c:v>
                </c:pt>
                <c:pt idx="16">
                  <c:v>852.32763829492944</c:v>
                </c:pt>
                <c:pt idx="17">
                  <c:v>952.18793630154335</c:v>
                </c:pt>
                <c:pt idx="18">
                  <c:v>908.82926980465538</c:v>
                </c:pt>
                <c:pt idx="19">
                  <c:v>947.08197181544267</c:v>
                </c:pt>
                <c:pt idx="20">
                  <c:v>964.57522811815488</c:v>
                </c:pt>
                <c:pt idx="21">
                  <c:v>1029.0090862273921</c:v>
                </c:pt>
                <c:pt idx="22">
                  <c:v>972.07534675559032</c:v>
                </c:pt>
                <c:pt idx="23">
                  <c:v>1034.5755701565579</c:v>
                </c:pt>
                <c:pt idx="24">
                  <c:v>1185.6119256970001</c:v>
                </c:pt>
                <c:pt idx="25">
                  <c:v>1290.3645665009999</c:v>
                </c:pt>
                <c:pt idx="26">
                  <c:v>1282.5683246565732</c:v>
                </c:pt>
                <c:pt idx="27">
                  <c:v>1451.7102900056668</c:v>
                </c:pt>
                <c:pt idx="28">
                  <c:v>1300.7910523334783</c:v>
                </c:pt>
                <c:pt idx="29">
                  <c:v>1391.2499417030037</c:v>
                </c:pt>
                <c:pt idx="30">
                  <c:v>1317.8591378258075</c:v>
                </c:pt>
                <c:pt idx="31">
                  <c:v>1303.0409686859384</c:v>
                </c:pt>
                <c:pt idx="32">
                  <c:v>1273.1475988842049</c:v>
                </c:pt>
                <c:pt idx="33">
                  <c:v>1322.4684535286585</c:v>
                </c:pt>
                <c:pt idx="34">
                  <c:v>0</c:v>
                </c:pt>
                <c:pt idx="35">
                  <c:v>0</c:v>
                </c:pt>
                <c:pt idx="36">
                  <c:v>0</c:v>
                </c:pt>
                <c:pt idx="37">
                  <c:v>0</c:v>
                </c:pt>
                <c:pt idx="38">
                  <c:v>0</c:v>
                </c:pt>
                <c:pt idx="39">
                  <c:v>0</c:v>
                </c:pt>
                <c:pt idx="40">
                  <c:v>0</c:v>
                </c:pt>
                <c:pt idx="41">
                  <c:v>0</c:v>
                </c:pt>
                <c:pt idx="42">
                  <c:v>0</c:v>
                </c:pt>
                <c:pt idx="43">
                  <c:v>0</c:v>
                </c:pt>
              </c:numCache>
            </c:numRef>
          </c:val>
          <c:extLst xmlns:c16r2="http://schemas.microsoft.com/office/drawing/2015/06/chart">
            <c:ext xmlns:c16="http://schemas.microsoft.com/office/drawing/2014/chart" uri="{C3380CC4-5D6E-409C-BE32-E72D297353CC}">
              <c16:uniqueId val="{00000001-717D-4643-B108-CCC4DD80B71A}"/>
            </c:ext>
          </c:extLst>
        </c:ser>
        <c:dLbls>
          <c:showLegendKey val="0"/>
          <c:showVal val="0"/>
          <c:showCatName val="0"/>
          <c:showSerName val="0"/>
          <c:showPercent val="0"/>
          <c:showBubbleSize val="0"/>
        </c:dLbls>
        <c:gapWidth val="150"/>
        <c:axId val="73561600"/>
        <c:axId val="73563136"/>
      </c:barChart>
      <c:catAx>
        <c:axId val="73561600"/>
        <c:scaling>
          <c:orientation val="minMax"/>
        </c:scaling>
        <c:delete val="0"/>
        <c:axPos val="b"/>
        <c:numFmt formatCode="General" sourceLinked="0"/>
        <c:majorTickMark val="out"/>
        <c:minorTickMark val="none"/>
        <c:tickLblPos val="nextTo"/>
        <c:txPr>
          <a:bodyPr rot="-5400000" vert="horz"/>
          <a:lstStyle/>
          <a:p>
            <a:pPr>
              <a:defRPr sz="1200"/>
            </a:pPr>
            <a:endParaRPr lang="en-US"/>
          </a:p>
        </c:txPr>
        <c:crossAx val="73563136"/>
        <c:crosses val="autoZero"/>
        <c:auto val="1"/>
        <c:lblAlgn val="ctr"/>
        <c:lblOffset val="100"/>
        <c:tickLblSkip val="2"/>
        <c:noMultiLvlLbl val="0"/>
      </c:catAx>
      <c:valAx>
        <c:axId val="73563136"/>
        <c:scaling>
          <c:orientation val="minMax"/>
          <c:max val="1800"/>
        </c:scaling>
        <c:delete val="0"/>
        <c:axPos val="l"/>
        <c:majorGridlines/>
        <c:title>
          <c:tx>
            <c:rich>
              <a:bodyPr rot="-5400000" vert="horz"/>
              <a:lstStyle/>
              <a:p>
                <a:pPr>
                  <a:defRPr sz="1400" b="0"/>
                </a:pPr>
                <a:r>
                  <a:rPr lang="en-US" sz="1400" b="0"/>
                  <a:t>Quarterly Revenue ($M)</a:t>
                </a:r>
              </a:p>
            </c:rich>
          </c:tx>
          <c:layout>
            <c:manualLayout>
              <c:xMode val="edge"/>
              <c:yMode val="edge"/>
              <c:x val="2.62679410315311E-2"/>
              <c:y val="0.19322206391854699"/>
            </c:manualLayout>
          </c:layout>
          <c:overlay val="0"/>
        </c:title>
        <c:numFmt formatCode="_(&quot;$&quot;* #,##0_);_(&quot;$&quot;* \(#,##0\);_(&quot;$&quot;* &quot;-&quot;??_);_(@_)" sourceLinked="1"/>
        <c:majorTickMark val="out"/>
        <c:minorTickMark val="none"/>
        <c:tickLblPos val="nextTo"/>
        <c:txPr>
          <a:bodyPr/>
          <a:lstStyle/>
          <a:p>
            <a:pPr>
              <a:defRPr sz="1400"/>
            </a:pPr>
            <a:endParaRPr lang="en-US"/>
          </a:p>
        </c:txPr>
        <c:crossAx val="73561600"/>
        <c:crosses val="autoZero"/>
        <c:crossBetween val="between"/>
      </c:valAx>
    </c:plotArea>
    <c:plotVisOnly val="1"/>
    <c:dispBlanksAs val="gap"/>
    <c:showDLblsOverMax val="0"/>
  </c:chart>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Revenues</a:t>
            </a:r>
          </a:p>
        </c:rich>
      </c:tx>
      <c:overlay val="0"/>
    </c:title>
    <c:autoTitleDeleted val="0"/>
    <c:plotArea>
      <c:layout>
        <c:manualLayout>
          <c:layoutTarget val="inner"/>
          <c:xMode val="edge"/>
          <c:yMode val="edge"/>
          <c:x val="0.14878738083065901"/>
          <c:y val="0.146096246785374"/>
          <c:w val="0.81492159222250105"/>
          <c:h val="0.68493413171820505"/>
        </c:manualLayout>
      </c:layout>
      <c:barChart>
        <c:barDir val="col"/>
        <c:grouping val="clustered"/>
        <c:varyColors val="0"/>
        <c:ser>
          <c:idx val="0"/>
          <c:order val="0"/>
          <c:invertIfNegative val="0"/>
          <c:trendline>
            <c:trendlineType val="linear"/>
            <c:dispRSqr val="0"/>
            <c:dispEq val="0"/>
          </c:trendline>
          <c:cat>
            <c:strRef>
              <c:f>'Charts for slides'!$F$93:$AW$93</c:f>
              <c:strCache>
                <c:ptCount val="44"/>
                <c:pt idx="0">
                  <c:v>1Q 10</c:v>
                </c:pt>
                <c:pt idx="1">
                  <c:v>2Q 10</c:v>
                </c:pt>
                <c:pt idx="2">
                  <c:v>3Q 10</c:v>
                </c:pt>
                <c:pt idx="3">
                  <c:v>4Q 10</c:v>
                </c:pt>
                <c:pt idx="4">
                  <c:v>1Q 11</c:v>
                </c:pt>
                <c:pt idx="5">
                  <c:v>2Q 11</c:v>
                </c:pt>
                <c:pt idx="6">
                  <c:v>3Q 11</c:v>
                </c:pt>
                <c:pt idx="7">
                  <c:v>4Q 11</c:v>
                </c:pt>
                <c:pt idx="8">
                  <c:v>1Q 12</c:v>
                </c:pt>
                <c:pt idx="9">
                  <c:v>2Q 12</c:v>
                </c:pt>
                <c:pt idx="10">
                  <c:v>3Q 12</c:v>
                </c:pt>
                <c:pt idx="11">
                  <c:v>4Q 12</c:v>
                </c:pt>
                <c:pt idx="12">
                  <c:v>1Q 13</c:v>
                </c:pt>
                <c:pt idx="13">
                  <c:v>2Q 13</c:v>
                </c:pt>
                <c:pt idx="14">
                  <c:v>3Q 13</c:v>
                </c:pt>
                <c:pt idx="15">
                  <c:v>4Q 13</c:v>
                </c:pt>
                <c:pt idx="16">
                  <c:v>1Q 14</c:v>
                </c:pt>
                <c:pt idx="17">
                  <c:v>2Q 14</c:v>
                </c:pt>
                <c:pt idx="18">
                  <c:v>3Q 14</c:v>
                </c:pt>
                <c:pt idx="19">
                  <c:v>4Q 14</c:v>
                </c:pt>
                <c:pt idx="20">
                  <c:v>1Q 15</c:v>
                </c:pt>
                <c:pt idx="21">
                  <c:v>2Q 15</c:v>
                </c:pt>
                <c:pt idx="22">
                  <c:v>3Q 15</c:v>
                </c:pt>
                <c:pt idx="23">
                  <c:v>4Q 15</c:v>
                </c:pt>
                <c:pt idx="24">
                  <c:v>1Q 16</c:v>
                </c:pt>
                <c:pt idx="25">
                  <c:v>2Q 16</c:v>
                </c:pt>
                <c:pt idx="26">
                  <c:v>3Q 16</c:v>
                </c:pt>
                <c:pt idx="27">
                  <c:v>4Q 16</c:v>
                </c:pt>
                <c:pt idx="28">
                  <c:v>1Q 17</c:v>
                </c:pt>
                <c:pt idx="29">
                  <c:v>2Q 17</c:v>
                </c:pt>
                <c:pt idx="30">
                  <c:v>3Q 17</c:v>
                </c:pt>
                <c:pt idx="31">
                  <c:v>4Q 17</c:v>
                </c:pt>
                <c:pt idx="32">
                  <c:v>1Q 18</c:v>
                </c:pt>
                <c:pt idx="33">
                  <c:v>2Q 18</c:v>
                </c:pt>
                <c:pt idx="34">
                  <c:v>3Q 18</c:v>
                </c:pt>
                <c:pt idx="35">
                  <c:v>4Q 18</c:v>
                </c:pt>
                <c:pt idx="36">
                  <c:v>1Q 19</c:v>
                </c:pt>
                <c:pt idx="37">
                  <c:v>2Q 19</c:v>
                </c:pt>
                <c:pt idx="38">
                  <c:v>3Q 19</c:v>
                </c:pt>
                <c:pt idx="39">
                  <c:v>4Q 19</c:v>
                </c:pt>
                <c:pt idx="40">
                  <c:v>1Q 20</c:v>
                </c:pt>
                <c:pt idx="41">
                  <c:v>2Q 20</c:v>
                </c:pt>
                <c:pt idx="42">
                  <c:v>3Q 20</c:v>
                </c:pt>
                <c:pt idx="43">
                  <c:v>4Q 20</c:v>
                </c:pt>
              </c:strCache>
            </c:strRef>
          </c:cat>
          <c:val>
            <c:numRef>
              <c:f>'Charts for slides'!$F$94:$AW$94</c:f>
              <c:numCache>
                <c:formatCode>_("$"* #,##0.0_);_("$"* \(#,##0.0\);_("$"* "-"??_);_(@_)</c:formatCode>
                <c:ptCount val="44"/>
                <c:pt idx="0">
                  <c:v>53.501341696083173</c:v>
                </c:pt>
                <c:pt idx="1">
                  <c:v>60.382184714208151</c:v>
                </c:pt>
                <c:pt idx="2">
                  <c:v>62.538742460725004</c:v>
                </c:pt>
                <c:pt idx="3">
                  <c:v>80.626334639251539</c:v>
                </c:pt>
                <c:pt idx="4">
                  <c:v>72.516456094288799</c:v>
                </c:pt>
                <c:pt idx="5">
                  <c:v>81.948929514353821</c:v>
                </c:pt>
                <c:pt idx="6">
                  <c:v>81.951138846865774</c:v>
                </c:pt>
                <c:pt idx="7">
                  <c:v>113.31525496836389</c:v>
                </c:pt>
                <c:pt idx="8">
                  <c:v>98.488891157205245</c:v>
                </c:pt>
                <c:pt idx="9">
                  <c:v>99.149912695202772</c:v>
                </c:pt>
                <c:pt idx="10">
                  <c:v>96.555889974683524</c:v>
                </c:pt>
                <c:pt idx="11">
                  <c:v>132.12932492620868</c:v>
                </c:pt>
                <c:pt idx="12">
                  <c:v>114.42069219147987</c:v>
                </c:pt>
                <c:pt idx="13">
                  <c:v>112.56686624425633</c:v>
                </c:pt>
                <c:pt idx="14">
                  <c:v>113.92516220933855</c:v>
                </c:pt>
                <c:pt idx="15">
                  <c:v>155.03308129082831</c:v>
                </c:pt>
                <c:pt idx="16">
                  <c:v>132.66609034867719</c:v>
                </c:pt>
                <c:pt idx="17">
                  <c:v>130.49149758108217</c:v>
                </c:pt>
                <c:pt idx="18">
                  <c:v>135.27333782949265</c:v>
                </c:pt>
                <c:pt idx="19">
                  <c:v>187.11854985433868</c:v>
                </c:pt>
                <c:pt idx="20">
                  <c:v>156.02661363694673</c:v>
                </c:pt>
                <c:pt idx="21">
                  <c:v>154.36970656720507</c:v>
                </c:pt>
                <c:pt idx="22">
                  <c:v>156.86957500895315</c:v>
                </c:pt>
                <c:pt idx="23">
                  <c:v>205.19039225618414</c:v>
                </c:pt>
                <c:pt idx="24">
                  <c:v>163.9938052718488</c:v>
                </c:pt>
                <c:pt idx="25">
                  <c:v>163.93321217966383</c:v>
                </c:pt>
                <c:pt idx="26">
                  <c:v>169.72450617887156</c:v>
                </c:pt>
                <c:pt idx="27">
                  <c:v>228.90959217558759</c:v>
                </c:pt>
                <c:pt idx="28">
                  <c:v>188.90400610021786</c:v>
                </c:pt>
                <c:pt idx="29">
                  <c:v>195.65393838862559</c:v>
                </c:pt>
                <c:pt idx="30">
                  <c:v>212.67691124473302</c:v>
                </c:pt>
                <c:pt idx="31">
                  <c:v>287.92015765745271</c:v>
                </c:pt>
                <c:pt idx="32">
                  <c:v>244.38966114112753</c:v>
                </c:pt>
                <c:pt idx="33">
                  <c:v>253.75383716323256</c:v>
                </c:pt>
                <c:pt idx="34">
                  <c:v>0</c:v>
                </c:pt>
                <c:pt idx="35">
                  <c:v>0</c:v>
                </c:pt>
                <c:pt idx="36">
                  <c:v>0</c:v>
                </c:pt>
                <c:pt idx="37">
                  <c:v>0</c:v>
                </c:pt>
                <c:pt idx="38">
                  <c:v>0</c:v>
                </c:pt>
                <c:pt idx="39">
                  <c:v>0</c:v>
                </c:pt>
                <c:pt idx="40">
                  <c:v>0</c:v>
                </c:pt>
                <c:pt idx="41">
                  <c:v>0</c:v>
                </c:pt>
                <c:pt idx="42">
                  <c:v>0</c:v>
                </c:pt>
                <c:pt idx="43">
                  <c:v>0</c:v>
                </c:pt>
              </c:numCache>
            </c:numRef>
          </c:val>
          <c:extLst xmlns:c16r2="http://schemas.microsoft.com/office/drawing/2015/06/chart">
            <c:ext xmlns:c16="http://schemas.microsoft.com/office/drawing/2014/chart" uri="{C3380CC4-5D6E-409C-BE32-E72D297353CC}">
              <c16:uniqueId val="{00000001-71C1-BE4C-A686-E616BA7B1149}"/>
            </c:ext>
          </c:extLst>
        </c:ser>
        <c:dLbls>
          <c:showLegendKey val="0"/>
          <c:showVal val="0"/>
          <c:showCatName val="0"/>
          <c:showSerName val="0"/>
          <c:showPercent val="0"/>
          <c:showBubbleSize val="0"/>
        </c:dLbls>
        <c:gapWidth val="150"/>
        <c:axId val="73622272"/>
        <c:axId val="73623808"/>
      </c:barChart>
      <c:catAx>
        <c:axId val="73622272"/>
        <c:scaling>
          <c:orientation val="minMax"/>
        </c:scaling>
        <c:delete val="0"/>
        <c:axPos val="b"/>
        <c:numFmt formatCode="General" sourceLinked="0"/>
        <c:majorTickMark val="out"/>
        <c:minorTickMark val="none"/>
        <c:tickLblPos val="nextTo"/>
        <c:crossAx val="73623808"/>
        <c:crosses val="autoZero"/>
        <c:auto val="1"/>
        <c:lblAlgn val="ctr"/>
        <c:lblOffset val="100"/>
        <c:tickLblSkip val="2"/>
        <c:noMultiLvlLbl val="0"/>
      </c:catAx>
      <c:valAx>
        <c:axId val="73623808"/>
        <c:scaling>
          <c:orientation val="minMax"/>
        </c:scaling>
        <c:delete val="0"/>
        <c:axPos val="l"/>
        <c:majorGridlines/>
        <c:title>
          <c:tx>
            <c:rich>
              <a:bodyPr rot="-5400000" vert="horz"/>
              <a:lstStyle/>
              <a:p>
                <a:pPr>
                  <a:defRPr/>
                </a:pPr>
                <a:r>
                  <a:rPr lang="en-US"/>
                  <a:t>$ billions</a:t>
                </a:r>
              </a:p>
            </c:rich>
          </c:tx>
          <c:layout>
            <c:manualLayout>
              <c:xMode val="edge"/>
              <c:yMode val="edge"/>
              <c:x val="2.2214486104860501E-2"/>
              <c:y val="0.37867825640548602"/>
            </c:manualLayout>
          </c:layout>
          <c:overlay val="0"/>
        </c:title>
        <c:numFmt formatCode="&quot;$&quot;#,##0" sourceLinked="0"/>
        <c:majorTickMark val="out"/>
        <c:minorTickMark val="none"/>
        <c:tickLblPos val="nextTo"/>
        <c:crossAx val="73622272"/>
        <c:crosses val="autoZero"/>
        <c:crossBetween val="between"/>
      </c:valAx>
    </c:plotArea>
    <c:plotVisOnly val="1"/>
    <c:dispBlanksAs val="gap"/>
    <c:showDLblsOverMax val="0"/>
  </c:chart>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Spending on </a:t>
            </a:r>
            <a:r>
              <a:rPr lang="en-US" sz="1800" b="1" i="0" u="none" strike="noStrike" baseline="0">
                <a:effectLst/>
              </a:rPr>
              <a:t>PP&amp;E </a:t>
            </a:r>
            <a:endParaRPr lang="en-US"/>
          </a:p>
        </c:rich>
      </c:tx>
      <c:overlay val="0"/>
    </c:title>
    <c:autoTitleDeleted val="0"/>
    <c:plotArea>
      <c:layout>
        <c:manualLayout>
          <c:layoutTarget val="inner"/>
          <c:xMode val="edge"/>
          <c:yMode val="edge"/>
          <c:x val="0.13372295154288999"/>
          <c:y val="0.16066819857018899"/>
          <c:w val="0.83756401853973295"/>
          <c:h val="0.67036217993338998"/>
        </c:manualLayout>
      </c:layout>
      <c:barChart>
        <c:barDir val="col"/>
        <c:grouping val="clustered"/>
        <c:varyColors val="0"/>
        <c:ser>
          <c:idx val="0"/>
          <c:order val="0"/>
          <c:invertIfNegative val="0"/>
          <c:trendline>
            <c:trendlineType val="linear"/>
            <c:dispRSqr val="0"/>
            <c:dispEq val="0"/>
          </c:trendline>
          <c:cat>
            <c:strRef>
              <c:f>'Charts for slides'!$F$93:$AW$93</c:f>
              <c:strCache>
                <c:ptCount val="44"/>
                <c:pt idx="0">
                  <c:v>1Q 10</c:v>
                </c:pt>
                <c:pt idx="1">
                  <c:v>2Q 10</c:v>
                </c:pt>
                <c:pt idx="2">
                  <c:v>3Q 10</c:v>
                </c:pt>
                <c:pt idx="3">
                  <c:v>4Q 10</c:v>
                </c:pt>
                <c:pt idx="4">
                  <c:v>1Q 11</c:v>
                </c:pt>
                <c:pt idx="5">
                  <c:v>2Q 11</c:v>
                </c:pt>
                <c:pt idx="6">
                  <c:v>3Q 11</c:v>
                </c:pt>
                <c:pt idx="7">
                  <c:v>4Q 11</c:v>
                </c:pt>
                <c:pt idx="8">
                  <c:v>1Q 12</c:v>
                </c:pt>
                <c:pt idx="9">
                  <c:v>2Q 12</c:v>
                </c:pt>
                <c:pt idx="10">
                  <c:v>3Q 12</c:v>
                </c:pt>
                <c:pt idx="11">
                  <c:v>4Q 12</c:v>
                </c:pt>
                <c:pt idx="12">
                  <c:v>1Q 13</c:v>
                </c:pt>
                <c:pt idx="13">
                  <c:v>2Q 13</c:v>
                </c:pt>
                <c:pt idx="14">
                  <c:v>3Q 13</c:v>
                </c:pt>
                <c:pt idx="15">
                  <c:v>4Q 13</c:v>
                </c:pt>
                <c:pt idx="16">
                  <c:v>1Q 14</c:v>
                </c:pt>
                <c:pt idx="17">
                  <c:v>2Q 14</c:v>
                </c:pt>
                <c:pt idx="18">
                  <c:v>3Q 14</c:v>
                </c:pt>
                <c:pt idx="19">
                  <c:v>4Q 14</c:v>
                </c:pt>
                <c:pt idx="20">
                  <c:v>1Q 15</c:v>
                </c:pt>
                <c:pt idx="21">
                  <c:v>2Q 15</c:v>
                </c:pt>
                <c:pt idx="22">
                  <c:v>3Q 15</c:v>
                </c:pt>
                <c:pt idx="23">
                  <c:v>4Q 15</c:v>
                </c:pt>
                <c:pt idx="24">
                  <c:v>1Q 16</c:v>
                </c:pt>
                <c:pt idx="25">
                  <c:v>2Q 16</c:v>
                </c:pt>
                <c:pt idx="26">
                  <c:v>3Q 16</c:v>
                </c:pt>
                <c:pt idx="27">
                  <c:v>4Q 16</c:v>
                </c:pt>
                <c:pt idx="28">
                  <c:v>1Q 17</c:v>
                </c:pt>
                <c:pt idx="29">
                  <c:v>2Q 17</c:v>
                </c:pt>
                <c:pt idx="30">
                  <c:v>3Q 17</c:v>
                </c:pt>
                <c:pt idx="31">
                  <c:v>4Q 17</c:v>
                </c:pt>
                <c:pt idx="32">
                  <c:v>1Q 18</c:v>
                </c:pt>
                <c:pt idx="33">
                  <c:v>2Q 18</c:v>
                </c:pt>
                <c:pt idx="34">
                  <c:v>3Q 18</c:v>
                </c:pt>
                <c:pt idx="35">
                  <c:v>4Q 18</c:v>
                </c:pt>
                <c:pt idx="36">
                  <c:v>1Q 19</c:v>
                </c:pt>
                <c:pt idx="37">
                  <c:v>2Q 19</c:v>
                </c:pt>
                <c:pt idx="38">
                  <c:v>3Q 19</c:v>
                </c:pt>
                <c:pt idx="39">
                  <c:v>4Q 19</c:v>
                </c:pt>
                <c:pt idx="40">
                  <c:v>1Q 20</c:v>
                </c:pt>
                <c:pt idx="41">
                  <c:v>2Q 20</c:v>
                </c:pt>
                <c:pt idx="42">
                  <c:v>3Q 20</c:v>
                </c:pt>
                <c:pt idx="43">
                  <c:v>4Q 20</c:v>
                </c:pt>
              </c:strCache>
            </c:strRef>
          </c:cat>
          <c:val>
            <c:numRef>
              <c:f>'Charts for slides'!$F$95:$AW$95</c:f>
              <c:numCache>
                <c:formatCode>_("$"* #,##0.0_);_("$"* \(#,##0.0\);_("$"* "-"??_);_(@_)</c:formatCode>
                <c:ptCount val="44"/>
                <c:pt idx="0">
                  <c:v>1.4057760933746863</c:v>
                </c:pt>
                <c:pt idx="1">
                  <c:v>2.5239091046132858</c:v>
                </c:pt>
                <c:pt idx="2">
                  <c:v>3.0568355329374532</c:v>
                </c:pt>
                <c:pt idx="3">
                  <c:v>5.296401012724866</c:v>
                </c:pt>
                <c:pt idx="4">
                  <c:v>3.1482440007532757</c:v>
                </c:pt>
                <c:pt idx="5">
                  <c:v>3.6319602908939683</c:v>
                </c:pt>
                <c:pt idx="6">
                  <c:v>4.2122011728300599</c:v>
                </c:pt>
                <c:pt idx="7">
                  <c:v>4.2825332707562751</c:v>
                </c:pt>
                <c:pt idx="8">
                  <c:v>4.281497414185524</c:v>
                </c:pt>
                <c:pt idx="9">
                  <c:v>5.4025956166333753</c:v>
                </c:pt>
                <c:pt idx="10">
                  <c:v>6.7361447552742622</c:v>
                </c:pt>
                <c:pt idx="11">
                  <c:v>7.4931178956743008</c:v>
                </c:pt>
                <c:pt idx="12">
                  <c:v>5.9112034146314265</c:v>
                </c:pt>
                <c:pt idx="13">
                  <c:v>7.5698916748622871</c:v>
                </c:pt>
                <c:pt idx="14">
                  <c:v>8.0945955499867459</c:v>
                </c:pt>
                <c:pt idx="15">
                  <c:v>8.6889248963504908</c:v>
                </c:pt>
                <c:pt idx="16">
                  <c:v>7.4759670439120658</c:v>
                </c:pt>
                <c:pt idx="17">
                  <c:v>9.283903204348178</c:v>
                </c:pt>
                <c:pt idx="18">
                  <c:v>11.345373128936847</c:v>
                </c:pt>
                <c:pt idx="19">
                  <c:v>12.022537062340156</c:v>
                </c:pt>
                <c:pt idx="20">
                  <c:v>9.615961186016678</c:v>
                </c:pt>
                <c:pt idx="21">
                  <c:v>10.567655463584487</c:v>
                </c:pt>
                <c:pt idx="22">
                  <c:v>11.874437456033768</c:v>
                </c:pt>
                <c:pt idx="23">
                  <c:v>12.167663016987044</c:v>
                </c:pt>
                <c:pt idx="24">
                  <c:v>10.911260571218886</c:v>
                </c:pt>
                <c:pt idx="25">
                  <c:v>12.02631732035149</c:v>
                </c:pt>
                <c:pt idx="26">
                  <c:v>13.921135684273708</c:v>
                </c:pt>
                <c:pt idx="27">
                  <c:v>14.792237460642893</c:v>
                </c:pt>
                <c:pt idx="28">
                  <c:v>12.171444705882351</c:v>
                </c:pt>
                <c:pt idx="29">
                  <c:v>14.736698085308058</c:v>
                </c:pt>
                <c:pt idx="30">
                  <c:v>16.563925575311728</c:v>
                </c:pt>
                <c:pt idx="31">
                  <c:v>19.590559576800128</c:v>
                </c:pt>
                <c:pt idx="32">
                  <c:v>24.078796787691065</c:v>
                </c:pt>
                <c:pt idx="33">
                  <c:v>24.065901812779572</c:v>
                </c:pt>
                <c:pt idx="34">
                  <c:v>0</c:v>
                </c:pt>
                <c:pt idx="35">
                  <c:v>0</c:v>
                </c:pt>
                <c:pt idx="36">
                  <c:v>0</c:v>
                </c:pt>
                <c:pt idx="37">
                  <c:v>0</c:v>
                </c:pt>
                <c:pt idx="38">
                  <c:v>0</c:v>
                </c:pt>
                <c:pt idx="39">
                  <c:v>0</c:v>
                </c:pt>
                <c:pt idx="40">
                  <c:v>0</c:v>
                </c:pt>
                <c:pt idx="41">
                  <c:v>0</c:v>
                </c:pt>
                <c:pt idx="42">
                  <c:v>0</c:v>
                </c:pt>
                <c:pt idx="43">
                  <c:v>0</c:v>
                </c:pt>
              </c:numCache>
            </c:numRef>
          </c:val>
          <c:extLst xmlns:c16r2="http://schemas.microsoft.com/office/drawing/2015/06/chart">
            <c:ext xmlns:c16="http://schemas.microsoft.com/office/drawing/2014/chart" uri="{C3380CC4-5D6E-409C-BE32-E72D297353CC}">
              <c16:uniqueId val="{00000001-49E2-234E-A04F-3555A6F17F60}"/>
            </c:ext>
          </c:extLst>
        </c:ser>
        <c:dLbls>
          <c:showLegendKey val="0"/>
          <c:showVal val="0"/>
          <c:showCatName val="0"/>
          <c:showSerName val="0"/>
          <c:showPercent val="0"/>
          <c:showBubbleSize val="0"/>
        </c:dLbls>
        <c:gapWidth val="150"/>
        <c:axId val="73641984"/>
        <c:axId val="73643520"/>
      </c:barChart>
      <c:dateAx>
        <c:axId val="73641984"/>
        <c:scaling>
          <c:orientation val="minMax"/>
        </c:scaling>
        <c:delete val="0"/>
        <c:axPos val="b"/>
        <c:numFmt formatCode="General" sourceLinked="0"/>
        <c:majorTickMark val="out"/>
        <c:minorTickMark val="none"/>
        <c:tickLblPos val="nextTo"/>
        <c:crossAx val="73643520"/>
        <c:crosses val="autoZero"/>
        <c:auto val="0"/>
        <c:lblOffset val="100"/>
        <c:baseTimeUnit val="days"/>
        <c:majorUnit val="2"/>
      </c:dateAx>
      <c:valAx>
        <c:axId val="73643520"/>
        <c:scaling>
          <c:orientation val="minMax"/>
          <c:min val="0"/>
        </c:scaling>
        <c:delete val="0"/>
        <c:axPos val="l"/>
        <c:majorGridlines/>
        <c:title>
          <c:tx>
            <c:rich>
              <a:bodyPr rot="-5400000" vert="horz"/>
              <a:lstStyle/>
              <a:p>
                <a:pPr>
                  <a:defRPr/>
                </a:pPr>
                <a:r>
                  <a:rPr lang="en-US"/>
                  <a:t>$ billions</a:t>
                </a:r>
              </a:p>
            </c:rich>
          </c:tx>
          <c:layout>
            <c:manualLayout>
              <c:xMode val="edge"/>
              <c:yMode val="edge"/>
              <c:x val="2.0771644666014302E-2"/>
              <c:y val="0.39981766304452399"/>
            </c:manualLayout>
          </c:layout>
          <c:overlay val="0"/>
        </c:title>
        <c:numFmt formatCode="&quot;$&quot;#,##0" sourceLinked="0"/>
        <c:majorTickMark val="out"/>
        <c:minorTickMark val="none"/>
        <c:tickLblPos val="nextTo"/>
        <c:crossAx val="73641984"/>
        <c:crosses val="autoZero"/>
        <c:crossBetween val="between"/>
      </c:valAx>
    </c:plotArea>
    <c:plotVisOnly val="1"/>
    <c:dispBlanksAs val="gap"/>
    <c:showDLblsOverMax val="0"/>
  </c:chart>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pPr>
            <a:r>
              <a:rPr lang="en-US" sz="1600"/>
              <a:t>Large</a:t>
            </a:r>
            <a:r>
              <a:rPr lang="en-US" sz="1600" baseline="0"/>
              <a:t> c</a:t>
            </a:r>
            <a:r>
              <a:rPr lang="en-US" sz="1600"/>
              <a:t>ompany revenues</a:t>
            </a:r>
          </a:p>
        </c:rich>
      </c:tx>
      <c:layout>
        <c:manualLayout>
          <c:xMode val="edge"/>
          <c:yMode val="edge"/>
          <c:x val="0.33119197910303638"/>
          <c:y val="4.4557604386713696E-3"/>
        </c:manualLayout>
      </c:layout>
      <c:overlay val="0"/>
    </c:title>
    <c:autoTitleDeleted val="0"/>
    <c:plotArea>
      <c:layout>
        <c:manualLayout>
          <c:layoutTarget val="inner"/>
          <c:xMode val="edge"/>
          <c:yMode val="edge"/>
          <c:x val="0.16586689397856166"/>
          <c:y val="0.20868220709602656"/>
          <c:w val="0.81729413504735737"/>
          <c:h val="0.5882512473497874"/>
        </c:manualLayout>
      </c:layout>
      <c:lineChart>
        <c:grouping val="standard"/>
        <c:varyColors val="0"/>
        <c:ser>
          <c:idx val="6"/>
          <c:order val="0"/>
          <c:tx>
            <c:strRef>
              <c:f>'Network equip'!$B$14</c:f>
              <c:strCache>
                <c:ptCount val="1"/>
                <c:pt idx="0">
                  <c:v>Huawei Carrier &amp; Enterprise</c:v>
                </c:pt>
              </c:strCache>
            </c:strRef>
          </c:tx>
          <c:marker>
            <c:symbol val="diamond"/>
            <c:size val="5"/>
            <c:spPr>
              <a:solidFill>
                <a:schemeClr val="accent1"/>
              </a:solidFill>
            </c:spPr>
          </c:marker>
          <c:cat>
            <c:strRef>
              <c:f>'Network equip'!$C$7:$V$7</c:f>
              <c:strCache>
                <c:ptCount val="12"/>
                <c:pt idx="0">
                  <c:v>1Q 18</c:v>
                </c:pt>
                <c:pt idx="1">
                  <c:v>2Q 18</c:v>
                </c:pt>
                <c:pt idx="2">
                  <c:v>3Q 18</c:v>
                </c:pt>
                <c:pt idx="3">
                  <c:v>4Q 18</c:v>
                </c:pt>
                <c:pt idx="4">
                  <c:v>1Q 19</c:v>
                </c:pt>
                <c:pt idx="5">
                  <c:v>2Q 19</c:v>
                </c:pt>
                <c:pt idx="6">
                  <c:v>3Q 19</c:v>
                </c:pt>
                <c:pt idx="7">
                  <c:v>4Q 19</c:v>
                </c:pt>
                <c:pt idx="8">
                  <c:v>1Q 20</c:v>
                </c:pt>
                <c:pt idx="9">
                  <c:v>2Q 20</c:v>
                </c:pt>
                <c:pt idx="10">
                  <c:v>3Q 20</c:v>
                </c:pt>
                <c:pt idx="11">
                  <c:v>4Q 20</c:v>
                </c:pt>
              </c:strCache>
            </c:strRef>
          </c:cat>
          <c:val>
            <c:numRef>
              <c:f>'Network equip'!$C$14:$V$14</c:f>
              <c:numCache>
                <c:formatCode>"$"#,##0_);\("$"#,##0\)</c:formatCode>
                <c:ptCount val="12"/>
                <c:pt idx="0">
                  <c:v>13069.037778207496</c:v>
                </c:pt>
                <c:pt idx="1">
                  <c:v>14444.725965387233</c:v>
                </c:pt>
              </c:numCache>
            </c:numRef>
          </c:val>
          <c:smooth val="0"/>
          <c:extLst xmlns:c16r2="http://schemas.microsoft.com/office/drawing/2015/06/chart">
            <c:ext xmlns:c16="http://schemas.microsoft.com/office/drawing/2014/chart" uri="{C3380CC4-5D6E-409C-BE32-E72D297353CC}">
              <c16:uniqueId val="{00000000-30FD-DD4C-A21F-54102342C9B1}"/>
            </c:ext>
          </c:extLst>
        </c:ser>
        <c:ser>
          <c:idx val="8"/>
          <c:order val="1"/>
          <c:tx>
            <c:strRef>
              <c:f>'Network equip'!$B$16</c:f>
              <c:strCache>
                <c:ptCount val="1"/>
                <c:pt idx="0">
                  <c:v>Nokia Networks</c:v>
                </c:pt>
              </c:strCache>
            </c:strRef>
          </c:tx>
          <c:marker>
            <c:symbol val="none"/>
          </c:marker>
          <c:cat>
            <c:strRef>
              <c:f>'Network equip'!$C$7:$V$7</c:f>
              <c:strCache>
                <c:ptCount val="12"/>
                <c:pt idx="0">
                  <c:v>1Q 18</c:v>
                </c:pt>
                <c:pt idx="1">
                  <c:v>2Q 18</c:v>
                </c:pt>
                <c:pt idx="2">
                  <c:v>3Q 18</c:v>
                </c:pt>
                <c:pt idx="3">
                  <c:v>4Q 18</c:v>
                </c:pt>
                <c:pt idx="4">
                  <c:v>1Q 19</c:v>
                </c:pt>
                <c:pt idx="5">
                  <c:v>2Q 19</c:v>
                </c:pt>
                <c:pt idx="6">
                  <c:v>3Q 19</c:v>
                </c:pt>
                <c:pt idx="7">
                  <c:v>4Q 19</c:v>
                </c:pt>
                <c:pt idx="8">
                  <c:v>1Q 20</c:v>
                </c:pt>
                <c:pt idx="9">
                  <c:v>2Q 20</c:v>
                </c:pt>
                <c:pt idx="10">
                  <c:v>3Q 20</c:v>
                </c:pt>
                <c:pt idx="11">
                  <c:v>4Q 20</c:v>
                </c:pt>
              </c:strCache>
            </c:strRef>
          </c:cat>
          <c:val>
            <c:numRef>
              <c:f>'Network equip'!$C$16:$V$16</c:f>
              <c:numCache>
                <c:formatCode>"$"#,##0_);\("$"#,##0\)</c:formatCode>
                <c:ptCount val="12"/>
                <c:pt idx="0">
                  <c:v>4649.1335873171929</c:v>
                </c:pt>
                <c:pt idx="1">
                  <c:v>4859.4903548463917</c:v>
                </c:pt>
              </c:numCache>
            </c:numRef>
          </c:val>
          <c:smooth val="0"/>
          <c:extLst xmlns:c16r2="http://schemas.microsoft.com/office/drawing/2015/06/chart">
            <c:ext xmlns:c16="http://schemas.microsoft.com/office/drawing/2014/chart" uri="{C3380CC4-5D6E-409C-BE32-E72D297353CC}">
              <c16:uniqueId val="{00000001-30FD-DD4C-A21F-54102342C9B1}"/>
            </c:ext>
          </c:extLst>
        </c:ser>
        <c:ser>
          <c:idx val="4"/>
          <c:order val="2"/>
          <c:tx>
            <c:strRef>
              <c:f>'Network equip'!$B$11</c:f>
              <c:strCache>
                <c:ptCount val="1"/>
                <c:pt idx="0">
                  <c:v>Ericsson</c:v>
                </c:pt>
              </c:strCache>
            </c:strRef>
          </c:tx>
          <c:marker>
            <c:symbol val="circle"/>
            <c:size val="5"/>
            <c:spPr>
              <a:solidFill>
                <a:schemeClr val="accent2"/>
              </a:solidFill>
            </c:spPr>
          </c:marker>
          <c:cat>
            <c:strRef>
              <c:f>'Network equip'!$C$7:$V$7</c:f>
              <c:strCache>
                <c:ptCount val="12"/>
                <c:pt idx="0">
                  <c:v>1Q 18</c:v>
                </c:pt>
                <c:pt idx="1">
                  <c:v>2Q 18</c:v>
                </c:pt>
                <c:pt idx="2">
                  <c:v>3Q 18</c:v>
                </c:pt>
                <c:pt idx="3">
                  <c:v>4Q 18</c:v>
                </c:pt>
                <c:pt idx="4">
                  <c:v>1Q 19</c:v>
                </c:pt>
                <c:pt idx="5">
                  <c:v>2Q 19</c:v>
                </c:pt>
                <c:pt idx="6">
                  <c:v>3Q 19</c:v>
                </c:pt>
                <c:pt idx="7">
                  <c:v>4Q 19</c:v>
                </c:pt>
                <c:pt idx="8">
                  <c:v>1Q 20</c:v>
                </c:pt>
                <c:pt idx="9">
                  <c:v>2Q 20</c:v>
                </c:pt>
                <c:pt idx="10">
                  <c:v>3Q 20</c:v>
                </c:pt>
                <c:pt idx="11">
                  <c:v>4Q 20</c:v>
                </c:pt>
              </c:strCache>
            </c:strRef>
          </c:cat>
          <c:val>
            <c:numRef>
              <c:f>'Network equip'!$C$11:$V$11</c:f>
              <c:numCache>
                <c:formatCode>"$"#,##0_);\("$"#,##0\)</c:formatCode>
                <c:ptCount val="12"/>
                <c:pt idx="0">
                  <c:v>3525.4095228704196</c:v>
                </c:pt>
                <c:pt idx="1">
                  <c:v>3731.6115059845406</c:v>
                </c:pt>
              </c:numCache>
            </c:numRef>
          </c:val>
          <c:smooth val="0"/>
          <c:extLst xmlns:c16r2="http://schemas.microsoft.com/office/drawing/2015/06/chart">
            <c:ext xmlns:c16="http://schemas.microsoft.com/office/drawing/2014/chart" uri="{C3380CC4-5D6E-409C-BE32-E72D297353CC}">
              <c16:uniqueId val="{00000002-30FD-DD4C-A21F-54102342C9B1}"/>
            </c:ext>
          </c:extLst>
        </c:ser>
        <c:ser>
          <c:idx val="10"/>
          <c:order val="3"/>
          <c:tx>
            <c:strRef>
              <c:f>'Network equip'!$B$17</c:f>
              <c:strCache>
                <c:ptCount val="1"/>
                <c:pt idx="0">
                  <c:v>ZTE</c:v>
                </c:pt>
              </c:strCache>
            </c:strRef>
          </c:tx>
          <c:marker>
            <c:symbol val="x"/>
            <c:size val="5"/>
            <c:spPr>
              <a:ln w="19050">
                <a:solidFill>
                  <a:schemeClr val="accent1"/>
                </a:solidFill>
              </a:ln>
            </c:spPr>
          </c:marker>
          <c:cat>
            <c:strRef>
              <c:f>'Network equip'!$C$7:$V$7</c:f>
              <c:strCache>
                <c:ptCount val="12"/>
                <c:pt idx="0">
                  <c:v>1Q 18</c:v>
                </c:pt>
                <c:pt idx="1">
                  <c:v>2Q 18</c:v>
                </c:pt>
                <c:pt idx="2">
                  <c:v>3Q 18</c:v>
                </c:pt>
                <c:pt idx="3">
                  <c:v>4Q 18</c:v>
                </c:pt>
                <c:pt idx="4">
                  <c:v>1Q 19</c:v>
                </c:pt>
                <c:pt idx="5">
                  <c:v>2Q 19</c:v>
                </c:pt>
                <c:pt idx="6">
                  <c:v>3Q 19</c:v>
                </c:pt>
                <c:pt idx="7">
                  <c:v>4Q 19</c:v>
                </c:pt>
                <c:pt idx="8">
                  <c:v>1Q 20</c:v>
                </c:pt>
                <c:pt idx="9">
                  <c:v>2Q 20</c:v>
                </c:pt>
                <c:pt idx="10">
                  <c:v>3Q 20</c:v>
                </c:pt>
                <c:pt idx="11">
                  <c:v>4Q 20</c:v>
                </c:pt>
              </c:strCache>
            </c:strRef>
          </c:cat>
          <c:val>
            <c:numRef>
              <c:f>'Network equip'!$C$17:$V$17</c:f>
              <c:numCache>
                <c:formatCode>"$"#,##0_);\("$"#,##0\)</c:formatCode>
                <c:ptCount val="12"/>
                <c:pt idx="0">
                  <c:v>2483.3929117189591</c:v>
                </c:pt>
                <c:pt idx="1">
                  <c:v>1210.5037461512522</c:v>
                </c:pt>
              </c:numCache>
            </c:numRef>
          </c:val>
          <c:smooth val="0"/>
          <c:extLst xmlns:c16r2="http://schemas.microsoft.com/office/drawing/2015/06/chart">
            <c:ext xmlns:c16="http://schemas.microsoft.com/office/drawing/2014/chart" uri="{C3380CC4-5D6E-409C-BE32-E72D297353CC}">
              <c16:uniqueId val="{00000003-30FD-DD4C-A21F-54102342C9B1}"/>
            </c:ext>
          </c:extLst>
        </c:ser>
        <c:dLbls>
          <c:showLegendKey val="0"/>
          <c:showVal val="0"/>
          <c:showCatName val="0"/>
          <c:showSerName val="0"/>
          <c:showPercent val="0"/>
          <c:showBubbleSize val="0"/>
        </c:dLbls>
        <c:marker val="1"/>
        <c:smooth val="0"/>
        <c:axId val="73692288"/>
        <c:axId val="73694208"/>
      </c:lineChart>
      <c:dateAx>
        <c:axId val="73692288"/>
        <c:scaling>
          <c:orientation val="minMax"/>
        </c:scaling>
        <c:delete val="0"/>
        <c:axPos val="b"/>
        <c:numFmt formatCode="General" sourceLinked="0"/>
        <c:majorTickMark val="out"/>
        <c:minorTickMark val="none"/>
        <c:tickLblPos val="nextTo"/>
        <c:txPr>
          <a:bodyPr rot="0"/>
          <a:lstStyle/>
          <a:p>
            <a:pPr algn="ctr">
              <a:defRPr lang="en-US" sz="1100" b="0" i="0" u="none" strike="noStrike" kern="1200" baseline="0">
                <a:solidFill>
                  <a:sysClr val="windowText" lastClr="000000"/>
                </a:solidFill>
                <a:latin typeface="+mn-lt"/>
                <a:ea typeface="+mn-ea"/>
                <a:cs typeface="+mn-cs"/>
              </a:defRPr>
            </a:pPr>
            <a:endParaRPr lang="en-US"/>
          </a:p>
        </c:txPr>
        <c:crossAx val="73694208"/>
        <c:crosses val="autoZero"/>
        <c:auto val="0"/>
        <c:lblOffset val="100"/>
        <c:baseTimeUnit val="days"/>
        <c:majorUnit val="1"/>
      </c:dateAx>
      <c:valAx>
        <c:axId val="73694208"/>
        <c:scaling>
          <c:orientation val="minMax"/>
        </c:scaling>
        <c:delete val="0"/>
        <c:axPos val="l"/>
        <c:majorGridlines/>
        <c:title>
          <c:tx>
            <c:rich>
              <a:bodyPr rot="-5400000" vert="horz"/>
              <a:lstStyle/>
              <a:p>
                <a:pPr>
                  <a:defRPr sz="1200" b="0"/>
                </a:pPr>
                <a:r>
                  <a:rPr lang="en-US" sz="1200" b="0"/>
                  <a:t>$ billions</a:t>
                </a:r>
              </a:p>
            </c:rich>
          </c:tx>
          <c:layout>
            <c:manualLayout>
              <c:xMode val="edge"/>
              <c:yMode val="edge"/>
              <c:x val="2.7777777777777801E-3"/>
              <c:y val="0.32720071449402199"/>
            </c:manualLayout>
          </c:layout>
          <c:overlay val="0"/>
        </c:title>
        <c:numFmt formatCode="&quot;$&quot;#,##0" sourceLinked="0"/>
        <c:majorTickMark val="out"/>
        <c:minorTickMark val="none"/>
        <c:tickLblPos val="nextTo"/>
        <c:txPr>
          <a:bodyPr/>
          <a:lstStyle/>
          <a:p>
            <a:pPr>
              <a:defRPr sz="1100"/>
            </a:pPr>
            <a:endParaRPr lang="en-US"/>
          </a:p>
        </c:txPr>
        <c:crossAx val="73692288"/>
        <c:crosses val="autoZero"/>
        <c:crossBetween val="between"/>
      </c:valAx>
      <c:spPr>
        <a:noFill/>
        <a:ln w="25400">
          <a:noFill/>
        </a:ln>
      </c:spPr>
    </c:plotArea>
    <c:legend>
      <c:legendPos val="t"/>
      <c:layout>
        <c:manualLayout>
          <c:xMode val="edge"/>
          <c:yMode val="edge"/>
          <c:x val="0.16449398169287743"/>
          <c:y val="0.11821132443795143"/>
          <c:w val="0.76397428121883848"/>
          <c:h val="9.2197402116240612E-2"/>
        </c:manualLayout>
      </c:layout>
      <c:overlay val="0"/>
      <c:txPr>
        <a:bodyPr/>
        <a:lstStyle/>
        <a:p>
          <a:pPr>
            <a:defRPr sz="1050"/>
          </a:pPr>
          <a:endParaRPr lang="en-US"/>
        </a:p>
      </c:txPr>
    </c:legend>
    <c:plotVisOnly val="1"/>
    <c:dispBlanksAs val="gap"/>
    <c:showDLblsOverMax val="0"/>
  </c:chart>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Capex</a:t>
            </a:r>
            <a:endParaRPr lang="en-US" b="0"/>
          </a:p>
        </c:rich>
      </c:tx>
      <c:layout/>
      <c:overlay val="0"/>
    </c:title>
    <c:autoTitleDeleted val="0"/>
    <c:plotArea>
      <c:layout>
        <c:manualLayout>
          <c:layoutTarget val="inner"/>
          <c:xMode val="edge"/>
          <c:yMode val="edge"/>
          <c:x val="0.17280507302776099"/>
          <c:y val="0.16066819857018899"/>
          <c:w val="0.79848163229472702"/>
          <c:h val="0.67036217993338998"/>
        </c:manualLayout>
      </c:layout>
      <c:barChart>
        <c:barDir val="col"/>
        <c:grouping val="clustered"/>
        <c:varyColors val="0"/>
        <c:ser>
          <c:idx val="0"/>
          <c:order val="0"/>
          <c:invertIfNegative val="0"/>
          <c:trendline>
            <c:spPr>
              <a:ln w="25400"/>
            </c:spPr>
            <c:trendlineType val="linear"/>
            <c:dispRSqr val="0"/>
            <c:dispEq val="0"/>
          </c:trendline>
          <c:cat>
            <c:strRef>
              <c:f>'Charts for slides'!$F$40:$AW$40</c:f>
              <c:strCache>
                <c:ptCount val="44"/>
                <c:pt idx="0">
                  <c:v>1Q 10</c:v>
                </c:pt>
                <c:pt idx="1">
                  <c:v>2Q 10</c:v>
                </c:pt>
                <c:pt idx="2">
                  <c:v>3Q 10</c:v>
                </c:pt>
                <c:pt idx="3">
                  <c:v>4Q 10</c:v>
                </c:pt>
                <c:pt idx="4">
                  <c:v>1Q 11</c:v>
                </c:pt>
                <c:pt idx="5">
                  <c:v>2Q 11</c:v>
                </c:pt>
                <c:pt idx="6">
                  <c:v>3Q 11</c:v>
                </c:pt>
                <c:pt idx="7">
                  <c:v>4Q 11</c:v>
                </c:pt>
                <c:pt idx="8">
                  <c:v>1Q 12</c:v>
                </c:pt>
                <c:pt idx="9">
                  <c:v>2Q 12</c:v>
                </c:pt>
                <c:pt idx="10">
                  <c:v>3Q 12</c:v>
                </c:pt>
                <c:pt idx="11">
                  <c:v>4Q 12</c:v>
                </c:pt>
                <c:pt idx="12">
                  <c:v>1Q 13</c:v>
                </c:pt>
                <c:pt idx="13">
                  <c:v>2Q 13</c:v>
                </c:pt>
                <c:pt idx="14">
                  <c:v>3Q 13</c:v>
                </c:pt>
                <c:pt idx="15">
                  <c:v>4Q 13</c:v>
                </c:pt>
                <c:pt idx="16">
                  <c:v>1Q 14</c:v>
                </c:pt>
                <c:pt idx="17">
                  <c:v>2Q 14</c:v>
                </c:pt>
                <c:pt idx="18">
                  <c:v>3Q 14</c:v>
                </c:pt>
                <c:pt idx="19">
                  <c:v>4Q 14</c:v>
                </c:pt>
                <c:pt idx="20">
                  <c:v>1Q 15</c:v>
                </c:pt>
                <c:pt idx="21">
                  <c:v>2Q 15</c:v>
                </c:pt>
                <c:pt idx="22">
                  <c:v>3Q 15</c:v>
                </c:pt>
                <c:pt idx="23">
                  <c:v>4Q 15</c:v>
                </c:pt>
                <c:pt idx="24">
                  <c:v>1Q 16</c:v>
                </c:pt>
                <c:pt idx="25">
                  <c:v>2Q 16</c:v>
                </c:pt>
                <c:pt idx="26">
                  <c:v>3Q 16</c:v>
                </c:pt>
                <c:pt idx="27">
                  <c:v>4Q 16</c:v>
                </c:pt>
                <c:pt idx="28">
                  <c:v>1Q 17</c:v>
                </c:pt>
                <c:pt idx="29">
                  <c:v>2Q 17</c:v>
                </c:pt>
                <c:pt idx="30">
                  <c:v>3Q 17</c:v>
                </c:pt>
                <c:pt idx="31">
                  <c:v>4Q 17</c:v>
                </c:pt>
                <c:pt idx="32">
                  <c:v>1Q 18</c:v>
                </c:pt>
                <c:pt idx="33">
                  <c:v>2Q 18</c:v>
                </c:pt>
                <c:pt idx="34">
                  <c:v>3Q 18</c:v>
                </c:pt>
                <c:pt idx="35">
                  <c:v>4Q 18</c:v>
                </c:pt>
                <c:pt idx="36">
                  <c:v>1Q 19</c:v>
                </c:pt>
                <c:pt idx="37">
                  <c:v>2Q 19</c:v>
                </c:pt>
                <c:pt idx="38">
                  <c:v>3Q 19</c:v>
                </c:pt>
                <c:pt idx="39">
                  <c:v>4Q 19</c:v>
                </c:pt>
                <c:pt idx="40">
                  <c:v>1Q 20</c:v>
                </c:pt>
                <c:pt idx="41">
                  <c:v>2Q 20</c:v>
                </c:pt>
                <c:pt idx="42">
                  <c:v>3Q 20</c:v>
                </c:pt>
                <c:pt idx="43">
                  <c:v>4Q 20</c:v>
                </c:pt>
              </c:strCache>
            </c:strRef>
          </c:cat>
          <c:val>
            <c:numRef>
              <c:f>'Charts for slides'!$F$42:$AW$42</c:f>
              <c:numCache>
                <c:formatCode>_("$"* #,##0_);_("$"* \(#,##0\);_("$"* "-"??_);_(@_)</c:formatCode>
                <c:ptCount val="44"/>
                <c:pt idx="0">
                  <c:v>34.728936726271193</c:v>
                </c:pt>
                <c:pt idx="1">
                  <c:v>35.195084173639771</c:v>
                </c:pt>
                <c:pt idx="2">
                  <c:v>41.757859752434477</c:v>
                </c:pt>
                <c:pt idx="3">
                  <c:v>49.006491708239125</c:v>
                </c:pt>
                <c:pt idx="4">
                  <c:v>40.802992378535876</c:v>
                </c:pt>
                <c:pt idx="5">
                  <c:v>38.67971954480619</c:v>
                </c:pt>
                <c:pt idx="6">
                  <c:v>43.444508998498812</c:v>
                </c:pt>
                <c:pt idx="7">
                  <c:v>49.12001303469232</c:v>
                </c:pt>
                <c:pt idx="8">
                  <c:v>41.66857376166098</c:v>
                </c:pt>
                <c:pt idx="9">
                  <c:v>37.988977656145394</c:v>
                </c:pt>
                <c:pt idx="10">
                  <c:v>43.261286405944581</c:v>
                </c:pt>
                <c:pt idx="11">
                  <c:v>50.621175744022473</c:v>
                </c:pt>
                <c:pt idx="12">
                  <c:v>43.12644455701529</c:v>
                </c:pt>
                <c:pt idx="13">
                  <c:v>39.678424341122017</c:v>
                </c:pt>
                <c:pt idx="14">
                  <c:v>50.204742797414575</c:v>
                </c:pt>
                <c:pt idx="15">
                  <c:v>54.897758678697755</c:v>
                </c:pt>
                <c:pt idx="16">
                  <c:v>44.860238134878571</c:v>
                </c:pt>
                <c:pt idx="17">
                  <c:v>44.620437368778894</c:v>
                </c:pt>
                <c:pt idx="18">
                  <c:v>46.385666194833959</c:v>
                </c:pt>
                <c:pt idx="19">
                  <c:v>51.84744236692574</c:v>
                </c:pt>
                <c:pt idx="20">
                  <c:v>39.461973897922562</c:v>
                </c:pt>
                <c:pt idx="21" formatCode="_(&quot;$&quot;* #,##0.0_);_(&quot;$&quot;* \(#,##0.0\);_(&quot;$&quot;* &quot;-&quot;??_);_(@_)">
                  <c:v>39.105555256555689</c:v>
                </c:pt>
                <c:pt idx="22">
                  <c:v>53.457644493544272</c:v>
                </c:pt>
                <c:pt idx="23">
                  <c:v>58.539736551042552</c:v>
                </c:pt>
                <c:pt idx="24">
                  <c:v>41.543394289447761</c:v>
                </c:pt>
                <c:pt idx="25" formatCode="_(&quot;$&quot;* #,##0.0_);_(&quot;$&quot;* \(#,##0.0\);_(&quot;$&quot;* &quot;-&quot;??_);_(@_)">
                  <c:v>38.63223808056361</c:v>
                </c:pt>
                <c:pt idx="26" formatCode="_(&quot;$&quot;* #,##0.0_);_(&quot;$&quot;* \(#,##0.0\);_(&quot;$&quot;* &quot;-&quot;??_);_(@_)">
                  <c:v>46.199286706666406</c:v>
                </c:pt>
                <c:pt idx="27" formatCode="_(&quot;$&quot;* #,##0.0_);_(&quot;$&quot;* \(#,##0.0\);_(&quot;$&quot;* &quot;-&quot;??_);_(@_)">
                  <c:v>52.676094867784478</c:v>
                </c:pt>
                <c:pt idx="28" formatCode="_(&quot;$&quot;* #,##0.0_);_(&quot;$&quot;* \(#,##0.0\);_(&quot;$&quot;* &quot;-&quot;??_);_(@_)">
                  <c:v>40.726748128220464</c:v>
                </c:pt>
                <c:pt idx="29" formatCode="_(&quot;$&quot;* #,##0.0_);_(&quot;$&quot;* \(#,##0.0\);_(&quot;$&quot;* &quot;-&quot;??_);_(@_)">
                  <c:v>39.879170995759523</c:v>
                </c:pt>
                <c:pt idx="30" formatCode="_(&quot;$&quot;* #,##0.0_);_(&quot;$&quot;* \(#,##0.0\);_(&quot;$&quot;* &quot;-&quot;??_);_(@_)">
                  <c:v>44.992731110024629</c:v>
                </c:pt>
                <c:pt idx="31" formatCode="_(&quot;$&quot;* #,##0.0_);_(&quot;$&quot;* \(#,##0.0\);_(&quot;$&quot;* &quot;-&quot;??_);_(@_)">
                  <c:v>48.358931244240559</c:v>
                </c:pt>
                <c:pt idx="32" formatCode="_(&quot;$&quot;* #,##0.0_);_(&quot;$&quot;* \(#,##0.0\);_(&quot;$&quot;* &quot;-&quot;??_);_(@_)">
                  <c:v>43.031263112969</c:v>
                </c:pt>
                <c:pt idx="33" formatCode="_(&quot;$&quot;* #,##0.0_);_(&quot;$&quot;* \(#,##0.0\);_(&quot;$&quot;* &quot;-&quot;??_);_(@_)">
                  <c:v>39.70196664750258</c:v>
                </c:pt>
                <c:pt idx="34" formatCode="_(&quot;$&quot;* #,##0.0_);_(&quot;$&quot;* \(#,##0.0\);_(&quot;$&quot;* &quot;-&quot;??_);_(@_)">
                  <c:v>0</c:v>
                </c:pt>
                <c:pt idx="35" formatCode="_(&quot;$&quot;* #,##0.0_);_(&quot;$&quot;* \(#,##0.0\);_(&quot;$&quot;* &quot;-&quot;??_);_(@_)">
                  <c:v>0</c:v>
                </c:pt>
                <c:pt idx="36" formatCode="_(&quot;$&quot;* #,##0.0_);_(&quot;$&quot;* \(#,##0.0\);_(&quot;$&quot;* &quot;-&quot;??_);_(@_)">
                  <c:v>0</c:v>
                </c:pt>
                <c:pt idx="37" formatCode="_(&quot;$&quot;* #,##0.0_);_(&quot;$&quot;* \(#,##0.0\);_(&quot;$&quot;* &quot;-&quot;??_);_(@_)">
                  <c:v>0</c:v>
                </c:pt>
                <c:pt idx="38" formatCode="_(&quot;$&quot;* #,##0.0_);_(&quot;$&quot;* \(#,##0.0\);_(&quot;$&quot;* &quot;-&quot;??_);_(@_)">
                  <c:v>0</c:v>
                </c:pt>
                <c:pt idx="39" formatCode="_(&quot;$&quot;* #,##0.0_);_(&quot;$&quot;* \(#,##0.0\);_(&quot;$&quot;* &quot;-&quot;??_);_(@_)">
                  <c:v>0</c:v>
                </c:pt>
                <c:pt idx="40" formatCode="_(&quot;$&quot;* #,##0.0_);_(&quot;$&quot;* \(#,##0.0\);_(&quot;$&quot;* &quot;-&quot;??_);_(@_)">
                  <c:v>0</c:v>
                </c:pt>
                <c:pt idx="41" formatCode="_(&quot;$&quot;* #,##0.0_);_(&quot;$&quot;* \(#,##0.0\);_(&quot;$&quot;* &quot;-&quot;??_);_(@_)">
                  <c:v>0</c:v>
                </c:pt>
                <c:pt idx="42" formatCode="_(&quot;$&quot;* #,##0.0_);_(&quot;$&quot;* \(#,##0.0\);_(&quot;$&quot;* &quot;-&quot;??_);_(@_)">
                  <c:v>0</c:v>
                </c:pt>
                <c:pt idx="43" formatCode="_(&quot;$&quot;* #,##0.0_);_(&quot;$&quot;* \(#,##0.0\);_(&quot;$&quot;* &quot;-&quot;??_);_(@_)">
                  <c:v>0</c:v>
                </c:pt>
              </c:numCache>
            </c:numRef>
          </c:val>
          <c:extLst xmlns:c16r2="http://schemas.microsoft.com/office/drawing/2015/06/chart">
            <c:ext xmlns:c16="http://schemas.microsoft.com/office/drawing/2014/chart" uri="{C3380CC4-5D6E-409C-BE32-E72D297353CC}">
              <c16:uniqueId val="{00000001-E299-7645-98FF-1C734ABF0F6E}"/>
            </c:ext>
          </c:extLst>
        </c:ser>
        <c:dLbls>
          <c:showLegendKey val="0"/>
          <c:showVal val="0"/>
          <c:showCatName val="0"/>
          <c:showSerName val="0"/>
          <c:showPercent val="0"/>
          <c:showBubbleSize val="0"/>
        </c:dLbls>
        <c:gapWidth val="150"/>
        <c:axId val="73725056"/>
        <c:axId val="73726592"/>
      </c:barChart>
      <c:catAx>
        <c:axId val="73725056"/>
        <c:scaling>
          <c:orientation val="minMax"/>
        </c:scaling>
        <c:delete val="0"/>
        <c:axPos val="b"/>
        <c:numFmt formatCode="General" sourceLinked="0"/>
        <c:majorTickMark val="out"/>
        <c:minorTickMark val="none"/>
        <c:tickLblPos val="nextTo"/>
        <c:crossAx val="73726592"/>
        <c:crosses val="autoZero"/>
        <c:auto val="1"/>
        <c:lblAlgn val="ctr"/>
        <c:lblOffset val="100"/>
        <c:tickLblSkip val="2"/>
        <c:noMultiLvlLbl val="0"/>
      </c:catAx>
      <c:valAx>
        <c:axId val="73726592"/>
        <c:scaling>
          <c:orientation val="minMax"/>
        </c:scaling>
        <c:delete val="0"/>
        <c:axPos val="l"/>
        <c:majorGridlines/>
        <c:title>
          <c:tx>
            <c:rich>
              <a:bodyPr rot="-5400000" vert="horz"/>
              <a:lstStyle/>
              <a:p>
                <a:pPr>
                  <a:defRPr/>
                </a:pPr>
                <a:r>
                  <a:rPr lang="en-US"/>
                  <a:t>$ billions</a:t>
                </a:r>
              </a:p>
            </c:rich>
          </c:tx>
          <c:layout>
            <c:manualLayout>
              <c:xMode val="edge"/>
              <c:yMode val="edge"/>
              <c:x val="4.0508296465913203E-2"/>
              <c:y val="0.374988641947056"/>
            </c:manualLayout>
          </c:layout>
          <c:overlay val="0"/>
        </c:title>
        <c:numFmt formatCode="&quot;$&quot;#,##0" sourceLinked="0"/>
        <c:majorTickMark val="out"/>
        <c:minorTickMark val="none"/>
        <c:tickLblPos val="nextTo"/>
        <c:crossAx val="73725056"/>
        <c:crosses val="autoZero"/>
        <c:crossBetween val="between"/>
      </c:valAx>
    </c:plotArea>
    <c:plotVisOnly val="1"/>
    <c:dispBlanksAs val="gap"/>
    <c:showDLblsOverMax val="0"/>
  </c:chart>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Revenues</a:t>
            </a:r>
          </a:p>
        </c:rich>
      </c:tx>
      <c:layout>
        <c:manualLayout>
          <c:xMode val="edge"/>
          <c:yMode val="edge"/>
          <c:x val="0.43876039741881201"/>
          <c:y val="2.1284681356169399E-2"/>
        </c:manualLayout>
      </c:layout>
      <c:overlay val="0"/>
    </c:title>
    <c:autoTitleDeleted val="0"/>
    <c:plotArea>
      <c:layout>
        <c:manualLayout>
          <c:layoutTarget val="inner"/>
          <c:xMode val="edge"/>
          <c:yMode val="edge"/>
          <c:x val="0.168117465379546"/>
          <c:y val="0.156738633749711"/>
          <c:w val="0.79757804288188405"/>
          <c:h val="0.65832807151988104"/>
        </c:manualLayout>
      </c:layout>
      <c:barChart>
        <c:barDir val="col"/>
        <c:grouping val="clustered"/>
        <c:varyColors val="0"/>
        <c:ser>
          <c:idx val="0"/>
          <c:order val="0"/>
          <c:tx>
            <c:strRef>
              <c:f>'Charts for slides'!$E$41</c:f>
              <c:strCache>
                <c:ptCount val="1"/>
                <c:pt idx="0">
                  <c:v>Revenues ($ bn)</c:v>
                </c:pt>
              </c:strCache>
            </c:strRef>
          </c:tx>
          <c:invertIfNegative val="0"/>
          <c:trendline>
            <c:spPr>
              <a:ln w="25400"/>
            </c:spPr>
            <c:trendlineType val="linear"/>
            <c:dispRSqr val="0"/>
            <c:dispEq val="0"/>
          </c:trendline>
          <c:cat>
            <c:strRef>
              <c:f>'Charts for slides'!$F$40:$AWV$40</c:f>
              <c:strCache>
                <c:ptCount val="44"/>
                <c:pt idx="0">
                  <c:v>1Q 10</c:v>
                </c:pt>
                <c:pt idx="1">
                  <c:v>2Q 10</c:v>
                </c:pt>
                <c:pt idx="2">
                  <c:v>3Q 10</c:v>
                </c:pt>
                <c:pt idx="3">
                  <c:v>4Q 10</c:v>
                </c:pt>
                <c:pt idx="4">
                  <c:v>1Q 11</c:v>
                </c:pt>
                <c:pt idx="5">
                  <c:v>2Q 11</c:v>
                </c:pt>
                <c:pt idx="6">
                  <c:v>3Q 11</c:v>
                </c:pt>
                <c:pt idx="7">
                  <c:v>4Q 11</c:v>
                </c:pt>
                <c:pt idx="8">
                  <c:v>1Q 12</c:v>
                </c:pt>
                <c:pt idx="9">
                  <c:v>2Q 12</c:v>
                </c:pt>
                <c:pt idx="10">
                  <c:v>3Q 12</c:v>
                </c:pt>
                <c:pt idx="11">
                  <c:v>4Q 12</c:v>
                </c:pt>
                <c:pt idx="12">
                  <c:v>1Q 13</c:v>
                </c:pt>
                <c:pt idx="13">
                  <c:v>2Q 13</c:v>
                </c:pt>
                <c:pt idx="14">
                  <c:v>3Q 13</c:v>
                </c:pt>
                <c:pt idx="15">
                  <c:v>4Q 13</c:v>
                </c:pt>
                <c:pt idx="16">
                  <c:v>1Q 14</c:v>
                </c:pt>
                <c:pt idx="17">
                  <c:v>2Q 14</c:v>
                </c:pt>
                <c:pt idx="18">
                  <c:v>3Q 14</c:v>
                </c:pt>
                <c:pt idx="19">
                  <c:v>4Q 14</c:v>
                </c:pt>
                <c:pt idx="20">
                  <c:v>1Q 15</c:v>
                </c:pt>
                <c:pt idx="21">
                  <c:v>2Q 15</c:v>
                </c:pt>
                <c:pt idx="22">
                  <c:v>3Q 15</c:v>
                </c:pt>
                <c:pt idx="23">
                  <c:v>4Q 15</c:v>
                </c:pt>
                <c:pt idx="24">
                  <c:v>1Q 16</c:v>
                </c:pt>
                <c:pt idx="25">
                  <c:v>2Q 16</c:v>
                </c:pt>
                <c:pt idx="26">
                  <c:v>3Q 16</c:v>
                </c:pt>
                <c:pt idx="27">
                  <c:v>4Q 16</c:v>
                </c:pt>
                <c:pt idx="28">
                  <c:v>1Q 17</c:v>
                </c:pt>
                <c:pt idx="29">
                  <c:v>2Q 17</c:v>
                </c:pt>
                <c:pt idx="30">
                  <c:v>3Q 17</c:v>
                </c:pt>
                <c:pt idx="31">
                  <c:v>4Q 17</c:v>
                </c:pt>
                <c:pt idx="32">
                  <c:v>1Q 18</c:v>
                </c:pt>
                <c:pt idx="33">
                  <c:v>2Q 18</c:v>
                </c:pt>
                <c:pt idx="34">
                  <c:v>3Q 18</c:v>
                </c:pt>
                <c:pt idx="35">
                  <c:v>4Q 18</c:v>
                </c:pt>
                <c:pt idx="36">
                  <c:v>1Q 19</c:v>
                </c:pt>
                <c:pt idx="37">
                  <c:v>2Q 19</c:v>
                </c:pt>
                <c:pt idx="38">
                  <c:v>3Q 19</c:v>
                </c:pt>
                <c:pt idx="39">
                  <c:v>4Q 19</c:v>
                </c:pt>
                <c:pt idx="40">
                  <c:v>1Q 20</c:v>
                </c:pt>
                <c:pt idx="41">
                  <c:v>2Q 20</c:v>
                </c:pt>
                <c:pt idx="42">
                  <c:v>3Q 20</c:v>
                </c:pt>
                <c:pt idx="43">
                  <c:v>4Q 20</c:v>
                </c:pt>
              </c:strCache>
            </c:strRef>
          </c:cat>
          <c:val>
            <c:numRef>
              <c:f>'Charts for slides'!$F$41:$AW$41</c:f>
              <c:numCache>
                <c:formatCode>_("$"* #,##0_);_("$"* \(#,##0\);_("$"* "-"??_);_(@_)</c:formatCode>
                <c:ptCount val="44"/>
                <c:pt idx="0">
                  <c:v>228.60809635797696</c:v>
                </c:pt>
                <c:pt idx="1">
                  <c:v>230.33528564203172</c:v>
                </c:pt>
                <c:pt idx="2">
                  <c:v>241.33341306125129</c:v>
                </c:pt>
                <c:pt idx="3">
                  <c:v>249.83962974218716</c:v>
                </c:pt>
                <c:pt idx="4">
                  <c:v>248.54039385533795</c:v>
                </c:pt>
                <c:pt idx="5">
                  <c:v>257.11682506777794</c:v>
                </c:pt>
                <c:pt idx="6">
                  <c:v>253.30655447806231</c:v>
                </c:pt>
                <c:pt idx="7">
                  <c:v>261.21708401280051</c:v>
                </c:pt>
                <c:pt idx="8">
                  <c:v>255.98924592429833</c:v>
                </c:pt>
                <c:pt idx="9">
                  <c:v>251.41857207868992</c:v>
                </c:pt>
                <c:pt idx="10">
                  <c:v>256.0751665743224</c:v>
                </c:pt>
                <c:pt idx="11">
                  <c:v>263.07760612865525</c:v>
                </c:pt>
                <c:pt idx="12">
                  <c:v>247.60170493693698</c:v>
                </c:pt>
                <c:pt idx="13">
                  <c:v>253.19389128007066</c:v>
                </c:pt>
                <c:pt idx="14">
                  <c:v>269.04524889610042</c:v>
                </c:pt>
                <c:pt idx="15">
                  <c:v>269.58382949177047</c:v>
                </c:pt>
                <c:pt idx="16">
                  <c:v>268.53915563856322</c:v>
                </c:pt>
                <c:pt idx="17">
                  <c:v>266.35868403109487</c:v>
                </c:pt>
                <c:pt idx="18">
                  <c:v>259.26233852863658</c:v>
                </c:pt>
                <c:pt idx="19">
                  <c:v>260.2147697102468</c:v>
                </c:pt>
                <c:pt idx="20">
                  <c:v>251.75935533771485</c:v>
                </c:pt>
                <c:pt idx="21">
                  <c:v>250.25753078128531</c:v>
                </c:pt>
                <c:pt idx="22">
                  <c:v>258.13159026026875</c:v>
                </c:pt>
                <c:pt idx="23">
                  <c:v>261.06427574986594</c:v>
                </c:pt>
                <c:pt idx="24">
                  <c:v>266.13446598778597</c:v>
                </c:pt>
                <c:pt idx="25">
                  <c:v>267.42236291425485</c:v>
                </c:pt>
                <c:pt idx="26">
                  <c:v>268.03736104130104</c:v>
                </c:pt>
                <c:pt idx="27">
                  <c:v>272.60502706930936</c:v>
                </c:pt>
                <c:pt idx="28">
                  <c:v>258.57524159976583</c:v>
                </c:pt>
                <c:pt idx="29">
                  <c:v>264.6196843036526</c:v>
                </c:pt>
                <c:pt idx="30">
                  <c:v>267.78465743659547</c:v>
                </c:pt>
                <c:pt idx="31">
                  <c:v>277.47923938465806</c:v>
                </c:pt>
                <c:pt idx="32">
                  <c:v>279.2968013971568</c:v>
                </c:pt>
                <c:pt idx="33">
                  <c:v>274.53721138773528</c:v>
                </c:pt>
                <c:pt idx="34">
                  <c:v>0</c:v>
                </c:pt>
                <c:pt idx="35">
                  <c:v>0</c:v>
                </c:pt>
                <c:pt idx="36">
                  <c:v>0</c:v>
                </c:pt>
                <c:pt idx="37">
                  <c:v>0</c:v>
                </c:pt>
                <c:pt idx="38">
                  <c:v>0</c:v>
                </c:pt>
                <c:pt idx="39">
                  <c:v>0</c:v>
                </c:pt>
                <c:pt idx="40">
                  <c:v>0</c:v>
                </c:pt>
                <c:pt idx="41">
                  <c:v>0</c:v>
                </c:pt>
                <c:pt idx="42">
                  <c:v>0</c:v>
                </c:pt>
                <c:pt idx="43">
                  <c:v>0</c:v>
                </c:pt>
              </c:numCache>
            </c:numRef>
          </c:val>
          <c:extLst xmlns:c16r2="http://schemas.microsoft.com/office/drawing/2015/06/chart">
            <c:ext xmlns:c16="http://schemas.microsoft.com/office/drawing/2014/chart" uri="{C3380CC4-5D6E-409C-BE32-E72D297353CC}">
              <c16:uniqueId val="{00000001-A569-9C49-96D2-85506DAD9E6E}"/>
            </c:ext>
          </c:extLst>
        </c:ser>
        <c:dLbls>
          <c:showLegendKey val="0"/>
          <c:showVal val="0"/>
          <c:showCatName val="0"/>
          <c:showSerName val="0"/>
          <c:showPercent val="0"/>
          <c:showBubbleSize val="0"/>
        </c:dLbls>
        <c:gapWidth val="150"/>
        <c:axId val="73769344"/>
        <c:axId val="73770880"/>
      </c:barChart>
      <c:catAx>
        <c:axId val="73769344"/>
        <c:scaling>
          <c:orientation val="minMax"/>
        </c:scaling>
        <c:delete val="0"/>
        <c:axPos val="b"/>
        <c:numFmt formatCode="General" sourceLinked="0"/>
        <c:majorTickMark val="out"/>
        <c:minorTickMark val="none"/>
        <c:tickLblPos val="nextTo"/>
        <c:crossAx val="73770880"/>
        <c:crosses val="autoZero"/>
        <c:auto val="1"/>
        <c:lblAlgn val="ctr"/>
        <c:lblOffset val="100"/>
        <c:tickLblSkip val="2"/>
        <c:noMultiLvlLbl val="0"/>
      </c:catAx>
      <c:valAx>
        <c:axId val="73770880"/>
        <c:scaling>
          <c:orientation val="minMax"/>
          <c:min val="0"/>
        </c:scaling>
        <c:delete val="0"/>
        <c:axPos val="l"/>
        <c:majorGridlines/>
        <c:title>
          <c:tx>
            <c:rich>
              <a:bodyPr rot="-5400000" vert="horz"/>
              <a:lstStyle/>
              <a:p>
                <a:pPr>
                  <a:defRPr/>
                </a:pPr>
                <a:r>
                  <a:rPr lang="en-US"/>
                  <a:t>$ billions</a:t>
                </a:r>
              </a:p>
            </c:rich>
          </c:tx>
          <c:layout>
            <c:manualLayout>
              <c:xMode val="edge"/>
              <c:yMode val="edge"/>
              <c:x val="3.3125367381126101E-3"/>
              <c:y val="0.39324345257019"/>
            </c:manualLayout>
          </c:layout>
          <c:overlay val="0"/>
        </c:title>
        <c:numFmt formatCode="&quot;$&quot;#,##0" sourceLinked="0"/>
        <c:majorTickMark val="out"/>
        <c:minorTickMark val="none"/>
        <c:tickLblPos val="nextTo"/>
        <c:crossAx val="73769344"/>
        <c:crosses val="autoZero"/>
        <c:crossBetween val="between"/>
      </c:valAx>
    </c:plotArea>
    <c:plotVisOnly val="1"/>
    <c:dispBlanksAs val="gap"/>
    <c:showDLblsOverMax val="0"/>
  </c:chart>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pPr>
            <a:r>
              <a:rPr lang="en-US" sz="1600"/>
              <a:t>Large company revenues</a:t>
            </a:r>
          </a:p>
        </c:rich>
      </c:tx>
      <c:overlay val="0"/>
    </c:title>
    <c:autoTitleDeleted val="0"/>
    <c:plotArea>
      <c:layout>
        <c:manualLayout>
          <c:layoutTarget val="inner"/>
          <c:xMode val="edge"/>
          <c:yMode val="edge"/>
          <c:x val="9.4022556005867383E-2"/>
          <c:y val="9.2347219204930872E-2"/>
          <c:w val="0.66618618436571775"/>
          <c:h val="0.75063356003432347"/>
        </c:manualLayout>
      </c:layout>
      <c:lineChart>
        <c:grouping val="standard"/>
        <c:varyColors val="0"/>
        <c:ser>
          <c:idx val="6"/>
          <c:order val="0"/>
          <c:tx>
            <c:strRef>
              <c:f>'Datacom equip'!$B$11</c:f>
              <c:strCache>
                <c:ptCount val="1"/>
                <c:pt idx="0">
                  <c:v>Dell Infrastructure Solutions Group</c:v>
                </c:pt>
              </c:strCache>
            </c:strRef>
          </c:tx>
          <c:marker>
            <c:symbol val="none"/>
          </c:marker>
          <c:cat>
            <c:strRef>
              <c:f>'Charts for slides'!$Z$129:$AW$129</c:f>
              <c:strCache>
                <c:ptCount val="24"/>
                <c:pt idx="0">
                  <c:v>1Q 15</c:v>
                </c:pt>
                <c:pt idx="1">
                  <c:v>2Q 15</c:v>
                </c:pt>
                <c:pt idx="2">
                  <c:v>3Q 15</c:v>
                </c:pt>
                <c:pt idx="3">
                  <c:v>4Q 15</c:v>
                </c:pt>
                <c:pt idx="4">
                  <c:v>1Q 16</c:v>
                </c:pt>
                <c:pt idx="5">
                  <c:v>2Q 16</c:v>
                </c:pt>
                <c:pt idx="6">
                  <c:v>3Q 16</c:v>
                </c:pt>
                <c:pt idx="7">
                  <c:v>4Q 16</c:v>
                </c:pt>
                <c:pt idx="8">
                  <c:v>1Q 17</c:v>
                </c:pt>
                <c:pt idx="9">
                  <c:v>2Q 17</c:v>
                </c:pt>
                <c:pt idx="10">
                  <c:v>3Q 17</c:v>
                </c:pt>
                <c:pt idx="11">
                  <c:v>4Q 17</c:v>
                </c:pt>
                <c:pt idx="12">
                  <c:v>1Q 18</c:v>
                </c:pt>
                <c:pt idx="13">
                  <c:v>2Q 18</c:v>
                </c:pt>
                <c:pt idx="14">
                  <c:v>3Q 18</c:v>
                </c:pt>
                <c:pt idx="15">
                  <c:v>4Q 18</c:v>
                </c:pt>
                <c:pt idx="16">
                  <c:v>1Q 19</c:v>
                </c:pt>
                <c:pt idx="17">
                  <c:v>2Q 19</c:v>
                </c:pt>
                <c:pt idx="18">
                  <c:v>3Q 19</c:v>
                </c:pt>
                <c:pt idx="19">
                  <c:v>4Q 19</c:v>
                </c:pt>
                <c:pt idx="20">
                  <c:v>1Q 20</c:v>
                </c:pt>
                <c:pt idx="21">
                  <c:v>2Q 20</c:v>
                </c:pt>
                <c:pt idx="22">
                  <c:v>3Q 20</c:v>
                </c:pt>
                <c:pt idx="23">
                  <c:v>4Q 20</c:v>
                </c:pt>
              </c:strCache>
            </c:strRef>
          </c:cat>
          <c:val>
            <c:numRef>
              <c:f>'Charts for slides'!$Z$133:$AW$133</c:f>
              <c:numCache>
                <c:formatCode>_("$"* #,##0.0_);_("$"* \(#,##0.0\);_("$"* "-"??_);_(@_)</c:formatCode>
                <c:ptCount val="24"/>
                <c:pt idx="0">
                  <c:v>5.8810000000000002</c:v>
                </c:pt>
                <c:pt idx="1">
                  <c:v>6.3090000000000002</c:v>
                </c:pt>
                <c:pt idx="2">
                  <c:v>6.1349999999999998</c:v>
                </c:pt>
                <c:pt idx="3">
                  <c:v>6.883</c:v>
                </c:pt>
                <c:pt idx="4">
                  <c:v>5.5730000000000004</c:v>
                </c:pt>
                <c:pt idx="5">
                  <c:v>5.8</c:v>
                </c:pt>
                <c:pt idx="6">
                  <c:v>5.9889999999999999</c:v>
                </c:pt>
                <c:pt idx="7">
                  <c:v>8.3949999999999996</c:v>
                </c:pt>
                <c:pt idx="8">
                  <c:v>6.9219999999999997</c:v>
                </c:pt>
                <c:pt idx="9">
                  <c:v>7.4</c:v>
                </c:pt>
                <c:pt idx="10">
                  <c:v>7.5179999999999998</c:v>
                </c:pt>
                <c:pt idx="11">
                  <c:v>8.8119999999999994</c:v>
                </c:pt>
                <c:pt idx="12">
                  <c:v>8.6669999999999998</c:v>
                </c:pt>
                <c:pt idx="13">
                  <c:v>9.2270000000000003</c:v>
                </c:pt>
                <c:pt idx="14">
                  <c:v>0</c:v>
                </c:pt>
                <c:pt idx="15">
                  <c:v>0</c:v>
                </c:pt>
                <c:pt idx="16">
                  <c:v>0</c:v>
                </c:pt>
                <c:pt idx="17">
                  <c:v>0</c:v>
                </c:pt>
                <c:pt idx="18">
                  <c:v>0</c:v>
                </c:pt>
                <c:pt idx="19">
                  <c:v>0</c:v>
                </c:pt>
                <c:pt idx="20">
                  <c:v>0</c:v>
                </c:pt>
                <c:pt idx="21">
                  <c:v>0</c:v>
                </c:pt>
                <c:pt idx="22">
                  <c:v>0</c:v>
                </c:pt>
                <c:pt idx="23">
                  <c:v>0</c:v>
                </c:pt>
              </c:numCache>
            </c:numRef>
          </c:val>
          <c:smooth val="0"/>
          <c:extLst xmlns:c16r2="http://schemas.microsoft.com/office/drawing/2015/06/chart">
            <c:ext xmlns:c16="http://schemas.microsoft.com/office/drawing/2014/chart" uri="{C3380CC4-5D6E-409C-BE32-E72D297353CC}">
              <c16:uniqueId val="{00000000-4A7B-5040-8905-D48BF48BB234}"/>
            </c:ext>
          </c:extLst>
        </c:ser>
        <c:ser>
          <c:idx val="0"/>
          <c:order val="1"/>
          <c:tx>
            <c:strRef>
              <c:f>'Charts for slides'!$E$136</c:f>
              <c:strCache>
                <c:ptCount val="1"/>
                <c:pt idx="0">
                  <c:v>HPE Hybrid IT</c:v>
                </c:pt>
              </c:strCache>
            </c:strRef>
          </c:tx>
          <c:marker>
            <c:symbol val="none"/>
          </c:marker>
          <c:cat>
            <c:strRef>
              <c:f>'Charts for slides'!$Z$129:$AW$129</c:f>
              <c:strCache>
                <c:ptCount val="24"/>
                <c:pt idx="0">
                  <c:v>1Q 15</c:v>
                </c:pt>
                <c:pt idx="1">
                  <c:v>2Q 15</c:v>
                </c:pt>
                <c:pt idx="2">
                  <c:v>3Q 15</c:v>
                </c:pt>
                <c:pt idx="3">
                  <c:v>4Q 15</c:v>
                </c:pt>
                <c:pt idx="4">
                  <c:v>1Q 16</c:v>
                </c:pt>
                <c:pt idx="5">
                  <c:v>2Q 16</c:v>
                </c:pt>
                <c:pt idx="6">
                  <c:v>3Q 16</c:v>
                </c:pt>
                <c:pt idx="7">
                  <c:v>4Q 16</c:v>
                </c:pt>
                <c:pt idx="8">
                  <c:v>1Q 17</c:v>
                </c:pt>
                <c:pt idx="9">
                  <c:v>2Q 17</c:v>
                </c:pt>
                <c:pt idx="10">
                  <c:v>3Q 17</c:v>
                </c:pt>
                <c:pt idx="11">
                  <c:v>4Q 17</c:v>
                </c:pt>
                <c:pt idx="12">
                  <c:v>1Q 18</c:v>
                </c:pt>
                <c:pt idx="13">
                  <c:v>2Q 18</c:v>
                </c:pt>
                <c:pt idx="14">
                  <c:v>3Q 18</c:v>
                </c:pt>
                <c:pt idx="15">
                  <c:v>4Q 18</c:v>
                </c:pt>
                <c:pt idx="16">
                  <c:v>1Q 19</c:v>
                </c:pt>
                <c:pt idx="17">
                  <c:v>2Q 19</c:v>
                </c:pt>
                <c:pt idx="18">
                  <c:v>3Q 19</c:v>
                </c:pt>
                <c:pt idx="19">
                  <c:v>4Q 19</c:v>
                </c:pt>
                <c:pt idx="20">
                  <c:v>1Q 20</c:v>
                </c:pt>
                <c:pt idx="21">
                  <c:v>2Q 20</c:v>
                </c:pt>
                <c:pt idx="22">
                  <c:v>3Q 20</c:v>
                </c:pt>
                <c:pt idx="23">
                  <c:v>4Q 20</c:v>
                </c:pt>
              </c:strCache>
            </c:strRef>
          </c:cat>
          <c:val>
            <c:numRef>
              <c:f>'Charts for slides'!$Z$136:$AW$136</c:f>
              <c:numCache>
                <c:formatCode>_("$"* #,##0.0_);_("$"* \(#,##0.0\);_("$"* "-"??_);_(@_)</c:formatCode>
                <c:ptCount val="24"/>
                <c:pt idx="0">
                  <c:v>6.5609999999999999</c:v>
                </c:pt>
                <c:pt idx="1">
                  <c:v>7.0069999999999997</c:v>
                </c:pt>
                <c:pt idx="2">
                  <c:v>7.3579999999999997</c:v>
                </c:pt>
                <c:pt idx="3">
                  <c:v>7.1280000000000001</c:v>
                </c:pt>
                <c:pt idx="4">
                  <c:v>7.1589999999999998</c:v>
                </c:pt>
                <c:pt idx="5">
                  <c:v>6.476</c:v>
                </c:pt>
                <c:pt idx="6">
                  <c:v>6.6820000000000004</c:v>
                </c:pt>
                <c:pt idx="7">
                  <c:v>6.3250000000000002</c:v>
                </c:pt>
                <c:pt idx="8">
                  <c:v>6.2430000000000003</c:v>
                </c:pt>
                <c:pt idx="9">
                  <c:v>6.7910000000000004</c:v>
                </c:pt>
                <c:pt idx="10">
                  <c:v>6.8520000000000003</c:v>
                </c:pt>
                <c:pt idx="11">
                  <c:v>6.9509999999999996</c:v>
                </c:pt>
                <c:pt idx="12">
                  <c:v>6.0229999999999997</c:v>
                </c:pt>
                <c:pt idx="13">
                  <c:v>6.2430000000000003</c:v>
                </c:pt>
                <c:pt idx="14">
                  <c:v>0</c:v>
                </c:pt>
                <c:pt idx="15">
                  <c:v>0</c:v>
                </c:pt>
                <c:pt idx="16">
                  <c:v>0</c:v>
                </c:pt>
                <c:pt idx="17">
                  <c:v>0</c:v>
                </c:pt>
                <c:pt idx="18">
                  <c:v>0</c:v>
                </c:pt>
                <c:pt idx="19">
                  <c:v>0</c:v>
                </c:pt>
                <c:pt idx="20">
                  <c:v>0</c:v>
                </c:pt>
                <c:pt idx="21">
                  <c:v>0</c:v>
                </c:pt>
                <c:pt idx="22">
                  <c:v>0</c:v>
                </c:pt>
                <c:pt idx="23">
                  <c:v>0</c:v>
                </c:pt>
              </c:numCache>
            </c:numRef>
          </c:val>
          <c:smooth val="0"/>
          <c:extLst xmlns:c16r2="http://schemas.microsoft.com/office/drawing/2015/06/chart">
            <c:ext xmlns:c16="http://schemas.microsoft.com/office/drawing/2014/chart" uri="{C3380CC4-5D6E-409C-BE32-E72D297353CC}">
              <c16:uniqueId val="{00000001-4A7B-5040-8905-D48BF48BB234}"/>
            </c:ext>
          </c:extLst>
        </c:ser>
        <c:ser>
          <c:idx val="2"/>
          <c:order val="2"/>
          <c:tx>
            <c:strRef>
              <c:f>'Charts for slides'!$E$132</c:f>
              <c:strCache>
                <c:ptCount val="1"/>
                <c:pt idx="0">
                  <c:v>Cisco - Switches, Routers, Data Ctr.</c:v>
                </c:pt>
              </c:strCache>
            </c:strRef>
          </c:tx>
          <c:marker>
            <c:symbol val="none"/>
          </c:marker>
          <c:cat>
            <c:strRef>
              <c:f>'Charts for slides'!$Z$129:$AW$129</c:f>
              <c:strCache>
                <c:ptCount val="24"/>
                <c:pt idx="0">
                  <c:v>1Q 15</c:v>
                </c:pt>
                <c:pt idx="1">
                  <c:v>2Q 15</c:v>
                </c:pt>
                <c:pt idx="2">
                  <c:v>3Q 15</c:v>
                </c:pt>
                <c:pt idx="3">
                  <c:v>4Q 15</c:v>
                </c:pt>
                <c:pt idx="4">
                  <c:v>1Q 16</c:v>
                </c:pt>
                <c:pt idx="5">
                  <c:v>2Q 16</c:v>
                </c:pt>
                <c:pt idx="6">
                  <c:v>3Q 16</c:v>
                </c:pt>
                <c:pt idx="7">
                  <c:v>4Q 16</c:v>
                </c:pt>
                <c:pt idx="8">
                  <c:v>1Q 17</c:v>
                </c:pt>
                <c:pt idx="9">
                  <c:v>2Q 17</c:v>
                </c:pt>
                <c:pt idx="10">
                  <c:v>3Q 17</c:v>
                </c:pt>
                <c:pt idx="11">
                  <c:v>4Q 17</c:v>
                </c:pt>
                <c:pt idx="12">
                  <c:v>1Q 18</c:v>
                </c:pt>
                <c:pt idx="13">
                  <c:v>2Q 18</c:v>
                </c:pt>
                <c:pt idx="14">
                  <c:v>3Q 18</c:v>
                </c:pt>
                <c:pt idx="15">
                  <c:v>4Q 18</c:v>
                </c:pt>
                <c:pt idx="16">
                  <c:v>1Q 19</c:v>
                </c:pt>
                <c:pt idx="17">
                  <c:v>2Q 19</c:v>
                </c:pt>
                <c:pt idx="18">
                  <c:v>3Q 19</c:v>
                </c:pt>
                <c:pt idx="19">
                  <c:v>4Q 19</c:v>
                </c:pt>
                <c:pt idx="20">
                  <c:v>1Q 20</c:v>
                </c:pt>
                <c:pt idx="21">
                  <c:v>2Q 20</c:v>
                </c:pt>
                <c:pt idx="22">
                  <c:v>3Q 20</c:v>
                </c:pt>
                <c:pt idx="23">
                  <c:v>4Q 20</c:v>
                </c:pt>
              </c:strCache>
            </c:strRef>
          </c:cat>
          <c:val>
            <c:numRef>
              <c:f>'Charts for slides'!$Z$132:$AW$132</c:f>
              <c:numCache>
                <c:formatCode>_("$"* #,##0.0_);_("$"* \(#,##0.0\);_("$"* "-"??_);_(@_)</c:formatCode>
                <c:ptCount val="24"/>
                <c:pt idx="0">
                  <c:v>6.36</c:v>
                </c:pt>
                <c:pt idx="1">
                  <c:v>6.5910000000000002</c:v>
                </c:pt>
                <c:pt idx="2">
                  <c:v>6.6740000000000004</c:v>
                </c:pt>
                <c:pt idx="3">
                  <c:v>6.15</c:v>
                </c:pt>
                <c:pt idx="4">
                  <c:v>6.1520000000000001</c:v>
                </c:pt>
                <c:pt idx="5">
                  <c:v>6.5430000000000001</c:v>
                </c:pt>
                <c:pt idx="6">
                  <c:v>6.6390000000000002</c:v>
                </c:pt>
                <c:pt idx="7">
                  <c:v>5.9119999999999999</c:v>
                </c:pt>
                <c:pt idx="8">
                  <c:v>6.2880000000000003</c:v>
                </c:pt>
                <c:pt idx="9">
                  <c:v>6.1689999999999996</c:v>
                </c:pt>
                <c:pt idx="10">
                  <c:v>6.97</c:v>
                </c:pt>
                <c:pt idx="11">
                  <c:v>6.694</c:v>
                </c:pt>
                <c:pt idx="12">
                  <c:v>7.1630000000000003</c:v>
                </c:pt>
                <c:pt idx="13">
                  <c:v>7.4429999999999996</c:v>
                </c:pt>
                <c:pt idx="14">
                  <c:v>0</c:v>
                </c:pt>
                <c:pt idx="15">
                  <c:v>0</c:v>
                </c:pt>
                <c:pt idx="16">
                  <c:v>0</c:v>
                </c:pt>
                <c:pt idx="17">
                  <c:v>0</c:v>
                </c:pt>
                <c:pt idx="18">
                  <c:v>0</c:v>
                </c:pt>
                <c:pt idx="19">
                  <c:v>0</c:v>
                </c:pt>
                <c:pt idx="20">
                  <c:v>0</c:v>
                </c:pt>
                <c:pt idx="21">
                  <c:v>0</c:v>
                </c:pt>
                <c:pt idx="22">
                  <c:v>0</c:v>
                </c:pt>
                <c:pt idx="23">
                  <c:v>0</c:v>
                </c:pt>
              </c:numCache>
            </c:numRef>
          </c:val>
          <c:smooth val="0"/>
          <c:extLst xmlns:c16r2="http://schemas.microsoft.com/office/drawing/2015/06/chart">
            <c:ext xmlns:c16="http://schemas.microsoft.com/office/drawing/2014/chart" uri="{C3380CC4-5D6E-409C-BE32-E72D297353CC}">
              <c16:uniqueId val="{00000002-4A7B-5040-8905-D48BF48BB234}"/>
            </c:ext>
          </c:extLst>
        </c:ser>
        <c:ser>
          <c:idx val="3"/>
          <c:order val="3"/>
          <c:tx>
            <c:strRef>
              <c:f>'Charts for slides'!$E$137</c:f>
              <c:strCache>
                <c:ptCount val="1"/>
                <c:pt idx="0">
                  <c:v>IBM - Systems</c:v>
                </c:pt>
              </c:strCache>
            </c:strRef>
          </c:tx>
          <c:marker>
            <c:symbol val="none"/>
          </c:marker>
          <c:cat>
            <c:strRef>
              <c:f>'Charts for slides'!$Z$129:$AW$129</c:f>
              <c:strCache>
                <c:ptCount val="24"/>
                <c:pt idx="0">
                  <c:v>1Q 15</c:v>
                </c:pt>
                <c:pt idx="1">
                  <c:v>2Q 15</c:v>
                </c:pt>
                <c:pt idx="2">
                  <c:v>3Q 15</c:v>
                </c:pt>
                <c:pt idx="3">
                  <c:v>4Q 15</c:v>
                </c:pt>
                <c:pt idx="4">
                  <c:v>1Q 16</c:v>
                </c:pt>
                <c:pt idx="5">
                  <c:v>2Q 16</c:v>
                </c:pt>
                <c:pt idx="6">
                  <c:v>3Q 16</c:v>
                </c:pt>
                <c:pt idx="7">
                  <c:v>4Q 16</c:v>
                </c:pt>
                <c:pt idx="8">
                  <c:v>1Q 17</c:v>
                </c:pt>
                <c:pt idx="9">
                  <c:v>2Q 17</c:v>
                </c:pt>
                <c:pt idx="10">
                  <c:v>3Q 17</c:v>
                </c:pt>
                <c:pt idx="11">
                  <c:v>4Q 17</c:v>
                </c:pt>
                <c:pt idx="12">
                  <c:v>1Q 18</c:v>
                </c:pt>
                <c:pt idx="13">
                  <c:v>2Q 18</c:v>
                </c:pt>
                <c:pt idx="14">
                  <c:v>3Q 18</c:v>
                </c:pt>
                <c:pt idx="15">
                  <c:v>4Q 18</c:v>
                </c:pt>
                <c:pt idx="16">
                  <c:v>1Q 19</c:v>
                </c:pt>
                <c:pt idx="17">
                  <c:v>2Q 19</c:v>
                </c:pt>
                <c:pt idx="18">
                  <c:v>3Q 19</c:v>
                </c:pt>
                <c:pt idx="19">
                  <c:v>4Q 19</c:v>
                </c:pt>
                <c:pt idx="20">
                  <c:v>1Q 20</c:v>
                </c:pt>
                <c:pt idx="21">
                  <c:v>2Q 20</c:v>
                </c:pt>
                <c:pt idx="22">
                  <c:v>3Q 20</c:v>
                </c:pt>
                <c:pt idx="23">
                  <c:v>4Q 20</c:v>
                </c:pt>
              </c:strCache>
            </c:strRef>
          </c:cat>
          <c:val>
            <c:numRef>
              <c:f>'Charts for slides'!$Z$137:$AW$137</c:f>
              <c:numCache>
                <c:formatCode>_("$"* #,##0.00_);_("$"* \(#,##0.00\);_("$"* "-"??_);_(@_)</c:formatCode>
                <c:ptCount val="24"/>
                <c:pt idx="0">
                  <c:v>1.6092299999999999</c:v>
                </c:pt>
                <c:pt idx="1">
                  <c:v>1.9962599999999999</c:v>
                </c:pt>
                <c:pt idx="2">
                  <c:v>1.4472400000000001</c:v>
                </c:pt>
                <c:pt idx="3">
                  <c:v>2.32456</c:v>
                </c:pt>
                <c:pt idx="4">
                  <c:v>1.675</c:v>
                </c:pt>
                <c:pt idx="5">
                  <c:v>1.95</c:v>
                </c:pt>
                <c:pt idx="6">
                  <c:v>1.5580000000000001</c:v>
                </c:pt>
                <c:pt idx="7">
                  <c:v>2.5299999999999998</c:v>
                </c:pt>
                <c:pt idx="8">
                  <c:v>1.395</c:v>
                </c:pt>
                <c:pt idx="9">
                  <c:v>1.7470000000000001</c:v>
                </c:pt>
                <c:pt idx="10">
                  <c:v>1.7210000000000001</c:v>
                </c:pt>
                <c:pt idx="11">
                  <c:v>3.3319999999999999</c:v>
                </c:pt>
                <c:pt idx="12">
                  <c:v>1.5</c:v>
                </c:pt>
                <c:pt idx="13">
                  <c:v>2.177</c:v>
                </c:pt>
                <c:pt idx="14">
                  <c:v>0</c:v>
                </c:pt>
                <c:pt idx="15">
                  <c:v>0</c:v>
                </c:pt>
                <c:pt idx="16">
                  <c:v>0</c:v>
                </c:pt>
                <c:pt idx="17">
                  <c:v>0</c:v>
                </c:pt>
                <c:pt idx="18">
                  <c:v>0</c:v>
                </c:pt>
                <c:pt idx="19">
                  <c:v>0</c:v>
                </c:pt>
                <c:pt idx="20">
                  <c:v>0</c:v>
                </c:pt>
                <c:pt idx="21">
                  <c:v>0</c:v>
                </c:pt>
                <c:pt idx="22">
                  <c:v>0</c:v>
                </c:pt>
                <c:pt idx="23">
                  <c:v>0</c:v>
                </c:pt>
              </c:numCache>
            </c:numRef>
          </c:val>
          <c:smooth val="0"/>
          <c:extLst xmlns:c16r2="http://schemas.microsoft.com/office/drawing/2015/06/chart">
            <c:ext xmlns:c16="http://schemas.microsoft.com/office/drawing/2014/chart" uri="{C3380CC4-5D6E-409C-BE32-E72D297353CC}">
              <c16:uniqueId val="{00000003-4A7B-5040-8905-D48BF48BB234}"/>
            </c:ext>
          </c:extLst>
        </c:ser>
        <c:ser>
          <c:idx val="5"/>
          <c:order val="4"/>
          <c:tx>
            <c:strRef>
              <c:f>'Charts for slides'!$E$140</c:f>
              <c:strCache>
                <c:ptCount val="1"/>
                <c:pt idx="0">
                  <c:v>Lenovo - Enterprise Group</c:v>
                </c:pt>
              </c:strCache>
            </c:strRef>
          </c:tx>
          <c:marker>
            <c:symbol val="none"/>
          </c:marker>
          <c:cat>
            <c:strRef>
              <c:f>'Charts for slides'!$Z$129:$AW$129</c:f>
              <c:strCache>
                <c:ptCount val="24"/>
                <c:pt idx="0">
                  <c:v>1Q 15</c:v>
                </c:pt>
                <c:pt idx="1">
                  <c:v>2Q 15</c:v>
                </c:pt>
                <c:pt idx="2">
                  <c:v>3Q 15</c:v>
                </c:pt>
                <c:pt idx="3">
                  <c:v>4Q 15</c:v>
                </c:pt>
                <c:pt idx="4">
                  <c:v>1Q 16</c:v>
                </c:pt>
                <c:pt idx="5">
                  <c:v>2Q 16</c:v>
                </c:pt>
                <c:pt idx="6">
                  <c:v>3Q 16</c:v>
                </c:pt>
                <c:pt idx="7">
                  <c:v>4Q 16</c:v>
                </c:pt>
                <c:pt idx="8">
                  <c:v>1Q 17</c:v>
                </c:pt>
                <c:pt idx="9">
                  <c:v>2Q 17</c:v>
                </c:pt>
                <c:pt idx="10">
                  <c:v>3Q 17</c:v>
                </c:pt>
                <c:pt idx="11">
                  <c:v>4Q 17</c:v>
                </c:pt>
                <c:pt idx="12">
                  <c:v>1Q 18</c:v>
                </c:pt>
                <c:pt idx="13">
                  <c:v>2Q 18</c:v>
                </c:pt>
                <c:pt idx="14">
                  <c:v>3Q 18</c:v>
                </c:pt>
                <c:pt idx="15">
                  <c:v>4Q 18</c:v>
                </c:pt>
                <c:pt idx="16">
                  <c:v>1Q 19</c:v>
                </c:pt>
                <c:pt idx="17">
                  <c:v>2Q 19</c:v>
                </c:pt>
                <c:pt idx="18">
                  <c:v>3Q 19</c:v>
                </c:pt>
                <c:pt idx="19">
                  <c:v>4Q 19</c:v>
                </c:pt>
                <c:pt idx="20">
                  <c:v>1Q 20</c:v>
                </c:pt>
                <c:pt idx="21">
                  <c:v>2Q 20</c:v>
                </c:pt>
                <c:pt idx="22">
                  <c:v>3Q 20</c:v>
                </c:pt>
                <c:pt idx="23">
                  <c:v>4Q 20</c:v>
                </c:pt>
              </c:strCache>
            </c:strRef>
          </c:cat>
          <c:val>
            <c:numRef>
              <c:f>'Charts for slides'!$Z$140:$AW$140</c:f>
              <c:numCache>
                <c:formatCode>_("$"* #,##0.00_);_("$"* \(#,##0.00\);_("$"* "-"??_);_(@_)</c:formatCode>
                <c:ptCount val="24"/>
                <c:pt idx="0">
                  <c:v>1.1000000000000001</c:v>
                </c:pt>
                <c:pt idx="1">
                  <c:v>1.077</c:v>
                </c:pt>
                <c:pt idx="2">
                  <c:v>1.177</c:v>
                </c:pt>
                <c:pt idx="3">
                  <c:v>1.3</c:v>
                </c:pt>
                <c:pt idx="4">
                  <c:v>0.97899999999999998</c:v>
                </c:pt>
                <c:pt idx="5">
                  <c:v>1.0860000000000001</c:v>
                </c:pt>
                <c:pt idx="6">
                  <c:v>1.1000000000000001</c:v>
                </c:pt>
                <c:pt idx="7">
                  <c:v>1.05</c:v>
                </c:pt>
                <c:pt idx="8">
                  <c:v>0.85</c:v>
                </c:pt>
                <c:pt idx="9">
                  <c:v>0.76549999999999996</c:v>
                </c:pt>
                <c:pt idx="10">
                  <c:v>0.96699999999999997</c:v>
                </c:pt>
                <c:pt idx="11">
                  <c:v>1.2</c:v>
                </c:pt>
                <c:pt idx="12">
                  <c:v>1.2230000000000001</c:v>
                </c:pt>
                <c:pt idx="13">
                  <c:v>1.629</c:v>
                </c:pt>
                <c:pt idx="14">
                  <c:v>0</c:v>
                </c:pt>
                <c:pt idx="15">
                  <c:v>0</c:v>
                </c:pt>
                <c:pt idx="16">
                  <c:v>0</c:v>
                </c:pt>
                <c:pt idx="17">
                  <c:v>0</c:v>
                </c:pt>
                <c:pt idx="18">
                  <c:v>0</c:v>
                </c:pt>
                <c:pt idx="19">
                  <c:v>0</c:v>
                </c:pt>
                <c:pt idx="20">
                  <c:v>0</c:v>
                </c:pt>
                <c:pt idx="21">
                  <c:v>0</c:v>
                </c:pt>
                <c:pt idx="22">
                  <c:v>0</c:v>
                </c:pt>
                <c:pt idx="23">
                  <c:v>0</c:v>
                </c:pt>
              </c:numCache>
            </c:numRef>
          </c:val>
          <c:smooth val="0"/>
          <c:extLst xmlns:c16r2="http://schemas.microsoft.com/office/drawing/2015/06/chart">
            <c:ext xmlns:c16="http://schemas.microsoft.com/office/drawing/2014/chart" uri="{C3380CC4-5D6E-409C-BE32-E72D297353CC}">
              <c16:uniqueId val="{00000004-4A7B-5040-8905-D48BF48BB234}"/>
            </c:ext>
          </c:extLst>
        </c:ser>
        <c:ser>
          <c:idx val="1"/>
          <c:order val="5"/>
          <c:tx>
            <c:strRef>
              <c:f>'Charts for slides'!$E$135</c:f>
              <c:strCache>
                <c:ptCount val="1"/>
                <c:pt idx="0">
                  <c:v>H3C</c:v>
                </c:pt>
              </c:strCache>
            </c:strRef>
          </c:tx>
          <c:marker>
            <c:symbol val="none"/>
          </c:marker>
          <c:cat>
            <c:strRef>
              <c:f>'Charts for slides'!$Z$129:$AW$129</c:f>
              <c:strCache>
                <c:ptCount val="24"/>
                <c:pt idx="0">
                  <c:v>1Q 15</c:v>
                </c:pt>
                <c:pt idx="1">
                  <c:v>2Q 15</c:v>
                </c:pt>
                <c:pt idx="2">
                  <c:v>3Q 15</c:v>
                </c:pt>
                <c:pt idx="3">
                  <c:v>4Q 15</c:v>
                </c:pt>
                <c:pt idx="4">
                  <c:v>1Q 16</c:v>
                </c:pt>
                <c:pt idx="5">
                  <c:v>2Q 16</c:v>
                </c:pt>
                <c:pt idx="6">
                  <c:v>3Q 16</c:v>
                </c:pt>
                <c:pt idx="7">
                  <c:v>4Q 16</c:v>
                </c:pt>
                <c:pt idx="8">
                  <c:v>1Q 17</c:v>
                </c:pt>
                <c:pt idx="9">
                  <c:v>2Q 17</c:v>
                </c:pt>
                <c:pt idx="10">
                  <c:v>3Q 17</c:v>
                </c:pt>
                <c:pt idx="11">
                  <c:v>4Q 17</c:v>
                </c:pt>
                <c:pt idx="12">
                  <c:v>1Q 18</c:v>
                </c:pt>
                <c:pt idx="13">
                  <c:v>2Q 18</c:v>
                </c:pt>
                <c:pt idx="14">
                  <c:v>3Q 18</c:v>
                </c:pt>
                <c:pt idx="15">
                  <c:v>4Q 18</c:v>
                </c:pt>
                <c:pt idx="16">
                  <c:v>1Q 19</c:v>
                </c:pt>
                <c:pt idx="17">
                  <c:v>2Q 19</c:v>
                </c:pt>
                <c:pt idx="18">
                  <c:v>3Q 19</c:v>
                </c:pt>
                <c:pt idx="19">
                  <c:v>4Q 19</c:v>
                </c:pt>
                <c:pt idx="20">
                  <c:v>1Q 20</c:v>
                </c:pt>
                <c:pt idx="21">
                  <c:v>2Q 20</c:v>
                </c:pt>
                <c:pt idx="22">
                  <c:v>3Q 20</c:v>
                </c:pt>
                <c:pt idx="23">
                  <c:v>4Q 20</c:v>
                </c:pt>
              </c:strCache>
            </c:strRef>
          </c:cat>
          <c:val>
            <c:numRef>
              <c:f>'Charts for slides'!$Z$135:$AW$135</c:f>
              <c:numCache>
                <c:formatCode>_("$"* #,##0.00_);_("$"* \(#,##0.00\);_("$"* "-"??_);_(@_)</c:formatCode>
                <c:ptCount val="24"/>
                <c:pt idx="0">
                  <c:v>0.42558750000000001</c:v>
                </c:pt>
                <c:pt idx="1">
                  <c:v>0.50440600000000002</c:v>
                </c:pt>
                <c:pt idx="2">
                  <c:v>0.53337290000000004</c:v>
                </c:pt>
                <c:pt idx="3">
                  <c:v>0.62323859999999986</c:v>
                </c:pt>
                <c:pt idx="4" formatCode="_(&quot;$&quot;* #,##0.0_);_(&quot;$&quot;* \(#,##0.0\);_(&quot;$&quot;* &quot;-&quot;??_);_(@_)">
                  <c:v>0.47000183475016816</c:v>
                </c:pt>
                <c:pt idx="5" formatCode="_(&quot;$&quot;* #,##0.0_);_(&quot;$&quot;* \(#,##0.0\);_(&quot;$&quot;* &quot;-&quot;??_);_(@_)">
                  <c:v>0.94881571523299391</c:v>
                </c:pt>
                <c:pt idx="6" formatCode="_(&quot;$&quot;* #,##0.0_);_(&quot;$&quot;* \(#,##0.0\);_(&quot;$&quot;* &quot;-&quot;??_);_(@_)">
                  <c:v>1.2469987765474533</c:v>
                </c:pt>
                <c:pt idx="7" formatCode="_(&quot;$&quot;* #,##0.0_);_(&quot;$&quot;* \(#,##0.0\);_(&quot;$&quot;* &quot;-&quot;??_);_(@_)">
                  <c:v>1.3921759118819137</c:v>
                </c:pt>
                <c:pt idx="8" formatCode="_(&quot;$&quot;* #,##0.0_);_(&quot;$&quot;* \(#,##0.0\);_(&quot;$&quot;* &quot;-&quot;??_);_(@_)">
                  <c:v>1.1291212781408857</c:v>
                </c:pt>
                <c:pt idx="9" formatCode="_(&quot;$&quot;* #,##0.0_);_(&quot;$&quot;* \(#,##0.0\);_(&quot;$&quot;* &quot;-&quot;??_);_(@_)">
                  <c:v>1.33197970618285</c:v>
                </c:pt>
                <c:pt idx="10" formatCode="_(&quot;$&quot;* #,##0.0_);_(&quot;$&quot;* \(#,##0.0\);_(&quot;$&quot;* &quot;-&quot;??_);_(@_)">
                  <c:v>1.5908416149055347</c:v>
                </c:pt>
                <c:pt idx="11" formatCode="_(&quot;$&quot;* #,##0.0_);_(&quot;$&quot;* \(#,##0.0\);_(&quot;$&quot;* &quot;-&quot;??_);_(@_)">
                  <c:v>1.8552858974671966</c:v>
                </c:pt>
                <c:pt idx="12" formatCode="_(&quot;$&quot;* #,##0.0_);_(&quot;$&quot;* \(#,##0.0\);_(&quot;$&quot;* &quot;-&quot;??_);_(@_)">
                  <c:v>1.5908375810207072</c:v>
                </c:pt>
                <c:pt idx="13" formatCode="_(&quot;$&quot;* #,##0.0_);_(&quot;$&quot;* \(#,##0.0\);_(&quot;$&quot;* &quot;-&quot;??_);_(@_)">
                  <c:v>1.9276925500384263</c:v>
                </c:pt>
                <c:pt idx="14" formatCode="_(&quot;$&quot;* #,##0.0_);_(&quot;$&quot;* \(#,##0.0\);_(&quot;$&quot;* &quot;-&quot;??_);_(@_)">
                  <c:v>0</c:v>
                </c:pt>
                <c:pt idx="15" formatCode="_(&quot;$&quot;* #,##0.0_);_(&quot;$&quot;* \(#,##0.0\);_(&quot;$&quot;* &quot;-&quot;??_);_(@_)">
                  <c:v>0</c:v>
                </c:pt>
                <c:pt idx="16" formatCode="_(&quot;$&quot;* #,##0.0_);_(&quot;$&quot;* \(#,##0.0\);_(&quot;$&quot;* &quot;-&quot;??_);_(@_)">
                  <c:v>0</c:v>
                </c:pt>
                <c:pt idx="17" formatCode="_(&quot;$&quot;* #,##0.0_);_(&quot;$&quot;* \(#,##0.0\);_(&quot;$&quot;* &quot;-&quot;??_);_(@_)">
                  <c:v>0</c:v>
                </c:pt>
                <c:pt idx="18" formatCode="_(&quot;$&quot;* #,##0.0_);_(&quot;$&quot;* \(#,##0.0\);_(&quot;$&quot;* &quot;-&quot;??_);_(@_)">
                  <c:v>0</c:v>
                </c:pt>
                <c:pt idx="19" formatCode="_(&quot;$&quot;* #,##0.0_);_(&quot;$&quot;* \(#,##0.0\);_(&quot;$&quot;* &quot;-&quot;??_);_(@_)">
                  <c:v>0</c:v>
                </c:pt>
                <c:pt idx="20" formatCode="_(&quot;$&quot;* #,##0.0_);_(&quot;$&quot;* \(#,##0.0\);_(&quot;$&quot;* &quot;-&quot;??_);_(@_)">
                  <c:v>0</c:v>
                </c:pt>
                <c:pt idx="21" formatCode="_(&quot;$&quot;* #,##0.0_);_(&quot;$&quot;* \(#,##0.0\);_(&quot;$&quot;* &quot;-&quot;??_);_(@_)">
                  <c:v>0</c:v>
                </c:pt>
                <c:pt idx="22" formatCode="_(&quot;$&quot;* #,##0.0_);_(&quot;$&quot;* \(#,##0.0\);_(&quot;$&quot;* &quot;-&quot;??_);_(@_)">
                  <c:v>0</c:v>
                </c:pt>
                <c:pt idx="23" formatCode="_(&quot;$&quot;* #,##0.0_);_(&quot;$&quot;* \(#,##0.0\);_(&quot;$&quot;* &quot;-&quot;??_);_(@_)">
                  <c:v>0</c:v>
                </c:pt>
              </c:numCache>
            </c:numRef>
          </c:val>
          <c:smooth val="0"/>
          <c:extLst xmlns:c16r2="http://schemas.microsoft.com/office/drawing/2015/06/chart">
            <c:ext xmlns:c16="http://schemas.microsoft.com/office/drawing/2014/chart" uri="{C3380CC4-5D6E-409C-BE32-E72D297353CC}">
              <c16:uniqueId val="{00000005-4A7B-5040-8905-D48BF48BB234}"/>
            </c:ext>
          </c:extLst>
        </c:ser>
        <c:ser>
          <c:idx val="4"/>
          <c:order val="6"/>
          <c:tx>
            <c:strRef>
              <c:f>'Charts for slides'!$E$138</c:f>
              <c:strCache>
                <c:ptCount val="1"/>
                <c:pt idx="0">
                  <c:v>Inspur</c:v>
                </c:pt>
              </c:strCache>
            </c:strRef>
          </c:tx>
          <c:marker>
            <c:symbol val="none"/>
          </c:marker>
          <c:cat>
            <c:strRef>
              <c:f>'Charts for slides'!$Z$129:$AW$129</c:f>
              <c:strCache>
                <c:ptCount val="24"/>
                <c:pt idx="0">
                  <c:v>1Q 15</c:v>
                </c:pt>
                <c:pt idx="1">
                  <c:v>2Q 15</c:v>
                </c:pt>
                <c:pt idx="2">
                  <c:v>3Q 15</c:v>
                </c:pt>
                <c:pt idx="3">
                  <c:v>4Q 15</c:v>
                </c:pt>
                <c:pt idx="4">
                  <c:v>1Q 16</c:v>
                </c:pt>
                <c:pt idx="5">
                  <c:v>2Q 16</c:v>
                </c:pt>
                <c:pt idx="6">
                  <c:v>3Q 16</c:v>
                </c:pt>
                <c:pt idx="7">
                  <c:v>4Q 16</c:v>
                </c:pt>
                <c:pt idx="8">
                  <c:v>1Q 17</c:v>
                </c:pt>
                <c:pt idx="9">
                  <c:v>2Q 17</c:v>
                </c:pt>
                <c:pt idx="10">
                  <c:v>3Q 17</c:v>
                </c:pt>
                <c:pt idx="11">
                  <c:v>4Q 17</c:v>
                </c:pt>
                <c:pt idx="12">
                  <c:v>1Q 18</c:v>
                </c:pt>
                <c:pt idx="13">
                  <c:v>2Q 18</c:v>
                </c:pt>
                <c:pt idx="14">
                  <c:v>3Q 18</c:v>
                </c:pt>
                <c:pt idx="15">
                  <c:v>4Q 18</c:v>
                </c:pt>
                <c:pt idx="16">
                  <c:v>1Q 19</c:v>
                </c:pt>
                <c:pt idx="17">
                  <c:v>2Q 19</c:v>
                </c:pt>
                <c:pt idx="18">
                  <c:v>3Q 19</c:v>
                </c:pt>
                <c:pt idx="19">
                  <c:v>4Q 19</c:v>
                </c:pt>
                <c:pt idx="20">
                  <c:v>1Q 20</c:v>
                </c:pt>
                <c:pt idx="21">
                  <c:v>2Q 20</c:v>
                </c:pt>
                <c:pt idx="22">
                  <c:v>3Q 20</c:v>
                </c:pt>
                <c:pt idx="23">
                  <c:v>4Q 20</c:v>
                </c:pt>
              </c:strCache>
            </c:strRef>
          </c:cat>
          <c:val>
            <c:numRef>
              <c:f>'Charts for slides'!$Z$138:$AW$138</c:f>
              <c:numCache>
                <c:formatCode>_("$"* #,##0.00_);_("$"* \(#,##0.00\);_("$"* "-"??_);_(@_)</c:formatCode>
                <c:ptCount val="24"/>
                <c:pt idx="0">
                  <c:v>0.31053750000000002</c:v>
                </c:pt>
                <c:pt idx="1">
                  <c:v>0.36960699999999996</c:v>
                </c:pt>
                <c:pt idx="2">
                  <c:v>0.41722110000000034</c:v>
                </c:pt>
                <c:pt idx="3">
                  <c:v>0.4848592999999996</c:v>
                </c:pt>
                <c:pt idx="4">
                  <c:v>0.36633845024769124</c:v>
                </c:pt>
                <c:pt idx="5">
                  <c:v>0.52830653918925286</c:v>
                </c:pt>
                <c:pt idx="6">
                  <c:v>0.44374036470471401</c:v>
                </c:pt>
                <c:pt idx="7">
                  <c:v>0.51678049487349564</c:v>
                </c:pt>
                <c:pt idx="8">
                  <c:v>0.56238198983297027</c:v>
                </c:pt>
                <c:pt idx="9">
                  <c:v>0.76463222817650989</c:v>
                </c:pt>
                <c:pt idx="10">
                  <c:v>1.1593028657674616</c:v>
                </c:pt>
                <c:pt idx="11">
                  <c:v>1.3672684380627742</c:v>
                </c:pt>
                <c:pt idx="12">
                  <c:v>1.1969039078723833</c:v>
                </c:pt>
                <c:pt idx="13">
                  <c:v>1.8060120010760081</c:v>
                </c:pt>
                <c:pt idx="14">
                  <c:v>0</c:v>
                </c:pt>
                <c:pt idx="15">
                  <c:v>0</c:v>
                </c:pt>
                <c:pt idx="16">
                  <c:v>0</c:v>
                </c:pt>
                <c:pt idx="17">
                  <c:v>0</c:v>
                </c:pt>
                <c:pt idx="18">
                  <c:v>0</c:v>
                </c:pt>
                <c:pt idx="19">
                  <c:v>0</c:v>
                </c:pt>
                <c:pt idx="20">
                  <c:v>0</c:v>
                </c:pt>
                <c:pt idx="21">
                  <c:v>0</c:v>
                </c:pt>
                <c:pt idx="22">
                  <c:v>0</c:v>
                </c:pt>
                <c:pt idx="23">
                  <c:v>0</c:v>
                </c:pt>
              </c:numCache>
            </c:numRef>
          </c:val>
          <c:smooth val="0"/>
        </c:ser>
        <c:dLbls>
          <c:showLegendKey val="0"/>
          <c:showVal val="0"/>
          <c:showCatName val="0"/>
          <c:showSerName val="0"/>
          <c:showPercent val="0"/>
          <c:showBubbleSize val="0"/>
        </c:dLbls>
        <c:marker val="1"/>
        <c:smooth val="0"/>
        <c:axId val="75104256"/>
        <c:axId val="75105792"/>
      </c:lineChart>
      <c:catAx>
        <c:axId val="75104256"/>
        <c:scaling>
          <c:orientation val="minMax"/>
        </c:scaling>
        <c:delete val="0"/>
        <c:axPos val="b"/>
        <c:numFmt formatCode="General" sourceLinked="0"/>
        <c:majorTickMark val="out"/>
        <c:minorTickMark val="none"/>
        <c:tickLblPos val="nextTo"/>
        <c:txPr>
          <a:bodyPr/>
          <a:lstStyle/>
          <a:p>
            <a:pPr>
              <a:defRPr sz="1050"/>
            </a:pPr>
            <a:endParaRPr lang="en-US"/>
          </a:p>
        </c:txPr>
        <c:crossAx val="75105792"/>
        <c:crosses val="autoZero"/>
        <c:auto val="1"/>
        <c:lblAlgn val="ctr"/>
        <c:lblOffset val="100"/>
        <c:noMultiLvlLbl val="0"/>
      </c:catAx>
      <c:valAx>
        <c:axId val="75105792"/>
        <c:scaling>
          <c:orientation val="minMax"/>
        </c:scaling>
        <c:delete val="0"/>
        <c:axPos val="l"/>
        <c:majorGridlines/>
        <c:title>
          <c:tx>
            <c:rich>
              <a:bodyPr rot="-5400000" vert="horz"/>
              <a:lstStyle/>
              <a:p>
                <a:pPr>
                  <a:defRPr sz="1200" b="0"/>
                </a:pPr>
                <a:r>
                  <a:rPr lang="en-US" sz="1200" b="0"/>
                  <a:t>$</a:t>
                </a:r>
                <a:r>
                  <a:rPr lang="en-US" sz="1200" b="0" baseline="0"/>
                  <a:t> billions</a:t>
                </a:r>
                <a:endParaRPr lang="en-US" sz="1200" b="0"/>
              </a:p>
            </c:rich>
          </c:tx>
          <c:layout>
            <c:manualLayout>
              <c:xMode val="edge"/>
              <c:yMode val="edge"/>
              <c:x val="2.77773231593935E-3"/>
              <c:y val="0.447200670026071"/>
            </c:manualLayout>
          </c:layout>
          <c:overlay val="0"/>
        </c:title>
        <c:numFmt formatCode="&quot;$&quot;#,##0" sourceLinked="0"/>
        <c:majorTickMark val="out"/>
        <c:minorTickMark val="none"/>
        <c:tickLblPos val="nextTo"/>
        <c:txPr>
          <a:bodyPr/>
          <a:lstStyle/>
          <a:p>
            <a:pPr>
              <a:defRPr sz="1400"/>
            </a:pPr>
            <a:endParaRPr lang="en-US"/>
          </a:p>
        </c:txPr>
        <c:crossAx val="75104256"/>
        <c:crosses val="autoZero"/>
        <c:crossBetween val="midCat"/>
      </c:valAx>
    </c:plotArea>
    <c:legend>
      <c:legendPos val="r"/>
      <c:layout>
        <c:manualLayout>
          <c:xMode val="edge"/>
          <c:yMode val="edge"/>
          <c:x val="0.78603400507351084"/>
          <c:y val="9.0496669449633332E-2"/>
          <c:w val="0.21396594750882961"/>
          <c:h val="0.83749406867720988"/>
        </c:manualLayout>
      </c:layout>
      <c:overlay val="0"/>
      <c:txPr>
        <a:bodyPr/>
        <a:lstStyle/>
        <a:p>
          <a:pPr>
            <a:defRPr sz="1000"/>
          </a:pPr>
          <a:endParaRPr lang="en-US"/>
        </a:p>
      </c:txPr>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044872198120052"/>
          <c:y val="9.8348152634766803E-2"/>
          <c:w val="0.84213835050949692"/>
          <c:h val="0.70693012332158223"/>
        </c:manualLayout>
      </c:layout>
      <c:barChart>
        <c:barDir val="col"/>
        <c:grouping val="clustered"/>
        <c:varyColors val="0"/>
        <c:ser>
          <c:idx val="2"/>
          <c:order val="0"/>
          <c:tx>
            <c:strRef>
              <c:f>Summary!$B$72</c:f>
              <c:strCache>
                <c:ptCount val="1"/>
                <c:pt idx="0">
                  <c:v>CWDM / DWDM</c:v>
                </c:pt>
              </c:strCache>
            </c:strRef>
          </c:tx>
          <c:spPr>
            <a:solidFill>
              <a:srgbClr val="FCF305"/>
            </a:solidFill>
            <a:ln w="12700">
              <a:solidFill>
                <a:srgbClr val="000000"/>
              </a:solidFill>
              <a:prstDash val="solid"/>
            </a:ln>
          </c:spPr>
          <c:invertIfNegative val="0"/>
          <c:cat>
            <c:strRef>
              <c:f>Summary!$S$68:$AH$68</c:f>
              <c:strCache>
                <c:ptCount val="12"/>
                <c:pt idx="0">
                  <c:v>1Q 18</c:v>
                </c:pt>
                <c:pt idx="1">
                  <c:v>2Q 18</c:v>
                </c:pt>
                <c:pt idx="2">
                  <c:v>3Q 18</c:v>
                </c:pt>
                <c:pt idx="3">
                  <c:v>4Q 18</c:v>
                </c:pt>
                <c:pt idx="4">
                  <c:v>1Q 19</c:v>
                </c:pt>
                <c:pt idx="5">
                  <c:v>2Q 19</c:v>
                </c:pt>
                <c:pt idx="6">
                  <c:v>3Q 19</c:v>
                </c:pt>
                <c:pt idx="7">
                  <c:v>4Q 19</c:v>
                </c:pt>
                <c:pt idx="8">
                  <c:v>1Q 20</c:v>
                </c:pt>
                <c:pt idx="9">
                  <c:v>2Q 20</c:v>
                </c:pt>
                <c:pt idx="10">
                  <c:v>3Q 20</c:v>
                </c:pt>
                <c:pt idx="11">
                  <c:v>4Q 20</c:v>
                </c:pt>
              </c:strCache>
            </c:strRef>
          </c:cat>
          <c:val>
            <c:numRef>
              <c:f>Summary!$S$72:$AH$72</c:f>
              <c:numCache>
                <c:formatCode>_("$"* #,##0_);_("$"* \(#,##0\);_("$"* "-"_);_(@_)</c:formatCode>
                <c:ptCount val="12"/>
                <c:pt idx="0" formatCode="_(&quot;$&quot;* #,##0_);_(&quot;$&quot;* \(#,##0\);_(&quot;$&quot;* &quot;-&quot;??_);_(@_)">
                  <c:v>210.35021426089864</c:v>
                </c:pt>
                <c:pt idx="1">
                  <c:v>202.7706931295109</c:v>
                </c:pt>
                <c:pt idx="2">
                  <c:v>0</c:v>
                </c:pt>
                <c:pt idx="3" formatCode="_(&quot;$&quot;* #,##0_);_(&quot;$&quot;* \(#,##0\);_(&quot;$&quot;* &quot;-&quot;??_);_(@_)">
                  <c:v>0</c:v>
                </c:pt>
                <c:pt idx="4" formatCode="_(&quot;$&quot;* #,##0_);_(&quot;$&quot;* \(#,##0\);_(&quot;$&quot;* &quot;-&quot;??_);_(@_)">
                  <c:v>0</c:v>
                </c:pt>
                <c:pt idx="5">
                  <c:v>0</c:v>
                </c:pt>
                <c:pt idx="6">
                  <c:v>0</c:v>
                </c:pt>
                <c:pt idx="7" formatCode="_(&quot;$&quot;* #,##0_);_(&quot;$&quot;* \(#,##0\);_(&quot;$&quot;* &quot;-&quot;??_);_(@_)">
                  <c:v>0</c:v>
                </c:pt>
                <c:pt idx="8" formatCode="_(&quot;$&quot;* #,##0_);_(&quot;$&quot;* \(#,##0\);_(&quot;$&quot;* &quot;-&quot;??_);_(@_)">
                  <c:v>0</c:v>
                </c:pt>
                <c:pt idx="9">
                  <c:v>0</c:v>
                </c:pt>
                <c:pt idx="10">
                  <c:v>0</c:v>
                </c:pt>
                <c:pt idx="11" formatCode="_(&quot;$&quot;* #,##0_);_(&quot;$&quot;* \(#,##0\);_(&quot;$&quot;* &quot;-&quot;??_);_(@_)">
                  <c:v>0</c:v>
                </c:pt>
              </c:numCache>
            </c:numRef>
          </c:val>
          <c:extLst xmlns:c16r2="http://schemas.microsoft.com/office/drawing/2015/06/chart">
            <c:ext xmlns:c16="http://schemas.microsoft.com/office/drawing/2014/chart" uri="{C3380CC4-5D6E-409C-BE32-E72D297353CC}">
              <c16:uniqueId val="{00000001-7309-A54F-81AF-13FFEA82969D}"/>
            </c:ext>
          </c:extLst>
        </c:ser>
        <c:ser>
          <c:idx val="3"/>
          <c:order val="1"/>
          <c:tx>
            <c:strRef>
              <c:f>Summary!$B$74</c:f>
              <c:strCache>
                <c:ptCount val="1"/>
                <c:pt idx="0">
                  <c:v>FTTx modules</c:v>
                </c:pt>
              </c:strCache>
            </c:strRef>
          </c:tx>
          <c:spPr>
            <a:solidFill>
              <a:srgbClr val="00B050"/>
            </a:solidFill>
            <a:ln w="12700">
              <a:solidFill>
                <a:srgbClr val="000000"/>
              </a:solidFill>
              <a:prstDash val="solid"/>
            </a:ln>
          </c:spPr>
          <c:invertIfNegative val="0"/>
          <c:cat>
            <c:strRef>
              <c:f>Summary!$S$68:$AH$68</c:f>
              <c:strCache>
                <c:ptCount val="12"/>
                <c:pt idx="0">
                  <c:v>1Q 18</c:v>
                </c:pt>
                <c:pt idx="1">
                  <c:v>2Q 18</c:v>
                </c:pt>
                <c:pt idx="2">
                  <c:v>3Q 18</c:v>
                </c:pt>
                <c:pt idx="3">
                  <c:v>4Q 18</c:v>
                </c:pt>
                <c:pt idx="4">
                  <c:v>1Q 19</c:v>
                </c:pt>
                <c:pt idx="5">
                  <c:v>2Q 19</c:v>
                </c:pt>
                <c:pt idx="6">
                  <c:v>3Q 19</c:v>
                </c:pt>
                <c:pt idx="7">
                  <c:v>4Q 19</c:v>
                </c:pt>
                <c:pt idx="8">
                  <c:v>1Q 20</c:v>
                </c:pt>
                <c:pt idx="9">
                  <c:v>2Q 20</c:v>
                </c:pt>
                <c:pt idx="10">
                  <c:v>3Q 20</c:v>
                </c:pt>
                <c:pt idx="11">
                  <c:v>4Q 20</c:v>
                </c:pt>
              </c:strCache>
            </c:strRef>
          </c:cat>
          <c:val>
            <c:numRef>
              <c:f>Summary!$S$74:$AH$74</c:f>
              <c:numCache>
                <c:formatCode>_("$"* #,##0_);_("$"* \(#,##0\);_("$"* "-"??_);_(@_)</c:formatCode>
                <c:ptCount val="12"/>
                <c:pt idx="0">
                  <c:v>113.02275727764862</c:v>
                </c:pt>
                <c:pt idx="1">
                  <c:v>121.36956958858356</c:v>
                </c:pt>
                <c:pt idx="2">
                  <c:v>0</c:v>
                </c:pt>
                <c:pt idx="3">
                  <c:v>0</c:v>
                </c:pt>
                <c:pt idx="4">
                  <c:v>0</c:v>
                </c:pt>
                <c:pt idx="5">
                  <c:v>0</c:v>
                </c:pt>
                <c:pt idx="6">
                  <c:v>0</c:v>
                </c:pt>
                <c:pt idx="7">
                  <c:v>0</c:v>
                </c:pt>
                <c:pt idx="8">
                  <c:v>0</c:v>
                </c:pt>
                <c:pt idx="9">
                  <c:v>0</c:v>
                </c:pt>
                <c:pt idx="10">
                  <c:v>0</c:v>
                </c:pt>
                <c:pt idx="11">
                  <c:v>0</c:v>
                </c:pt>
              </c:numCache>
            </c:numRef>
          </c:val>
          <c:extLst xmlns:c16r2="http://schemas.microsoft.com/office/drawing/2015/06/chart">
            <c:ext xmlns:c16="http://schemas.microsoft.com/office/drawing/2014/chart" uri="{C3380CC4-5D6E-409C-BE32-E72D297353CC}">
              <c16:uniqueId val="{00000002-7309-A54F-81AF-13FFEA82969D}"/>
            </c:ext>
          </c:extLst>
        </c:ser>
        <c:ser>
          <c:idx val="1"/>
          <c:order val="2"/>
          <c:tx>
            <c:strRef>
              <c:f>Summary!$B$73</c:f>
              <c:strCache>
                <c:ptCount val="1"/>
                <c:pt idx="0">
                  <c:v>Wireless</c:v>
                </c:pt>
              </c:strCache>
            </c:strRef>
          </c:tx>
          <c:invertIfNegative val="0"/>
          <c:cat>
            <c:strRef>
              <c:f>Summary!$S$68:$AH$68</c:f>
              <c:strCache>
                <c:ptCount val="12"/>
                <c:pt idx="0">
                  <c:v>1Q 18</c:v>
                </c:pt>
                <c:pt idx="1">
                  <c:v>2Q 18</c:v>
                </c:pt>
                <c:pt idx="2">
                  <c:v>3Q 18</c:v>
                </c:pt>
                <c:pt idx="3">
                  <c:v>4Q 18</c:v>
                </c:pt>
                <c:pt idx="4">
                  <c:v>1Q 19</c:v>
                </c:pt>
                <c:pt idx="5">
                  <c:v>2Q 19</c:v>
                </c:pt>
                <c:pt idx="6">
                  <c:v>3Q 19</c:v>
                </c:pt>
                <c:pt idx="7">
                  <c:v>4Q 19</c:v>
                </c:pt>
                <c:pt idx="8">
                  <c:v>1Q 20</c:v>
                </c:pt>
                <c:pt idx="9">
                  <c:v>2Q 20</c:v>
                </c:pt>
                <c:pt idx="10">
                  <c:v>3Q 20</c:v>
                </c:pt>
                <c:pt idx="11">
                  <c:v>4Q 20</c:v>
                </c:pt>
              </c:strCache>
            </c:strRef>
          </c:cat>
          <c:val>
            <c:numRef>
              <c:f>Summary!$S$73:$AH$73</c:f>
              <c:numCache>
                <c:formatCode>_("$"* #,##0_);_("$"* \(#,##0\);_("$"* "-"??_);_(@_)</c:formatCode>
                <c:ptCount val="12"/>
                <c:pt idx="0">
                  <c:v>47.457810492531337</c:v>
                </c:pt>
                <c:pt idx="1">
                  <c:v>50.387596183874372</c:v>
                </c:pt>
                <c:pt idx="2">
                  <c:v>0</c:v>
                </c:pt>
                <c:pt idx="3">
                  <c:v>0</c:v>
                </c:pt>
                <c:pt idx="4">
                  <c:v>0</c:v>
                </c:pt>
                <c:pt idx="5">
                  <c:v>0</c:v>
                </c:pt>
                <c:pt idx="6">
                  <c:v>0</c:v>
                </c:pt>
                <c:pt idx="7">
                  <c:v>0</c:v>
                </c:pt>
                <c:pt idx="8">
                  <c:v>0</c:v>
                </c:pt>
                <c:pt idx="9">
                  <c:v>0</c:v>
                </c:pt>
                <c:pt idx="10">
                  <c:v>0</c:v>
                </c:pt>
                <c:pt idx="11">
                  <c:v>0</c:v>
                </c:pt>
              </c:numCache>
            </c:numRef>
          </c:val>
          <c:extLst xmlns:c16r2="http://schemas.microsoft.com/office/drawing/2015/06/chart">
            <c:ext xmlns:c16="http://schemas.microsoft.com/office/drawing/2014/chart" uri="{C3380CC4-5D6E-409C-BE32-E72D297353CC}">
              <c16:uniqueId val="{00000003-7309-A54F-81AF-13FFEA82969D}"/>
            </c:ext>
          </c:extLst>
        </c:ser>
        <c:dLbls>
          <c:showLegendKey val="0"/>
          <c:showVal val="0"/>
          <c:showCatName val="0"/>
          <c:showSerName val="0"/>
          <c:showPercent val="0"/>
          <c:showBubbleSize val="0"/>
        </c:dLbls>
        <c:gapWidth val="150"/>
        <c:axId val="78850688"/>
        <c:axId val="80351616"/>
      </c:barChart>
      <c:catAx>
        <c:axId val="78850688"/>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nchor="b" anchorCtr="1"/>
          <a:lstStyle/>
          <a:p>
            <a:pPr>
              <a:defRPr sz="1400" b="0" i="0" u="none" strike="noStrike" baseline="0">
                <a:solidFill>
                  <a:srgbClr val="000000"/>
                </a:solidFill>
                <a:latin typeface="Arial"/>
                <a:ea typeface="Arial"/>
                <a:cs typeface="Arial"/>
              </a:defRPr>
            </a:pPr>
            <a:endParaRPr lang="en-US"/>
          </a:p>
        </c:txPr>
        <c:crossAx val="80351616"/>
        <c:crosses val="autoZero"/>
        <c:auto val="1"/>
        <c:lblAlgn val="ctr"/>
        <c:lblOffset val="100"/>
        <c:tickLblSkip val="1"/>
        <c:tickMarkSkip val="1"/>
        <c:noMultiLvlLbl val="0"/>
      </c:catAx>
      <c:valAx>
        <c:axId val="80351616"/>
        <c:scaling>
          <c:orientation val="minMax"/>
          <c:min val="0"/>
        </c:scaling>
        <c:delete val="0"/>
        <c:axPos val="l"/>
        <c:majorGridlines>
          <c:spPr>
            <a:ln w="3175">
              <a:solidFill>
                <a:srgbClr val="000000"/>
              </a:solidFill>
              <a:prstDash val="solid"/>
            </a:ln>
          </c:spPr>
        </c:majorGridlines>
        <c:title>
          <c:tx>
            <c:rich>
              <a:bodyPr/>
              <a:lstStyle/>
              <a:p>
                <a:pPr>
                  <a:defRPr sz="1600" b="0" i="0" u="none" strike="noStrike" baseline="0">
                    <a:solidFill>
                      <a:srgbClr val="000000"/>
                    </a:solidFill>
                    <a:latin typeface="Arial"/>
                    <a:ea typeface="Arial"/>
                    <a:cs typeface="Arial"/>
                  </a:defRPr>
                </a:pPr>
                <a:r>
                  <a:rPr lang="en-US" sz="1600"/>
                  <a:t>Sales ($M)</a:t>
                </a:r>
              </a:p>
            </c:rich>
          </c:tx>
          <c:layout>
            <c:manualLayout>
              <c:xMode val="edge"/>
              <c:yMode val="edge"/>
              <c:x val="2.3331618918348801E-3"/>
              <c:y val="0.33956493011815297"/>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a:ea typeface="Arial"/>
                <a:cs typeface="Arial"/>
              </a:defRPr>
            </a:pPr>
            <a:endParaRPr lang="en-US"/>
          </a:p>
        </c:txPr>
        <c:crossAx val="78850688"/>
        <c:crosses val="autoZero"/>
        <c:crossBetween val="between"/>
        <c:majorUnit val="50"/>
        <c:minorUnit val="25"/>
      </c:valAx>
      <c:spPr>
        <a:noFill/>
        <a:ln w="12700">
          <a:solidFill>
            <a:srgbClr val="808080"/>
          </a:solidFill>
          <a:prstDash val="solid"/>
        </a:ln>
      </c:spPr>
    </c:plotArea>
    <c:legend>
      <c:legendPos val="t"/>
      <c:layout>
        <c:manualLayout>
          <c:xMode val="edge"/>
          <c:yMode val="edge"/>
          <c:x val="0.13964655230161199"/>
          <c:y val="1.8461538461538501E-2"/>
          <c:w val="0.75463179000015945"/>
          <c:h val="5.431941891188239E-2"/>
        </c:manualLayout>
      </c:layout>
      <c:overlay val="0"/>
      <c:spPr>
        <a:noFill/>
        <a:ln w="3175">
          <a:noFill/>
          <a:prstDash val="solid"/>
        </a:ln>
      </c:spPr>
      <c:txPr>
        <a:bodyPr/>
        <a:lstStyle/>
        <a:p>
          <a:pPr>
            <a:defRPr sz="14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5" r="0.750000000000005" t="1" header="0.5" footer="0.5"/>
    <c:pageSetup orientation="landscape" horizontalDpi="-3" verticalDpi="0"/>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'Charts for slides'!$F$324</c:f>
          <c:strCache>
            <c:ptCount val="1"/>
            <c:pt idx="0">
              <c:v>Sequential quarterly growth rate</c:v>
            </c:pt>
          </c:strCache>
        </c:strRef>
      </c:tx>
      <c:overlay val="0"/>
    </c:title>
    <c:autoTitleDeleted val="0"/>
    <c:plotArea>
      <c:layout/>
      <c:lineChart>
        <c:grouping val="standard"/>
        <c:varyColors val="0"/>
        <c:ser>
          <c:idx val="4"/>
          <c:order val="0"/>
          <c:tx>
            <c:strRef>
              <c:f>'Charts for slides'!$E$330</c:f>
              <c:strCache>
                <c:ptCount val="1"/>
                <c:pt idx="0">
                  <c:v>OC Vendors</c:v>
                </c:pt>
              </c:strCache>
            </c:strRef>
          </c:tx>
          <c:val>
            <c:numRef>
              <c:f>'Charts for slides'!$F$330:$AS$330</c:f>
              <c:numCache>
                <c:formatCode>0.00%</c:formatCode>
                <c:ptCount val="40"/>
                <c:pt idx="0">
                  <c:v>4.748840705305768E-2</c:v>
                </c:pt>
                <c:pt idx="1">
                  <c:v>-3.7067870427932248E-2</c:v>
                </c:pt>
                <c:pt idx="2">
                  <c:v>3.143103437969641E-3</c:v>
                </c:pt>
                <c:pt idx="3">
                  <c:v>-8.0182853221781869E-2</c:v>
                </c:pt>
                <c:pt idx="4">
                  <c:v>4.5582559177901327E-2</c:v>
                </c:pt>
                <c:pt idx="5">
                  <c:v>1.0121017815558631E-2</c:v>
                </c:pt>
                <c:pt idx="6">
                  <c:v>0.11806093810154028</c:v>
                </c:pt>
                <c:pt idx="7">
                  <c:v>4.2405054209268878E-2</c:v>
                </c:pt>
                <c:pt idx="8">
                  <c:v>-5.4431098736346106E-2</c:v>
                </c:pt>
                <c:pt idx="9">
                  <c:v>5.7169413097537758E-2</c:v>
                </c:pt>
                <c:pt idx="10">
                  <c:v>7.4029693231366434E-2</c:v>
                </c:pt>
                <c:pt idx="11">
                  <c:v>-7.9094708694670279E-3</c:v>
                </c:pt>
                <c:pt idx="12">
                  <c:v>4.3958175069293892E-2</c:v>
                </c:pt>
                <c:pt idx="13">
                  <c:v>5.6295084312474764E-2</c:v>
                </c:pt>
                <c:pt idx="14">
                  <c:v>-7.5009457968736593E-3</c:v>
                </c:pt>
                <c:pt idx="15">
                  <c:v>-1.9090787608379789E-2</c:v>
                </c:pt>
                <c:pt idx="16">
                  <c:v>0.10875901516854669</c:v>
                </c:pt>
                <c:pt idx="17">
                  <c:v>3.1679830125842523E-2</c:v>
                </c:pt>
                <c:pt idx="18">
                  <c:v>3.9807346918833364E-2</c:v>
                </c:pt>
                <c:pt idx="19">
                  <c:v>4.2204923637712E-2</c:v>
                </c:pt>
                <c:pt idx="20">
                  <c:v>1.1938148613011679E-2</c:v>
                </c:pt>
                <c:pt idx="21">
                  <c:v>0.10281936253711277</c:v>
                </c:pt>
                <c:pt idx="22">
                  <c:v>8.3863236033308919E-2</c:v>
                </c:pt>
                <c:pt idx="23">
                  <c:v>7.6831125645171694E-2</c:v>
                </c:pt>
                <c:pt idx="24">
                  <c:v>-3.641702777798439E-2</c:v>
                </c:pt>
                <c:pt idx="25">
                  <c:v>-5.8852769811837291E-2</c:v>
                </c:pt>
                <c:pt idx="26">
                  <c:v>3.7948630579981213E-2</c:v>
                </c:pt>
                <c:pt idx="27">
                  <c:v>8.5463936060068413E-2</c:v>
                </c:pt>
                <c:pt idx="28">
                  <c:v>-6.7340722618852933E-2</c:v>
                </c:pt>
                <c:pt idx="29">
                  <c:v>2.0720994932954984E-2</c:v>
                </c:pt>
                <c:pt idx="30">
                  <c:v>-1</c:v>
                </c:pt>
                <c:pt idx="31">
                  <c:v>0</c:v>
                </c:pt>
                <c:pt idx="32">
                  <c:v>0</c:v>
                </c:pt>
                <c:pt idx="33">
                  <c:v>0</c:v>
                </c:pt>
                <c:pt idx="34">
                  <c:v>0</c:v>
                </c:pt>
                <c:pt idx="35">
                  <c:v>0</c:v>
                </c:pt>
                <c:pt idx="36">
                  <c:v>0</c:v>
                </c:pt>
                <c:pt idx="37">
                  <c:v>0</c:v>
                </c:pt>
                <c:pt idx="38">
                  <c:v>0</c:v>
                </c:pt>
                <c:pt idx="39">
                  <c:v>0</c:v>
                </c:pt>
              </c:numCache>
            </c:numRef>
          </c:val>
          <c:smooth val="0"/>
          <c:extLst xmlns:c16r2="http://schemas.microsoft.com/office/drawing/2015/06/chart">
            <c:ext xmlns:c16="http://schemas.microsoft.com/office/drawing/2014/chart" uri="{C3380CC4-5D6E-409C-BE32-E72D297353CC}">
              <c16:uniqueId val="{00000000-AC44-0549-95EF-8CB691E4CBC6}"/>
            </c:ext>
          </c:extLst>
        </c:ser>
        <c:ser>
          <c:idx val="5"/>
          <c:order val="1"/>
          <c:tx>
            <c:strRef>
              <c:f>'Charts for slides'!$E$331</c:f>
              <c:strCache>
                <c:ptCount val="1"/>
                <c:pt idx="0">
                  <c:v>OC Survey</c:v>
                </c:pt>
              </c:strCache>
            </c:strRef>
          </c:tx>
          <c:val>
            <c:numRef>
              <c:f>'Charts for slides'!$F$331:$AS$331</c:f>
              <c:numCache>
                <c:formatCode>0.0%</c:formatCode>
                <c:ptCount val="40"/>
                <c:pt idx="0">
                  <c:v>-1.8246584411544808E-2</c:v>
                </c:pt>
                <c:pt idx="1">
                  <c:v>5.1176366321033173E-2</c:v>
                </c:pt>
                <c:pt idx="2">
                  <c:v>4.3213444482318453E-2</c:v>
                </c:pt>
                <c:pt idx="3">
                  <c:v>3.3928747484060828E-2</c:v>
                </c:pt>
                <c:pt idx="4">
                  <c:v>0</c:v>
                </c:pt>
                <c:pt idx="5">
                  <c:v>9.6629038065116912E-2</c:v>
                </c:pt>
                <c:pt idx="6">
                  <c:v>-3.0420841278635868E-2</c:v>
                </c:pt>
                <c:pt idx="7">
                  <c:v>-3.2646518673389302E-3</c:v>
                </c:pt>
                <c:pt idx="8">
                  <c:v>3.3473405515061394E-2</c:v>
                </c:pt>
                <c:pt idx="9">
                  <c:v>9.6402877697841616E-2</c:v>
                </c:pt>
                <c:pt idx="10">
                  <c:v>5.0517553380681646E-2</c:v>
                </c:pt>
                <c:pt idx="11">
                  <c:v>4.2155145811869188E-2</c:v>
                </c:pt>
                <c:pt idx="12">
                  <c:v>2.1682393504319997E-2</c:v>
                </c:pt>
                <c:pt idx="13">
                  <c:v>0.11716186771366832</c:v>
                </c:pt>
                <c:pt idx="14">
                  <c:v>-4.5535828426161551E-2</c:v>
                </c:pt>
                <c:pt idx="15">
                  <c:v>4.2090085873895067E-2</c:v>
                </c:pt>
                <c:pt idx="16">
                  <c:v>1.8470688729487428E-2</c:v>
                </c:pt>
                <c:pt idx="17">
                  <c:v>6.6800241423310203E-2</c:v>
                </c:pt>
                <c:pt idx="18">
                  <c:v>-5.5328704317408217E-2</c:v>
                </c:pt>
                <c:pt idx="19">
                  <c:v>6.4295657337231082E-2</c:v>
                </c:pt>
                <c:pt idx="20">
                  <c:v>0.14598871256701584</c:v>
                </c:pt>
                <c:pt idx="21">
                  <c:v>8.8353228011279983E-2</c:v>
                </c:pt>
                <c:pt idx="22">
                  <c:v>-6.0418908321137055E-3</c:v>
                </c:pt>
                <c:pt idx="23">
                  <c:v>0.13187754764985637</c:v>
                </c:pt>
                <c:pt idx="24">
                  <c:v>-0.10395961143982757</c:v>
                </c:pt>
                <c:pt idx="25">
                  <c:v>6.9541444959397625E-2</c:v>
                </c:pt>
                <c:pt idx="26">
                  <c:v>-5.2751703110484938E-2</c:v>
                </c:pt>
                <c:pt idx="27">
                  <c:v>-1.1244122163401982E-2</c:v>
                </c:pt>
                <c:pt idx="28">
                  <c:v>-2.2941235555993145E-2</c:v>
                </c:pt>
                <c:pt idx="29">
                  <c:v>3.8739306179172539E-2</c:v>
                </c:pt>
                <c:pt idx="30">
                  <c:v>-1</c:v>
                </c:pt>
                <c:pt idx="31">
                  <c:v>0</c:v>
                </c:pt>
                <c:pt idx="32">
                  <c:v>0</c:v>
                </c:pt>
                <c:pt idx="33">
                  <c:v>0</c:v>
                </c:pt>
                <c:pt idx="34">
                  <c:v>0</c:v>
                </c:pt>
                <c:pt idx="35">
                  <c:v>0</c:v>
                </c:pt>
                <c:pt idx="36">
                  <c:v>0</c:v>
                </c:pt>
                <c:pt idx="37">
                  <c:v>0</c:v>
                </c:pt>
                <c:pt idx="38">
                  <c:v>0</c:v>
                </c:pt>
                <c:pt idx="39">
                  <c:v>0</c:v>
                </c:pt>
              </c:numCache>
            </c:numRef>
          </c:val>
          <c:smooth val="0"/>
          <c:extLst xmlns:c16r2="http://schemas.microsoft.com/office/drawing/2015/06/chart">
            <c:ext xmlns:c16="http://schemas.microsoft.com/office/drawing/2014/chart" uri="{C3380CC4-5D6E-409C-BE32-E72D297353CC}">
              <c16:uniqueId val="{00000001-AC44-0549-95EF-8CB691E4CBC6}"/>
            </c:ext>
          </c:extLst>
        </c:ser>
        <c:dLbls>
          <c:showLegendKey val="0"/>
          <c:showVal val="0"/>
          <c:showCatName val="0"/>
          <c:showSerName val="0"/>
          <c:showPercent val="0"/>
          <c:showBubbleSize val="0"/>
        </c:dLbls>
        <c:marker val="1"/>
        <c:smooth val="0"/>
        <c:axId val="75133696"/>
        <c:axId val="75135232"/>
      </c:lineChart>
      <c:catAx>
        <c:axId val="75133696"/>
        <c:scaling>
          <c:orientation val="minMax"/>
        </c:scaling>
        <c:delete val="0"/>
        <c:axPos val="b"/>
        <c:majorTickMark val="out"/>
        <c:minorTickMark val="none"/>
        <c:tickLblPos val="nextTo"/>
        <c:crossAx val="75135232"/>
        <c:crossesAt val="-20"/>
        <c:auto val="1"/>
        <c:lblAlgn val="ctr"/>
        <c:lblOffset val="100"/>
        <c:noMultiLvlLbl val="0"/>
      </c:catAx>
      <c:valAx>
        <c:axId val="75135232"/>
        <c:scaling>
          <c:orientation val="minMax"/>
        </c:scaling>
        <c:delete val="0"/>
        <c:axPos val="l"/>
        <c:majorGridlines/>
        <c:numFmt formatCode="0%" sourceLinked="0"/>
        <c:majorTickMark val="out"/>
        <c:minorTickMark val="none"/>
        <c:tickLblPos val="nextTo"/>
        <c:crossAx val="75133696"/>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Sequential quarterly growth </a:t>
            </a:r>
          </a:p>
          <a:p>
            <a:pPr>
              <a:defRPr/>
            </a:pPr>
            <a:r>
              <a:rPr lang="en-US" sz="1600" b="0"/>
              <a:t>average for last 8 years</a:t>
            </a:r>
          </a:p>
        </c:rich>
      </c:tx>
      <c:layout>
        <c:manualLayout>
          <c:xMode val="edge"/>
          <c:yMode val="edge"/>
          <c:x val="0.22067796382677199"/>
          <c:y val="1.7297283554687098E-2"/>
        </c:manualLayout>
      </c:layout>
      <c:overlay val="0"/>
    </c:title>
    <c:autoTitleDeleted val="0"/>
    <c:plotArea>
      <c:layout>
        <c:manualLayout>
          <c:layoutTarget val="inner"/>
          <c:xMode val="edge"/>
          <c:yMode val="edge"/>
          <c:x val="0.114604345529838"/>
          <c:y val="0.29179109966231698"/>
          <c:w val="0.67434251801248801"/>
          <c:h val="0.62843074463542703"/>
        </c:manualLayout>
      </c:layout>
      <c:barChart>
        <c:barDir val="col"/>
        <c:grouping val="clustered"/>
        <c:varyColors val="0"/>
        <c:ser>
          <c:idx val="4"/>
          <c:order val="0"/>
          <c:tx>
            <c:v>Public data</c:v>
          </c:tx>
          <c:invertIfNegative val="0"/>
          <c:cat>
            <c:strRef>
              <c:f>'Charts for slides'!$G$333:$J$333</c:f>
              <c:strCache>
                <c:ptCount val="4"/>
                <c:pt idx="0">
                  <c:v>Q1/Q4</c:v>
                </c:pt>
                <c:pt idx="1">
                  <c:v>Q2/Q1</c:v>
                </c:pt>
                <c:pt idx="2">
                  <c:v>Q3/Q2</c:v>
                </c:pt>
                <c:pt idx="3">
                  <c:v>Q4/Q3</c:v>
                </c:pt>
              </c:strCache>
            </c:strRef>
          </c:cat>
          <c:val>
            <c:numRef>
              <c:f>'Charts for slides'!$G$334:$J$334</c:f>
              <c:numCache>
                <c:formatCode>0.0%</c:formatCode>
                <c:ptCount val="4"/>
                <c:pt idx="0">
                  <c:v>0</c:v>
                </c:pt>
                <c:pt idx="1">
                  <c:v>0</c:v>
                </c:pt>
                <c:pt idx="2">
                  <c:v>0</c:v>
                </c:pt>
                <c:pt idx="3">
                  <c:v>0</c:v>
                </c:pt>
              </c:numCache>
            </c:numRef>
          </c:val>
          <c:extLst xmlns:c16r2="http://schemas.microsoft.com/office/drawing/2015/06/chart">
            <c:ext xmlns:c16="http://schemas.microsoft.com/office/drawing/2014/chart" uri="{C3380CC4-5D6E-409C-BE32-E72D297353CC}">
              <c16:uniqueId val="{00000000-8B2D-8B44-9ADF-A91FF7EB1A43}"/>
            </c:ext>
          </c:extLst>
        </c:ser>
        <c:ser>
          <c:idx val="5"/>
          <c:order val="1"/>
          <c:tx>
            <c:v>LC Survey</c:v>
          </c:tx>
          <c:invertIfNegative val="0"/>
          <c:cat>
            <c:strRef>
              <c:f>'Charts for slides'!$G$333:$J$333</c:f>
              <c:strCache>
                <c:ptCount val="4"/>
                <c:pt idx="0">
                  <c:v>Q1/Q4</c:v>
                </c:pt>
                <c:pt idx="1">
                  <c:v>Q2/Q1</c:v>
                </c:pt>
                <c:pt idx="2">
                  <c:v>Q3/Q2</c:v>
                </c:pt>
                <c:pt idx="3">
                  <c:v>Q4/Q3</c:v>
                </c:pt>
              </c:strCache>
            </c:strRef>
          </c:cat>
          <c:val>
            <c:numRef>
              <c:f>'Charts for slides'!$G$335:$J$335</c:f>
              <c:numCache>
                <c:formatCode>0.0%</c:formatCode>
                <c:ptCount val="4"/>
                <c:pt idx="0">
                  <c:v>0</c:v>
                </c:pt>
                <c:pt idx="1">
                  <c:v>0</c:v>
                </c:pt>
                <c:pt idx="2">
                  <c:v>0</c:v>
                </c:pt>
                <c:pt idx="3">
                  <c:v>0</c:v>
                </c:pt>
              </c:numCache>
            </c:numRef>
          </c:val>
          <c:extLst xmlns:c16r2="http://schemas.microsoft.com/office/drawing/2015/06/chart">
            <c:ext xmlns:c16="http://schemas.microsoft.com/office/drawing/2014/chart" uri="{C3380CC4-5D6E-409C-BE32-E72D297353CC}">
              <c16:uniqueId val="{00000001-8B2D-8B44-9ADF-A91FF7EB1A43}"/>
            </c:ext>
          </c:extLst>
        </c:ser>
        <c:dLbls>
          <c:showLegendKey val="0"/>
          <c:showVal val="0"/>
          <c:showCatName val="0"/>
          <c:showSerName val="0"/>
          <c:showPercent val="0"/>
          <c:showBubbleSize val="0"/>
        </c:dLbls>
        <c:gapWidth val="150"/>
        <c:axId val="75157504"/>
        <c:axId val="75159040"/>
      </c:barChart>
      <c:catAx>
        <c:axId val="75157504"/>
        <c:scaling>
          <c:orientation val="minMax"/>
        </c:scaling>
        <c:delete val="0"/>
        <c:axPos val="b"/>
        <c:numFmt formatCode="General" sourceLinked="0"/>
        <c:majorTickMark val="out"/>
        <c:minorTickMark val="none"/>
        <c:tickLblPos val="nextTo"/>
        <c:txPr>
          <a:bodyPr/>
          <a:lstStyle/>
          <a:p>
            <a:pPr>
              <a:defRPr sz="1200"/>
            </a:pPr>
            <a:endParaRPr lang="en-US"/>
          </a:p>
        </c:txPr>
        <c:crossAx val="75159040"/>
        <c:crosses val="autoZero"/>
        <c:auto val="1"/>
        <c:lblAlgn val="ctr"/>
        <c:lblOffset val="100"/>
        <c:noMultiLvlLbl val="0"/>
      </c:catAx>
      <c:valAx>
        <c:axId val="75159040"/>
        <c:scaling>
          <c:orientation val="minMax"/>
        </c:scaling>
        <c:delete val="0"/>
        <c:axPos val="l"/>
        <c:majorGridlines/>
        <c:numFmt formatCode="0%" sourceLinked="0"/>
        <c:majorTickMark val="out"/>
        <c:minorTickMark val="none"/>
        <c:tickLblPos val="nextTo"/>
        <c:txPr>
          <a:bodyPr/>
          <a:lstStyle/>
          <a:p>
            <a:pPr>
              <a:defRPr sz="1200"/>
            </a:pPr>
            <a:endParaRPr lang="en-US"/>
          </a:p>
        </c:txPr>
        <c:crossAx val="75157504"/>
        <c:crosses val="autoZero"/>
        <c:crossBetween val="between"/>
      </c:valAx>
    </c:plotArea>
    <c:legend>
      <c:legendPos val="r"/>
      <c:layout>
        <c:manualLayout>
          <c:xMode val="edge"/>
          <c:yMode val="edge"/>
          <c:x val="0.80364888496350495"/>
          <c:y val="0.36836540216411301"/>
          <c:w val="0.191185660861903"/>
          <c:h val="0.433388206430594"/>
        </c:manualLayout>
      </c:layout>
      <c:overlay val="0"/>
      <c:txPr>
        <a:bodyPr/>
        <a:lstStyle/>
        <a:p>
          <a:pPr>
            <a:defRPr sz="1200"/>
          </a:pPr>
          <a:endParaRPr lang="en-US"/>
        </a:p>
      </c:txPr>
    </c:legend>
    <c:plotVisOnly val="1"/>
    <c:dispBlanksAs val="gap"/>
    <c:showDLblsOverMax val="0"/>
  </c:chart>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518121897342693"/>
          <c:y val="7.3153741824499866E-2"/>
          <c:w val="0.64537082747789121"/>
          <c:h val="0.74610316562533707"/>
        </c:manualLayout>
      </c:layout>
      <c:lineChart>
        <c:grouping val="standard"/>
        <c:varyColors val="0"/>
        <c:ser>
          <c:idx val="4"/>
          <c:order val="0"/>
          <c:tx>
            <c:strRef>
              <c:f>'OC vendors'!$B$15</c:f>
              <c:strCache>
                <c:ptCount val="1"/>
                <c:pt idx="0">
                  <c:v>Hisense</c:v>
                </c:pt>
              </c:strCache>
            </c:strRef>
          </c:tx>
          <c:cat>
            <c:strRef>
              <c:f>'OC vendors'!$C$7:$V$7</c:f>
              <c:strCache>
                <c:ptCount val="12"/>
                <c:pt idx="0">
                  <c:v>1Q 18</c:v>
                </c:pt>
                <c:pt idx="1">
                  <c:v>2Q 18</c:v>
                </c:pt>
                <c:pt idx="2">
                  <c:v>3Q 18</c:v>
                </c:pt>
                <c:pt idx="3">
                  <c:v>4Q 18</c:v>
                </c:pt>
                <c:pt idx="4">
                  <c:v>1Q 19</c:v>
                </c:pt>
                <c:pt idx="5">
                  <c:v>2Q 19</c:v>
                </c:pt>
                <c:pt idx="6">
                  <c:v>3Q 19</c:v>
                </c:pt>
                <c:pt idx="7">
                  <c:v>4Q 19</c:v>
                </c:pt>
                <c:pt idx="8">
                  <c:v>1Q 20</c:v>
                </c:pt>
                <c:pt idx="9">
                  <c:v>2Q 20</c:v>
                </c:pt>
                <c:pt idx="10">
                  <c:v>3Q 20</c:v>
                </c:pt>
                <c:pt idx="11">
                  <c:v>4Q 20</c:v>
                </c:pt>
              </c:strCache>
            </c:strRef>
          </c:cat>
          <c:val>
            <c:numRef>
              <c:f>'OC vendors'!$C$15:$V$15</c:f>
              <c:numCache>
                <c:formatCode>"$"#,##0_);\("$"#,##0\)</c:formatCode>
                <c:ptCount val="12"/>
                <c:pt idx="0">
                  <c:v>145</c:v>
                </c:pt>
                <c:pt idx="1">
                  <c:v>145.50750000000002</c:v>
                </c:pt>
              </c:numCache>
            </c:numRef>
          </c:val>
          <c:smooth val="0"/>
          <c:extLst xmlns:c16r2="http://schemas.microsoft.com/office/drawing/2015/06/chart">
            <c:ext xmlns:c16="http://schemas.microsoft.com/office/drawing/2014/chart" uri="{C3380CC4-5D6E-409C-BE32-E72D297353CC}">
              <c16:uniqueId val="{00000000-418E-794A-B658-3BC364C41E5B}"/>
            </c:ext>
          </c:extLst>
        </c:ser>
        <c:ser>
          <c:idx val="2"/>
          <c:order val="1"/>
          <c:tx>
            <c:strRef>
              <c:f>'OC vendors'!$B$9</c:f>
              <c:strCache>
                <c:ptCount val="1"/>
                <c:pt idx="0">
                  <c:v>Acacia *</c:v>
                </c:pt>
              </c:strCache>
            </c:strRef>
          </c:tx>
          <c:cat>
            <c:strRef>
              <c:f>'OC vendors'!$C$7:$V$7</c:f>
              <c:strCache>
                <c:ptCount val="12"/>
                <c:pt idx="0">
                  <c:v>1Q 18</c:v>
                </c:pt>
                <c:pt idx="1">
                  <c:v>2Q 18</c:v>
                </c:pt>
                <c:pt idx="2">
                  <c:v>3Q 18</c:v>
                </c:pt>
                <c:pt idx="3">
                  <c:v>4Q 18</c:v>
                </c:pt>
                <c:pt idx="4">
                  <c:v>1Q 19</c:v>
                </c:pt>
                <c:pt idx="5">
                  <c:v>2Q 19</c:v>
                </c:pt>
                <c:pt idx="6">
                  <c:v>3Q 19</c:v>
                </c:pt>
                <c:pt idx="7">
                  <c:v>4Q 19</c:v>
                </c:pt>
                <c:pt idx="8">
                  <c:v>1Q 20</c:v>
                </c:pt>
                <c:pt idx="9">
                  <c:v>2Q 20</c:v>
                </c:pt>
                <c:pt idx="10">
                  <c:v>3Q 20</c:v>
                </c:pt>
                <c:pt idx="11">
                  <c:v>4Q 20</c:v>
                </c:pt>
              </c:strCache>
            </c:strRef>
          </c:cat>
          <c:val>
            <c:numRef>
              <c:f>'OC vendors'!$C$9:$V$9</c:f>
              <c:numCache>
                <c:formatCode>"$"#,##0_);\("$"#,##0\)</c:formatCode>
                <c:ptCount val="12"/>
                <c:pt idx="0">
                  <c:v>72.941000000000003</c:v>
                </c:pt>
                <c:pt idx="1">
                  <c:v>65</c:v>
                </c:pt>
              </c:numCache>
            </c:numRef>
          </c:val>
          <c:smooth val="0"/>
          <c:extLst xmlns:c16r2="http://schemas.microsoft.com/office/drawing/2015/06/chart">
            <c:ext xmlns:c16="http://schemas.microsoft.com/office/drawing/2014/chart" uri="{C3380CC4-5D6E-409C-BE32-E72D297353CC}">
              <c16:uniqueId val="{00000002-418E-794A-B658-3BC364C41E5B}"/>
            </c:ext>
          </c:extLst>
        </c:ser>
        <c:ser>
          <c:idx val="9"/>
          <c:order val="2"/>
          <c:tx>
            <c:strRef>
              <c:f>'OC vendors'!$B$11</c:f>
              <c:strCache>
                <c:ptCount val="1"/>
                <c:pt idx="0">
                  <c:v>Applied Optoelectronics</c:v>
                </c:pt>
              </c:strCache>
            </c:strRef>
          </c:tx>
          <c:cat>
            <c:strRef>
              <c:f>'OC vendors'!$C$7:$V$7</c:f>
              <c:strCache>
                <c:ptCount val="12"/>
                <c:pt idx="0">
                  <c:v>1Q 18</c:v>
                </c:pt>
                <c:pt idx="1">
                  <c:v>2Q 18</c:v>
                </c:pt>
                <c:pt idx="2">
                  <c:v>3Q 18</c:v>
                </c:pt>
                <c:pt idx="3">
                  <c:v>4Q 18</c:v>
                </c:pt>
                <c:pt idx="4">
                  <c:v>1Q 19</c:v>
                </c:pt>
                <c:pt idx="5">
                  <c:v>2Q 19</c:v>
                </c:pt>
                <c:pt idx="6">
                  <c:v>3Q 19</c:v>
                </c:pt>
                <c:pt idx="7">
                  <c:v>4Q 19</c:v>
                </c:pt>
                <c:pt idx="8">
                  <c:v>1Q 20</c:v>
                </c:pt>
                <c:pt idx="9">
                  <c:v>2Q 20</c:v>
                </c:pt>
                <c:pt idx="10">
                  <c:v>3Q 20</c:v>
                </c:pt>
                <c:pt idx="11">
                  <c:v>4Q 20</c:v>
                </c:pt>
              </c:strCache>
            </c:strRef>
          </c:cat>
          <c:val>
            <c:numRef>
              <c:f>'OC vendors'!$C$11:$V$11</c:f>
              <c:numCache>
                <c:formatCode>"$"#,##0_);\("$"#,##0\)</c:formatCode>
                <c:ptCount val="12"/>
                <c:pt idx="0">
                  <c:v>65.2</c:v>
                </c:pt>
                <c:pt idx="1">
                  <c:v>87.8</c:v>
                </c:pt>
              </c:numCache>
            </c:numRef>
          </c:val>
          <c:smooth val="0"/>
          <c:extLst xmlns:c16r2="http://schemas.microsoft.com/office/drawing/2015/06/chart">
            <c:ext xmlns:c16="http://schemas.microsoft.com/office/drawing/2014/chart" uri="{C3380CC4-5D6E-409C-BE32-E72D297353CC}">
              <c16:uniqueId val="{00000003-418E-794A-B658-3BC364C41E5B}"/>
            </c:ext>
          </c:extLst>
        </c:ser>
        <c:ser>
          <c:idx val="0"/>
          <c:order val="3"/>
          <c:tx>
            <c:strRef>
              <c:f>'OC vendors'!$B$19</c:f>
              <c:strCache>
                <c:ptCount val="1"/>
                <c:pt idx="0">
                  <c:v>NeoPhotonics</c:v>
                </c:pt>
              </c:strCache>
            </c:strRef>
          </c:tx>
          <c:cat>
            <c:strRef>
              <c:f>'OC vendors'!$C$7:$V$7</c:f>
              <c:strCache>
                <c:ptCount val="12"/>
                <c:pt idx="0">
                  <c:v>1Q 18</c:v>
                </c:pt>
                <c:pt idx="1">
                  <c:v>2Q 18</c:v>
                </c:pt>
                <c:pt idx="2">
                  <c:v>3Q 18</c:v>
                </c:pt>
                <c:pt idx="3">
                  <c:v>4Q 18</c:v>
                </c:pt>
                <c:pt idx="4">
                  <c:v>1Q 19</c:v>
                </c:pt>
                <c:pt idx="5">
                  <c:v>2Q 19</c:v>
                </c:pt>
                <c:pt idx="6">
                  <c:v>3Q 19</c:v>
                </c:pt>
                <c:pt idx="7">
                  <c:v>4Q 19</c:v>
                </c:pt>
                <c:pt idx="8">
                  <c:v>1Q 20</c:v>
                </c:pt>
                <c:pt idx="9">
                  <c:v>2Q 20</c:v>
                </c:pt>
                <c:pt idx="10">
                  <c:v>3Q 20</c:v>
                </c:pt>
                <c:pt idx="11">
                  <c:v>4Q 20</c:v>
                </c:pt>
              </c:strCache>
            </c:strRef>
          </c:cat>
          <c:val>
            <c:numRef>
              <c:f>'OC vendors'!$C$19:$V$19</c:f>
              <c:numCache>
                <c:formatCode>"$"#,##0_);\("$"#,##0\)</c:formatCode>
                <c:ptCount val="12"/>
                <c:pt idx="0">
                  <c:v>68.599999999999994</c:v>
                </c:pt>
                <c:pt idx="1">
                  <c:v>81.099999999999994</c:v>
                </c:pt>
              </c:numCache>
            </c:numRef>
          </c:val>
          <c:smooth val="0"/>
          <c:extLst xmlns:c16r2="http://schemas.microsoft.com/office/drawing/2015/06/chart">
            <c:ext xmlns:c16="http://schemas.microsoft.com/office/drawing/2014/chart" uri="{C3380CC4-5D6E-409C-BE32-E72D297353CC}">
              <c16:uniqueId val="{00000004-418E-794A-B658-3BC364C41E5B}"/>
            </c:ext>
          </c:extLst>
        </c:ser>
        <c:ser>
          <c:idx val="3"/>
          <c:order val="4"/>
          <c:tx>
            <c:strRef>
              <c:f>'OC vendors'!$B$16</c:f>
              <c:strCache>
                <c:ptCount val="1"/>
                <c:pt idx="0">
                  <c:v>HGG</c:v>
                </c:pt>
              </c:strCache>
            </c:strRef>
          </c:tx>
          <c:cat>
            <c:strRef>
              <c:f>'OC vendors'!$C$7:$V$7</c:f>
              <c:strCache>
                <c:ptCount val="12"/>
                <c:pt idx="0">
                  <c:v>1Q 18</c:v>
                </c:pt>
                <c:pt idx="1">
                  <c:v>2Q 18</c:v>
                </c:pt>
                <c:pt idx="2">
                  <c:v>3Q 18</c:v>
                </c:pt>
                <c:pt idx="3">
                  <c:v>4Q 18</c:v>
                </c:pt>
                <c:pt idx="4">
                  <c:v>1Q 19</c:v>
                </c:pt>
                <c:pt idx="5">
                  <c:v>2Q 19</c:v>
                </c:pt>
                <c:pt idx="6">
                  <c:v>3Q 19</c:v>
                </c:pt>
                <c:pt idx="7">
                  <c:v>4Q 19</c:v>
                </c:pt>
                <c:pt idx="8">
                  <c:v>1Q 20</c:v>
                </c:pt>
                <c:pt idx="9">
                  <c:v>2Q 20</c:v>
                </c:pt>
                <c:pt idx="10">
                  <c:v>3Q 20</c:v>
                </c:pt>
                <c:pt idx="11">
                  <c:v>4Q 20</c:v>
                </c:pt>
              </c:strCache>
            </c:strRef>
          </c:cat>
          <c:val>
            <c:numRef>
              <c:f>'OC vendors'!$C$16:$V$16</c:f>
              <c:numCache>
                <c:formatCode>"$"#,##0_);\("$"#,##0\)</c:formatCode>
                <c:ptCount val="12"/>
                <c:pt idx="0">
                  <c:v>70</c:v>
                </c:pt>
                <c:pt idx="1">
                  <c:v>74</c:v>
                </c:pt>
              </c:numCache>
            </c:numRef>
          </c:val>
          <c:smooth val="0"/>
          <c:extLst xmlns:c16r2="http://schemas.microsoft.com/office/drawing/2015/06/chart">
            <c:ext xmlns:c16="http://schemas.microsoft.com/office/drawing/2014/chart" uri="{C3380CC4-5D6E-409C-BE32-E72D297353CC}">
              <c16:uniqueId val="{00000005-418E-794A-B658-3BC364C41E5B}"/>
            </c:ext>
          </c:extLst>
        </c:ser>
        <c:ser>
          <c:idx val="5"/>
          <c:order val="5"/>
          <c:tx>
            <c:strRef>
              <c:f>'OC vendors'!$B$22</c:f>
              <c:strCache>
                <c:ptCount val="1"/>
                <c:pt idx="0">
                  <c:v>O-Net</c:v>
                </c:pt>
              </c:strCache>
            </c:strRef>
          </c:tx>
          <c:cat>
            <c:strRef>
              <c:f>'OC vendors'!$C$7:$V$7</c:f>
              <c:strCache>
                <c:ptCount val="12"/>
                <c:pt idx="0">
                  <c:v>1Q 18</c:v>
                </c:pt>
                <c:pt idx="1">
                  <c:v>2Q 18</c:v>
                </c:pt>
                <c:pt idx="2">
                  <c:v>3Q 18</c:v>
                </c:pt>
                <c:pt idx="3">
                  <c:v>4Q 18</c:v>
                </c:pt>
                <c:pt idx="4">
                  <c:v>1Q 19</c:v>
                </c:pt>
                <c:pt idx="5">
                  <c:v>2Q 19</c:v>
                </c:pt>
                <c:pt idx="6">
                  <c:v>3Q 19</c:v>
                </c:pt>
                <c:pt idx="7">
                  <c:v>4Q 19</c:v>
                </c:pt>
                <c:pt idx="8">
                  <c:v>1Q 20</c:v>
                </c:pt>
                <c:pt idx="9">
                  <c:v>2Q 20</c:v>
                </c:pt>
                <c:pt idx="10">
                  <c:v>3Q 20</c:v>
                </c:pt>
                <c:pt idx="11">
                  <c:v>4Q 20</c:v>
                </c:pt>
              </c:strCache>
            </c:strRef>
          </c:cat>
          <c:val>
            <c:numRef>
              <c:f>'OC vendors'!$C$22:$V$22</c:f>
              <c:numCache>
                <c:formatCode>"$"#,##0_);\("$"#,##0\)</c:formatCode>
                <c:ptCount val="12"/>
                <c:pt idx="0">
                  <c:v>77.140594059405942</c:v>
                </c:pt>
                <c:pt idx="1">
                  <c:v>76.937132081241558</c:v>
                </c:pt>
              </c:numCache>
            </c:numRef>
          </c:val>
          <c:smooth val="0"/>
          <c:extLst xmlns:c16r2="http://schemas.microsoft.com/office/drawing/2015/06/chart">
            <c:ext xmlns:c16="http://schemas.microsoft.com/office/drawing/2014/chart" uri="{C3380CC4-5D6E-409C-BE32-E72D297353CC}">
              <c16:uniqueId val="{00000006-418E-794A-B658-3BC364C41E5B}"/>
            </c:ext>
          </c:extLst>
        </c:ser>
        <c:ser>
          <c:idx val="6"/>
          <c:order val="6"/>
          <c:tx>
            <c:strRef>
              <c:f>'OC vendors'!$B$13</c:f>
              <c:strCache>
                <c:ptCount val="1"/>
                <c:pt idx="0">
                  <c:v>Eoptolink</c:v>
                </c:pt>
              </c:strCache>
            </c:strRef>
          </c:tx>
          <c:cat>
            <c:strRef>
              <c:f>'OC vendors'!$C$7:$V$7</c:f>
              <c:strCache>
                <c:ptCount val="12"/>
                <c:pt idx="0">
                  <c:v>1Q 18</c:v>
                </c:pt>
                <c:pt idx="1">
                  <c:v>2Q 18</c:v>
                </c:pt>
                <c:pt idx="2">
                  <c:v>3Q 18</c:v>
                </c:pt>
                <c:pt idx="3">
                  <c:v>4Q 18</c:v>
                </c:pt>
                <c:pt idx="4">
                  <c:v>1Q 19</c:v>
                </c:pt>
                <c:pt idx="5">
                  <c:v>2Q 19</c:v>
                </c:pt>
                <c:pt idx="6">
                  <c:v>3Q 19</c:v>
                </c:pt>
                <c:pt idx="7">
                  <c:v>4Q 19</c:v>
                </c:pt>
                <c:pt idx="8">
                  <c:v>1Q 20</c:v>
                </c:pt>
                <c:pt idx="9">
                  <c:v>2Q 20</c:v>
                </c:pt>
                <c:pt idx="10">
                  <c:v>3Q 20</c:v>
                </c:pt>
                <c:pt idx="11">
                  <c:v>4Q 20</c:v>
                </c:pt>
              </c:strCache>
            </c:strRef>
          </c:cat>
          <c:val>
            <c:numRef>
              <c:f>'OC vendors'!$C$13:$V$13</c:f>
              <c:numCache>
                <c:formatCode>"$"#,##0_);\("$"#,##0\)</c:formatCode>
                <c:ptCount val="12"/>
                <c:pt idx="0">
                  <c:v>28.00327229249265</c:v>
                </c:pt>
                <c:pt idx="1">
                  <c:v>24.769549131498088</c:v>
                </c:pt>
              </c:numCache>
            </c:numRef>
          </c:val>
          <c:smooth val="0"/>
          <c:extLst xmlns:c16r2="http://schemas.microsoft.com/office/drawing/2015/06/chart">
            <c:ext xmlns:c16="http://schemas.microsoft.com/office/drawing/2014/chart" uri="{C3380CC4-5D6E-409C-BE32-E72D297353CC}">
              <c16:uniqueId val="{00000000-E62D-3D46-9D62-3940ED48CC3E}"/>
            </c:ext>
          </c:extLst>
        </c:ser>
        <c:dLbls>
          <c:showLegendKey val="0"/>
          <c:showVal val="0"/>
          <c:showCatName val="0"/>
          <c:showSerName val="0"/>
          <c:showPercent val="0"/>
          <c:showBubbleSize val="0"/>
        </c:dLbls>
        <c:marker val="1"/>
        <c:smooth val="0"/>
        <c:axId val="75252480"/>
        <c:axId val="75254016"/>
      </c:lineChart>
      <c:catAx>
        <c:axId val="75252480"/>
        <c:scaling>
          <c:orientation val="minMax"/>
        </c:scaling>
        <c:delete val="0"/>
        <c:axPos val="b"/>
        <c:numFmt formatCode="General" sourceLinked="0"/>
        <c:majorTickMark val="out"/>
        <c:minorTickMark val="none"/>
        <c:tickLblPos val="nextTo"/>
        <c:txPr>
          <a:bodyPr rot="0" vert="horz"/>
          <a:lstStyle/>
          <a:p>
            <a:pPr>
              <a:defRPr sz="1200"/>
            </a:pPr>
            <a:endParaRPr lang="en-US"/>
          </a:p>
        </c:txPr>
        <c:crossAx val="75254016"/>
        <c:crosses val="autoZero"/>
        <c:auto val="1"/>
        <c:lblAlgn val="ctr"/>
        <c:lblOffset val="100"/>
        <c:tickLblSkip val="1"/>
        <c:noMultiLvlLbl val="0"/>
      </c:catAx>
      <c:valAx>
        <c:axId val="75254016"/>
        <c:scaling>
          <c:orientation val="minMax"/>
        </c:scaling>
        <c:delete val="0"/>
        <c:axPos val="l"/>
        <c:majorGridlines/>
        <c:title>
          <c:tx>
            <c:rich>
              <a:bodyPr rot="-5400000" vert="horz"/>
              <a:lstStyle/>
              <a:p>
                <a:pPr>
                  <a:defRPr sz="1200" b="0"/>
                </a:pPr>
                <a:r>
                  <a:rPr lang="en-US" sz="1200" b="0"/>
                  <a:t>Quarterly Revenue ($M)</a:t>
                </a:r>
              </a:p>
            </c:rich>
          </c:tx>
          <c:layout>
            <c:manualLayout>
              <c:xMode val="edge"/>
              <c:yMode val="edge"/>
              <c:x val="1.5603319855288359E-3"/>
              <c:y val="0.23858602820744987"/>
            </c:manualLayout>
          </c:layout>
          <c:overlay val="0"/>
        </c:title>
        <c:numFmt formatCode="&quot;$&quot;#,##0_);\(&quot;$&quot;#,##0\)" sourceLinked="1"/>
        <c:majorTickMark val="out"/>
        <c:minorTickMark val="none"/>
        <c:tickLblPos val="nextTo"/>
        <c:txPr>
          <a:bodyPr/>
          <a:lstStyle/>
          <a:p>
            <a:pPr>
              <a:defRPr sz="1200"/>
            </a:pPr>
            <a:endParaRPr lang="en-US"/>
          </a:p>
        </c:txPr>
        <c:crossAx val="75252480"/>
        <c:crosses val="autoZero"/>
        <c:crossBetween val="between"/>
      </c:valAx>
    </c:plotArea>
    <c:legend>
      <c:legendPos val="r"/>
      <c:layout>
        <c:manualLayout>
          <c:xMode val="edge"/>
          <c:yMode val="edge"/>
          <c:x val="0.78578293771672703"/>
          <c:y val="6.3156997057857128E-2"/>
          <c:w val="0.21421708218151841"/>
          <c:h val="0.89674884931621657"/>
        </c:manualLayout>
      </c:layout>
      <c:overlay val="0"/>
      <c:txPr>
        <a:bodyPr/>
        <a:lstStyle/>
        <a:p>
          <a:pPr>
            <a:defRPr sz="1100"/>
          </a:pPr>
          <a:endParaRPr lang="en-US"/>
        </a:p>
      </c:txPr>
    </c:legend>
    <c:plotVisOnly val="1"/>
    <c:dispBlanksAs val="gap"/>
    <c:showDLblsOverMax val="0"/>
  </c:chart>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US" sz="1400"/>
              <a:t>Revenue</a:t>
            </a:r>
            <a:r>
              <a:rPr lang="en-US" sz="1400" baseline="0"/>
              <a:t> growth by segment</a:t>
            </a:r>
            <a:endParaRPr lang="en-US" sz="1400"/>
          </a:p>
        </c:rich>
      </c:tx>
      <c:layout>
        <c:manualLayout>
          <c:xMode val="edge"/>
          <c:yMode val="edge"/>
          <c:x val="0.35631864772822963"/>
          <c:y val="0"/>
        </c:manualLayout>
      </c:layout>
      <c:overlay val="0"/>
    </c:title>
    <c:autoTitleDeleted val="0"/>
    <c:plotArea>
      <c:layout>
        <c:manualLayout>
          <c:layoutTarget val="inner"/>
          <c:xMode val="edge"/>
          <c:yMode val="edge"/>
          <c:x val="0.12095165679363599"/>
          <c:y val="9.9456127710391307E-2"/>
          <c:w val="0.84751242282075001"/>
          <c:h val="0.69091577832081974"/>
        </c:manualLayout>
      </c:layout>
      <c:lineChart>
        <c:grouping val="standard"/>
        <c:varyColors val="0"/>
        <c:ser>
          <c:idx val="1"/>
          <c:order val="0"/>
          <c:tx>
            <c:strRef>
              <c:f>'Charts for slides'!$E$265</c:f>
              <c:strCache>
                <c:ptCount val="1"/>
                <c:pt idx="0">
                  <c:v>Datacom</c:v>
                </c:pt>
              </c:strCache>
            </c:strRef>
          </c:tx>
          <c:cat>
            <c:strRef>
              <c:f>'Charts for slides'!$N$264:$AW$264</c:f>
              <c:strCache>
                <c:ptCount val="36"/>
                <c:pt idx="0">
                  <c:v>1Q 12</c:v>
                </c:pt>
                <c:pt idx="1">
                  <c:v>2Q 12</c:v>
                </c:pt>
                <c:pt idx="2">
                  <c:v>3Q 12</c:v>
                </c:pt>
                <c:pt idx="3">
                  <c:v>4Q 12</c:v>
                </c:pt>
                <c:pt idx="4">
                  <c:v>1Q 13</c:v>
                </c:pt>
                <c:pt idx="5">
                  <c:v>2Q 13</c:v>
                </c:pt>
                <c:pt idx="6">
                  <c:v>3Q 13</c:v>
                </c:pt>
                <c:pt idx="7">
                  <c:v>4Q 13</c:v>
                </c:pt>
                <c:pt idx="8">
                  <c:v>1Q 14</c:v>
                </c:pt>
                <c:pt idx="9">
                  <c:v>2Q 14</c:v>
                </c:pt>
                <c:pt idx="10">
                  <c:v>3Q 14</c:v>
                </c:pt>
                <c:pt idx="11">
                  <c:v>4Q 14</c:v>
                </c:pt>
                <c:pt idx="12">
                  <c:v>1Q 15</c:v>
                </c:pt>
                <c:pt idx="13">
                  <c:v>2Q 15</c:v>
                </c:pt>
                <c:pt idx="14">
                  <c:v>3Q 15</c:v>
                </c:pt>
                <c:pt idx="15">
                  <c:v>4Q 15</c:v>
                </c:pt>
                <c:pt idx="16">
                  <c:v>1Q 16</c:v>
                </c:pt>
                <c:pt idx="17">
                  <c:v>2Q 16</c:v>
                </c:pt>
                <c:pt idx="18">
                  <c:v>3Q 16</c:v>
                </c:pt>
                <c:pt idx="19">
                  <c:v>4Q 16</c:v>
                </c:pt>
                <c:pt idx="20">
                  <c:v>1Q 17</c:v>
                </c:pt>
                <c:pt idx="21">
                  <c:v>2Q 17</c:v>
                </c:pt>
                <c:pt idx="22">
                  <c:v>3Q 17</c:v>
                </c:pt>
                <c:pt idx="23">
                  <c:v>4Q 17</c:v>
                </c:pt>
                <c:pt idx="24">
                  <c:v>1Q 18</c:v>
                </c:pt>
                <c:pt idx="25">
                  <c:v>2Q 18</c:v>
                </c:pt>
                <c:pt idx="26">
                  <c:v>3Q 18</c:v>
                </c:pt>
                <c:pt idx="27">
                  <c:v>4Q 18</c:v>
                </c:pt>
                <c:pt idx="28">
                  <c:v>1Q 19</c:v>
                </c:pt>
                <c:pt idx="29">
                  <c:v>2Q 19</c:v>
                </c:pt>
                <c:pt idx="30">
                  <c:v>3Q 19</c:v>
                </c:pt>
                <c:pt idx="31">
                  <c:v>4Q 19</c:v>
                </c:pt>
                <c:pt idx="32">
                  <c:v>1Q 20</c:v>
                </c:pt>
                <c:pt idx="33">
                  <c:v>2Q 20</c:v>
                </c:pt>
                <c:pt idx="34">
                  <c:v>3Q 20</c:v>
                </c:pt>
                <c:pt idx="35">
                  <c:v>4Q 20</c:v>
                </c:pt>
              </c:strCache>
            </c:strRef>
          </c:cat>
          <c:val>
            <c:numRef>
              <c:f>'Charts for slides'!$N$269:$AW$269</c:f>
              <c:numCache>
                <c:formatCode>0%</c:formatCode>
                <c:ptCount val="36"/>
                <c:pt idx="0">
                  <c:v>0.15876407084723732</c:v>
                </c:pt>
                <c:pt idx="1">
                  <c:v>0.2272316407649877</c:v>
                </c:pt>
                <c:pt idx="2">
                  <c:v>7.0928007246590541E-2</c:v>
                </c:pt>
                <c:pt idx="3">
                  <c:v>7.7771006253047892E-2</c:v>
                </c:pt>
                <c:pt idx="4">
                  <c:v>0.10203279738173165</c:v>
                </c:pt>
                <c:pt idx="5">
                  <c:v>6.2896869926248877E-2</c:v>
                </c:pt>
                <c:pt idx="6">
                  <c:v>0.22632330890917829</c:v>
                </c:pt>
                <c:pt idx="7">
                  <c:v>0.3543566634398001</c:v>
                </c:pt>
                <c:pt idx="8">
                  <c:v>0.2757469592228412</c:v>
                </c:pt>
                <c:pt idx="9">
                  <c:v>0.38594638284862648</c:v>
                </c:pt>
                <c:pt idx="10">
                  <c:v>9.8998454341373332E-2</c:v>
                </c:pt>
                <c:pt idx="11">
                  <c:v>8.3088836748739903E-2</c:v>
                </c:pt>
                <c:pt idx="12">
                  <c:v>0.15505684359608973</c:v>
                </c:pt>
                <c:pt idx="13">
                  <c:v>9.7756234642916828E-2</c:v>
                </c:pt>
                <c:pt idx="14">
                  <c:v>8.422643142822972E-2</c:v>
                </c:pt>
                <c:pt idx="15">
                  <c:v>4.9869518212829034E-2</c:v>
                </c:pt>
                <c:pt idx="16">
                  <c:v>0.24186213281722035</c:v>
                </c:pt>
                <c:pt idx="17">
                  <c:v>0.23828842249962245</c:v>
                </c:pt>
                <c:pt idx="18">
                  <c:v>0.43134015608710929</c:v>
                </c:pt>
                <c:pt idx="19">
                  <c:v>0.64738520657946963</c:v>
                </c:pt>
                <c:pt idx="20">
                  <c:v>0.2188599253450374</c:v>
                </c:pt>
                <c:pt idx="21">
                  <c:v>0.24923227986604379</c:v>
                </c:pt>
                <c:pt idx="22">
                  <c:v>0.19093353808166635</c:v>
                </c:pt>
                <c:pt idx="23">
                  <c:v>1.0569713423792093E-2</c:v>
                </c:pt>
                <c:pt idx="24">
                  <c:v>7.8779541081766657E-2</c:v>
                </c:pt>
                <c:pt idx="25">
                  <c:v>1.9307759978262062E-3</c:v>
                </c:pt>
                <c:pt idx="26">
                  <c:v>-1</c:v>
                </c:pt>
                <c:pt idx="27">
                  <c:v>-1</c:v>
                </c:pt>
                <c:pt idx="28">
                  <c:v>-1</c:v>
                </c:pt>
                <c:pt idx="29">
                  <c:v>-1</c:v>
                </c:pt>
                <c:pt idx="30">
                  <c:v>0</c:v>
                </c:pt>
                <c:pt idx="31">
                  <c:v>0</c:v>
                </c:pt>
                <c:pt idx="32">
                  <c:v>0</c:v>
                </c:pt>
                <c:pt idx="33">
                  <c:v>0</c:v>
                </c:pt>
                <c:pt idx="34">
                  <c:v>0</c:v>
                </c:pt>
                <c:pt idx="35">
                  <c:v>0</c:v>
                </c:pt>
              </c:numCache>
            </c:numRef>
          </c:val>
          <c:smooth val="0"/>
          <c:extLst xmlns:c16r2="http://schemas.microsoft.com/office/drawing/2015/06/chart">
            <c:ext xmlns:c16="http://schemas.microsoft.com/office/drawing/2014/chart" uri="{C3380CC4-5D6E-409C-BE32-E72D297353CC}">
              <c16:uniqueId val="{00000000-982D-CC43-9DB6-5ECB34B064D6}"/>
            </c:ext>
          </c:extLst>
        </c:ser>
        <c:ser>
          <c:idx val="0"/>
          <c:order val="1"/>
          <c:tx>
            <c:strRef>
              <c:f>'Charts for slides'!$M$270</c:f>
              <c:strCache>
                <c:ptCount val="1"/>
                <c:pt idx="0">
                  <c:v>Telecom</c:v>
                </c:pt>
              </c:strCache>
            </c:strRef>
          </c:tx>
          <c:cat>
            <c:strRef>
              <c:f>'Charts for slides'!$N$264:$AW$264</c:f>
              <c:strCache>
                <c:ptCount val="36"/>
                <c:pt idx="0">
                  <c:v>1Q 12</c:v>
                </c:pt>
                <c:pt idx="1">
                  <c:v>2Q 12</c:v>
                </c:pt>
                <c:pt idx="2">
                  <c:v>3Q 12</c:v>
                </c:pt>
                <c:pt idx="3">
                  <c:v>4Q 12</c:v>
                </c:pt>
                <c:pt idx="4">
                  <c:v>1Q 13</c:v>
                </c:pt>
                <c:pt idx="5">
                  <c:v>2Q 13</c:v>
                </c:pt>
                <c:pt idx="6">
                  <c:v>3Q 13</c:v>
                </c:pt>
                <c:pt idx="7">
                  <c:v>4Q 13</c:v>
                </c:pt>
                <c:pt idx="8">
                  <c:v>1Q 14</c:v>
                </c:pt>
                <c:pt idx="9">
                  <c:v>2Q 14</c:v>
                </c:pt>
                <c:pt idx="10">
                  <c:v>3Q 14</c:v>
                </c:pt>
                <c:pt idx="11">
                  <c:v>4Q 14</c:v>
                </c:pt>
                <c:pt idx="12">
                  <c:v>1Q 15</c:v>
                </c:pt>
                <c:pt idx="13">
                  <c:v>2Q 15</c:v>
                </c:pt>
                <c:pt idx="14">
                  <c:v>3Q 15</c:v>
                </c:pt>
                <c:pt idx="15">
                  <c:v>4Q 15</c:v>
                </c:pt>
                <c:pt idx="16">
                  <c:v>1Q 16</c:v>
                </c:pt>
                <c:pt idx="17">
                  <c:v>2Q 16</c:v>
                </c:pt>
                <c:pt idx="18">
                  <c:v>3Q 16</c:v>
                </c:pt>
                <c:pt idx="19">
                  <c:v>4Q 16</c:v>
                </c:pt>
                <c:pt idx="20">
                  <c:v>1Q 17</c:v>
                </c:pt>
                <c:pt idx="21">
                  <c:v>2Q 17</c:v>
                </c:pt>
                <c:pt idx="22">
                  <c:v>3Q 17</c:v>
                </c:pt>
                <c:pt idx="23">
                  <c:v>4Q 17</c:v>
                </c:pt>
                <c:pt idx="24">
                  <c:v>1Q 18</c:v>
                </c:pt>
                <c:pt idx="25">
                  <c:v>2Q 18</c:v>
                </c:pt>
                <c:pt idx="26">
                  <c:v>3Q 18</c:v>
                </c:pt>
                <c:pt idx="27">
                  <c:v>4Q 18</c:v>
                </c:pt>
                <c:pt idx="28">
                  <c:v>1Q 19</c:v>
                </c:pt>
                <c:pt idx="29">
                  <c:v>2Q 19</c:v>
                </c:pt>
                <c:pt idx="30">
                  <c:v>3Q 19</c:v>
                </c:pt>
                <c:pt idx="31">
                  <c:v>4Q 19</c:v>
                </c:pt>
                <c:pt idx="32">
                  <c:v>1Q 20</c:v>
                </c:pt>
                <c:pt idx="33">
                  <c:v>2Q 20</c:v>
                </c:pt>
                <c:pt idx="34">
                  <c:v>3Q 20</c:v>
                </c:pt>
                <c:pt idx="35">
                  <c:v>4Q 20</c:v>
                </c:pt>
              </c:strCache>
            </c:strRef>
          </c:cat>
          <c:val>
            <c:numRef>
              <c:f>'Charts for slides'!$N$270:$AW$270</c:f>
              <c:numCache>
                <c:formatCode>0%</c:formatCode>
                <c:ptCount val="36"/>
                <c:pt idx="0">
                  <c:v>0.10625636213534784</c:v>
                </c:pt>
                <c:pt idx="1">
                  <c:v>0.13398650123476341</c:v>
                </c:pt>
                <c:pt idx="2">
                  <c:v>0.13738261872887225</c:v>
                </c:pt>
                <c:pt idx="3">
                  <c:v>3.9013325686388933E-2</c:v>
                </c:pt>
                <c:pt idx="4">
                  <c:v>8.7455046713069473E-2</c:v>
                </c:pt>
                <c:pt idx="5">
                  <c:v>0.13332597032811289</c:v>
                </c:pt>
                <c:pt idx="6">
                  <c:v>0.13621274700138164</c:v>
                </c:pt>
                <c:pt idx="7">
                  <c:v>0.10398066150398644</c:v>
                </c:pt>
                <c:pt idx="8">
                  <c:v>0.16850790183238762</c:v>
                </c:pt>
                <c:pt idx="9">
                  <c:v>9.7326362212209583E-2</c:v>
                </c:pt>
                <c:pt idx="10">
                  <c:v>0.18476644815622545</c:v>
                </c:pt>
                <c:pt idx="11">
                  <c:v>0.21204263159722925</c:v>
                </c:pt>
                <c:pt idx="12">
                  <c:v>0.10180612464162309</c:v>
                </c:pt>
                <c:pt idx="13">
                  <c:v>5.6592654489846517E-2</c:v>
                </c:pt>
                <c:pt idx="14">
                  <c:v>5.1121925354750353E-2</c:v>
                </c:pt>
                <c:pt idx="15">
                  <c:v>0.14828599508151497</c:v>
                </c:pt>
                <c:pt idx="16">
                  <c:v>0.2121101475139302</c:v>
                </c:pt>
                <c:pt idx="17">
                  <c:v>0.27699175694959877</c:v>
                </c:pt>
                <c:pt idx="18">
                  <c:v>0.17372277469424002</c:v>
                </c:pt>
                <c:pt idx="19" formatCode="0.0%">
                  <c:v>0.1096073340845225</c:v>
                </c:pt>
                <c:pt idx="20" formatCode="0.0%">
                  <c:v>-7.0107507255315227E-2</c:v>
                </c:pt>
                <c:pt idx="21" formatCode="0.0%">
                  <c:v>-0.16486092663195029</c:v>
                </c:pt>
                <c:pt idx="22" formatCode="0.0%">
                  <c:v>-0.23188304123429004</c:v>
                </c:pt>
                <c:pt idx="23" formatCode="0.0%">
                  <c:v>-0.30407542116548714</c:v>
                </c:pt>
                <c:pt idx="24" formatCode="0.0%">
                  <c:v>-0.20142789760093205</c:v>
                </c:pt>
                <c:pt idx="25" formatCode="0.0%">
                  <c:v>-0.15862165553422225</c:v>
                </c:pt>
                <c:pt idx="26" formatCode="0.0%">
                  <c:v>-1</c:v>
                </c:pt>
                <c:pt idx="27" formatCode="0.0%">
                  <c:v>-1</c:v>
                </c:pt>
                <c:pt idx="28" formatCode="0.0%">
                  <c:v>-1</c:v>
                </c:pt>
                <c:pt idx="29" formatCode="0.0%">
                  <c:v>-1</c:v>
                </c:pt>
                <c:pt idx="30" formatCode="0.0%">
                  <c:v>0</c:v>
                </c:pt>
                <c:pt idx="31" formatCode="0.0%">
                  <c:v>0</c:v>
                </c:pt>
                <c:pt idx="32" formatCode="0.0%">
                  <c:v>0</c:v>
                </c:pt>
                <c:pt idx="33" formatCode="0.0%">
                  <c:v>0</c:v>
                </c:pt>
                <c:pt idx="34" formatCode="0.0%">
                  <c:v>0</c:v>
                </c:pt>
                <c:pt idx="35" formatCode="0.0%">
                  <c:v>0</c:v>
                </c:pt>
              </c:numCache>
            </c:numRef>
          </c:val>
          <c:smooth val="0"/>
          <c:extLst xmlns:c16r2="http://schemas.microsoft.com/office/drawing/2015/06/chart">
            <c:ext xmlns:c16="http://schemas.microsoft.com/office/drawing/2014/chart" uri="{C3380CC4-5D6E-409C-BE32-E72D297353CC}">
              <c16:uniqueId val="{00000001-982D-CC43-9DB6-5ECB34B064D6}"/>
            </c:ext>
          </c:extLst>
        </c:ser>
        <c:dLbls>
          <c:showLegendKey val="0"/>
          <c:showVal val="0"/>
          <c:showCatName val="0"/>
          <c:showSerName val="0"/>
          <c:showPercent val="0"/>
          <c:showBubbleSize val="0"/>
        </c:dLbls>
        <c:marker val="1"/>
        <c:smooth val="0"/>
        <c:axId val="75296768"/>
        <c:axId val="75298304"/>
      </c:lineChart>
      <c:catAx>
        <c:axId val="75296768"/>
        <c:scaling>
          <c:orientation val="minMax"/>
        </c:scaling>
        <c:delete val="0"/>
        <c:axPos val="b"/>
        <c:numFmt formatCode="General" sourceLinked="0"/>
        <c:majorTickMark val="out"/>
        <c:minorTickMark val="none"/>
        <c:tickLblPos val="nextTo"/>
        <c:txPr>
          <a:bodyPr rot="-5400000" vert="horz"/>
          <a:lstStyle/>
          <a:p>
            <a:pPr>
              <a:defRPr sz="1100"/>
            </a:pPr>
            <a:endParaRPr lang="en-US"/>
          </a:p>
        </c:txPr>
        <c:crossAx val="75298304"/>
        <c:crossesAt val="-40"/>
        <c:auto val="1"/>
        <c:lblAlgn val="ctr"/>
        <c:lblOffset val="100"/>
        <c:noMultiLvlLbl val="0"/>
      </c:catAx>
      <c:valAx>
        <c:axId val="75298304"/>
        <c:scaling>
          <c:orientation val="minMax"/>
        </c:scaling>
        <c:delete val="0"/>
        <c:axPos val="l"/>
        <c:majorGridlines/>
        <c:title>
          <c:tx>
            <c:rich>
              <a:bodyPr rot="-5400000" vert="horz"/>
              <a:lstStyle/>
              <a:p>
                <a:pPr>
                  <a:defRPr sz="1200" b="0"/>
                </a:pPr>
                <a:r>
                  <a:rPr lang="en-US" sz="1200" b="0"/>
                  <a:t>Y-o-Y</a:t>
                </a:r>
                <a:r>
                  <a:rPr lang="en-US" sz="1200" b="0" baseline="0"/>
                  <a:t> growth rate</a:t>
                </a:r>
                <a:endParaRPr lang="en-US" sz="1200" b="0"/>
              </a:p>
            </c:rich>
          </c:tx>
          <c:layout>
            <c:manualLayout>
              <c:xMode val="edge"/>
              <c:yMode val="edge"/>
              <c:x val="1.9879604100549699E-2"/>
              <c:y val="0.203943996381415"/>
            </c:manualLayout>
          </c:layout>
          <c:overlay val="0"/>
        </c:title>
        <c:numFmt formatCode="0%" sourceLinked="0"/>
        <c:majorTickMark val="out"/>
        <c:minorTickMark val="none"/>
        <c:tickLblPos val="nextTo"/>
        <c:txPr>
          <a:bodyPr/>
          <a:lstStyle/>
          <a:p>
            <a:pPr>
              <a:defRPr sz="1200"/>
            </a:pPr>
            <a:endParaRPr lang="en-US"/>
          </a:p>
        </c:txPr>
        <c:crossAx val="75296768"/>
        <c:crossesAt val="1"/>
        <c:crossBetween val="between"/>
      </c:valAx>
    </c:plotArea>
    <c:legend>
      <c:legendPos val="t"/>
      <c:layout>
        <c:manualLayout>
          <c:xMode val="edge"/>
          <c:yMode val="edge"/>
          <c:x val="0.35146886702853791"/>
          <c:y val="0.67191963864097848"/>
          <c:w val="0.28257074083951783"/>
          <c:h val="0.10530984379741699"/>
        </c:manualLayout>
      </c:layout>
      <c:overlay val="0"/>
      <c:txPr>
        <a:bodyPr/>
        <a:lstStyle/>
        <a:p>
          <a:pPr>
            <a:defRPr sz="1400"/>
          </a:pPr>
          <a:endParaRPr lang="en-US"/>
        </a:p>
      </c:txPr>
    </c:legend>
    <c:plotVisOnly val="1"/>
    <c:dispBlanksAs val="gap"/>
    <c:showDLblsOverMax val="0"/>
  </c:chart>
  <c:printSettings>
    <c:headerFooter/>
    <c:pageMargins b="0.75" l="0.7" r="0.7" t="0.75" header="0.3" footer="0.3"/>
    <c:pageSetup/>
  </c:printSettings>
  <c:userShapes r:id="rId1"/>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OC sales by product</a:t>
            </a:r>
            <a:r>
              <a:rPr lang="en-US" baseline="0"/>
              <a:t> group</a:t>
            </a:r>
            <a:endParaRPr lang="en-US"/>
          </a:p>
        </c:rich>
      </c:tx>
      <c:overlay val="0"/>
    </c:title>
    <c:autoTitleDeleted val="0"/>
    <c:plotArea>
      <c:layout>
        <c:manualLayout>
          <c:layoutTarget val="inner"/>
          <c:xMode val="edge"/>
          <c:yMode val="edge"/>
          <c:x val="0.13202229921259842"/>
          <c:y val="0.12266209160658306"/>
          <c:w val="0.67368604724409453"/>
          <c:h val="0.67920284267943942"/>
        </c:manualLayout>
      </c:layout>
      <c:lineChart>
        <c:grouping val="standard"/>
        <c:varyColors val="0"/>
        <c:ser>
          <c:idx val="0"/>
          <c:order val="0"/>
          <c:tx>
            <c:strRef>
              <c:f>'Charts for slides'!$E$237</c:f>
              <c:strCache>
                <c:ptCount val="1"/>
                <c:pt idx="0">
                  <c:v>Ethernet </c:v>
                </c:pt>
              </c:strCache>
            </c:strRef>
          </c:tx>
          <c:cat>
            <c:strRef>
              <c:f>'Charts for slides'!$J$235:$AW$235</c:f>
              <c:strCache>
                <c:ptCount val="40"/>
                <c:pt idx="0">
                  <c:v>1Q 11</c:v>
                </c:pt>
                <c:pt idx="1">
                  <c:v>2Q 11</c:v>
                </c:pt>
                <c:pt idx="2">
                  <c:v>3Q 11</c:v>
                </c:pt>
                <c:pt idx="3">
                  <c:v>4Q 11</c:v>
                </c:pt>
                <c:pt idx="4">
                  <c:v>1Q 12</c:v>
                </c:pt>
                <c:pt idx="5">
                  <c:v>2Q 12</c:v>
                </c:pt>
                <c:pt idx="6">
                  <c:v>3Q 12</c:v>
                </c:pt>
                <c:pt idx="7">
                  <c:v>4Q 12</c:v>
                </c:pt>
                <c:pt idx="8">
                  <c:v>1Q 13</c:v>
                </c:pt>
                <c:pt idx="9">
                  <c:v>2Q 13</c:v>
                </c:pt>
                <c:pt idx="10">
                  <c:v>3Q 13</c:v>
                </c:pt>
                <c:pt idx="11">
                  <c:v>4Q 13</c:v>
                </c:pt>
                <c:pt idx="12">
                  <c:v>1Q 14</c:v>
                </c:pt>
                <c:pt idx="13">
                  <c:v>2Q 14</c:v>
                </c:pt>
                <c:pt idx="14">
                  <c:v>3Q 14</c:v>
                </c:pt>
                <c:pt idx="15">
                  <c:v>4Q 14</c:v>
                </c:pt>
                <c:pt idx="16">
                  <c:v>1Q 15</c:v>
                </c:pt>
                <c:pt idx="17">
                  <c:v>2Q 15</c:v>
                </c:pt>
                <c:pt idx="18">
                  <c:v>3Q 15</c:v>
                </c:pt>
                <c:pt idx="19">
                  <c:v>4Q 15</c:v>
                </c:pt>
                <c:pt idx="20">
                  <c:v>1Q 16</c:v>
                </c:pt>
                <c:pt idx="21">
                  <c:v>2Q 16</c:v>
                </c:pt>
                <c:pt idx="22">
                  <c:v>3Q 16</c:v>
                </c:pt>
                <c:pt idx="23">
                  <c:v>4Q 16</c:v>
                </c:pt>
                <c:pt idx="24">
                  <c:v>1Q 17</c:v>
                </c:pt>
                <c:pt idx="25">
                  <c:v>2Q 17</c:v>
                </c:pt>
                <c:pt idx="26">
                  <c:v>3Q 17</c:v>
                </c:pt>
                <c:pt idx="27">
                  <c:v>4Q 17</c:v>
                </c:pt>
                <c:pt idx="28">
                  <c:v>1Q 18</c:v>
                </c:pt>
                <c:pt idx="29">
                  <c:v>2Q 18</c:v>
                </c:pt>
                <c:pt idx="30">
                  <c:v>3Q 18</c:v>
                </c:pt>
                <c:pt idx="31">
                  <c:v>4Q 18</c:v>
                </c:pt>
                <c:pt idx="32">
                  <c:v>1Q 19</c:v>
                </c:pt>
                <c:pt idx="33">
                  <c:v>2Q 19</c:v>
                </c:pt>
                <c:pt idx="34">
                  <c:v>3Q 19</c:v>
                </c:pt>
                <c:pt idx="35">
                  <c:v>4Q 19</c:v>
                </c:pt>
                <c:pt idx="36">
                  <c:v>1Q 20</c:v>
                </c:pt>
                <c:pt idx="37">
                  <c:v>2Q 20</c:v>
                </c:pt>
                <c:pt idx="38">
                  <c:v>3Q 20</c:v>
                </c:pt>
                <c:pt idx="39">
                  <c:v>4Q 20</c:v>
                </c:pt>
              </c:strCache>
            </c:strRef>
          </c:cat>
          <c:val>
            <c:numRef>
              <c:f>'Charts for slides'!$J$237:$AW$237</c:f>
              <c:numCache>
                <c:formatCode>_("$"* #,##0_);_("$"* \(#,##0\);_("$"* "-"??_);_(@_)</c:formatCode>
                <c:ptCount val="40"/>
                <c:pt idx="0">
                  <c:v>204.69611503597221</c:v>
                </c:pt>
                <c:pt idx="1">
                  <c:v>222.991287</c:v>
                </c:pt>
                <c:pt idx="2">
                  <c:v>246.29319176000001</c:v>
                </c:pt>
                <c:pt idx="3">
                  <c:v>231.98002672000001</c:v>
                </c:pt>
                <c:pt idx="4">
                  <c:v>231.98002672000001</c:v>
                </c:pt>
                <c:pt idx="5">
                  <c:v>268.39542299999999</c:v>
                </c:pt>
                <c:pt idx="6">
                  <c:v>264.64129747151145</c:v>
                </c:pt>
                <c:pt idx="7">
                  <c:v>270.07593955684627</c:v>
                </c:pt>
                <c:pt idx="8">
                  <c:v>275</c:v>
                </c:pt>
                <c:pt idx="9">
                  <c:v>295</c:v>
                </c:pt>
                <c:pt idx="10">
                  <c:v>366.56482681801583</c:v>
                </c:pt>
                <c:pt idx="11">
                  <c:v>393.20131909285715</c:v>
                </c:pt>
                <c:pt idx="12">
                  <c:v>399.76259315324842</c:v>
                </c:pt>
                <c:pt idx="13">
                  <c:v>458.95183409135132</c:v>
                </c:pt>
                <c:pt idx="14">
                  <c:v>404.70655616100464</c:v>
                </c:pt>
                <c:pt idx="15">
                  <c:v>426.6986393683332</c:v>
                </c:pt>
                <c:pt idx="16">
                  <c:v>439.59398006021655</c:v>
                </c:pt>
                <c:pt idx="17">
                  <c:v>493.23885616645731</c:v>
                </c:pt>
                <c:pt idx="18">
                  <c:v>438.93410355430461</c:v>
                </c:pt>
                <c:pt idx="19">
                  <c:v>464.55640441465545</c:v>
                </c:pt>
                <c:pt idx="20">
                  <c:v>574.81324193000012</c:v>
                </c:pt>
                <c:pt idx="21">
                  <c:v>646.28303427999992</c:v>
                </c:pt>
                <c:pt idx="22">
                  <c:v>674.66583959898378</c:v>
                </c:pt>
                <c:pt idx="23">
                  <c:v>801.34185283538886</c:v>
                </c:pt>
                <c:pt idx="24">
                  <c:v>715.72646777793818</c:v>
                </c:pt>
                <c:pt idx="25">
                  <c:v>820.4964072612147</c:v>
                </c:pt>
                <c:pt idx="26">
                  <c:v>809.58724973224446</c:v>
                </c:pt>
                <c:pt idx="27">
                  <c:v>814.82450627820526</c:v>
                </c:pt>
                <c:pt idx="28">
                  <c:v>798.4545468531262</c:v>
                </c:pt>
                <c:pt idx="29">
                  <c:v>826.28005662668977</c:v>
                </c:pt>
                <c:pt idx="30">
                  <c:v>0</c:v>
                </c:pt>
                <c:pt idx="31">
                  <c:v>0</c:v>
                </c:pt>
                <c:pt idx="32">
                  <c:v>0</c:v>
                </c:pt>
                <c:pt idx="33">
                  <c:v>0</c:v>
                </c:pt>
                <c:pt idx="34">
                  <c:v>0</c:v>
                </c:pt>
                <c:pt idx="35">
                  <c:v>0</c:v>
                </c:pt>
                <c:pt idx="36">
                  <c:v>0</c:v>
                </c:pt>
                <c:pt idx="37">
                  <c:v>0</c:v>
                </c:pt>
                <c:pt idx="38">
                  <c:v>0</c:v>
                </c:pt>
                <c:pt idx="39">
                  <c:v>0</c:v>
                </c:pt>
              </c:numCache>
            </c:numRef>
          </c:val>
          <c:smooth val="0"/>
          <c:extLst xmlns:c16r2="http://schemas.microsoft.com/office/drawing/2015/06/chart">
            <c:ext xmlns:c16="http://schemas.microsoft.com/office/drawing/2014/chart" uri="{C3380CC4-5D6E-409C-BE32-E72D297353CC}">
              <c16:uniqueId val="{00000000-80E7-A545-9BA0-CA4B14B7C4FA}"/>
            </c:ext>
          </c:extLst>
        </c:ser>
        <c:ser>
          <c:idx val="4"/>
          <c:order val="1"/>
          <c:tx>
            <c:strRef>
              <c:f>'Charts for slides'!$E$240</c:f>
              <c:strCache>
                <c:ptCount val="1"/>
                <c:pt idx="0">
                  <c:v>CWDM/DWDM</c:v>
                </c:pt>
              </c:strCache>
            </c:strRef>
          </c:tx>
          <c:cat>
            <c:strRef>
              <c:f>'Charts for slides'!$J$235:$AW$235</c:f>
              <c:strCache>
                <c:ptCount val="40"/>
                <c:pt idx="0">
                  <c:v>1Q 11</c:v>
                </c:pt>
                <c:pt idx="1">
                  <c:v>2Q 11</c:v>
                </c:pt>
                <c:pt idx="2">
                  <c:v>3Q 11</c:v>
                </c:pt>
                <c:pt idx="3">
                  <c:v>4Q 11</c:v>
                </c:pt>
                <c:pt idx="4">
                  <c:v>1Q 12</c:v>
                </c:pt>
                <c:pt idx="5">
                  <c:v>2Q 12</c:v>
                </c:pt>
                <c:pt idx="6">
                  <c:v>3Q 12</c:v>
                </c:pt>
                <c:pt idx="7">
                  <c:v>4Q 12</c:v>
                </c:pt>
                <c:pt idx="8">
                  <c:v>1Q 13</c:v>
                </c:pt>
                <c:pt idx="9">
                  <c:v>2Q 13</c:v>
                </c:pt>
                <c:pt idx="10">
                  <c:v>3Q 13</c:v>
                </c:pt>
                <c:pt idx="11">
                  <c:v>4Q 13</c:v>
                </c:pt>
                <c:pt idx="12">
                  <c:v>1Q 14</c:v>
                </c:pt>
                <c:pt idx="13">
                  <c:v>2Q 14</c:v>
                </c:pt>
                <c:pt idx="14">
                  <c:v>3Q 14</c:v>
                </c:pt>
                <c:pt idx="15">
                  <c:v>4Q 14</c:v>
                </c:pt>
                <c:pt idx="16">
                  <c:v>1Q 15</c:v>
                </c:pt>
                <c:pt idx="17">
                  <c:v>2Q 15</c:v>
                </c:pt>
                <c:pt idx="18">
                  <c:v>3Q 15</c:v>
                </c:pt>
                <c:pt idx="19">
                  <c:v>4Q 15</c:v>
                </c:pt>
                <c:pt idx="20">
                  <c:v>1Q 16</c:v>
                </c:pt>
                <c:pt idx="21">
                  <c:v>2Q 16</c:v>
                </c:pt>
                <c:pt idx="22">
                  <c:v>3Q 16</c:v>
                </c:pt>
                <c:pt idx="23">
                  <c:v>4Q 16</c:v>
                </c:pt>
                <c:pt idx="24">
                  <c:v>1Q 17</c:v>
                </c:pt>
                <c:pt idx="25">
                  <c:v>2Q 17</c:v>
                </c:pt>
                <c:pt idx="26">
                  <c:v>3Q 17</c:v>
                </c:pt>
                <c:pt idx="27">
                  <c:v>4Q 17</c:v>
                </c:pt>
                <c:pt idx="28">
                  <c:v>1Q 18</c:v>
                </c:pt>
                <c:pt idx="29">
                  <c:v>2Q 18</c:v>
                </c:pt>
                <c:pt idx="30">
                  <c:v>3Q 18</c:v>
                </c:pt>
                <c:pt idx="31">
                  <c:v>4Q 18</c:v>
                </c:pt>
                <c:pt idx="32">
                  <c:v>1Q 19</c:v>
                </c:pt>
                <c:pt idx="33">
                  <c:v>2Q 19</c:v>
                </c:pt>
                <c:pt idx="34">
                  <c:v>3Q 19</c:v>
                </c:pt>
                <c:pt idx="35">
                  <c:v>4Q 19</c:v>
                </c:pt>
                <c:pt idx="36">
                  <c:v>1Q 20</c:v>
                </c:pt>
                <c:pt idx="37">
                  <c:v>2Q 20</c:v>
                </c:pt>
                <c:pt idx="38">
                  <c:v>3Q 20</c:v>
                </c:pt>
                <c:pt idx="39">
                  <c:v>4Q 20</c:v>
                </c:pt>
              </c:strCache>
            </c:strRef>
          </c:cat>
          <c:val>
            <c:numRef>
              <c:f>'Charts for slides'!$J$240:$AW$240</c:f>
              <c:numCache>
                <c:formatCode>_("$"* #,##0_);_("$"* \(#,##0\);_("$"* "-"??_);_(@_)</c:formatCode>
                <c:ptCount val="40"/>
                <c:pt idx="0">
                  <c:v>141.54314252</c:v>
                </c:pt>
                <c:pt idx="1">
                  <c:v>143.84941394999998</c:v>
                </c:pt>
                <c:pt idx="2">
                  <c:v>134.0694508</c:v>
                </c:pt>
                <c:pt idx="3">
                  <c:v>146.93680805702672</c:v>
                </c:pt>
                <c:pt idx="4">
                  <c:v>146.93680805702672</c:v>
                </c:pt>
                <c:pt idx="5">
                  <c:v>139.87578174000001</c:v>
                </c:pt>
                <c:pt idx="6">
                  <c:v>134.91634450000001</c:v>
                </c:pt>
                <c:pt idx="7">
                  <c:v>144.97458840000002</c:v>
                </c:pt>
                <c:pt idx="8">
                  <c:v>150</c:v>
                </c:pt>
                <c:pt idx="9">
                  <c:v>170</c:v>
                </c:pt>
                <c:pt idx="10">
                  <c:v>156.24222809761906</c:v>
                </c:pt>
                <c:pt idx="11">
                  <c:v>155.70107423642855</c:v>
                </c:pt>
                <c:pt idx="12">
                  <c:v>190.70730727875454</c:v>
                </c:pt>
                <c:pt idx="13">
                  <c:v>187.94189193638658</c:v>
                </c:pt>
                <c:pt idx="14">
                  <c:v>195.5118174679553</c:v>
                </c:pt>
                <c:pt idx="15">
                  <c:v>212.64251386880485</c:v>
                </c:pt>
                <c:pt idx="16">
                  <c:v>202.53327321968504</c:v>
                </c:pt>
                <c:pt idx="17">
                  <c:v>212.20412135029335</c:v>
                </c:pt>
                <c:pt idx="18">
                  <c:v>205.74416996662052</c:v>
                </c:pt>
                <c:pt idx="19">
                  <c:v>211.48703559850958</c:v>
                </c:pt>
                <c:pt idx="20">
                  <c:v>220.71884872000001</c:v>
                </c:pt>
                <c:pt idx="21">
                  <c:v>247.12567739000002</c:v>
                </c:pt>
                <c:pt idx="22">
                  <c:v>266.26970415696405</c:v>
                </c:pt>
                <c:pt idx="23">
                  <c:v>281.19816038189776</c:v>
                </c:pt>
                <c:pt idx="24">
                  <c:v>270.20488843130698</c:v>
                </c:pt>
                <c:pt idx="25">
                  <c:v>256.6279579070993</c:v>
                </c:pt>
                <c:pt idx="26">
                  <c:v>243.3572022531458</c:v>
                </c:pt>
                <c:pt idx="27">
                  <c:v>217.88631132471454</c:v>
                </c:pt>
                <c:pt idx="28">
                  <c:v>210.35021426089864</c:v>
                </c:pt>
                <c:pt idx="29">
                  <c:v>202.7706931295109</c:v>
                </c:pt>
                <c:pt idx="30">
                  <c:v>0</c:v>
                </c:pt>
                <c:pt idx="31">
                  <c:v>0</c:v>
                </c:pt>
                <c:pt idx="32">
                  <c:v>0</c:v>
                </c:pt>
                <c:pt idx="33">
                  <c:v>0</c:v>
                </c:pt>
                <c:pt idx="34">
                  <c:v>0</c:v>
                </c:pt>
                <c:pt idx="35">
                  <c:v>0</c:v>
                </c:pt>
                <c:pt idx="36">
                  <c:v>0</c:v>
                </c:pt>
                <c:pt idx="37">
                  <c:v>0</c:v>
                </c:pt>
                <c:pt idx="38">
                  <c:v>0</c:v>
                </c:pt>
                <c:pt idx="39">
                  <c:v>0</c:v>
                </c:pt>
              </c:numCache>
            </c:numRef>
          </c:val>
          <c:smooth val="0"/>
          <c:extLst xmlns:c16r2="http://schemas.microsoft.com/office/drawing/2015/06/chart">
            <c:ext xmlns:c16="http://schemas.microsoft.com/office/drawing/2014/chart" uri="{C3380CC4-5D6E-409C-BE32-E72D297353CC}">
              <c16:uniqueId val="{00000001-80E7-A545-9BA0-CA4B14B7C4FA}"/>
            </c:ext>
          </c:extLst>
        </c:ser>
        <c:ser>
          <c:idx val="6"/>
          <c:order val="2"/>
          <c:tx>
            <c:strRef>
              <c:f>'Charts for slides'!$E$242</c:f>
              <c:strCache>
                <c:ptCount val="1"/>
                <c:pt idx="0">
                  <c:v>FTTx</c:v>
                </c:pt>
              </c:strCache>
            </c:strRef>
          </c:tx>
          <c:cat>
            <c:strRef>
              <c:f>'Charts for slides'!$J$235:$AW$235</c:f>
              <c:strCache>
                <c:ptCount val="40"/>
                <c:pt idx="0">
                  <c:v>1Q 11</c:v>
                </c:pt>
                <c:pt idx="1">
                  <c:v>2Q 11</c:v>
                </c:pt>
                <c:pt idx="2">
                  <c:v>3Q 11</c:v>
                </c:pt>
                <c:pt idx="3">
                  <c:v>4Q 11</c:v>
                </c:pt>
                <c:pt idx="4">
                  <c:v>1Q 12</c:v>
                </c:pt>
                <c:pt idx="5">
                  <c:v>2Q 12</c:v>
                </c:pt>
                <c:pt idx="6">
                  <c:v>3Q 12</c:v>
                </c:pt>
                <c:pt idx="7">
                  <c:v>4Q 12</c:v>
                </c:pt>
                <c:pt idx="8">
                  <c:v>1Q 13</c:v>
                </c:pt>
                <c:pt idx="9">
                  <c:v>2Q 13</c:v>
                </c:pt>
                <c:pt idx="10">
                  <c:v>3Q 13</c:v>
                </c:pt>
                <c:pt idx="11">
                  <c:v>4Q 13</c:v>
                </c:pt>
                <c:pt idx="12">
                  <c:v>1Q 14</c:v>
                </c:pt>
                <c:pt idx="13">
                  <c:v>2Q 14</c:v>
                </c:pt>
                <c:pt idx="14">
                  <c:v>3Q 14</c:v>
                </c:pt>
                <c:pt idx="15">
                  <c:v>4Q 14</c:v>
                </c:pt>
                <c:pt idx="16">
                  <c:v>1Q 15</c:v>
                </c:pt>
                <c:pt idx="17">
                  <c:v>2Q 15</c:v>
                </c:pt>
                <c:pt idx="18">
                  <c:v>3Q 15</c:v>
                </c:pt>
                <c:pt idx="19">
                  <c:v>4Q 15</c:v>
                </c:pt>
                <c:pt idx="20">
                  <c:v>1Q 16</c:v>
                </c:pt>
                <c:pt idx="21">
                  <c:v>2Q 16</c:v>
                </c:pt>
                <c:pt idx="22">
                  <c:v>3Q 16</c:v>
                </c:pt>
                <c:pt idx="23">
                  <c:v>4Q 16</c:v>
                </c:pt>
                <c:pt idx="24">
                  <c:v>1Q 17</c:v>
                </c:pt>
                <c:pt idx="25">
                  <c:v>2Q 17</c:v>
                </c:pt>
                <c:pt idx="26">
                  <c:v>3Q 17</c:v>
                </c:pt>
                <c:pt idx="27">
                  <c:v>4Q 17</c:v>
                </c:pt>
                <c:pt idx="28">
                  <c:v>1Q 18</c:v>
                </c:pt>
                <c:pt idx="29">
                  <c:v>2Q 18</c:v>
                </c:pt>
                <c:pt idx="30">
                  <c:v>3Q 18</c:v>
                </c:pt>
                <c:pt idx="31">
                  <c:v>4Q 18</c:v>
                </c:pt>
                <c:pt idx="32">
                  <c:v>1Q 19</c:v>
                </c:pt>
                <c:pt idx="33">
                  <c:v>2Q 19</c:v>
                </c:pt>
                <c:pt idx="34">
                  <c:v>3Q 19</c:v>
                </c:pt>
                <c:pt idx="35">
                  <c:v>4Q 19</c:v>
                </c:pt>
                <c:pt idx="36">
                  <c:v>1Q 20</c:v>
                </c:pt>
                <c:pt idx="37">
                  <c:v>2Q 20</c:v>
                </c:pt>
                <c:pt idx="38">
                  <c:v>3Q 20</c:v>
                </c:pt>
                <c:pt idx="39">
                  <c:v>4Q 20</c:v>
                </c:pt>
              </c:strCache>
            </c:strRef>
          </c:cat>
          <c:val>
            <c:numRef>
              <c:f>'Charts for slides'!$J$242:$AW$242</c:f>
              <c:numCache>
                <c:formatCode>_("$"* #,##0_);_("$"* \(#,##0\);_("$"* "-"??_);_(@_)</c:formatCode>
                <c:ptCount val="40"/>
                <c:pt idx="0">
                  <c:v>108.67640738928</c:v>
                </c:pt>
                <c:pt idx="1">
                  <c:v>127.11446172664</c:v>
                </c:pt>
                <c:pt idx="2">
                  <c:v>116.04212406033842</c:v>
                </c:pt>
                <c:pt idx="3">
                  <c:v>126.40462170047692</c:v>
                </c:pt>
                <c:pt idx="4">
                  <c:v>126.40462170047692</c:v>
                </c:pt>
                <c:pt idx="5">
                  <c:v>137.43647679160063</c:v>
                </c:pt>
                <c:pt idx="6">
                  <c:v>121.58509930000001</c:v>
                </c:pt>
                <c:pt idx="7">
                  <c:v>122.17089759999999</c:v>
                </c:pt>
                <c:pt idx="8">
                  <c:v>125</c:v>
                </c:pt>
                <c:pt idx="9">
                  <c:v>130</c:v>
                </c:pt>
                <c:pt idx="10">
                  <c:v>97.310863909206347</c:v>
                </c:pt>
                <c:pt idx="11">
                  <c:v>86.181721827142866</c:v>
                </c:pt>
                <c:pt idx="12">
                  <c:v>80.735737449389745</c:v>
                </c:pt>
                <c:pt idx="13">
                  <c:v>81.626975032385261</c:v>
                </c:pt>
                <c:pt idx="14">
                  <c:v>95.739639643731479</c:v>
                </c:pt>
                <c:pt idx="15">
                  <c:v>97.115930005148812</c:v>
                </c:pt>
                <c:pt idx="16">
                  <c:v>99.245026673345848</c:v>
                </c:pt>
                <c:pt idx="17">
                  <c:v>114.01235213170845</c:v>
                </c:pt>
                <c:pt idx="18">
                  <c:v>144.01841977653322</c:v>
                </c:pt>
                <c:pt idx="19">
                  <c:v>164.82885055716505</c:v>
                </c:pt>
                <c:pt idx="20">
                  <c:v>191.83231609999999</c:v>
                </c:pt>
                <c:pt idx="21">
                  <c:v>196.06846041</c:v>
                </c:pt>
                <c:pt idx="22">
                  <c:v>179.23087080950984</c:v>
                </c:pt>
                <c:pt idx="23">
                  <c:v>192.400709045696</c:v>
                </c:pt>
                <c:pt idx="24">
                  <c:v>144.31780632411963</c:v>
                </c:pt>
                <c:pt idx="25">
                  <c:v>137.87054910265189</c:v>
                </c:pt>
                <c:pt idx="26">
                  <c:v>107.06617811290673</c:v>
                </c:pt>
                <c:pt idx="27">
                  <c:v>113.85412906297407</c:v>
                </c:pt>
                <c:pt idx="28">
                  <c:v>113.02275727764862</c:v>
                </c:pt>
                <c:pt idx="29">
                  <c:v>121.36956958858356</c:v>
                </c:pt>
                <c:pt idx="30">
                  <c:v>0</c:v>
                </c:pt>
                <c:pt idx="31">
                  <c:v>0</c:v>
                </c:pt>
                <c:pt idx="32">
                  <c:v>0</c:v>
                </c:pt>
                <c:pt idx="33">
                  <c:v>0</c:v>
                </c:pt>
                <c:pt idx="34">
                  <c:v>0</c:v>
                </c:pt>
                <c:pt idx="35">
                  <c:v>0</c:v>
                </c:pt>
                <c:pt idx="36">
                  <c:v>0</c:v>
                </c:pt>
                <c:pt idx="37">
                  <c:v>0</c:v>
                </c:pt>
                <c:pt idx="38">
                  <c:v>0</c:v>
                </c:pt>
                <c:pt idx="39">
                  <c:v>0</c:v>
                </c:pt>
              </c:numCache>
            </c:numRef>
          </c:val>
          <c:smooth val="0"/>
          <c:extLst xmlns:c16r2="http://schemas.microsoft.com/office/drawing/2015/06/chart">
            <c:ext xmlns:c16="http://schemas.microsoft.com/office/drawing/2014/chart" uri="{C3380CC4-5D6E-409C-BE32-E72D297353CC}">
              <c16:uniqueId val="{00000002-80E7-A545-9BA0-CA4B14B7C4FA}"/>
            </c:ext>
          </c:extLst>
        </c:ser>
        <c:ser>
          <c:idx val="5"/>
          <c:order val="3"/>
          <c:tx>
            <c:strRef>
              <c:f>'Charts for slides'!$E$241</c:f>
              <c:strCache>
                <c:ptCount val="1"/>
                <c:pt idx="0">
                  <c:v>Wireless</c:v>
                </c:pt>
              </c:strCache>
            </c:strRef>
          </c:tx>
          <c:cat>
            <c:strRef>
              <c:f>'Charts for slides'!$J$235:$AW$235</c:f>
              <c:strCache>
                <c:ptCount val="40"/>
                <c:pt idx="0">
                  <c:v>1Q 11</c:v>
                </c:pt>
                <c:pt idx="1">
                  <c:v>2Q 11</c:v>
                </c:pt>
                <c:pt idx="2">
                  <c:v>3Q 11</c:v>
                </c:pt>
                <c:pt idx="3">
                  <c:v>4Q 11</c:v>
                </c:pt>
                <c:pt idx="4">
                  <c:v>1Q 12</c:v>
                </c:pt>
                <c:pt idx="5">
                  <c:v>2Q 12</c:v>
                </c:pt>
                <c:pt idx="6">
                  <c:v>3Q 12</c:v>
                </c:pt>
                <c:pt idx="7">
                  <c:v>4Q 12</c:v>
                </c:pt>
                <c:pt idx="8">
                  <c:v>1Q 13</c:v>
                </c:pt>
                <c:pt idx="9">
                  <c:v>2Q 13</c:v>
                </c:pt>
                <c:pt idx="10">
                  <c:v>3Q 13</c:v>
                </c:pt>
                <c:pt idx="11">
                  <c:v>4Q 13</c:v>
                </c:pt>
                <c:pt idx="12">
                  <c:v>1Q 14</c:v>
                </c:pt>
                <c:pt idx="13">
                  <c:v>2Q 14</c:v>
                </c:pt>
                <c:pt idx="14">
                  <c:v>3Q 14</c:v>
                </c:pt>
                <c:pt idx="15">
                  <c:v>4Q 14</c:v>
                </c:pt>
                <c:pt idx="16">
                  <c:v>1Q 15</c:v>
                </c:pt>
                <c:pt idx="17">
                  <c:v>2Q 15</c:v>
                </c:pt>
                <c:pt idx="18">
                  <c:v>3Q 15</c:v>
                </c:pt>
                <c:pt idx="19">
                  <c:v>4Q 15</c:v>
                </c:pt>
                <c:pt idx="20">
                  <c:v>1Q 16</c:v>
                </c:pt>
                <c:pt idx="21">
                  <c:v>2Q 16</c:v>
                </c:pt>
                <c:pt idx="22">
                  <c:v>3Q 16</c:v>
                </c:pt>
                <c:pt idx="23">
                  <c:v>4Q 16</c:v>
                </c:pt>
                <c:pt idx="24">
                  <c:v>1Q 17</c:v>
                </c:pt>
                <c:pt idx="25">
                  <c:v>2Q 17</c:v>
                </c:pt>
                <c:pt idx="26">
                  <c:v>3Q 17</c:v>
                </c:pt>
                <c:pt idx="27">
                  <c:v>4Q 17</c:v>
                </c:pt>
                <c:pt idx="28">
                  <c:v>1Q 18</c:v>
                </c:pt>
                <c:pt idx="29">
                  <c:v>2Q 18</c:v>
                </c:pt>
                <c:pt idx="30">
                  <c:v>3Q 18</c:v>
                </c:pt>
                <c:pt idx="31">
                  <c:v>4Q 18</c:v>
                </c:pt>
                <c:pt idx="32">
                  <c:v>1Q 19</c:v>
                </c:pt>
                <c:pt idx="33">
                  <c:v>2Q 19</c:v>
                </c:pt>
                <c:pt idx="34">
                  <c:v>3Q 19</c:v>
                </c:pt>
                <c:pt idx="35">
                  <c:v>4Q 19</c:v>
                </c:pt>
                <c:pt idx="36">
                  <c:v>1Q 20</c:v>
                </c:pt>
                <c:pt idx="37">
                  <c:v>2Q 20</c:v>
                </c:pt>
                <c:pt idx="38">
                  <c:v>3Q 20</c:v>
                </c:pt>
                <c:pt idx="39">
                  <c:v>4Q 20</c:v>
                </c:pt>
              </c:strCache>
            </c:strRef>
          </c:cat>
          <c:val>
            <c:numRef>
              <c:f>'Charts for slides'!$J$241:$AW$241</c:f>
              <c:numCache>
                <c:formatCode>_("$"* #,##0_);_("$"* \(#,##0\);_("$"* "-"??_);_(@_)</c:formatCode>
                <c:ptCount val="40"/>
                <c:pt idx="0">
                  <c:v>15.781214</c:v>
                </c:pt>
                <c:pt idx="1">
                  <c:v>9.1533233999999997</c:v>
                </c:pt>
                <c:pt idx="2">
                  <c:v>12.31647021</c:v>
                </c:pt>
                <c:pt idx="3">
                  <c:v>20.923607649999997</c:v>
                </c:pt>
                <c:pt idx="4">
                  <c:v>20.923607649999997</c:v>
                </c:pt>
                <c:pt idx="5">
                  <c:v>40.336863985000001</c:v>
                </c:pt>
                <c:pt idx="6">
                  <c:v>41.979653329999998</c:v>
                </c:pt>
                <c:pt idx="7">
                  <c:v>38.599809149999999</c:v>
                </c:pt>
                <c:pt idx="8">
                  <c:v>45</c:v>
                </c:pt>
                <c:pt idx="9">
                  <c:v>60</c:v>
                </c:pt>
                <c:pt idx="10">
                  <c:v>85.584935291238097</c:v>
                </c:pt>
                <c:pt idx="11">
                  <c:v>95.654097127857142</c:v>
                </c:pt>
                <c:pt idx="12">
                  <c:v>102.47948385821971</c:v>
                </c:pt>
                <c:pt idx="13">
                  <c:v>125.46862342762363</c:v>
                </c:pt>
                <c:pt idx="14">
                  <c:v>110.54789892494897</c:v>
                </c:pt>
                <c:pt idx="15">
                  <c:v>99.350660410938346</c:v>
                </c:pt>
                <c:pt idx="16">
                  <c:v>110.21183224490741</c:v>
                </c:pt>
                <c:pt idx="17">
                  <c:v>91.17723711893295</c:v>
                </c:pt>
                <c:pt idx="18">
                  <c:v>72.577522980373644</c:v>
                </c:pt>
                <c:pt idx="19">
                  <c:v>93.458368755009829</c:v>
                </c:pt>
                <c:pt idx="20">
                  <c:v>86.826255020000005</c:v>
                </c:pt>
                <c:pt idx="21">
                  <c:v>89.81419004</c:v>
                </c:pt>
                <c:pt idx="22">
                  <c:v>50.209634004062742</c:v>
                </c:pt>
                <c:pt idx="23">
                  <c:v>47.666089185393695</c:v>
                </c:pt>
                <c:pt idx="24">
                  <c:v>49.844619000000002</c:v>
                </c:pt>
                <c:pt idx="25">
                  <c:v>50.637574000000001</c:v>
                </c:pt>
                <c:pt idx="26">
                  <c:v>30.340037777510627</c:v>
                </c:pt>
                <c:pt idx="27">
                  <c:v>31.02065639624454</c:v>
                </c:pt>
                <c:pt idx="28">
                  <c:v>47.457810492531337</c:v>
                </c:pt>
                <c:pt idx="29">
                  <c:v>50.387596183874372</c:v>
                </c:pt>
                <c:pt idx="30">
                  <c:v>0</c:v>
                </c:pt>
                <c:pt idx="31">
                  <c:v>0</c:v>
                </c:pt>
                <c:pt idx="32">
                  <c:v>0</c:v>
                </c:pt>
                <c:pt idx="33">
                  <c:v>0</c:v>
                </c:pt>
                <c:pt idx="34">
                  <c:v>0</c:v>
                </c:pt>
                <c:pt idx="35">
                  <c:v>0</c:v>
                </c:pt>
                <c:pt idx="36">
                  <c:v>0</c:v>
                </c:pt>
                <c:pt idx="37">
                  <c:v>0</c:v>
                </c:pt>
                <c:pt idx="38">
                  <c:v>0</c:v>
                </c:pt>
                <c:pt idx="39">
                  <c:v>0</c:v>
                </c:pt>
              </c:numCache>
            </c:numRef>
          </c:val>
          <c:smooth val="0"/>
          <c:extLst xmlns:c16r2="http://schemas.microsoft.com/office/drawing/2015/06/chart">
            <c:ext xmlns:c16="http://schemas.microsoft.com/office/drawing/2014/chart" uri="{C3380CC4-5D6E-409C-BE32-E72D297353CC}">
              <c16:uniqueId val="{00000003-80E7-A545-9BA0-CA4B14B7C4FA}"/>
            </c:ext>
          </c:extLst>
        </c:ser>
        <c:ser>
          <c:idx val="1"/>
          <c:order val="4"/>
          <c:tx>
            <c:strRef>
              <c:f>'Charts for slides'!$E$238</c:f>
              <c:strCache>
                <c:ptCount val="1"/>
                <c:pt idx="0">
                  <c:v>Fibre Channel</c:v>
                </c:pt>
              </c:strCache>
            </c:strRef>
          </c:tx>
          <c:cat>
            <c:strRef>
              <c:f>'Charts for slides'!$J$235:$AW$235</c:f>
              <c:strCache>
                <c:ptCount val="40"/>
                <c:pt idx="0">
                  <c:v>1Q 11</c:v>
                </c:pt>
                <c:pt idx="1">
                  <c:v>2Q 11</c:v>
                </c:pt>
                <c:pt idx="2">
                  <c:v>3Q 11</c:v>
                </c:pt>
                <c:pt idx="3">
                  <c:v>4Q 11</c:v>
                </c:pt>
                <c:pt idx="4">
                  <c:v>1Q 12</c:v>
                </c:pt>
                <c:pt idx="5">
                  <c:v>2Q 12</c:v>
                </c:pt>
                <c:pt idx="6">
                  <c:v>3Q 12</c:v>
                </c:pt>
                <c:pt idx="7">
                  <c:v>4Q 12</c:v>
                </c:pt>
                <c:pt idx="8">
                  <c:v>1Q 13</c:v>
                </c:pt>
                <c:pt idx="9">
                  <c:v>2Q 13</c:v>
                </c:pt>
                <c:pt idx="10">
                  <c:v>3Q 13</c:v>
                </c:pt>
                <c:pt idx="11">
                  <c:v>4Q 13</c:v>
                </c:pt>
                <c:pt idx="12">
                  <c:v>1Q 14</c:v>
                </c:pt>
                <c:pt idx="13">
                  <c:v>2Q 14</c:v>
                </c:pt>
                <c:pt idx="14">
                  <c:v>3Q 14</c:v>
                </c:pt>
                <c:pt idx="15">
                  <c:v>4Q 14</c:v>
                </c:pt>
                <c:pt idx="16">
                  <c:v>1Q 15</c:v>
                </c:pt>
                <c:pt idx="17">
                  <c:v>2Q 15</c:v>
                </c:pt>
                <c:pt idx="18">
                  <c:v>3Q 15</c:v>
                </c:pt>
                <c:pt idx="19">
                  <c:v>4Q 15</c:v>
                </c:pt>
                <c:pt idx="20">
                  <c:v>1Q 16</c:v>
                </c:pt>
                <c:pt idx="21">
                  <c:v>2Q 16</c:v>
                </c:pt>
                <c:pt idx="22">
                  <c:v>3Q 16</c:v>
                </c:pt>
                <c:pt idx="23">
                  <c:v>4Q 16</c:v>
                </c:pt>
                <c:pt idx="24">
                  <c:v>1Q 17</c:v>
                </c:pt>
                <c:pt idx="25">
                  <c:v>2Q 17</c:v>
                </c:pt>
                <c:pt idx="26">
                  <c:v>3Q 17</c:v>
                </c:pt>
                <c:pt idx="27">
                  <c:v>4Q 17</c:v>
                </c:pt>
                <c:pt idx="28">
                  <c:v>1Q 18</c:v>
                </c:pt>
                <c:pt idx="29">
                  <c:v>2Q 18</c:v>
                </c:pt>
                <c:pt idx="30">
                  <c:v>3Q 18</c:v>
                </c:pt>
                <c:pt idx="31">
                  <c:v>4Q 18</c:v>
                </c:pt>
                <c:pt idx="32">
                  <c:v>1Q 19</c:v>
                </c:pt>
                <c:pt idx="33">
                  <c:v>2Q 19</c:v>
                </c:pt>
                <c:pt idx="34">
                  <c:v>3Q 19</c:v>
                </c:pt>
                <c:pt idx="35">
                  <c:v>4Q 19</c:v>
                </c:pt>
                <c:pt idx="36">
                  <c:v>1Q 20</c:v>
                </c:pt>
                <c:pt idx="37">
                  <c:v>2Q 20</c:v>
                </c:pt>
                <c:pt idx="38">
                  <c:v>3Q 20</c:v>
                </c:pt>
                <c:pt idx="39">
                  <c:v>4Q 20</c:v>
                </c:pt>
              </c:strCache>
            </c:strRef>
          </c:cat>
          <c:val>
            <c:numRef>
              <c:f>'Charts for slides'!$J$238:$AW$238</c:f>
              <c:numCache>
                <c:formatCode>_("$"* #,##0_);_("$"* \(#,##0\);_("$"* "-"??_);_(@_)</c:formatCode>
                <c:ptCount val="40"/>
                <c:pt idx="0">
                  <c:v>62.384487999999997</c:v>
                </c:pt>
                <c:pt idx="1">
                  <c:v>64.855041</c:v>
                </c:pt>
                <c:pt idx="2">
                  <c:v>80.114580119999999</c:v>
                </c:pt>
                <c:pt idx="3">
                  <c:v>79.186099089999999</c:v>
                </c:pt>
                <c:pt idx="4">
                  <c:v>79.186099089999999</c:v>
                </c:pt>
                <c:pt idx="5">
                  <c:v>68.144572999999994</c:v>
                </c:pt>
                <c:pt idx="6">
                  <c:v>68.435579000000004</c:v>
                </c:pt>
                <c:pt idx="7">
                  <c:v>69.195871999999994</c:v>
                </c:pt>
                <c:pt idx="8">
                  <c:v>70</c:v>
                </c:pt>
                <c:pt idx="9">
                  <c:v>75</c:v>
                </c:pt>
                <c:pt idx="10">
                  <c:v>66.078785999999994</c:v>
                </c:pt>
                <c:pt idx="11">
                  <c:v>69.276403000000002</c:v>
                </c:pt>
                <c:pt idx="12">
                  <c:v>58.182045670000001</c:v>
                </c:pt>
                <c:pt idx="13">
                  <c:v>62.115745930000003</c:v>
                </c:pt>
                <c:pt idx="14">
                  <c:v>68.800230620000008</c:v>
                </c:pt>
                <c:pt idx="15">
                  <c:v>74.000017349999993</c:v>
                </c:pt>
                <c:pt idx="16">
                  <c:v>69.144194289999987</c:v>
                </c:pt>
                <c:pt idx="17">
                  <c:v>65.340849000000006</c:v>
                </c:pt>
                <c:pt idx="18">
                  <c:v>59.783707810022072</c:v>
                </c:pt>
                <c:pt idx="19">
                  <c:v>64.381270084985161</c:v>
                </c:pt>
                <c:pt idx="20">
                  <c:v>59.031201899999992</c:v>
                </c:pt>
                <c:pt idx="21">
                  <c:v>60.222978640000001</c:v>
                </c:pt>
                <c:pt idx="22">
                  <c:v>55.57382325504868</c:v>
                </c:pt>
                <c:pt idx="23">
                  <c:v>68.272802904618231</c:v>
                </c:pt>
                <c:pt idx="24">
                  <c:v>56.739276800113608</c:v>
                </c:pt>
                <c:pt idx="25">
                  <c:v>62.871894432037813</c:v>
                </c:pt>
                <c:pt idx="26">
                  <c:v>63.370640999999942</c:v>
                </c:pt>
                <c:pt idx="27">
                  <c:v>63.396205999999985</c:v>
                </c:pt>
                <c:pt idx="28">
                  <c:v>52.69512600000003</c:v>
                </c:pt>
                <c:pt idx="29">
                  <c:v>59.079756000000032</c:v>
                </c:pt>
                <c:pt idx="30">
                  <c:v>0</c:v>
                </c:pt>
                <c:pt idx="31">
                  <c:v>0</c:v>
                </c:pt>
                <c:pt idx="32">
                  <c:v>0</c:v>
                </c:pt>
                <c:pt idx="33">
                  <c:v>0</c:v>
                </c:pt>
                <c:pt idx="34">
                  <c:v>0</c:v>
                </c:pt>
                <c:pt idx="35">
                  <c:v>0</c:v>
                </c:pt>
                <c:pt idx="36">
                  <c:v>0</c:v>
                </c:pt>
                <c:pt idx="37">
                  <c:v>0</c:v>
                </c:pt>
                <c:pt idx="38">
                  <c:v>0</c:v>
                </c:pt>
                <c:pt idx="39">
                  <c:v>0</c:v>
                </c:pt>
              </c:numCache>
            </c:numRef>
          </c:val>
          <c:smooth val="0"/>
          <c:extLst xmlns:c16r2="http://schemas.microsoft.com/office/drawing/2015/06/chart">
            <c:ext xmlns:c16="http://schemas.microsoft.com/office/drawing/2014/chart" uri="{C3380CC4-5D6E-409C-BE32-E72D297353CC}">
              <c16:uniqueId val="{00000004-80E7-A545-9BA0-CA4B14B7C4FA}"/>
            </c:ext>
          </c:extLst>
        </c:ser>
        <c:ser>
          <c:idx val="2"/>
          <c:order val="5"/>
          <c:tx>
            <c:strRef>
              <c:f>'Charts for slides'!$E$239</c:f>
              <c:strCache>
                <c:ptCount val="1"/>
                <c:pt idx="0">
                  <c:v>Optical Interconnects</c:v>
                </c:pt>
              </c:strCache>
            </c:strRef>
          </c:tx>
          <c:cat>
            <c:strRef>
              <c:f>'Charts for slides'!$J$235:$AW$235</c:f>
              <c:strCache>
                <c:ptCount val="40"/>
                <c:pt idx="0">
                  <c:v>1Q 11</c:v>
                </c:pt>
                <c:pt idx="1">
                  <c:v>2Q 11</c:v>
                </c:pt>
                <c:pt idx="2">
                  <c:v>3Q 11</c:v>
                </c:pt>
                <c:pt idx="3">
                  <c:v>4Q 11</c:v>
                </c:pt>
                <c:pt idx="4">
                  <c:v>1Q 12</c:v>
                </c:pt>
                <c:pt idx="5">
                  <c:v>2Q 12</c:v>
                </c:pt>
                <c:pt idx="6">
                  <c:v>3Q 12</c:v>
                </c:pt>
                <c:pt idx="7">
                  <c:v>4Q 12</c:v>
                </c:pt>
                <c:pt idx="8">
                  <c:v>1Q 13</c:v>
                </c:pt>
                <c:pt idx="9">
                  <c:v>2Q 13</c:v>
                </c:pt>
                <c:pt idx="10">
                  <c:v>3Q 13</c:v>
                </c:pt>
                <c:pt idx="11">
                  <c:v>4Q 13</c:v>
                </c:pt>
                <c:pt idx="12">
                  <c:v>1Q 14</c:v>
                </c:pt>
                <c:pt idx="13">
                  <c:v>2Q 14</c:v>
                </c:pt>
                <c:pt idx="14">
                  <c:v>3Q 14</c:v>
                </c:pt>
                <c:pt idx="15">
                  <c:v>4Q 14</c:v>
                </c:pt>
                <c:pt idx="16">
                  <c:v>1Q 15</c:v>
                </c:pt>
                <c:pt idx="17">
                  <c:v>2Q 15</c:v>
                </c:pt>
                <c:pt idx="18">
                  <c:v>3Q 15</c:v>
                </c:pt>
                <c:pt idx="19">
                  <c:v>4Q 15</c:v>
                </c:pt>
                <c:pt idx="20">
                  <c:v>1Q 16</c:v>
                </c:pt>
                <c:pt idx="21">
                  <c:v>2Q 16</c:v>
                </c:pt>
                <c:pt idx="22">
                  <c:v>3Q 16</c:v>
                </c:pt>
                <c:pt idx="23">
                  <c:v>4Q 16</c:v>
                </c:pt>
                <c:pt idx="24">
                  <c:v>1Q 17</c:v>
                </c:pt>
                <c:pt idx="25">
                  <c:v>2Q 17</c:v>
                </c:pt>
                <c:pt idx="26">
                  <c:v>3Q 17</c:v>
                </c:pt>
                <c:pt idx="27">
                  <c:v>4Q 17</c:v>
                </c:pt>
                <c:pt idx="28">
                  <c:v>1Q 18</c:v>
                </c:pt>
                <c:pt idx="29">
                  <c:v>2Q 18</c:v>
                </c:pt>
                <c:pt idx="30">
                  <c:v>3Q 18</c:v>
                </c:pt>
                <c:pt idx="31">
                  <c:v>4Q 18</c:v>
                </c:pt>
                <c:pt idx="32">
                  <c:v>1Q 19</c:v>
                </c:pt>
                <c:pt idx="33">
                  <c:v>2Q 19</c:v>
                </c:pt>
                <c:pt idx="34">
                  <c:v>3Q 19</c:v>
                </c:pt>
                <c:pt idx="35">
                  <c:v>4Q 19</c:v>
                </c:pt>
                <c:pt idx="36">
                  <c:v>1Q 20</c:v>
                </c:pt>
                <c:pt idx="37">
                  <c:v>2Q 20</c:v>
                </c:pt>
                <c:pt idx="38">
                  <c:v>3Q 20</c:v>
                </c:pt>
                <c:pt idx="39">
                  <c:v>4Q 20</c:v>
                </c:pt>
              </c:strCache>
            </c:strRef>
          </c:cat>
          <c:val>
            <c:numRef>
              <c:f>'Charts for slides'!$J$239:$AW$239</c:f>
              <c:numCache>
                <c:formatCode>_("$"* #,##0_);_("$"* \(#,##0\);_("$"* "-"??_);_(@_)</c:formatCode>
                <c:ptCount val="40"/>
                <c:pt idx="0">
                  <c:v>26.577323</c:v>
                </c:pt>
                <c:pt idx="1">
                  <c:v>20.336461</c:v>
                </c:pt>
                <c:pt idx="2">
                  <c:v>24.88664</c:v>
                </c:pt>
                <c:pt idx="3">
                  <c:v>29.114128000000001</c:v>
                </c:pt>
                <c:pt idx="4">
                  <c:v>29.114128000000001</c:v>
                </c:pt>
                <c:pt idx="5">
                  <c:v>41.671673799999994</c:v>
                </c:pt>
                <c:pt idx="6">
                  <c:v>43.134148000000003</c:v>
                </c:pt>
                <c:pt idx="7">
                  <c:v>27.472380000000001</c:v>
                </c:pt>
                <c:pt idx="8">
                  <c:v>30</c:v>
                </c:pt>
                <c:pt idx="9">
                  <c:v>32</c:v>
                </c:pt>
                <c:pt idx="10">
                  <c:v>28.712735559999999</c:v>
                </c:pt>
                <c:pt idx="11">
                  <c:v>34.224717519999999</c:v>
                </c:pt>
                <c:pt idx="12">
                  <c:v>20.460470885317015</c:v>
                </c:pt>
                <c:pt idx="13">
                  <c:v>36.082865883796558</c:v>
                </c:pt>
                <c:pt idx="14">
                  <c:v>33.523126987014933</c:v>
                </c:pt>
                <c:pt idx="15">
                  <c:v>37.27421081221749</c:v>
                </c:pt>
                <c:pt idx="16">
                  <c:v>43.846921630000004</c:v>
                </c:pt>
                <c:pt idx="17">
                  <c:v>53.035670459999992</c:v>
                </c:pt>
                <c:pt idx="18">
                  <c:v>51.017422667736142</c:v>
                </c:pt>
                <c:pt idx="19">
                  <c:v>35.863640746232825</c:v>
                </c:pt>
                <c:pt idx="20">
                  <c:v>52.390062026999999</c:v>
                </c:pt>
                <c:pt idx="21">
                  <c:v>50.850225741000003</c:v>
                </c:pt>
                <c:pt idx="22">
                  <c:v>56.618452832003968</c:v>
                </c:pt>
                <c:pt idx="23">
                  <c:v>60.830675652672319</c:v>
                </c:pt>
                <c:pt idx="24">
                  <c:v>63.957993999999999</c:v>
                </c:pt>
                <c:pt idx="25">
                  <c:v>62.745559</c:v>
                </c:pt>
                <c:pt idx="26">
                  <c:v>64.137828949999971</c:v>
                </c:pt>
                <c:pt idx="27">
                  <c:v>62.059159623799992</c:v>
                </c:pt>
                <c:pt idx="28">
                  <c:v>51.167143999999986</c:v>
                </c:pt>
                <c:pt idx="29">
                  <c:v>62.580782000000006</c:v>
                </c:pt>
                <c:pt idx="30">
                  <c:v>0</c:v>
                </c:pt>
                <c:pt idx="31">
                  <c:v>0</c:v>
                </c:pt>
                <c:pt idx="32">
                  <c:v>0</c:v>
                </c:pt>
                <c:pt idx="33">
                  <c:v>0</c:v>
                </c:pt>
                <c:pt idx="34">
                  <c:v>0</c:v>
                </c:pt>
                <c:pt idx="35">
                  <c:v>0</c:v>
                </c:pt>
                <c:pt idx="36">
                  <c:v>0</c:v>
                </c:pt>
                <c:pt idx="37">
                  <c:v>0</c:v>
                </c:pt>
                <c:pt idx="38">
                  <c:v>0</c:v>
                </c:pt>
                <c:pt idx="39">
                  <c:v>0</c:v>
                </c:pt>
              </c:numCache>
            </c:numRef>
          </c:val>
          <c:smooth val="0"/>
          <c:extLst xmlns:c16r2="http://schemas.microsoft.com/office/drawing/2015/06/chart">
            <c:ext xmlns:c16="http://schemas.microsoft.com/office/drawing/2014/chart" uri="{C3380CC4-5D6E-409C-BE32-E72D297353CC}">
              <c16:uniqueId val="{00000005-80E7-A545-9BA0-CA4B14B7C4FA}"/>
            </c:ext>
          </c:extLst>
        </c:ser>
        <c:dLbls>
          <c:showLegendKey val="0"/>
          <c:showVal val="0"/>
          <c:showCatName val="0"/>
          <c:showSerName val="0"/>
          <c:showPercent val="0"/>
          <c:showBubbleSize val="0"/>
        </c:dLbls>
        <c:marker val="1"/>
        <c:smooth val="0"/>
        <c:axId val="75334400"/>
        <c:axId val="75335936"/>
      </c:lineChart>
      <c:catAx>
        <c:axId val="75334400"/>
        <c:scaling>
          <c:orientation val="minMax"/>
        </c:scaling>
        <c:delete val="0"/>
        <c:axPos val="b"/>
        <c:numFmt formatCode="General" sourceLinked="0"/>
        <c:majorTickMark val="out"/>
        <c:minorTickMark val="none"/>
        <c:tickLblPos val="nextTo"/>
        <c:txPr>
          <a:bodyPr rot="-5400000" vert="horz"/>
          <a:lstStyle/>
          <a:p>
            <a:pPr>
              <a:defRPr sz="1200"/>
            </a:pPr>
            <a:endParaRPr lang="en-US"/>
          </a:p>
        </c:txPr>
        <c:crossAx val="75335936"/>
        <c:crosses val="autoZero"/>
        <c:auto val="1"/>
        <c:lblAlgn val="ctr"/>
        <c:lblOffset val="100"/>
        <c:noMultiLvlLbl val="0"/>
      </c:catAx>
      <c:valAx>
        <c:axId val="75335936"/>
        <c:scaling>
          <c:orientation val="minMax"/>
        </c:scaling>
        <c:delete val="0"/>
        <c:axPos val="l"/>
        <c:majorGridlines/>
        <c:title>
          <c:tx>
            <c:rich>
              <a:bodyPr rot="-5400000" vert="horz"/>
              <a:lstStyle/>
              <a:p>
                <a:pPr>
                  <a:defRPr sz="1400" b="0"/>
                </a:pPr>
                <a:r>
                  <a:rPr lang="en-US" sz="1400" b="0"/>
                  <a:t>$ millions </a:t>
                </a:r>
              </a:p>
            </c:rich>
          </c:tx>
          <c:layout>
            <c:manualLayout>
              <c:xMode val="edge"/>
              <c:yMode val="edge"/>
              <c:x val="1.8697523054808499E-2"/>
              <c:y val="0.36209537768724598"/>
            </c:manualLayout>
          </c:layout>
          <c:overlay val="0"/>
        </c:title>
        <c:numFmt formatCode="_(&quot;$&quot;* #,##0_);_(&quot;$&quot;* \(#,##0\);_(&quot;$&quot;* &quot;-&quot;??_);_(@_)" sourceLinked="1"/>
        <c:majorTickMark val="out"/>
        <c:minorTickMark val="none"/>
        <c:tickLblPos val="nextTo"/>
        <c:txPr>
          <a:bodyPr/>
          <a:lstStyle/>
          <a:p>
            <a:pPr>
              <a:defRPr sz="1400"/>
            </a:pPr>
            <a:endParaRPr lang="en-US"/>
          </a:p>
        </c:txPr>
        <c:crossAx val="75334400"/>
        <c:crosses val="autoZero"/>
        <c:crossBetween val="between"/>
      </c:valAx>
    </c:plotArea>
    <c:legend>
      <c:legendPos val="r"/>
      <c:layout>
        <c:manualLayout>
          <c:xMode val="edge"/>
          <c:yMode val="edge"/>
          <c:x val="0.80831999465565396"/>
          <c:y val="0.11847568017678824"/>
          <c:w val="0.17594843291647366"/>
          <c:h val="0.7158773085135427"/>
        </c:manualLayout>
      </c:layout>
      <c:overlay val="0"/>
      <c:txPr>
        <a:bodyPr/>
        <a:lstStyle/>
        <a:p>
          <a:pPr>
            <a:defRPr sz="1200"/>
          </a:pPr>
          <a:endParaRPr lang="en-US"/>
        </a:p>
      </c:txPr>
    </c:legend>
    <c:plotVisOnly val="1"/>
    <c:dispBlanksAs val="gap"/>
    <c:showDLblsOverMax val="0"/>
  </c:chart>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4Q20/4Q19 segment growth</a:t>
            </a:r>
          </a:p>
        </c:rich>
      </c:tx>
      <c:layout>
        <c:manualLayout>
          <c:xMode val="edge"/>
          <c:yMode val="edge"/>
          <c:x val="0.34513703327406653"/>
          <c:y val="3.3292248380792838E-2"/>
        </c:manualLayout>
      </c:layout>
      <c:overlay val="0"/>
    </c:title>
    <c:autoTitleDeleted val="0"/>
    <c:plotArea>
      <c:layout>
        <c:manualLayout>
          <c:layoutTarget val="inner"/>
          <c:xMode val="edge"/>
          <c:yMode val="edge"/>
          <c:x val="3.8725425450850899E-2"/>
          <c:y val="0.20371461952314787"/>
          <c:w val="0.96113200672840005"/>
          <c:h val="0.78585085429197377"/>
        </c:manualLayout>
      </c:layout>
      <c:barChart>
        <c:barDir val="bar"/>
        <c:grouping val="clustered"/>
        <c:varyColors val="0"/>
        <c:ser>
          <c:idx val="1"/>
          <c:order val="0"/>
          <c:tx>
            <c:strRef>
              <c:f>'Charts for slides'!$L$15</c:f>
              <c:strCache>
                <c:ptCount val="1"/>
                <c:pt idx="0">
                  <c:v>Telecom</c:v>
                </c:pt>
              </c:strCache>
            </c:strRef>
          </c:tx>
          <c:spPr>
            <a:solidFill>
              <a:srgbClr val="C0504D"/>
            </a:solidFill>
          </c:spPr>
          <c:invertIfNegative val="1"/>
          <c:dLbls>
            <c:spPr>
              <a:noFill/>
              <a:ln>
                <a:noFill/>
              </a:ln>
              <a:effectLst/>
            </c:spPr>
            <c:txPr>
              <a:bodyPr/>
              <a:lstStyle/>
              <a:p>
                <a:pPr>
                  <a:defRPr sz="1400"/>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'Charts for slides'!$J$16:$J$18</c:f>
              <c:strCache>
                <c:ptCount val="3"/>
                <c:pt idx="0">
                  <c:v>Operator capex</c:v>
                </c:pt>
                <c:pt idx="1">
                  <c:v>Equipment vendor sales</c:v>
                </c:pt>
                <c:pt idx="2">
                  <c:v>OC vendor sales</c:v>
                </c:pt>
              </c:strCache>
            </c:strRef>
          </c:cat>
          <c:val>
            <c:numRef>
              <c:f>'Charts for slides'!$L$16:$L$18</c:f>
              <c:numCache>
                <c:formatCode>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0-8C7E-A344-9837-98F2E38AC125}"/>
            </c:ext>
            <c:ext xmlns:c14="http://schemas.microsoft.com/office/drawing/2007/8/2/chart" uri="{6F2FDCE9-48DA-4B69-8628-5D25D57E5C99}">
              <c14:invertSolidFillFmt>
                <c14:spPr xmlns:c14="http://schemas.microsoft.com/office/drawing/2007/8/2/chart">
                  <a:solidFill>
                    <a:srgbClr val="C0504D"/>
                  </a:solidFill>
                </c14:spPr>
              </c14:invertSolidFillFmt>
            </c:ext>
          </c:extLst>
        </c:ser>
        <c:ser>
          <c:idx val="0"/>
          <c:order val="1"/>
          <c:tx>
            <c:strRef>
              <c:f>'Charts for slides'!$K$15</c:f>
              <c:strCache>
                <c:ptCount val="1"/>
                <c:pt idx="0">
                  <c:v>Datacom</c:v>
                </c:pt>
              </c:strCache>
            </c:strRef>
          </c:tx>
          <c:spPr>
            <a:solidFill>
              <a:srgbClr val="4F81BD"/>
            </a:solidFill>
          </c:spPr>
          <c:invertIfNegative val="1"/>
          <c:dLbls>
            <c:spPr>
              <a:noFill/>
              <a:ln>
                <a:noFill/>
              </a:ln>
              <a:effectLst/>
            </c:spPr>
            <c:txPr>
              <a:bodyPr/>
              <a:lstStyle/>
              <a:p>
                <a:pPr>
                  <a:defRPr sz="1200"/>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'Charts for slides'!$J$16:$J$18</c:f>
              <c:strCache>
                <c:ptCount val="3"/>
                <c:pt idx="0">
                  <c:v>Operator capex</c:v>
                </c:pt>
                <c:pt idx="1">
                  <c:v>Equipment vendor sales</c:v>
                </c:pt>
                <c:pt idx="2">
                  <c:v>OC vendor sales</c:v>
                </c:pt>
              </c:strCache>
            </c:strRef>
          </c:cat>
          <c:val>
            <c:numRef>
              <c:f>'Charts for slides'!$K$16:$K$18</c:f>
              <c:numCache>
                <c:formatCode>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1-8C7E-A344-9837-98F2E38AC125}"/>
            </c:ext>
            <c:ext xmlns:c14="http://schemas.microsoft.com/office/drawing/2007/8/2/chart" uri="{6F2FDCE9-48DA-4B69-8628-5D25D57E5C99}">
              <c14:invertSolidFillFmt>
                <c14:spPr xmlns:c14="http://schemas.microsoft.com/office/drawing/2007/8/2/chart">
                  <a:solidFill>
                    <a:srgbClr val="4F81BD"/>
                  </a:solidFill>
                </c14:spPr>
              </c14:invertSolidFillFmt>
            </c:ext>
          </c:extLst>
        </c:ser>
        <c:dLbls>
          <c:showLegendKey val="0"/>
          <c:showVal val="1"/>
          <c:showCatName val="0"/>
          <c:showSerName val="0"/>
          <c:showPercent val="0"/>
          <c:showBubbleSize val="0"/>
        </c:dLbls>
        <c:gapWidth val="90"/>
        <c:overlap val="-25"/>
        <c:axId val="75347072"/>
        <c:axId val="75348608"/>
      </c:barChart>
      <c:catAx>
        <c:axId val="75347072"/>
        <c:scaling>
          <c:orientation val="maxMin"/>
        </c:scaling>
        <c:delete val="0"/>
        <c:axPos val="l"/>
        <c:numFmt formatCode="General" sourceLinked="0"/>
        <c:majorTickMark val="none"/>
        <c:minorTickMark val="none"/>
        <c:tickLblPos val="none"/>
        <c:txPr>
          <a:bodyPr anchor="t" anchorCtr="0"/>
          <a:lstStyle/>
          <a:p>
            <a:pPr>
              <a:defRPr sz="1600"/>
            </a:pPr>
            <a:endParaRPr lang="en-US"/>
          </a:p>
        </c:txPr>
        <c:crossAx val="75348608"/>
        <c:crosses val="autoZero"/>
        <c:auto val="0"/>
        <c:lblAlgn val="ctr"/>
        <c:lblOffset val="0"/>
        <c:noMultiLvlLbl val="0"/>
      </c:catAx>
      <c:valAx>
        <c:axId val="75348608"/>
        <c:scaling>
          <c:orientation val="minMax"/>
        </c:scaling>
        <c:delete val="1"/>
        <c:axPos val="t"/>
        <c:numFmt formatCode="0%" sourceLinked="1"/>
        <c:majorTickMark val="none"/>
        <c:minorTickMark val="none"/>
        <c:tickLblPos val="nextTo"/>
        <c:crossAx val="75347072"/>
        <c:crosses val="autoZero"/>
        <c:crossBetween val="between"/>
      </c:valAx>
    </c:plotArea>
    <c:legend>
      <c:legendPos val="t"/>
      <c:layout>
        <c:manualLayout>
          <c:xMode val="edge"/>
          <c:yMode val="edge"/>
          <c:x val="0.33521765462351588"/>
          <c:y val="0.11759907362966954"/>
          <c:w val="0.34209113205111602"/>
          <c:h val="0.106106372120152"/>
        </c:manualLayout>
      </c:layout>
      <c:overlay val="0"/>
      <c:txPr>
        <a:bodyPr/>
        <a:lstStyle/>
        <a:p>
          <a:pPr>
            <a:defRPr sz="1400"/>
          </a:pPr>
          <a:endParaRPr lang="en-US"/>
        </a:p>
      </c:txPr>
    </c:legend>
    <c:plotVisOnly val="1"/>
    <c:dispBlanksAs val="gap"/>
    <c:showDLblsOverMax val="0"/>
  </c:chart>
  <c:printSettings>
    <c:headerFooter/>
    <c:pageMargins b="0.75" l="0.7" r="0.7" t="0.75" header="0.3" footer="0.3"/>
    <c:pageSetup/>
  </c:printSettings>
  <c:userShapes r:id="rId1"/>
</c:chartSpace>
</file>

<file path=xl/charts/chart2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Spending growth rate</a:t>
            </a:r>
          </a:p>
        </c:rich>
      </c:tx>
      <c:overlay val="0"/>
    </c:title>
    <c:autoTitleDeleted val="0"/>
    <c:plotArea>
      <c:layout>
        <c:manualLayout>
          <c:layoutTarget val="inner"/>
          <c:xMode val="edge"/>
          <c:yMode val="edge"/>
          <c:x val="0.14653739182351272"/>
          <c:y val="0.16066819857018899"/>
          <c:w val="0.82474947241795138"/>
          <c:h val="0.77702872951660762"/>
        </c:manualLayout>
      </c:layout>
      <c:barChart>
        <c:barDir val="col"/>
        <c:grouping val="clustered"/>
        <c:varyColors val="0"/>
        <c:ser>
          <c:idx val="0"/>
          <c:order val="0"/>
          <c:invertIfNegative val="0"/>
          <c:trendline>
            <c:trendlineType val="movingAvg"/>
            <c:period val="2"/>
            <c:dispRSqr val="0"/>
            <c:dispEq val="0"/>
          </c:trendline>
          <c:cat>
            <c:strRef>
              <c:f>'Charts for slides'!$J$93:$BA$93</c:f>
              <c:strCache>
                <c:ptCount val="40"/>
                <c:pt idx="0">
                  <c:v>1Q 11</c:v>
                </c:pt>
                <c:pt idx="1">
                  <c:v>2Q 11</c:v>
                </c:pt>
                <c:pt idx="2">
                  <c:v>3Q 11</c:v>
                </c:pt>
                <c:pt idx="3">
                  <c:v>4Q 11</c:v>
                </c:pt>
                <c:pt idx="4">
                  <c:v>1Q 12</c:v>
                </c:pt>
                <c:pt idx="5">
                  <c:v>2Q 12</c:v>
                </c:pt>
                <c:pt idx="6">
                  <c:v>3Q 12</c:v>
                </c:pt>
                <c:pt idx="7">
                  <c:v>4Q 12</c:v>
                </c:pt>
                <c:pt idx="8">
                  <c:v>1Q 13</c:v>
                </c:pt>
                <c:pt idx="9">
                  <c:v>2Q 13</c:v>
                </c:pt>
                <c:pt idx="10">
                  <c:v>3Q 13</c:v>
                </c:pt>
                <c:pt idx="11">
                  <c:v>4Q 13</c:v>
                </c:pt>
                <c:pt idx="12">
                  <c:v>1Q 14</c:v>
                </c:pt>
                <c:pt idx="13">
                  <c:v>2Q 14</c:v>
                </c:pt>
                <c:pt idx="14">
                  <c:v>3Q 14</c:v>
                </c:pt>
                <c:pt idx="15">
                  <c:v>4Q 14</c:v>
                </c:pt>
                <c:pt idx="16">
                  <c:v>1Q 15</c:v>
                </c:pt>
                <c:pt idx="17">
                  <c:v>2Q 15</c:v>
                </c:pt>
                <c:pt idx="18">
                  <c:v>3Q 15</c:v>
                </c:pt>
                <c:pt idx="19">
                  <c:v>4Q 15</c:v>
                </c:pt>
                <c:pt idx="20">
                  <c:v>1Q 16</c:v>
                </c:pt>
                <c:pt idx="21">
                  <c:v>2Q 16</c:v>
                </c:pt>
                <c:pt idx="22">
                  <c:v>3Q 16</c:v>
                </c:pt>
                <c:pt idx="23">
                  <c:v>4Q 16</c:v>
                </c:pt>
                <c:pt idx="24">
                  <c:v>1Q 17</c:v>
                </c:pt>
                <c:pt idx="25">
                  <c:v>2Q 17</c:v>
                </c:pt>
                <c:pt idx="26">
                  <c:v>3Q 17</c:v>
                </c:pt>
                <c:pt idx="27">
                  <c:v>4Q 17</c:v>
                </c:pt>
                <c:pt idx="28">
                  <c:v>1Q 18</c:v>
                </c:pt>
                <c:pt idx="29">
                  <c:v>2Q 18</c:v>
                </c:pt>
                <c:pt idx="30">
                  <c:v>3Q 18</c:v>
                </c:pt>
                <c:pt idx="31">
                  <c:v>4Q 18</c:v>
                </c:pt>
                <c:pt idx="32">
                  <c:v>1Q 19</c:v>
                </c:pt>
                <c:pt idx="33">
                  <c:v>2Q 19</c:v>
                </c:pt>
                <c:pt idx="34">
                  <c:v>3Q 19</c:v>
                </c:pt>
                <c:pt idx="35">
                  <c:v>4Q 19</c:v>
                </c:pt>
                <c:pt idx="36">
                  <c:v>1Q 20</c:v>
                </c:pt>
                <c:pt idx="37">
                  <c:v>2Q 20</c:v>
                </c:pt>
                <c:pt idx="38">
                  <c:v>3Q 20</c:v>
                </c:pt>
                <c:pt idx="39">
                  <c:v>4Q 20</c:v>
                </c:pt>
              </c:strCache>
            </c:strRef>
          </c:cat>
          <c:val>
            <c:numRef>
              <c:f>'Charts for slides'!$J$97:$BA$97</c:f>
              <c:numCache>
                <c:formatCode>0.0%</c:formatCode>
                <c:ptCount val="40"/>
                <c:pt idx="0">
                  <c:v>1.2395060035454475</c:v>
                </c:pt>
                <c:pt idx="1">
                  <c:v>0.43902182699660197</c:v>
                </c:pt>
                <c:pt idx="2">
                  <c:v>0.37796133532325271</c:v>
                </c:pt>
                <c:pt idx="3">
                  <c:v>-0.19142578885789108</c:v>
                </c:pt>
                <c:pt idx="4">
                  <c:v>0.35996365375780792</c:v>
                </c:pt>
                <c:pt idx="5">
                  <c:v>0.48751505631235403</c:v>
                </c:pt>
                <c:pt idx="6">
                  <c:v>0.5991982526201225</c:v>
                </c:pt>
                <c:pt idx="7">
                  <c:v>0.74969286212948716</c:v>
                </c:pt>
                <c:pt idx="8">
                  <c:v>0.38063925836935808</c:v>
                </c:pt>
                <c:pt idx="9">
                  <c:v>0.40115829723703467</c:v>
                </c:pt>
                <c:pt idx="10">
                  <c:v>0.2016659148615898</c:v>
                </c:pt>
                <c:pt idx="11">
                  <c:v>0.15958737301684756</c:v>
                </c:pt>
                <c:pt idx="12">
                  <c:v>0.2647115180315962</c:v>
                </c:pt>
                <c:pt idx="13">
                  <c:v>0.2264248424026587</c:v>
                </c:pt>
                <c:pt idx="14">
                  <c:v>0.40159851827994353</c:v>
                </c:pt>
                <c:pt idx="15">
                  <c:v>0.38366221434251835</c:v>
                </c:pt>
                <c:pt idx="16">
                  <c:v>0.28624980949418211</c:v>
                </c:pt>
                <c:pt idx="17">
                  <c:v>0.13827721282521077</c:v>
                </c:pt>
                <c:pt idx="18">
                  <c:v>4.6632607062302656E-2</c:v>
                </c:pt>
                <c:pt idx="19">
                  <c:v>1.207115884894927E-2</c:v>
                </c:pt>
                <c:pt idx="20">
                  <c:v>0.13470305881494249</c:v>
                </c:pt>
                <c:pt idx="21">
                  <c:v>0.13803079233548687</c:v>
                </c:pt>
                <c:pt idx="22">
                  <c:v>0.17236170014942043</c:v>
                </c:pt>
                <c:pt idx="23">
                  <c:v>0.21570078329681963</c:v>
                </c:pt>
                <c:pt idx="24">
                  <c:v>0.11549390892446554</c:v>
                </c:pt>
                <c:pt idx="25">
                  <c:v>0.22537080078287453</c:v>
                </c:pt>
                <c:pt idx="26">
                  <c:v>0.18984010722799738</c:v>
                </c:pt>
                <c:pt idx="27">
                  <c:v>0.3243810903471458</c:v>
                </c:pt>
                <c:pt idx="28">
                  <c:v>0.97830227795834257</c:v>
                </c:pt>
                <c:pt idx="29">
                  <c:v>0.63305929682934781</c:v>
                </c:pt>
                <c:pt idx="30">
                  <c:v>-1</c:v>
                </c:pt>
                <c:pt idx="31">
                  <c:v>-1</c:v>
                </c:pt>
                <c:pt idx="32">
                  <c:v>-1</c:v>
                </c:pt>
                <c:pt idx="33">
                  <c:v>-1</c:v>
                </c:pt>
                <c:pt idx="34">
                  <c:v>0</c:v>
                </c:pt>
                <c:pt idx="35">
                  <c:v>0</c:v>
                </c:pt>
                <c:pt idx="36">
                  <c:v>0</c:v>
                </c:pt>
                <c:pt idx="37">
                  <c:v>0</c:v>
                </c:pt>
                <c:pt idx="38">
                  <c:v>0</c:v>
                </c:pt>
                <c:pt idx="39">
                  <c:v>0</c:v>
                </c:pt>
              </c:numCache>
            </c:numRef>
          </c:val>
          <c:extLst xmlns:c16r2="http://schemas.microsoft.com/office/drawing/2015/06/chart">
            <c:ext xmlns:c16="http://schemas.microsoft.com/office/drawing/2014/chart" uri="{C3380CC4-5D6E-409C-BE32-E72D297353CC}">
              <c16:uniqueId val="{00000001-C367-8948-AF86-FD80192B22C7}"/>
            </c:ext>
          </c:extLst>
        </c:ser>
        <c:dLbls>
          <c:showLegendKey val="0"/>
          <c:showVal val="0"/>
          <c:showCatName val="0"/>
          <c:showSerName val="0"/>
          <c:showPercent val="0"/>
          <c:showBubbleSize val="0"/>
        </c:dLbls>
        <c:gapWidth val="150"/>
        <c:axId val="75383552"/>
        <c:axId val="75385088"/>
      </c:barChart>
      <c:catAx>
        <c:axId val="75383552"/>
        <c:scaling>
          <c:orientation val="minMax"/>
        </c:scaling>
        <c:delete val="0"/>
        <c:axPos val="b"/>
        <c:numFmt formatCode="General" sourceLinked="0"/>
        <c:majorTickMark val="out"/>
        <c:minorTickMark val="none"/>
        <c:tickLblPos val="nextTo"/>
        <c:crossAx val="75385088"/>
        <c:crossesAt val="0"/>
        <c:auto val="1"/>
        <c:lblAlgn val="ctr"/>
        <c:lblOffset val="100"/>
        <c:noMultiLvlLbl val="0"/>
      </c:catAx>
      <c:valAx>
        <c:axId val="75385088"/>
        <c:scaling>
          <c:orientation val="minMax"/>
          <c:max val="1"/>
        </c:scaling>
        <c:delete val="0"/>
        <c:axPos val="l"/>
        <c:majorGridlines/>
        <c:title>
          <c:tx>
            <c:rich>
              <a:bodyPr rot="-5400000" vert="horz"/>
              <a:lstStyle/>
              <a:p>
                <a:pPr>
                  <a:defRPr/>
                </a:pPr>
                <a:r>
                  <a:rPr lang="en-US"/>
                  <a:t>Y-o-Y</a:t>
                </a:r>
                <a:r>
                  <a:rPr lang="en-US" baseline="0"/>
                  <a:t> quarterly growth rate</a:t>
                </a:r>
                <a:endParaRPr lang="en-US"/>
              </a:p>
            </c:rich>
          </c:tx>
          <c:layout>
            <c:manualLayout>
              <c:xMode val="edge"/>
              <c:yMode val="edge"/>
              <c:x val="1.8082659229289668E-2"/>
              <c:y val="0.23749889535567362"/>
            </c:manualLayout>
          </c:layout>
          <c:overlay val="0"/>
        </c:title>
        <c:numFmt formatCode="0%" sourceLinked="0"/>
        <c:majorTickMark val="out"/>
        <c:minorTickMark val="none"/>
        <c:tickLblPos val="low"/>
        <c:crossAx val="75383552"/>
        <c:crossesAt val="1"/>
        <c:crossBetween val="between"/>
      </c:valAx>
    </c:plotArea>
    <c:plotVisOnly val="1"/>
    <c:dispBlanksAs val="gap"/>
    <c:showDLblsOverMax val="0"/>
  </c:chart>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pPr>
            <a:r>
              <a:rPr lang="en-US" sz="1600"/>
              <a:t>CSP vs ICP spending growth rate (Y-o-Y)</a:t>
            </a:r>
          </a:p>
        </c:rich>
      </c:tx>
      <c:overlay val="0"/>
    </c:title>
    <c:autoTitleDeleted val="0"/>
    <c:plotArea>
      <c:layout>
        <c:manualLayout>
          <c:layoutTarget val="inner"/>
          <c:xMode val="edge"/>
          <c:yMode val="edge"/>
          <c:x val="0.13495189831714255"/>
          <c:y val="0.16724064006298703"/>
          <c:w val="0.82263933377200649"/>
          <c:h val="0.7377577349082125"/>
        </c:manualLayout>
      </c:layout>
      <c:barChart>
        <c:barDir val="col"/>
        <c:grouping val="clustered"/>
        <c:varyColors val="0"/>
        <c:ser>
          <c:idx val="0"/>
          <c:order val="0"/>
          <c:tx>
            <c:strRef>
              <c:f>'Charts for slides'!$U$31</c:f>
              <c:strCache>
                <c:ptCount val="1"/>
                <c:pt idx="0">
                  <c:v>ICP</c:v>
                </c:pt>
              </c:strCache>
            </c:strRef>
          </c:tx>
          <c:invertIfNegative val="0"/>
          <c:cat>
            <c:strRef>
              <c:f>'Charts for slides'!$Z$29:$AW$29</c:f>
              <c:strCache>
                <c:ptCount val="24"/>
                <c:pt idx="0">
                  <c:v>1Q 15</c:v>
                </c:pt>
                <c:pt idx="1">
                  <c:v>2Q 15</c:v>
                </c:pt>
                <c:pt idx="2">
                  <c:v>3Q 15</c:v>
                </c:pt>
                <c:pt idx="3">
                  <c:v>4Q 15</c:v>
                </c:pt>
                <c:pt idx="4">
                  <c:v>1Q 16</c:v>
                </c:pt>
                <c:pt idx="5">
                  <c:v>2Q 16</c:v>
                </c:pt>
                <c:pt idx="6">
                  <c:v>3Q 16</c:v>
                </c:pt>
                <c:pt idx="7">
                  <c:v>4Q 16</c:v>
                </c:pt>
                <c:pt idx="8">
                  <c:v>1Q 17</c:v>
                </c:pt>
                <c:pt idx="9">
                  <c:v>2Q 17</c:v>
                </c:pt>
                <c:pt idx="10">
                  <c:v>3Q 17</c:v>
                </c:pt>
                <c:pt idx="11">
                  <c:v>4Q 17</c:v>
                </c:pt>
                <c:pt idx="12">
                  <c:v>1Q 18</c:v>
                </c:pt>
                <c:pt idx="13">
                  <c:v>2Q 18</c:v>
                </c:pt>
                <c:pt idx="14">
                  <c:v>3Q 18</c:v>
                </c:pt>
                <c:pt idx="15">
                  <c:v>4Q 18</c:v>
                </c:pt>
                <c:pt idx="16">
                  <c:v>1Q 19</c:v>
                </c:pt>
                <c:pt idx="17">
                  <c:v>2Q 19</c:v>
                </c:pt>
                <c:pt idx="18">
                  <c:v>3Q 19</c:v>
                </c:pt>
                <c:pt idx="19">
                  <c:v>4Q 19</c:v>
                </c:pt>
                <c:pt idx="20">
                  <c:v>1Q 20</c:v>
                </c:pt>
                <c:pt idx="21">
                  <c:v>2Q 20</c:v>
                </c:pt>
                <c:pt idx="22">
                  <c:v>3Q 20</c:v>
                </c:pt>
                <c:pt idx="23">
                  <c:v>4Q 20</c:v>
                </c:pt>
              </c:strCache>
            </c:strRef>
          </c:cat>
          <c:val>
            <c:numRef>
              <c:f>'Charts for slides'!$Z$31:$AW$31</c:f>
              <c:numCache>
                <c:formatCode>0.0%</c:formatCode>
                <c:ptCount val="24"/>
                <c:pt idx="0">
                  <c:v>0.28624980949418211</c:v>
                </c:pt>
                <c:pt idx="1">
                  <c:v>0.13827721282521077</c:v>
                </c:pt>
                <c:pt idx="2">
                  <c:v>4.6632607062302656E-2</c:v>
                </c:pt>
                <c:pt idx="3">
                  <c:v>1.207115884894927E-2</c:v>
                </c:pt>
                <c:pt idx="4">
                  <c:v>0.13470305881494249</c:v>
                </c:pt>
                <c:pt idx="5">
                  <c:v>0.13803079233548687</c:v>
                </c:pt>
                <c:pt idx="6">
                  <c:v>0.17236170014942043</c:v>
                </c:pt>
                <c:pt idx="7">
                  <c:v>0.21570078329681963</c:v>
                </c:pt>
                <c:pt idx="8">
                  <c:v>0.11549390892446554</c:v>
                </c:pt>
                <c:pt idx="9">
                  <c:v>0.22537080078287453</c:v>
                </c:pt>
                <c:pt idx="10">
                  <c:v>0.18984010722799738</c:v>
                </c:pt>
                <c:pt idx="11">
                  <c:v>0.3243810903471458</c:v>
                </c:pt>
                <c:pt idx="12">
                  <c:v>0.97830227795834257</c:v>
                </c:pt>
                <c:pt idx="13">
                  <c:v>0.63305929682934781</c:v>
                </c:pt>
                <c:pt idx="14">
                  <c:v>-1</c:v>
                </c:pt>
                <c:pt idx="15">
                  <c:v>-1</c:v>
                </c:pt>
                <c:pt idx="16">
                  <c:v>-1</c:v>
                </c:pt>
                <c:pt idx="17">
                  <c:v>-1</c:v>
                </c:pt>
                <c:pt idx="18">
                  <c:v>0</c:v>
                </c:pt>
                <c:pt idx="19">
                  <c:v>0</c:v>
                </c:pt>
                <c:pt idx="20">
                  <c:v>0</c:v>
                </c:pt>
                <c:pt idx="21">
                  <c:v>0</c:v>
                </c:pt>
                <c:pt idx="22">
                  <c:v>0</c:v>
                </c:pt>
                <c:pt idx="23">
                  <c:v>0</c:v>
                </c:pt>
              </c:numCache>
            </c:numRef>
          </c:val>
          <c:extLst xmlns:c16r2="http://schemas.microsoft.com/office/drawing/2015/06/chart">
            <c:ext xmlns:c16="http://schemas.microsoft.com/office/drawing/2014/chart" uri="{C3380CC4-5D6E-409C-BE32-E72D297353CC}">
              <c16:uniqueId val="{00000000-48E1-524F-879A-EE4102FB5F93}"/>
            </c:ext>
          </c:extLst>
        </c:ser>
        <c:ser>
          <c:idx val="1"/>
          <c:order val="1"/>
          <c:tx>
            <c:strRef>
              <c:f>'Charts for slides'!$U$30</c:f>
              <c:strCache>
                <c:ptCount val="1"/>
                <c:pt idx="0">
                  <c:v>CSP</c:v>
                </c:pt>
              </c:strCache>
            </c:strRef>
          </c:tx>
          <c:invertIfNegative val="0"/>
          <c:cat>
            <c:strRef>
              <c:f>'Charts for slides'!$Z$29:$AW$29</c:f>
              <c:strCache>
                <c:ptCount val="24"/>
                <c:pt idx="0">
                  <c:v>1Q 15</c:v>
                </c:pt>
                <c:pt idx="1">
                  <c:v>2Q 15</c:v>
                </c:pt>
                <c:pt idx="2">
                  <c:v>3Q 15</c:v>
                </c:pt>
                <c:pt idx="3">
                  <c:v>4Q 15</c:v>
                </c:pt>
                <c:pt idx="4">
                  <c:v>1Q 16</c:v>
                </c:pt>
                <c:pt idx="5">
                  <c:v>2Q 16</c:v>
                </c:pt>
                <c:pt idx="6">
                  <c:v>3Q 16</c:v>
                </c:pt>
                <c:pt idx="7">
                  <c:v>4Q 16</c:v>
                </c:pt>
                <c:pt idx="8">
                  <c:v>1Q 17</c:v>
                </c:pt>
                <c:pt idx="9">
                  <c:v>2Q 17</c:v>
                </c:pt>
                <c:pt idx="10">
                  <c:v>3Q 17</c:v>
                </c:pt>
                <c:pt idx="11">
                  <c:v>4Q 17</c:v>
                </c:pt>
                <c:pt idx="12">
                  <c:v>1Q 18</c:v>
                </c:pt>
                <c:pt idx="13">
                  <c:v>2Q 18</c:v>
                </c:pt>
                <c:pt idx="14">
                  <c:v>3Q 18</c:v>
                </c:pt>
                <c:pt idx="15">
                  <c:v>4Q 18</c:v>
                </c:pt>
                <c:pt idx="16">
                  <c:v>1Q 19</c:v>
                </c:pt>
                <c:pt idx="17">
                  <c:v>2Q 19</c:v>
                </c:pt>
                <c:pt idx="18">
                  <c:v>3Q 19</c:v>
                </c:pt>
                <c:pt idx="19">
                  <c:v>4Q 19</c:v>
                </c:pt>
                <c:pt idx="20">
                  <c:v>1Q 20</c:v>
                </c:pt>
                <c:pt idx="21">
                  <c:v>2Q 20</c:v>
                </c:pt>
                <c:pt idx="22">
                  <c:v>3Q 20</c:v>
                </c:pt>
                <c:pt idx="23">
                  <c:v>4Q 20</c:v>
                </c:pt>
              </c:strCache>
            </c:strRef>
          </c:cat>
          <c:val>
            <c:numRef>
              <c:f>'Charts for slides'!$Z$30:$AW$30</c:f>
              <c:numCache>
                <c:formatCode>0%</c:formatCode>
                <c:ptCount val="24"/>
                <c:pt idx="0">
                  <c:v>-0.12033516676227562</c:v>
                </c:pt>
                <c:pt idx="1">
                  <c:v>-0.12359542930168566</c:v>
                </c:pt>
                <c:pt idx="2">
                  <c:v>0.15246042320500131</c:v>
                </c:pt>
                <c:pt idx="3">
                  <c:v>0.12907665023773518</c:v>
                </c:pt>
                <c:pt idx="4">
                  <c:v>5.2744963972386927E-2</c:v>
                </c:pt>
                <c:pt idx="5">
                  <c:v>-1.2103578964339889E-2</c:v>
                </c:pt>
                <c:pt idx="6">
                  <c:v>-0.13577773311269659</c:v>
                </c:pt>
                <c:pt idx="7">
                  <c:v>-0.10016515325697428</c:v>
                </c:pt>
                <c:pt idx="8">
                  <c:v>-1.9657665802111146E-2</c:v>
                </c:pt>
                <c:pt idx="9">
                  <c:v>3.227700431426106E-2</c:v>
                </c:pt>
                <c:pt idx="10">
                  <c:v>-2.6116325221698156E-2</c:v>
                </c:pt>
                <c:pt idx="11">
                  <c:v>-8.1956789590797885E-2</c:v>
                </c:pt>
                <c:pt idx="12">
                  <c:v>5.6584802142641166E-2</c:v>
                </c:pt>
                <c:pt idx="13">
                  <c:v>-4.4435313932625897E-3</c:v>
                </c:pt>
                <c:pt idx="14">
                  <c:v>-1</c:v>
                </c:pt>
                <c:pt idx="15">
                  <c:v>-1</c:v>
                </c:pt>
                <c:pt idx="16" formatCode="0.0%">
                  <c:v>-1</c:v>
                </c:pt>
                <c:pt idx="17" formatCode="0.0%">
                  <c:v>-1</c:v>
                </c:pt>
                <c:pt idx="18" formatCode="0.0%">
                  <c:v>0</c:v>
                </c:pt>
                <c:pt idx="19" formatCode="0.0%">
                  <c:v>0</c:v>
                </c:pt>
                <c:pt idx="20" formatCode="0.0%">
                  <c:v>0</c:v>
                </c:pt>
                <c:pt idx="21" formatCode="0.0%">
                  <c:v>0</c:v>
                </c:pt>
                <c:pt idx="22" formatCode="0.0%">
                  <c:v>0</c:v>
                </c:pt>
                <c:pt idx="23" formatCode="0.0%">
                  <c:v>0</c:v>
                </c:pt>
              </c:numCache>
            </c:numRef>
          </c:val>
          <c:extLst xmlns:c16r2="http://schemas.microsoft.com/office/drawing/2015/06/chart">
            <c:ext xmlns:c16="http://schemas.microsoft.com/office/drawing/2014/chart" uri="{C3380CC4-5D6E-409C-BE32-E72D297353CC}">
              <c16:uniqueId val="{00000001-48E1-524F-879A-EE4102FB5F93}"/>
            </c:ext>
          </c:extLst>
        </c:ser>
        <c:dLbls>
          <c:showLegendKey val="0"/>
          <c:showVal val="0"/>
          <c:showCatName val="0"/>
          <c:showSerName val="0"/>
          <c:showPercent val="0"/>
          <c:showBubbleSize val="0"/>
        </c:dLbls>
        <c:gapWidth val="150"/>
        <c:axId val="75408128"/>
        <c:axId val="75409664"/>
      </c:barChart>
      <c:catAx>
        <c:axId val="75408128"/>
        <c:scaling>
          <c:orientation val="minMax"/>
        </c:scaling>
        <c:delete val="0"/>
        <c:axPos val="b"/>
        <c:numFmt formatCode="General" sourceLinked="0"/>
        <c:majorTickMark val="out"/>
        <c:minorTickMark val="none"/>
        <c:tickLblPos val="nextTo"/>
        <c:txPr>
          <a:bodyPr/>
          <a:lstStyle/>
          <a:p>
            <a:pPr>
              <a:defRPr sz="1050" b="0"/>
            </a:pPr>
            <a:endParaRPr lang="en-US"/>
          </a:p>
        </c:txPr>
        <c:crossAx val="75409664"/>
        <c:crosses val="autoZero"/>
        <c:auto val="1"/>
        <c:lblAlgn val="ctr"/>
        <c:lblOffset val="200"/>
        <c:noMultiLvlLbl val="0"/>
      </c:catAx>
      <c:valAx>
        <c:axId val="75409664"/>
        <c:scaling>
          <c:orientation val="minMax"/>
          <c:max val="1"/>
          <c:min val="-0.2"/>
        </c:scaling>
        <c:delete val="0"/>
        <c:axPos val="l"/>
        <c:majorGridlines/>
        <c:numFmt formatCode="0%" sourceLinked="0"/>
        <c:majorTickMark val="out"/>
        <c:minorTickMark val="none"/>
        <c:tickLblPos val="nextTo"/>
        <c:txPr>
          <a:bodyPr/>
          <a:lstStyle/>
          <a:p>
            <a:pPr>
              <a:defRPr sz="1200" b="0"/>
            </a:pPr>
            <a:endParaRPr lang="en-US"/>
          </a:p>
        </c:txPr>
        <c:crossAx val="75408128"/>
        <c:crosses val="autoZero"/>
        <c:crossBetween val="between"/>
        <c:majorUnit val="0.2"/>
      </c:valAx>
    </c:plotArea>
    <c:legend>
      <c:legendPos val="t"/>
      <c:overlay val="0"/>
      <c:txPr>
        <a:bodyPr/>
        <a:lstStyle/>
        <a:p>
          <a:pPr>
            <a:defRPr sz="1600"/>
          </a:pPr>
          <a:endParaRPr lang="en-US"/>
        </a:p>
      </c:txPr>
    </c:legend>
    <c:plotVisOnly val="1"/>
    <c:dispBlanksAs val="gap"/>
    <c:showDLblsOverMax val="0"/>
  </c:chart>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208535087426599"/>
          <c:y val="6.1246493175796717E-2"/>
          <c:w val="0.84932359727531204"/>
          <c:h val="0.79108753571829882"/>
        </c:manualLayout>
      </c:layout>
      <c:barChart>
        <c:barDir val="col"/>
        <c:grouping val="clustered"/>
        <c:varyColors val="0"/>
        <c:ser>
          <c:idx val="0"/>
          <c:order val="0"/>
          <c:tx>
            <c:strRef>
              <c:f>'Charts for slides'!$E$144</c:f>
              <c:strCache>
                <c:ptCount val="1"/>
                <c:pt idx="0">
                  <c:v>Total</c:v>
                </c:pt>
              </c:strCache>
            </c:strRef>
          </c:tx>
          <c:invertIfNegative val="0"/>
          <c:cat>
            <c:strRef>
              <c:f>'Charts for slides'!$J$129:$AW$129</c:f>
              <c:strCache>
                <c:ptCount val="40"/>
                <c:pt idx="0">
                  <c:v>1Q 11</c:v>
                </c:pt>
                <c:pt idx="1">
                  <c:v>2Q 11</c:v>
                </c:pt>
                <c:pt idx="2">
                  <c:v>3Q 11</c:v>
                </c:pt>
                <c:pt idx="3">
                  <c:v>4Q 11</c:v>
                </c:pt>
                <c:pt idx="4">
                  <c:v>1Q 12</c:v>
                </c:pt>
                <c:pt idx="5">
                  <c:v>2Q 12</c:v>
                </c:pt>
                <c:pt idx="6">
                  <c:v>3Q 12</c:v>
                </c:pt>
                <c:pt idx="7">
                  <c:v>4Q 12</c:v>
                </c:pt>
                <c:pt idx="8">
                  <c:v>1Q 13</c:v>
                </c:pt>
                <c:pt idx="9">
                  <c:v>2Q 13</c:v>
                </c:pt>
                <c:pt idx="10">
                  <c:v>3Q 13</c:v>
                </c:pt>
                <c:pt idx="11">
                  <c:v>4Q 13</c:v>
                </c:pt>
                <c:pt idx="12">
                  <c:v>1Q 14</c:v>
                </c:pt>
                <c:pt idx="13">
                  <c:v>2Q 14</c:v>
                </c:pt>
                <c:pt idx="14">
                  <c:v>3Q 14</c:v>
                </c:pt>
                <c:pt idx="15">
                  <c:v>4Q 14</c:v>
                </c:pt>
                <c:pt idx="16">
                  <c:v>1Q 15</c:v>
                </c:pt>
                <c:pt idx="17">
                  <c:v>2Q 15</c:v>
                </c:pt>
                <c:pt idx="18">
                  <c:v>3Q 15</c:v>
                </c:pt>
                <c:pt idx="19">
                  <c:v>4Q 15</c:v>
                </c:pt>
                <c:pt idx="20">
                  <c:v>1Q 16</c:v>
                </c:pt>
                <c:pt idx="21">
                  <c:v>2Q 16</c:v>
                </c:pt>
                <c:pt idx="22">
                  <c:v>3Q 16</c:v>
                </c:pt>
                <c:pt idx="23">
                  <c:v>4Q 16</c:v>
                </c:pt>
                <c:pt idx="24">
                  <c:v>1Q 17</c:v>
                </c:pt>
                <c:pt idx="25">
                  <c:v>2Q 17</c:v>
                </c:pt>
                <c:pt idx="26">
                  <c:v>3Q 17</c:v>
                </c:pt>
                <c:pt idx="27">
                  <c:v>4Q 17</c:v>
                </c:pt>
                <c:pt idx="28">
                  <c:v>1Q 18</c:v>
                </c:pt>
                <c:pt idx="29">
                  <c:v>2Q 18</c:v>
                </c:pt>
                <c:pt idx="30">
                  <c:v>3Q 18</c:v>
                </c:pt>
                <c:pt idx="31">
                  <c:v>4Q 18</c:v>
                </c:pt>
                <c:pt idx="32">
                  <c:v>1Q 19</c:v>
                </c:pt>
                <c:pt idx="33">
                  <c:v>2Q 19</c:v>
                </c:pt>
                <c:pt idx="34">
                  <c:v>3Q 19</c:v>
                </c:pt>
                <c:pt idx="35">
                  <c:v>4Q 19</c:v>
                </c:pt>
                <c:pt idx="36">
                  <c:v>1Q 20</c:v>
                </c:pt>
                <c:pt idx="37">
                  <c:v>2Q 20</c:v>
                </c:pt>
                <c:pt idx="38">
                  <c:v>3Q 20</c:v>
                </c:pt>
                <c:pt idx="39">
                  <c:v>4Q 20</c:v>
                </c:pt>
              </c:strCache>
            </c:strRef>
          </c:cat>
          <c:val>
            <c:numRef>
              <c:f>'Charts for slides'!$J$144:$AW$144</c:f>
              <c:numCache>
                <c:formatCode>_("$"* #,##0.0_);_("$"* \(#,##0.0\);_("$"* "-"??_);_(@_)</c:formatCode>
                <c:ptCount val="40"/>
                <c:pt idx="0">
                  <c:v>24.510950999999999</c:v>
                </c:pt>
                <c:pt idx="1">
                  <c:v>25.127827</c:v>
                </c:pt>
                <c:pt idx="2">
                  <c:v>25.865422000000002</c:v>
                </c:pt>
                <c:pt idx="3">
                  <c:v>26.773100000000003</c:v>
                </c:pt>
                <c:pt idx="4">
                  <c:v>24.917959999999997</c:v>
                </c:pt>
                <c:pt idx="5">
                  <c:v>25.729540000000004</c:v>
                </c:pt>
                <c:pt idx="6">
                  <c:v>25.320499999999999</c:v>
                </c:pt>
                <c:pt idx="7">
                  <c:v>27.326839</c:v>
                </c:pt>
                <c:pt idx="8">
                  <c:v>24.482127999999999</c:v>
                </c:pt>
                <c:pt idx="9">
                  <c:v>25.718239999999998</c:v>
                </c:pt>
                <c:pt idx="10">
                  <c:v>25.693574999999999</c:v>
                </c:pt>
                <c:pt idx="11">
                  <c:v>26.513776</c:v>
                </c:pt>
                <c:pt idx="12">
                  <c:v>23.923551000000003</c:v>
                </c:pt>
                <c:pt idx="13">
                  <c:v>25.837162000000003</c:v>
                </c:pt>
                <c:pt idx="14">
                  <c:v>25.464482999999998</c:v>
                </c:pt>
                <c:pt idx="15">
                  <c:v>27.109323000000003</c:v>
                </c:pt>
                <c:pt idx="16">
                  <c:v>24.800960999999997</c:v>
                </c:pt>
                <c:pt idx="17">
                  <c:v>26.316146</c:v>
                </c:pt>
                <c:pt idx="18">
                  <c:v>26.084898000000003</c:v>
                </c:pt>
                <c:pt idx="19">
                  <c:v>27.102388000000001</c:v>
                </c:pt>
                <c:pt idx="20">
                  <c:v>25.502604284997858</c:v>
                </c:pt>
                <c:pt idx="21">
                  <c:v>26.715280254422247</c:v>
                </c:pt>
                <c:pt idx="22">
                  <c:v>27.501141141252166</c:v>
                </c:pt>
                <c:pt idx="23">
                  <c:v>30.102988406755404</c:v>
                </c:pt>
                <c:pt idx="24">
                  <c:v>27.258282267973858</c:v>
                </c:pt>
                <c:pt idx="25">
                  <c:v>28.999511934359358</c:v>
                </c:pt>
                <c:pt idx="26">
                  <c:v>30.201477480672992</c:v>
                </c:pt>
                <c:pt idx="27">
                  <c:v>33.751554335529967</c:v>
                </c:pt>
                <c:pt idx="28">
                  <c:v>30.992341488893093</c:v>
                </c:pt>
                <c:pt idx="29">
                  <c:v>34.254704551114436</c:v>
                </c:pt>
                <c:pt idx="30">
                  <c:v>0</c:v>
                </c:pt>
                <c:pt idx="31">
                  <c:v>0</c:v>
                </c:pt>
                <c:pt idx="32">
                  <c:v>0</c:v>
                </c:pt>
                <c:pt idx="33">
                  <c:v>0</c:v>
                </c:pt>
                <c:pt idx="34">
                  <c:v>0</c:v>
                </c:pt>
                <c:pt idx="35">
                  <c:v>0</c:v>
                </c:pt>
                <c:pt idx="36">
                  <c:v>0</c:v>
                </c:pt>
                <c:pt idx="37">
                  <c:v>0</c:v>
                </c:pt>
                <c:pt idx="38">
                  <c:v>0</c:v>
                </c:pt>
                <c:pt idx="39">
                  <c:v>0</c:v>
                </c:pt>
              </c:numCache>
            </c:numRef>
          </c:val>
          <c:extLst xmlns:c16r2="http://schemas.microsoft.com/office/drawing/2015/06/chart">
            <c:ext xmlns:c16="http://schemas.microsoft.com/office/drawing/2014/chart" uri="{C3380CC4-5D6E-409C-BE32-E72D297353CC}">
              <c16:uniqueId val="{00000001-38F8-3143-BD5D-45828F643D4D}"/>
            </c:ext>
          </c:extLst>
        </c:ser>
        <c:dLbls>
          <c:showLegendKey val="0"/>
          <c:showVal val="0"/>
          <c:showCatName val="0"/>
          <c:showSerName val="0"/>
          <c:showPercent val="0"/>
          <c:showBubbleSize val="0"/>
        </c:dLbls>
        <c:gapWidth val="150"/>
        <c:axId val="75437952"/>
        <c:axId val="75439488"/>
      </c:barChart>
      <c:catAx>
        <c:axId val="75437952"/>
        <c:scaling>
          <c:orientation val="minMax"/>
        </c:scaling>
        <c:delete val="0"/>
        <c:axPos val="b"/>
        <c:numFmt formatCode="General" sourceLinked="0"/>
        <c:majorTickMark val="out"/>
        <c:minorTickMark val="none"/>
        <c:tickLblPos val="nextTo"/>
        <c:txPr>
          <a:bodyPr/>
          <a:lstStyle/>
          <a:p>
            <a:pPr>
              <a:defRPr sz="1050"/>
            </a:pPr>
            <a:endParaRPr lang="en-US"/>
          </a:p>
        </c:txPr>
        <c:crossAx val="75439488"/>
        <c:crosses val="autoZero"/>
        <c:auto val="1"/>
        <c:lblAlgn val="ctr"/>
        <c:lblOffset val="100"/>
        <c:tickLblSkip val="2"/>
        <c:noMultiLvlLbl val="0"/>
      </c:catAx>
      <c:valAx>
        <c:axId val="75439488"/>
        <c:scaling>
          <c:orientation val="minMax"/>
          <c:min val="0"/>
        </c:scaling>
        <c:delete val="0"/>
        <c:axPos val="l"/>
        <c:majorGridlines/>
        <c:title>
          <c:tx>
            <c:rich>
              <a:bodyPr rot="-5400000" vert="horz"/>
              <a:lstStyle/>
              <a:p>
                <a:pPr>
                  <a:defRPr sz="1200" b="0"/>
                </a:pPr>
                <a:r>
                  <a:rPr lang="en-US" sz="1200" b="0"/>
                  <a:t>$ billions</a:t>
                </a:r>
              </a:p>
            </c:rich>
          </c:tx>
          <c:layout>
            <c:manualLayout>
              <c:xMode val="edge"/>
              <c:yMode val="edge"/>
              <c:x val="4.8589372582375596E-3"/>
              <c:y val="0.37251966387137597"/>
            </c:manualLayout>
          </c:layout>
          <c:overlay val="0"/>
        </c:title>
        <c:numFmt formatCode="&quot;$&quot;#,##0_);\(&quot;$&quot;#,##0\)" sourceLinked="0"/>
        <c:majorTickMark val="out"/>
        <c:minorTickMark val="none"/>
        <c:tickLblPos val="nextTo"/>
        <c:txPr>
          <a:bodyPr/>
          <a:lstStyle/>
          <a:p>
            <a:pPr>
              <a:defRPr sz="1200"/>
            </a:pPr>
            <a:endParaRPr lang="en-US"/>
          </a:p>
        </c:txPr>
        <c:crossAx val="75437952"/>
        <c:crosses val="autoZero"/>
        <c:crossBetween val="between"/>
      </c:valAx>
    </c:plotArea>
    <c:plotVisOnly val="1"/>
    <c:dispBlanksAs val="gap"/>
    <c:showDLblsOverMax val="0"/>
  </c:chart>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pPr>
            <a:r>
              <a:rPr lang="en-US" sz="1600"/>
              <a:t>Small company revenues</a:t>
            </a:r>
          </a:p>
        </c:rich>
      </c:tx>
      <c:overlay val="0"/>
    </c:title>
    <c:autoTitleDeleted val="0"/>
    <c:plotArea>
      <c:layout>
        <c:manualLayout>
          <c:layoutTarget val="inner"/>
          <c:xMode val="edge"/>
          <c:yMode val="edge"/>
          <c:x val="0.12364587374303138"/>
          <c:y val="0.107423856319198"/>
          <c:w val="0.70003774719838208"/>
          <c:h val="0.72137185085143418"/>
        </c:manualLayout>
      </c:layout>
      <c:lineChart>
        <c:grouping val="standard"/>
        <c:varyColors val="0"/>
        <c:ser>
          <c:idx val="4"/>
          <c:order val="0"/>
          <c:tx>
            <c:strRef>
              <c:f>'Charts for slides'!$E$143</c:f>
              <c:strCache>
                <c:ptCount val="1"/>
                <c:pt idx="0">
                  <c:v>Oracle - Hardware</c:v>
                </c:pt>
              </c:strCache>
            </c:strRef>
          </c:tx>
          <c:marker>
            <c:symbol val="none"/>
          </c:marker>
          <c:cat>
            <c:strRef>
              <c:f>'Charts for slides'!$Z$129:$AW$129</c:f>
              <c:strCache>
                <c:ptCount val="24"/>
                <c:pt idx="0">
                  <c:v>1Q 15</c:v>
                </c:pt>
                <c:pt idx="1">
                  <c:v>2Q 15</c:v>
                </c:pt>
                <c:pt idx="2">
                  <c:v>3Q 15</c:v>
                </c:pt>
                <c:pt idx="3">
                  <c:v>4Q 15</c:v>
                </c:pt>
                <c:pt idx="4">
                  <c:v>1Q 16</c:v>
                </c:pt>
                <c:pt idx="5">
                  <c:v>2Q 16</c:v>
                </c:pt>
                <c:pt idx="6">
                  <c:v>3Q 16</c:v>
                </c:pt>
                <c:pt idx="7">
                  <c:v>4Q 16</c:v>
                </c:pt>
                <c:pt idx="8">
                  <c:v>1Q 17</c:v>
                </c:pt>
                <c:pt idx="9">
                  <c:v>2Q 17</c:v>
                </c:pt>
                <c:pt idx="10">
                  <c:v>3Q 17</c:v>
                </c:pt>
                <c:pt idx="11">
                  <c:v>4Q 17</c:v>
                </c:pt>
                <c:pt idx="12">
                  <c:v>1Q 18</c:v>
                </c:pt>
                <c:pt idx="13">
                  <c:v>2Q 18</c:v>
                </c:pt>
                <c:pt idx="14">
                  <c:v>3Q 18</c:v>
                </c:pt>
                <c:pt idx="15">
                  <c:v>4Q 18</c:v>
                </c:pt>
                <c:pt idx="16">
                  <c:v>1Q 19</c:v>
                </c:pt>
                <c:pt idx="17">
                  <c:v>2Q 19</c:v>
                </c:pt>
                <c:pt idx="18">
                  <c:v>3Q 19</c:v>
                </c:pt>
                <c:pt idx="19">
                  <c:v>4Q 19</c:v>
                </c:pt>
                <c:pt idx="20">
                  <c:v>1Q 20</c:v>
                </c:pt>
                <c:pt idx="21">
                  <c:v>2Q 20</c:v>
                </c:pt>
                <c:pt idx="22">
                  <c:v>3Q 20</c:v>
                </c:pt>
                <c:pt idx="23">
                  <c:v>4Q 20</c:v>
                </c:pt>
              </c:strCache>
            </c:strRef>
          </c:cat>
          <c:val>
            <c:numRef>
              <c:f>'Charts for slides'!$Z$143:$AW$143</c:f>
              <c:numCache>
                <c:formatCode>_("$"* #,##0.00_);_("$"* \(#,##0.00\);_("$"* "-"??_);_(@_)</c:formatCode>
                <c:ptCount val="24"/>
                <c:pt idx="0">
                  <c:v>0.71199999999999997</c:v>
                </c:pt>
                <c:pt idx="1">
                  <c:v>0.81799999999999995</c:v>
                </c:pt>
                <c:pt idx="2">
                  <c:v>0.56999999999999995</c:v>
                </c:pt>
                <c:pt idx="3">
                  <c:v>0.57299999999999995</c:v>
                </c:pt>
                <c:pt idx="4">
                  <c:v>0.60399999999999998</c:v>
                </c:pt>
                <c:pt idx="5">
                  <c:v>0.72499999999999998</c:v>
                </c:pt>
                <c:pt idx="6">
                  <c:v>0.996</c:v>
                </c:pt>
                <c:pt idx="7">
                  <c:v>1.014</c:v>
                </c:pt>
                <c:pt idx="8">
                  <c:v>1.028</c:v>
                </c:pt>
                <c:pt idx="9">
                  <c:v>1.1140000000000001</c:v>
                </c:pt>
                <c:pt idx="10">
                  <c:v>0.94299999999999995</c:v>
                </c:pt>
                <c:pt idx="11">
                  <c:v>0.94</c:v>
                </c:pt>
                <c:pt idx="12">
                  <c:v>0.99399999999999999</c:v>
                </c:pt>
                <c:pt idx="13">
                  <c:v>1.115</c:v>
                </c:pt>
                <c:pt idx="14">
                  <c:v>0</c:v>
                </c:pt>
                <c:pt idx="15">
                  <c:v>0</c:v>
                </c:pt>
                <c:pt idx="16">
                  <c:v>0</c:v>
                </c:pt>
                <c:pt idx="17">
                  <c:v>0</c:v>
                </c:pt>
                <c:pt idx="18">
                  <c:v>0</c:v>
                </c:pt>
                <c:pt idx="19">
                  <c:v>0</c:v>
                </c:pt>
                <c:pt idx="20">
                  <c:v>0</c:v>
                </c:pt>
                <c:pt idx="21">
                  <c:v>0</c:v>
                </c:pt>
                <c:pt idx="22">
                  <c:v>0</c:v>
                </c:pt>
                <c:pt idx="23">
                  <c:v>0</c:v>
                </c:pt>
              </c:numCache>
            </c:numRef>
          </c:val>
          <c:smooth val="0"/>
          <c:extLst xmlns:c16r2="http://schemas.microsoft.com/office/drawing/2015/06/chart">
            <c:ext xmlns:c16="http://schemas.microsoft.com/office/drawing/2014/chart" uri="{C3380CC4-5D6E-409C-BE32-E72D297353CC}">
              <c16:uniqueId val="{00000001-C7CA-6F49-9685-39D8C8B830B4}"/>
            </c:ext>
          </c:extLst>
        </c:ser>
        <c:ser>
          <c:idx val="6"/>
          <c:order val="1"/>
          <c:tx>
            <c:strRef>
              <c:f>'Charts for slides'!$E$142</c:f>
              <c:strCache>
                <c:ptCount val="1"/>
                <c:pt idx="0">
                  <c:v>NetApp</c:v>
                </c:pt>
              </c:strCache>
            </c:strRef>
          </c:tx>
          <c:spPr>
            <a:ln>
              <a:solidFill>
                <a:schemeClr val="accent6">
                  <a:lumMod val="75000"/>
                </a:schemeClr>
              </a:solidFill>
            </a:ln>
          </c:spPr>
          <c:marker>
            <c:symbol val="diamond"/>
            <c:size val="5"/>
            <c:spPr>
              <a:solidFill>
                <a:schemeClr val="accent6">
                  <a:lumMod val="75000"/>
                </a:schemeClr>
              </a:solidFill>
              <a:ln>
                <a:solidFill>
                  <a:schemeClr val="accent6">
                    <a:lumMod val="75000"/>
                  </a:schemeClr>
                </a:solidFill>
              </a:ln>
            </c:spPr>
          </c:marker>
          <c:cat>
            <c:strRef>
              <c:f>'Charts for slides'!$Z$129:$AW$129</c:f>
              <c:strCache>
                <c:ptCount val="24"/>
                <c:pt idx="0">
                  <c:v>1Q 15</c:v>
                </c:pt>
                <c:pt idx="1">
                  <c:v>2Q 15</c:v>
                </c:pt>
                <c:pt idx="2">
                  <c:v>3Q 15</c:v>
                </c:pt>
                <c:pt idx="3">
                  <c:v>4Q 15</c:v>
                </c:pt>
                <c:pt idx="4">
                  <c:v>1Q 16</c:v>
                </c:pt>
                <c:pt idx="5">
                  <c:v>2Q 16</c:v>
                </c:pt>
                <c:pt idx="6">
                  <c:v>3Q 16</c:v>
                </c:pt>
                <c:pt idx="7">
                  <c:v>4Q 16</c:v>
                </c:pt>
                <c:pt idx="8">
                  <c:v>1Q 17</c:v>
                </c:pt>
                <c:pt idx="9">
                  <c:v>2Q 17</c:v>
                </c:pt>
                <c:pt idx="10">
                  <c:v>3Q 17</c:v>
                </c:pt>
                <c:pt idx="11">
                  <c:v>4Q 17</c:v>
                </c:pt>
                <c:pt idx="12">
                  <c:v>1Q 18</c:v>
                </c:pt>
                <c:pt idx="13">
                  <c:v>2Q 18</c:v>
                </c:pt>
                <c:pt idx="14">
                  <c:v>3Q 18</c:v>
                </c:pt>
                <c:pt idx="15">
                  <c:v>4Q 18</c:v>
                </c:pt>
                <c:pt idx="16">
                  <c:v>1Q 19</c:v>
                </c:pt>
                <c:pt idx="17">
                  <c:v>2Q 19</c:v>
                </c:pt>
                <c:pt idx="18">
                  <c:v>3Q 19</c:v>
                </c:pt>
                <c:pt idx="19">
                  <c:v>4Q 19</c:v>
                </c:pt>
                <c:pt idx="20">
                  <c:v>1Q 20</c:v>
                </c:pt>
                <c:pt idx="21">
                  <c:v>2Q 20</c:v>
                </c:pt>
                <c:pt idx="22">
                  <c:v>3Q 20</c:v>
                </c:pt>
                <c:pt idx="23">
                  <c:v>4Q 20</c:v>
                </c:pt>
              </c:strCache>
            </c:strRef>
          </c:cat>
          <c:val>
            <c:numRef>
              <c:f>'Charts for slides'!$Z$142:$AW$142</c:f>
              <c:numCache>
                <c:formatCode>_("$"* #,##0.0_);_("$"* \(#,##0.0\);_("$"* "-"??_);_(@_)</c:formatCode>
                <c:ptCount val="24"/>
                <c:pt idx="0">
                  <c:v>0.91339999999999999</c:v>
                </c:pt>
                <c:pt idx="1">
                  <c:v>0.66400000000000003</c:v>
                </c:pt>
                <c:pt idx="2">
                  <c:v>0.81499999999999995</c:v>
                </c:pt>
                <c:pt idx="3">
                  <c:v>0.75</c:v>
                </c:pt>
                <c:pt idx="4">
                  <c:v>0.75700000000000001</c:v>
                </c:pt>
                <c:pt idx="5">
                  <c:v>0.66</c:v>
                </c:pt>
                <c:pt idx="6">
                  <c:v>0.71</c:v>
                </c:pt>
                <c:pt idx="7">
                  <c:v>0.78400000000000003</c:v>
                </c:pt>
                <c:pt idx="8">
                  <c:v>0.85199999999999998</c:v>
                </c:pt>
                <c:pt idx="9">
                  <c:v>0.72299999999999998</c:v>
                </c:pt>
                <c:pt idx="10">
                  <c:v>0.80700000000000005</c:v>
                </c:pt>
                <c:pt idx="11">
                  <c:v>0.92</c:v>
                </c:pt>
                <c:pt idx="12">
                  <c:v>1.0109999999999999</c:v>
                </c:pt>
                <c:pt idx="13">
                  <c:v>0.875</c:v>
                </c:pt>
                <c:pt idx="14">
                  <c:v>0</c:v>
                </c:pt>
                <c:pt idx="15">
                  <c:v>0</c:v>
                </c:pt>
                <c:pt idx="16">
                  <c:v>0</c:v>
                </c:pt>
                <c:pt idx="17">
                  <c:v>0</c:v>
                </c:pt>
                <c:pt idx="18">
                  <c:v>0</c:v>
                </c:pt>
                <c:pt idx="19">
                  <c:v>0</c:v>
                </c:pt>
                <c:pt idx="20">
                  <c:v>0</c:v>
                </c:pt>
                <c:pt idx="21">
                  <c:v>0</c:v>
                </c:pt>
                <c:pt idx="22">
                  <c:v>0</c:v>
                </c:pt>
                <c:pt idx="23">
                  <c:v>0</c:v>
                </c:pt>
              </c:numCache>
            </c:numRef>
          </c:val>
          <c:smooth val="0"/>
          <c:extLst xmlns:c16r2="http://schemas.microsoft.com/office/drawing/2015/06/chart">
            <c:ext xmlns:c16="http://schemas.microsoft.com/office/drawing/2014/chart" uri="{C3380CC4-5D6E-409C-BE32-E72D297353CC}">
              <c16:uniqueId val="{00000002-C7CA-6F49-9685-39D8C8B830B4}"/>
            </c:ext>
          </c:extLst>
        </c:ser>
        <c:ser>
          <c:idx val="0"/>
          <c:order val="2"/>
          <c:tx>
            <c:strRef>
              <c:f>'Charts for slides'!$E$139</c:f>
              <c:strCache>
                <c:ptCount val="1"/>
                <c:pt idx="0">
                  <c:v>Juniper - Routers and Switches</c:v>
                </c:pt>
              </c:strCache>
            </c:strRef>
          </c:tx>
          <c:marker>
            <c:symbol val="none"/>
          </c:marker>
          <c:cat>
            <c:strRef>
              <c:f>'Charts for slides'!$Z$129:$AW$129</c:f>
              <c:strCache>
                <c:ptCount val="24"/>
                <c:pt idx="0">
                  <c:v>1Q 15</c:v>
                </c:pt>
                <c:pt idx="1">
                  <c:v>2Q 15</c:v>
                </c:pt>
                <c:pt idx="2">
                  <c:v>3Q 15</c:v>
                </c:pt>
                <c:pt idx="3">
                  <c:v>4Q 15</c:v>
                </c:pt>
                <c:pt idx="4">
                  <c:v>1Q 16</c:v>
                </c:pt>
                <c:pt idx="5">
                  <c:v>2Q 16</c:v>
                </c:pt>
                <c:pt idx="6">
                  <c:v>3Q 16</c:v>
                </c:pt>
                <c:pt idx="7">
                  <c:v>4Q 16</c:v>
                </c:pt>
                <c:pt idx="8">
                  <c:v>1Q 17</c:v>
                </c:pt>
                <c:pt idx="9">
                  <c:v>2Q 17</c:v>
                </c:pt>
                <c:pt idx="10">
                  <c:v>3Q 17</c:v>
                </c:pt>
                <c:pt idx="11">
                  <c:v>4Q 17</c:v>
                </c:pt>
                <c:pt idx="12">
                  <c:v>1Q 18</c:v>
                </c:pt>
                <c:pt idx="13">
                  <c:v>2Q 18</c:v>
                </c:pt>
                <c:pt idx="14">
                  <c:v>3Q 18</c:v>
                </c:pt>
                <c:pt idx="15">
                  <c:v>4Q 18</c:v>
                </c:pt>
                <c:pt idx="16">
                  <c:v>1Q 19</c:v>
                </c:pt>
                <c:pt idx="17">
                  <c:v>2Q 19</c:v>
                </c:pt>
                <c:pt idx="18">
                  <c:v>3Q 19</c:v>
                </c:pt>
                <c:pt idx="19">
                  <c:v>4Q 19</c:v>
                </c:pt>
                <c:pt idx="20">
                  <c:v>1Q 20</c:v>
                </c:pt>
                <c:pt idx="21">
                  <c:v>2Q 20</c:v>
                </c:pt>
                <c:pt idx="22">
                  <c:v>3Q 20</c:v>
                </c:pt>
                <c:pt idx="23">
                  <c:v>4Q 20</c:v>
                </c:pt>
              </c:strCache>
            </c:strRef>
          </c:cat>
          <c:val>
            <c:numRef>
              <c:f>'Charts for slides'!$Z$139:$AW$139</c:f>
              <c:numCache>
                <c:formatCode>_("$"* #,##0.00_);_("$"* \(#,##0.00\);_("$"* "-"??_);_(@_)</c:formatCode>
                <c:ptCount val="24"/>
                <c:pt idx="0">
                  <c:v>0.67130000000000001</c:v>
                </c:pt>
                <c:pt idx="1">
                  <c:v>0.79259999999999986</c:v>
                </c:pt>
                <c:pt idx="2">
                  <c:v>0.80579999999999996</c:v>
                </c:pt>
                <c:pt idx="3">
                  <c:v>0.85780000000000001</c:v>
                </c:pt>
                <c:pt idx="4">
                  <c:v>0.68</c:v>
                </c:pt>
                <c:pt idx="5">
                  <c:v>0.78390000000000004</c:v>
                </c:pt>
                <c:pt idx="6">
                  <c:v>0.84199999999999997</c:v>
                </c:pt>
                <c:pt idx="7">
                  <c:v>0.90479999999999994</c:v>
                </c:pt>
                <c:pt idx="8">
                  <c:v>0.7632000000000001</c:v>
                </c:pt>
                <c:pt idx="9">
                  <c:v>0.84850000000000003</c:v>
                </c:pt>
                <c:pt idx="10">
                  <c:v>0.79800000000000004</c:v>
                </c:pt>
                <c:pt idx="11">
                  <c:v>0.74299999999999999</c:v>
                </c:pt>
                <c:pt idx="12">
                  <c:v>0.6381</c:v>
                </c:pt>
                <c:pt idx="13">
                  <c:v>0.74540000000000006</c:v>
                </c:pt>
                <c:pt idx="14">
                  <c:v>0</c:v>
                </c:pt>
                <c:pt idx="15">
                  <c:v>0</c:v>
                </c:pt>
                <c:pt idx="16">
                  <c:v>0</c:v>
                </c:pt>
                <c:pt idx="17">
                  <c:v>0</c:v>
                </c:pt>
                <c:pt idx="18">
                  <c:v>0</c:v>
                </c:pt>
                <c:pt idx="19">
                  <c:v>0</c:v>
                </c:pt>
                <c:pt idx="20">
                  <c:v>0</c:v>
                </c:pt>
                <c:pt idx="21">
                  <c:v>0</c:v>
                </c:pt>
                <c:pt idx="22">
                  <c:v>0</c:v>
                </c:pt>
                <c:pt idx="23">
                  <c:v>0</c:v>
                </c:pt>
              </c:numCache>
            </c:numRef>
          </c:val>
          <c:smooth val="0"/>
          <c:extLst xmlns:c16r2="http://schemas.microsoft.com/office/drawing/2015/06/chart">
            <c:ext xmlns:c16="http://schemas.microsoft.com/office/drawing/2014/chart" uri="{C3380CC4-5D6E-409C-BE32-E72D297353CC}">
              <c16:uniqueId val="{00000003-C7CA-6F49-9685-39D8C8B830B4}"/>
            </c:ext>
          </c:extLst>
        </c:ser>
        <c:ser>
          <c:idx val="3"/>
          <c:order val="3"/>
          <c:tx>
            <c:strRef>
              <c:f>'Charts for slides'!$E$130</c:f>
              <c:strCache>
                <c:ptCount val="1"/>
                <c:pt idx="0">
                  <c:v>Arista Networks</c:v>
                </c:pt>
              </c:strCache>
            </c:strRef>
          </c:tx>
          <c:marker>
            <c:symbol val="none"/>
          </c:marker>
          <c:cat>
            <c:strRef>
              <c:f>'Charts for slides'!$Z$129:$AW$129</c:f>
              <c:strCache>
                <c:ptCount val="24"/>
                <c:pt idx="0">
                  <c:v>1Q 15</c:v>
                </c:pt>
                <c:pt idx="1">
                  <c:v>2Q 15</c:v>
                </c:pt>
                <c:pt idx="2">
                  <c:v>3Q 15</c:v>
                </c:pt>
                <c:pt idx="3">
                  <c:v>4Q 15</c:v>
                </c:pt>
                <c:pt idx="4">
                  <c:v>1Q 16</c:v>
                </c:pt>
                <c:pt idx="5">
                  <c:v>2Q 16</c:v>
                </c:pt>
                <c:pt idx="6">
                  <c:v>3Q 16</c:v>
                </c:pt>
                <c:pt idx="7">
                  <c:v>4Q 16</c:v>
                </c:pt>
                <c:pt idx="8">
                  <c:v>1Q 17</c:v>
                </c:pt>
                <c:pt idx="9">
                  <c:v>2Q 17</c:v>
                </c:pt>
                <c:pt idx="10">
                  <c:v>3Q 17</c:v>
                </c:pt>
                <c:pt idx="11">
                  <c:v>4Q 17</c:v>
                </c:pt>
                <c:pt idx="12">
                  <c:v>1Q 18</c:v>
                </c:pt>
                <c:pt idx="13">
                  <c:v>2Q 18</c:v>
                </c:pt>
                <c:pt idx="14">
                  <c:v>3Q 18</c:v>
                </c:pt>
                <c:pt idx="15">
                  <c:v>4Q 18</c:v>
                </c:pt>
                <c:pt idx="16">
                  <c:v>1Q 19</c:v>
                </c:pt>
                <c:pt idx="17">
                  <c:v>2Q 19</c:v>
                </c:pt>
                <c:pt idx="18">
                  <c:v>3Q 19</c:v>
                </c:pt>
                <c:pt idx="19">
                  <c:v>4Q 19</c:v>
                </c:pt>
                <c:pt idx="20">
                  <c:v>1Q 20</c:v>
                </c:pt>
                <c:pt idx="21">
                  <c:v>2Q 20</c:v>
                </c:pt>
                <c:pt idx="22">
                  <c:v>3Q 20</c:v>
                </c:pt>
                <c:pt idx="23">
                  <c:v>4Q 20</c:v>
                </c:pt>
              </c:strCache>
            </c:strRef>
          </c:cat>
          <c:val>
            <c:numRef>
              <c:f>'Charts for slides'!$Z$130:$AW$130</c:f>
              <c:numCache>
                <c:formatCode>_("$"* #,##0.00_);_("$"* \(#,##0.00\);_("$"* "-"??_);_(@_)</c:formatCode>
                <c:ptCount val="24"/>
                <c:pt idx="0">
                  <c:v>0.17899999999999999</c:v>
                </c:pt>
                <c:pt idx="1">
                  <c:v>0.195552</c:v>
                </c:pt>
                <c:pt idx="2">
                  <c:v>0.2175</c:v>
                </c:pt>
                <c:pt idx="3">
                  <c:v>0.245446</c:v>
                </c:pt>
                <c:pt idx="4">
                  <c:v>0.2422</c:v>
                </c:pt>
                <c:pt idx="5">
                  <c:v>0.26874100000000001</c:v>
                </c:pt>
                <c:pt idx="6">
                  <c:v>0.29026100000000005</c:v>
                </c:pt>
                <c:pt idx="7">
                  <c:v>0.32796900000000001</c:v>
                </c:pt>
                <c:pt idx="8">
                  <c:v>0.33547500000000002</c:v>
                </c:pt>
                <c:pt idx="9">
                  <c:v>0.4052</c:v>
                </c:pt>
                <c:pt idx="10">
                  <c:v>0.43763299999999999</c:v>
                </c:pt>
                <c:pt idx="11">
                  <c:v>0.46800000000000003</c:v>
                </c:pt>
                <c:pt idx="12">
                  <c:v>0.47249999999999998</c:v>
                </c:pt>
                <c:pt idx="13">
                  <c:v>0.51979999999999993</c:v>
                </c:pt>
                <c:pt idx="14">
                  <c:v>0</c:v>
                </c:pt>
                <c:pt idx="15">
                  <c:v>0</c:v>
                </c:pt>
                <c:pt idx="16">
                  <c:v>0</c:v>
                </c:pt>
                <c:pt idx="17">
                  <c:v>0</c:v>
                </c:pt>
                <c:pt idx="18">
                  <c:v>0</c:v>
                </c:pt>
                <c:pt idx="19">
                  <c:v>0</c:v>
                </c:pt>
                <c:pt idx="20">
                  <c:v>0</c:v>
                </c:pt>
                <c:pt idx="21">
                  <c:v>0</c:v>
                </c:pt>
                <c:pt idx="22">
                  <c:v>0</c:v>
                </c:pt>
                <c:pt idx="23">
                  <c:v>0</c:v>
                </c:pt>
              </c:numCache>
            </c:numRef>
          </c:val>
          <c:smooth val="0"/>
          <c:extLst xmlns:c16r2="http://schemas.microsoft.com/office/drawing/2015/06/chart">
            <c:ext xmlns:c16="http://schemas.microsoft.com/office/drawing/2014/chart" uri="{C3380CC4-5D6E-409C-BE32-E72D297353CC}">
              <c16:uniqueId val="{00000004-C7CA-6F49-9685-39D8C8B830B4}"/>
            </c:ext>
          </c:extLst>
        </c:ser>
        <c:ser>
          <c:idx val="1"/>
          <c:order val="4"/>
          <c:tx>
            <c:strRef>
              <c:f>'Charts for slides'!$E$141</c:f>
              <c:strCache>
                <c:ptCount val="1"/>
                <c:pt idx="0">
                  <c:v>Mellanox</c:v>
                </c:pt>
              </c:strCache>
            </c:strRef>
          </c:tx>
          <c:marker>
            <c:symbol val="none"/>
          </c:marker>
          <c:cat>
            <c:strRef>
              <c:f>'Charts for slides'!$Z$129:$AW$129</c:f>
              <c:strCache>
                <c:ptCount val="24"/>
                <c:pt idx="0">
                  <c:v>1Q 15</c:v>
                </c:pt>
                <c:pt idx="1">
                  <c:v>2Q 15</c:v>
                </c:pt>
                <c:pt idx="2">
                  <c:v>3Q 15</c:v>
                </c:pt>
                <c:pt idx="3">
                  <c:v>4Q 15</c:v>
                </c:pt>
                <c:pt idx="4">
                  <c:v>1Q 16</c:v>
                </c:pt>
                <c:pt idx="5">
                  <c:v>2Q 16</c:v>
                </c:pt>
                <c:pt idx="6">
                  <c:v>3Q 16</c:v>
                </c:pt>
                <c:pt idx="7">
                  <c:v>4Q 16</c:v>
                </c:pt>
                <c:pt idx="8">
                  <c:v>1Q 17</c:v>
                </c:pt>
                <c:pt idx="9">
                  <c:v>2Q 17</c:v>
                </c:pt>
                <c:pt idx="10">
                  <c:v>3Q 17</c:v>
                </c:pt>
                <c:pt idx="11">
                  <c:v>4Q 17</c:v>
                </c:pt>
                <c:pt idx="12">
                  <c:v>1Q 18</c:v>
                </c:pt>
                <c:pt idx="13">
                  <c:v>2Q 18</c:v>
                </c:pt>
                <c:pt idx="14">
                  <c:v>3Q 18</c:v>
                </c:pt>
                <c:pt idx="15">
                  <c:v>4Q 18</c:v>
                </c:pt>
                <c:pt idx="16">
                  <c:v>1Q 19</c:v>
                </c:pt>
                <c:pt idx="17">
                  <c:v>2Q 19</c:v>
                </c:pt>
                <c:pt idx="18">
                  <c:v>3Q 19</c:v>
                </c:pt>
                <c:pt idx="19">
                  <c:v>4Q 19</c:v>
                </c:pt>
                <c:pt idx="20">
                  <c:v>1Q 20</c:v>
                </c:pt>
                <c:pt idx="21">
                  <c:v>2Q 20</c:v>
                </c:pt>
                <c:pt idx="22">
                  <c:v>3Q 20</c:v>
                </c:pt>
                <c:pt idx="23">
                  <c:v>4Q 20</c:v>
                </c:pt>
              </c:strCache>
            </c:strRef>
          </c:cat>
          <c:val>
            <c:numRef>
              <c:f>'Charts for slides'!$Z$141:$AT$141</c:f>
              <c:numCache>
                <c:formatCode>_("$"* #,##0.00_);_("$"* \(#,##0.00\);_("$"* "-"??_);_(@_)</c:formatCode>
                <c:ptCount val="21"/>
                <c:pt idx="0">
                  <c:v>0.146675</c:v>
                </c:pt>
                <c:pt idx="1">
                  <c:v>0.16309999999999999</c:v>
                </c:pt>
                <c:pt idx="2">
                  <c:v>0.1714</c:v>
                </c:pt>
                <c:pt idx="3">
                  <c:v>0.1769</c:v>
                </c:pt>
                <c:pt idx="4">
                  <c:v>0.1968</c:v>
                </c:pt>
                <c:pt idx="5">
                  <c:v>0.21480000000000002</c:v>
                </c:pt>
                <c:pt idx="6">
                  <c:v>0.22419999999999998</c:v>
                </c:pt>
                <c:pt idx="7">
                  <c:v>0.22169999999999998</c:v>
                </c:pt>
                <c:pt idx="8">
                  <c:v>0.18865100000000001</c:v>
                </c:pt>
                <c:pt idx="9">
                  <c:v>0.21199999999999999</c:v>
                </c:pt>
                <c:pt idx="10">
                  <c:v>0.22600000000000001</c:v>
                </c:pt>
                <c:pt idx="11">
                  <c:v>0.23799999999999999</c:v>
                </c:pt>
                <c:pt idx="12">
                  <c:v>0.251</c:v>
                </c:pt>
                <c:pt idx="13">
                  <c:v>0.26850000000000002</c:v>
                </c:pt>
                <c:pt idx="14">
                  <c:v>0</c:v>
                </c:pt>
                <c:pt idx="15">
                  <c:v>0</c:v>
                </c:pt>
                <c:pt idx="16">
                  <c:v>0</c:v>
                </c:pt>
                <c:pt idx="17">
                  <c:v>0</c:v>
                </c:pt>
                <c:pt idx="18">
                  <c:v>0</c:v>
                </c:pt>
                <c:pt idx="19">
                  <c:v>0</c:v>
                </c:pt>
                <c:pt idx="20">
                  <c:v>0</c:v>
                </c:pt>
              </c:numCache>
            </c:numRef>
          </c:val>
          <c:smooth val="0"/>
          <c:extLst xmlns:c16r2="http://schemas.microsoft.com/office/drawing/2015/06/chart">
            <c:ext xmlns:c16="http://schemas.microsoft.com/office/drawing/2014/chart" uri="{C3380CC4-5D6E-409C-BE32-E72D297353CC}">
              <c16:uniqueId val="{00000005-C7CA-6F49-9685-39D8C8B830B4}"/>
            </c:ext>
          </c:extLst>
        </c:ser>
        <c:ser>
          <c:idx val="5"/>
          <c:order val="5"/>
          <c:tx>
            <c:strRef>
              <c:f>'Charts for slides'!$E$134</c:f>
              <c:strCache>
                <c:ptCount val="1"/>
                <c:pt idx="0">
                  <c:v>Extreme Networks</c:v>
                </c:pt>
              </c:strCache>
            </c:strRef>
          </c:tx>
          <c:marker>
            <c:symbol val="none"/>
          </c:marker>
          <c:cat>
            <c:strRef>
              <c:f>'Charts for slides'!$Z$129:$AW$129</c:f>
              <c:strCache>
                <c:ptCount val="24"/>
                <c:pt idx="0">
                  <c:v>1Q 15</c:v>
                </c:pt>
                <c:pt idx="1">
                  <c:v>2Q 15</c:v>
                </c:pt>
                <c:pt idx="2">
                  <c:v>3Q 15</c:v>
                </c:pt>
                <c:pt idx="3">
                  <c:v>4Q 15</c:v>
                </c:pt>
                <c:pt idx="4">
                  <c:v>1Q 16</c:v>
                </c:pt>
                <c:pt idx="5">
                  <c:v>2Q 16</c:v>
                </c:pt>
                <c:pt idx="6">
                  <c:v>3Q 16</c:v>
                </c:pt>
                <c:pt idx="7">
                  <c:v>4Q 16</c:v>
                </c:pt>
                <c:pt idx="8">
                  <c:v>1Q 17</c:v>
                </c:pt>
                <c:pt idx="9">
                  <c:v>2Q 17</c:v>
                </c:pt>
                <c:pt idx="10">
                  <c:v>3Q 17</c:v>
                </c:pt>
                <c:pt idx="11">
                  <c:v>4Q 17</c:v>
                </c:pt>
                <c:pt idx="12">
                  <c:v>1Q 18</c:v>
                </c:pt>
                <c:pt idx="13">
                  <c:v>2Q 18</c:v>
                </c:pt>
                <c:pt idx="14">
                  <c:v>3Q 18</c:v>
                </c:pt>
                <c:pt idx="15">
                  <c:v>4Q 18</c:v>
                </c:pt>
                <c:pt idx="16">
                  <c:v>1Q 19</c:v>
                </c:pt>
                <c:pt idx="17">
                  <c:v>2Q 19</c:v>
                </c:pt>
                <c:pt idx="18">
                  <c:v>3Q 19</c:v>
                </c:pt>
                <c:pt idx="19">
                  <c:v>4Q 19</c:v>
                </c:pt>
                <c:pt idx="20">
                  <c:v>1Q 20</c:v>
                </c:pt>
                <c:pt idx="21">
                  <c:v>2Q 20</c:v>
                </c:pt>
                <c:pt idx="22">
                  <c:v>3Q 20</c:v>
                </c:pt>
                <c:pt idx="23">
                  <c:v>4Q 20</c:v>
                </c:pt>
              </c:strCache>
            </c:strRef>
          </c:cat>
          <c:val>
            <c:numRef>
              <c:f>'Charts for slides'!$Z$134:$AW$134</c:f>
              <c:numCache>
                <c:formatCode>_("$"* #,##0.0_);_("$"* \(#,##0.0\);_("$"* "-"??_);_(@_)</c:formatCode>
                <c:ptCount val="24"/>
                <c:pt idx="0">
                  <c:v>0.12035599999999999</c:v>
                </c:pt>
                <c:pt idx="1">
                  <c:v>0.15063399999999999</c:v>
                </c:pt>
                <c:pt idx="2">
                  <c:v>0.124958</c:v>
                </c:pt>
                <c:pt idx="3">
                  <c:v>0.139682</c:v>
                </c:pt>
                <c:pt idx="4">
                  <c:v>0.124958</c:v>
                </c:pt>
                <c:pt idx="5">
                  <c:v>0.13999600000000001</c:v>
                </c:pt>
                <c:pt idx="6">
                  <c:v>0.122642</c:v>
                </c:pt>
                <c:pt idx="7">
                  <c:v>0.14809999999999998</c:v>
                </c:pt>
                <c:pt idx="8">
                  <c:v>0.1487</c:v>
                </c:pt>
                <c:pt idx="9">
                  <c:v>0.1787</c:v>
                </c:pt>
                <c:pt idx="10">
                  <c:v>0.2117</c:v>
                </c:pt>
                <c:pt idx="11">
                  <c:v>0.23100000000000001</c:v>
                </c:pt>
                <c:pt idx="12">
                  <c:v>0.26200000000000001</c:v>
                </c:pt>
                <c:pt idx="13">
                  <c:v>0.27829999999999999</c:v>
                </c:pt>
                <c:pt idx="14">
                  <c:v>0</c:v>
                </c:pt>
                <c:pt idx="15">
                  <c:v>0</c:v>
                </c:pt>
                <c:pt idx="16">
                  <c:v>0</c:v>
                </c:pt>
                <c:pt idx="17">
                  <c:v>0</c:v>
                </c:pt>
                <c:pt idx="18">
                  <c:v>0</c:v>
                </c:pt>
                <c:pt idx="19">
                  <c:v>0</c:v>
                </c:pt>
                <c:pt idx="20">
                  <c:v>0</c:v>
                </c:pt>
                <c:pt idx="21">
                  <c:v>0</c:v>
                </c:pt>
                <c:pt idx="22">
                  <c:v>0</c:v>
                </c:pt>
                <c:pt idx="23">
                  <c:v>0</c:v>
                </c:pt>
              </c:numCache>
            </c:numRef>
          </c:val>
          <c:smooth val="0"/>
          <c:extLst xmlns:c16r2="http://schemas.microsoft.com/office/drawing/2015/06/chart">
            <c:ext xmlns:c16="http://schemas.microsoft.com/office/drawing/2014/chart" uri="{C3380CC4-5D6E-409C-BE32-E72D297353CC}">
              <c16:uniqueId val="{00000006-C7CA-6F49-9685-39D8C8B830B4}"/>
            </c:ext>
          </c:extLst>
        </c:ser>
        <c:dLbls>
          <c:showLegendKey val="0"/>
          <c:showVal val="0"/>
          <c:showCatName val="0"/>
          <c:showSerName val="0"/>
          <c:showPercent val="0"/>
          <c:showBubbleSize val="0"/>
        </c:dLbls>
        <c:marker val="1"/>
        <c:smooth val="0"/>
        <c:axId val="75468800"/>
        <c:axId val="75470336"/>
      </c:lineChart>
      <c:catAx>
        <c:axId val="75468800"/>
        <c:scaling>
          <c:orientation val="minMax"/>
        </c:scaling>
        <c:delete val="0"/>
        <c:axPos val="b"/>
        <c:numFmt formatCode="General" sourceLinked="0"/>
        <c:majorTickMark val="out"/>
        <c:minorTickMark val="none"/>
        <c:tickLblPos val="nextTo"/>
        <c:txPr>
          <a:bodyPr/>
          <a:lstStyle/>
          <a:p>
            <a:pPr>
              <a:defRPr sz="1050"/>
            </a:pPr>
            <a:endParaRPr lang="en-US"/>
          </a:p>
        </c:txPr>
        <c:crossAx val="75470336"/>
        <c:crosses val="autoZero"/>
        <c:auto val="1"/>
        <c:lblAlgn val="ctr"/>
        <c:lblOffset val="100"/>
        <c:noMultiLvlLbl val="0"/>
      </c:catAx>
      <c:valAx>
        <c:axId val="75470336"/>
        <c:scaling>
          <c:orientation val="minMax"/>
        </c:scaling>
        <c:delete val="0"/>
        <c:axPos val="l"/>
        <c:majorGridlines/>
        <c:title>
          <c:tx>
            <c:rich>
              <a:bodyPr rot="-5400000" vert="horz"/>
              <a:lstStyle/>
              <a:p>
                <a:pPr>
                  <a:defRPr sz="1200" b="0"/>
                </a:pPr>
                <a:r>
                  <a:rPr lang="en-US" sz="1200" b="0"/>
                  <a:t>$</a:t>
                </a:r>
                <a:r>
                  <a:rPr lang="en-US" sz="1200" b="0" baseline="0"/>
                  <a:t> billions</a:t>
                </a:r>
                <a:endParaRPr lang="en-US" sz="1200" b="0"/>
              </a:p>
            </c:rich>
          </c:tx>
          <c:layout>
            <c:manualLayout>
              <c:xMode val="edge"/>
              <c:yMode val="edge"/>
              <c:x val="2.77773231593935E-3"/>
              <c:y val="0.447200670026071"/>
            </c:manualLayout>
          </c:layout>
          <c:overlay val="0"/>
        </c:title>
        <c:numFmt formatCode="&quot;$&quot;#,##0.0" sourceLinked="0"/>
        <c:majorTickMark val="out"/>
        <c:minorTickMark val="none"/>
        <c:tickLblPos val="nextTo"/>
        <c:txPr>
          <a:bodyPr/>
          <a:lstStyle/>
          <a:p>
            <a:pPr>
              <a:defRPr sz="1200"/>
            </a:pPr>
            <a:endParaRPr lang="en-US"/>
          </a:p>
        </c:txPr>
        <c:crossAx val="75468800"/>
        <c:crosses val="autoZero"/>
        <c:crossBetween val="midCat"/>
      </c:valAx>
    </c:plotArea>
    <c:legend>
      <c:legendPos val="r"/>
      <c:layout>
        <c:manualLayout>
          <c:xMode val="edge"/>
          <c:yMode val="edge"/>
          <c:x val="0.82955753832473922"/>
          <c:y val="0.13785214480559396"/>
          <c:w val="0.16822819183945673"/>
          <c:h val="0.64652549658060554"/>
        </c:manualLayout>
      </c:layout>
      <c:overlay val="0"/>
      <c:txPr>
        <a:bodyPr/>
        <a:lstStyle/>
        <a:p>
          <a:pPr>
            <a:defRPr sz="1000"/>
          </a:pPr>
          <a:endParaRPr lang="en-US"/>
        </a:p>
      </c:txPr>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366792717930936"/>
          <c:y val="0.12324524174855539"/>
          <c:w val="0.83324633734037057"/>
          <c:h val="0.66669193919472702"/>
        </c:manualLayout>
      </c:layout>
      <c:barChart>
        <c:barDir val="col"/>
        <c:grouping val="clustered"/>
        <c:varyColors val="0"/>
        <c:ser>
          <c:idx val="2"/>
          <c:order val="0"/>
          <c:tx>
            <c:strRef>
              <c:f>Summary!$B$246</c:f>
              <c:strCache>
                <c:ptCount val="1"/>
                <c:pt idx="0">
                  <c:v>Active Optical Cables</c:v>
                </c:pt>
              </c:strCache>
            </c:strRef>
          </c:tx>
          <c:invertIfNegative val="0"/>
          <c:cat>
            <c:strRef>
              <c:f>Summary!$S$243:$AH$243</c:f>
              <c:strCache>
                <c:ptCount val="12"/>
                <c:pt idx="0">
                  <c:v>1Q 18</c:v>
                </c:pt>
                <c:pt idx="1">
                  <c:v>2Q 18</c:v>
                </c:pt>
                <c:pt idx="2">
                  <c:v>3Q 18</c:v>
                </c:pt>
                <c:pt idx="3">
                  <c:v>4Q 18</c:v>
                </c:pt>
                <c:pt idx="4">
                  <c:v>1Q 19</c:v>
                </c:pt>
                <c:pt idx="5">
                  <c:v>2Q 19</c:v>
                </c:pt>
                <c:pt idx="6">
                  <c:v>3Q 19</c:v>
                </c:pt>
                <c:pt idx="7">
                  <c:v>4Q 19</c:v>
                </c:pt>
                <c:pt idx="8">
                  <c:v>1Q 20</c:v>
                </c:pt>
                <c:pt idx="9">
                  <c:v>2Q 20</c:v>
                </c:pt>
                <c:pt idx="10">
                  <c:v>3Q 20</c:v>
                </c:pt>
                <c:pt idx="11">
                  <c:v>4Q 20</c:v>
                </c:pt>
              </c:strCache>
            </c:strRef>
          </c:cat>
          <c:val>
            <c:numRef>
              <c:f>Summary!$S$246:$AH$246</c:f>
              <c:numCache>
                <c:formatCode>_([$$-409]* #,##0.0_);_([$$-409]* \(#,##0.0\);_([$$-409]* "-"??_);_(@_)</c:formatCode>
                <c:ptCount val="12"/>
                <c:pt idx="0" formatCode="_(&quot;$&quot;* #,##0.0_);_(&quot;$&quot;* \(#,##0.0\);_(&quot;$&quot;* &quot;-&quot;??_);_(@_)">
                  <c:v>45.763819999999988</c:v>
                </c:pt>
                <c:pt idx="1">
                  <c:v>55.947518000000009</c:v>
                </c:pt>
                <c:pt idx="2" formatCode="_(&quot;$&quot;* #,##0.0_);_(&quot;$&quot;* \(#,##0.0\);_(&quot;$&quot;* &quot;-&quot;??_);_(@_)">
                  <c:v>0</c:v>
                </c:pt>
                <c:pt idx="3">
                  <c:v>0</c:v>
                </c:pt>
                <c:pt idx="4" formatCode="_(&quot;$&quot;* #,##0.0_);_(&quot;$&quot;* \(#,##0.0\);_(&quot;$&quot;* &quot;-&quot;??_);_(@_)">
                  <c:v>0</c:v>
                </c:pt>
                <c:pt idx="5">
                  <c:v>0</c:v>
                </c:pt>
                <c:pt idx="6" formatCode="_(&quot;$&quot;* #,##0.0_);_(&quot;$&quot;* \(#,##0.0\);_(&quot;$&quot;* &quot;-&quot;??_);_(@_)">
                  <c:v>0</c:v>
                </c:pt>
                <c:pt idx="7">
                  <c:v>0</c:v>
                </c:pt>
                <c:pt idx="8" formatCode="_(&quot;$&quot;* #,##0.0_);_(&quot;$&quot;* \(#,##0.0\);_(&quot;$&quot;* &quot;-&quot;??_);_(@_)">
                  <c:v>0</c:v>
                </c:pt>
                <c:pt idx="9">
                  <c:v>0</c:v>
                </c:pt>
                <c:pt idx="10" formatCode="_(&quot;$&quot;* #,##0.0_);_(&quot;$&quot;* \(#,##0.0\);_(&quot;$&quot;* &quot;-&quot;??_);_(@_)">
                  <c:v>0</c:v>
                </c:pt>
                <c:pt idx="11">
                  <c:v>0</c:v>
                </c:pt>
              </c:numCache>
            </c:numRef>
          </c:val>
          <c:extLst xmlns:c16r2="http://schemas.microsoft.com/office/drawing/2015/06/chart">
            <c:ext xmlns:c16="http://schemas.microsoft.com/office/drawing/2014/chart" uri="{C3380CC4-5D6E-409C-BE32-E72D297353CC}">
              <c16:uniqueId val="{00000000-5183-B344-B9CF-A22EB3D64DC7}"/>
            </c:ext>
          </c:extLst>
        </c:ser>
        <c:ser>
          <c:idx val="1"/>
          <c:order val="1"/>
          <c:tx>
            <c:strRef>
              <c:f>Summary!$B$244</c:f>
              <c:strCache>
                <c:ptCount val="1"/>
                <c:pt idx="0">
                  <c:v>Parallel Transmitters and Receivers, including EOMs (not pairs)</c:v>
                </c:pt>
              </c:strCache>
            </c:strRef>
          </c:tx>
          <c:invertIfNegative val="0"/>
          <c:cat>
            <c:strRef>
              <c:f>Summary!$S$243:$AH$243</c:f>
              <c:strCache>
                <c:ptCount val="12"/>
                <c:pt idx="0">
                  <c:v>1Q 18</c:v>
                </c:pt>
                <c:pt idx="1">
                  <c:v>2Q 18</c:v>
                </c:pt>
                <c:pt idx="2">
                  <c:v>3Q 18</c:v>
                </c:pt>
                <c:pt idx="3">
                  <c:v>4Q 18</c:v>
                </c:pt>
                <c:pt idx="4">
                  <c:v>1Q 19</c:v>
                </c:pt>
                <c:pt idx="5">
                  <c:v>2Q 19</c:v>
                </c:pt>
                <c:pt idx="6">
                  <c:v>3Q 19</c:v>
                </c:pt>
                <c:pt idx="7">
                  <c:v>4Q 19</c:v>
                </c:pt>
                <c:pt idx="8">
                  <c:v>1Q 20</c:v>
                </c:pt>
                <c:pt idx="9">
                  <c:v>2Q 20</c:v>
                </c:pt>
                <c:pt idx="10">
                  <c:v>3Q 20</c:v>
                </c:pt>
                <c:pt idx="11">
                  <c:v>4Q 20</c:v>
                </c:pt>
              </c:strCache>
            </c:strRef>
          </c:cat>
          <c:val>
            <c:numRef>
              <c:f>Summary!$S$244:$AH$244</c:f>
              <c:numCache>
                <c:formatCode>_([$$-409]* #,##0.0_);_([$$-409]* \(#,##0.0\);_([$$-409]* "-"??_);_(@_)</c:formatCode>
                <c:ptCount val="12"/>
                <c:pt idx="0" formatCode="_(&quot;$&quot;* #,##0.0_);_(&quot;$&quot;* \(#,##0.0\);_(&quot;$&quot;* &quot;-&quot;??_);_(@_)">
                  <c:v>1.28</c:v>
                </c:pt>
                <c:pt idx="1">
                  <c:v>1.4683900000000001</c:v>
                </c:pt>
                <c:pt idx="2" formatCode="_(&quot;$&quot;* #,##0.0_);_(&quot;$&quot;* \(#,##0.0\);_(&quot;$&quot;* &quot;-&quot;??_);_(@_)">
                  <c:v>0</c:v>
                </c:pt>
                <c:pt idx="3">
                  <c:v>0</c:v>
                </c:pt>
                <c:pt idx="4" formatCode="_(&quot;$&quot;* #,##0.0_);_(&quot;$&quot;* \(#,##0.0\);_(&quot;$&quot;* &quot;-&quot;??_);_(@_)">
                  <c:v>0</c:v>
                </c:pt>
                <c:pt idx="5">
                  <c:v>0</c:v>
                </c:pt>
                <c:pt idx="6" formatCode="_(&quot;$&quot;* #,##0.0_);_(&quot;$&quot;* \(#,##0.0\);_(&quot;$&quot;* &quot;-&quot;??_);_(@_)">
                  <c:v>0</c:v>
                </c:pt>
                <c:pt idx="7">
                  <c:v>0</c:v>
                </c:pt>
              </c:numCache>
            </c:numRef>
          </c:val>
          <c:extLst xmlns:c16r2="http://schemas.microsoft.com/office/drawing/2015/06/chart">
            <c:ext xmlns:c16="http://schemas.microsoft.com/office/drawing/2014/chart" uri="{C3380CC4-5D6E-409C-BE32-E72D297353CC}">
              <c16:uniqueId val="{00000001-5183-B344-B9CF-A22EB3D64DC7}"/>
            </c:ext>
          </c:extLst>
        </c:ser>
        <c:ser>
          <c:idx val="0"/>
          <c:order val="2"/>
          <c:tx>
            <c:strRef>
              <c:f>Summary!$B$245</c:f>
              <c:strCache>
                <c:ptCount val="1"/>
                <c:pt idx="0">
                  <c:v>Parallel  Transceiver EOMs</c:v>
                </c:pt>
              </c:strCache>
            </c:strRef>
          </c:tx>
          <c:invertIfNegative val="0"/>
          <c:cat>
            <c:strRef>
              <c:f>Summary!$S$243:$AH$243</c:f>
              <c:strCache>
                <c:ptCount val="12"/>
                <c:pt idx="0">
                  <c:v>1Q 18</c:v>
                </c:pt>
                <c:pt idx="1">
                  <c:v>2Q 18</c:v>
                </c:pt>
                <c:pt idx="2">
                  <c:v>3Q 18</c:v>
                </c:pt>
                <c:pt idx="3">
                  <c:v>4Q 18</c:v>
                </c:pt>
                <c:pt idx="4">
                  <c:v>1Q 19</c:v>
                </c:pt>
                <c:pt idx="5">
                  <c:v>2Q 19</c:v>
                </c:pt>
                <c:pt idx="6">
                  <c:v>3Q 19</c:v>
                </c:pt>
                <c:pt idx="7">
                  <c:v>4Q 19</c:v>
                </c:pt>
                <c:pt idx="8">
                  <c:v>1Q 20</c:v>
                </c:pt>
                <c:pt idx="9">
                  <c:v>2Q 20</c:v>
                </c:pt>
                <c:pt idx="10">
                  <c:v>3Q 20</c:v>
                </c:pt>
                <c:pt idx="11">
                  <c:v>4Q 20</c:v>
                </c:pt>
              </c:strCache>
            </c:strRef>
          </c:cat>
          <c:val>
            <c:numRef>
              <c:f>Summary!$S$245:$AH$245</c:f>
              <c:numCache>
                <c:formatCode>_([$$-409]* #,##0.0_);_([$$-409]* \(#,##0.0\);_([$$-409]* "-"??_);_(@_)</c:formatCode>
                <c:ptCount val="12"/>
                <c:pt idx="0" formatCode="_(&quot;$&quot;* #,##0.0_);_(&quot;$&quot;* \(#,##0.0\);_(&quot;$&quot;* &quot;-&quot;??_);_(@_)">
                  <c:v>4.1233240000000011</c:v>
                </c:pt>
                <c:pt idx="1">
                  <c:v>5.1648740000000011</c:v>
                </c:pt>
                <c:pt idx="2" formatCode="_(&quot;$&quot;* #,##0.0_);_(&quot;$&quot;* \(#,##0.0\);_(&quot;$&quot;* &quot;-&quot;??_);_(@_)">
                  <c:v>0</c:v>
                </c:pt>
                <c:pt idx="3">
                  <c:v>0</c:v>
                </c:pt>
                <c:pt idx="4" formatCode="_(&quot;$&quot;* #,##0.0_);_(&quot;$&quot;* \(#,##0.0\);_(&quot;$&quot;* &quot;-&quot;??_);_(@_)">
                  <c:v>0</c:v>
                </c:pt>
                <c:pt idx="5">
                  <c:v>0</c:v>
                </c:pt>
                <c:pt idx="6" formatCode="_(&quot;$&quot;* #,##0.0_);_(&quot;$&quot;* \(#,##0.0\);_(&quot;$&quot;* &quot;-&quot;??_);_(@_)">
                  <c:v>0</c:v>
                </c:pt>
                <c:pt idx="7">
                  <c:v>0</c:v>
                </c:pt>
                <c:pt idx="8" formatCode="_(&quot;$&quot;* #,##0.0_);_(&quot;$&quot;* \(#,##0.0\);_(&quot;$&quot;* &quot;-&quot;??_);_(@_)">
                  <c:v>0</c:v>
                </c:pt>
                <c:pt idx="9">
                  <c:v>0</c:v>
                </c:pt>
                <c:pt idx="10" formatCode="_(&quot;$&quot;* #,##0.0_);_(&quot;$&quot;* \(#,##0.0\);_(&quot;$&quot;* &quot;-&quot;??_);_(@_)">
                  <c:v>0</c:v>
                </c:pt>
                <c:pt idx="11">
                  <c:v>0</c:v>
                </c:pt>
              </c:numCache>
            </c:numRef>
          </c:val>
          <c:extLst xmlns:c16r2="http://schemas.microsoft.com/office/drawing/2015/06/chart">
            <c:ext xmlns:c16="http://schemas.microsoft.com/office/drawing/2014/chart" uri="{C3380CC4-5D6E-409C-BE32-E72D297353CC}">
              <c16:uniqueId val="{00000002-5183-B344-B9CF-A22EB3D64DC7}"/>
            </c:ext>
          </c:extLst>
        </c:ser>
        <c:dLbls>
          <c:showLegendKey val="0"/>
          <c:showVal val="0"/>
          <c:showCatName val="0"/>
          <c:showSerName val="0"/>
          <c:showPercent val="0"/>
          <c:showBubbleSize val="0"/>
        </c:dLbls>
        <c:gapWidth val="150"/>
        <c:axId val="100232192"/>
        <c:axId val="107608704"/>
      </c:barChart>
      <c:catAx>
        <c:axId val="100232192"/>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400" b="0" i="0" u="none" strike="noStrike" baseline="0">
                <a:solidFill>
                  <a:srgbClr val="000000"/>
                </a:solidFill>
                <a:latin typeface="Arial" panose="020B0604020202020204" pitchFamily="34" charset="0"/>
                <a:ea typeface="Arial"/>
                <a:cs typeface="Arial" panose="020B0604020202020204" pitchFamily="34" charset="0"/>
              </a:defRPr>
            </a:pPr>
            <a:endParaRPr lang="en-US"/>
          </a:p>
        </c:txPr>
        <c:crossAx val="107608704"/>
        <c:crosses val="autoZero"/>
        <c:auto val="1"/>
        <c:lblAlgn val="ctr"/>
        <c:lblOffset val="100"/>
        <c:tickLblSkip val="1"/>
        <c:tickMarkSkip val="1"/>
        <c:noMultiLvlLbl val="0"/>
      </c:catAx>
      <c:valAx>
        <c:axId val="107608704"/>
        <c:scaling>
          <c:orientation val="minMax"/>
          <c:min val="0"/>
        </c:scaling>
        <c:delete val="0"/>
        <c:axPos val="l"/>
        <c:majorGridlines>
          <c:spPr>
            <a:ln w="3175">
              <a:solidFill>
                <a:srgbClr val="000000"/>
              </a:solidFill>
              <a:prstDash val="solid"/>
            </a:ln>
          </c:spPr>
        </c:majorGridlines>
        <c:title>
          <c:tx>
            <c:rich>
              <a:bodyPr/>
              <a:lstStyle/>
              <a:p>
                <a:pPr>
                  <a:defRPr sz="1400" b="0" i="0" u="none" strike="noStrike" baseline="0">
                    <a:solidFill>
                      <a:srgbClr val="000000"/>
                    </a:solidFill>
                    <a:latin typeface="Arial"/>
                    <a:ea typeface="Arial"/>
                    <a:cs typeface="Arial"/>
                  </a:defRPr>
                </a:pPr>
                <a:r>
                  <a:rPr lang="en-US" sz="1400" b="0"/>
                  <a:t>Sales ($M)</a:t>
                </a:r>
              </a:p>
            </c:rich>
          </c:tx>
          <c:layout>
            <c:manualLayout>
              <c:xMode val="edge"/>
              <c:yMode val="edge"/>
              <c:x val="1.4518817020876651E-2"/>
              <c:y val="0.34369759393035371"/>
            </c:manualLayout>
          </c:layout>
          <c:overlay val="0"/>
          <c:spPr>
            <a:noFill/>
            <a:ln w="25400">
              <a:noFill/>
            </a:ln>
          </c:spPr>
        </c:title>
        <c:numFmt formatCode="&quot;$&quot;#,##0" sourceLinked="0"/>
        <c:majorTickMark val="out"/>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a:ea typeface="Arial"/>
                <a:cs typeface="Arial"/>
              </a:defRPr>
            </a:pPr>
            <a:endParaRPr lang="en-US"/>
          </a:p>
        </c:txPr>
        <c:crossAx val="100232192"/>
        <c:crosses val="autoZero"/>
        <c:crossBetween val="between"/>
      </c:valAx>
      <c:spPr>
        <a:solidFill>
          <a:schemeClr val="bg1"/>
        </a:solidFill>
        <a:ln w="12700">
          <a:solidFill>
            <a:srgbClr val="808080"/>
          </a:solidFill>
          <a:prstDash val="solid"/>
        </a:ln>
      </c:spPr>
    </c:plotArea>
    <c:legend>
      <c:legendPos val="r"/>
      <c:layout>
        <c:manualLayout>
          <c:xMode val="edge"/>
          <c:yMode val="edge"/>
          <c:x val="0.15878736846523206"/>
          <c:y val="5.1282326641912471E-2"/>
          <c:w val="0.64169616676730123"/>
          <c:h val="0.17103190073662897"/>
        </c:manualLayout>
      </c:layout>
      <c:overlay val="0"/>
      <c:spPr>
        <a:solidFill>
          <a:schemeClr val="bg1"/>
        </a:solidFill>
        <a:ln>
          <a:solidFill>
            <a:srgbClr val="000000"/>
          </a:solidFill>
        </a:ln>
      </c:spPr>
      <c:txPr>
        <a:bodyPr/>
        <a:lstStyle/>
        <a:p>
          <a:pPr>
            <a:defRPr sz="1100"/>
          </a:pPr>
          <a:endParaRPr lang="en-US"/>
        </a:p>
      </c:txPr>
    </c:legend>
    <c:plotVisOnly val="1"/>
    <c:dispBlanksAs val="gap"/>
    <c:showDLblsOverMax val="0"/>
  </c:chart>
  <c:spPr>
    <a:solidFill>
      <a:schemeClr val="bg1"/>
    </a:solidFill>
    <a:ln w="3175">
      <a:solidFill>
        <a:schemeClr val="tx1"/>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5" r="0.750000000000005" t="1" header="0.5" footer="0.5"/>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Semiconductor</a:t>
            </a:r>
            <a:r>
              <a:rPr lang="en-US" baseline="0"/>
              <a:t> vendors publicly reported</a:t>
            </a:r>
            <a:r>
              <a:rPr lang="en-US"/>
              <a:t> revenue</a:t>
            </a:r>
          </a:p>
        </c:rich>
      </c:tx>
      <c:layout>
        <c:manualLayout>
          <c:xMode val="edge"/>
          <c:yMode val="edge"/>
          <c:x val="0.21711752004354501"/>
          <c:y val="2.1940224118525583E-2"/>
        </c:manualLayout>
      </c:layout>
      <c:overlay val="0"/>
    </c:title>
    <c:autoTitleDeleted val="0"/>
    <c:plotArea>
      <c:layout>
        <c:manualLayout>
          <c:layoutTarget val="inner"/>
          <c:xMode val="edge"/>
          <c:yMode val="edge"/>
          <c:x val="0.159977857665769"/>
          <c:y val="0.13502278251136701"/>
          <c:w val="0.83180810793601911"/>
          <c:h val="0.70617971640092692"/>
        </c:manualLayout>
      </c:layout>
      <c:barChart>
        <c:barDir val="col"/>
        <c:grouping val="clustered"/>
        <c:varyColors val="0"/>
        <c:ser>
          <c:idx val="0"/>
          <c:order val="0"/>
          <c:tx>
            <c:strRef>
              <c:f>'Charts for slides'!$C$181</c:f>
              <c:strCache>
                <c:ptCount val="1"/>
              </c:strCache>
            </c:strRef>
          </c:tx>
          <c:invertIfNegative val="0"/>
          <c:trendline>
            <c:trendlineType val="linear"/>
            <c:dispRSqr val="0"/>
            <c:dispEq val="0"/>
          </c:trendline>
          <c:cat>
            <c:strRef>
              <c:f>'Charts for slides'!$AD$176:$AW$176</c:f>
              <c:strCache>
                <c:ptCount val="20"/>
                <c:pt idx="0">
                  <c:v>1Q 16</c:v>
                </c:pt>
                <c:pt idx="1">
                  <c:v>2Q 16</c:v>
                </c:pt>
                <c:pt idx="2">
                  <c:v>3Q 16</c:v>
                </c:pt>
                <c:pt idx="3">
                  <c:v>4Q 16</c:v>
                </c:pt>
                <c:pt idx="4">
                  <c:v>1Q 17</c:v>
                </c:pt>
                <c:pt idx="5">
                  <c:v>2Q 17</c:v>
                </c:pt>
                <c:pt idx="6">
                  <c:v>3Q 17</c:v>
                </c:pt>
                <c:pt idx="7">
                  <c:v>4Q 17</c:v>
                </c:pt>
                <c:pt idx="8">
                  <c:v>1Q 18</c:v>
                </c:pt>
                <c:pt idx="9">
                  <c:v>2Q 18</c:v>
                </c:pt>
                <c:pt idx="10">
                  <c:v>3Q 18</c:v>
                </c:pt>
                <c:pt idx="11">
                  <c:v>4Q 18</c:v>
                </c:pt>
                <c:pt idx="12">
                  <c:v>1Q 19</c:v>
                </c:pt>
                <c:pt idx="13">
                  <c:v>2Q 19</c:v>
                </c:pt>
                <c:pt idx="14">
                  <c:v>3Q 19</c:v>
                </c:pt>
                <c:pt idx="15">
                  <c:v>4Q 19</c:v>
                </c:pt>
                <c:pt idx="16">
                  <c:v>1Q 20</c:v>
                </c:pt>
                <c:pt idx="17">
                  <c:v>2Q 20</c:v>
                </c:pt>
                <c:pt idx="18">
                  <c:v>3Q 20</c:v>
                </c:pt>
                <c:pt idx="19">
                  <c:v>4Q 20</c:v>
                </c:pt>
              </c:strCache>
            </c:strRef>
          </c:cat>
          <c:val>
            <c:numRef>
              <c:f>'Charts for slides'!$AD$177:$AW$177</c:f>
              <c:numCache>
                <c:formatCode>_("$"* #,##0_);_("$"* \(#,##0\);_("$"* "-"??_);_(@_)</c:formatCode>
                <c:ptCount val="20"/>
                <c:pt idx="0">
                  <c:v>16337.399999999998</c:v>
                </c:pt>
                <c:pt idx="1">
                  <c:v>17218.55</c:v>
                </c:pt>
                <c:pt idx="2">
                  <c:v>18219.05</c:v>
                </c:pt>
                <c:pt idx="3">
                  <c:v>18003.400000000001</c:v>
                </c:pt>
                <c:pt idx="4">
                  <c:v>16795.491999999998</c:v>
                </c:pt>
                <c:pt idx="5">
                  <c:v>17357.2</c:v>
                </c:pt>
                <c:pt idx="6">
                  <c:v>18792.964</c:v>
                </c:pt>
                <c:pt idx="7">
                  <c:v>20149.599999999999</c:v>
                </c:pt>
                <c:pt idx="8">
                  <c:v>24367.724000000002</c:v>
                </c:pt>
                <c:pt idx="9">
                  <c:v>25244.925999999999</c:v>
                </c:pt>
                <c:pt idx="10">
                  <c:v>0</c:v>
                </c:pt>
                <c:pt idx="11">
                  <c:v>0</c:v>
                </c:pt>
                <c:pt idx="12">
                  <c:v>0</c:v>
                </c:pt>
                <c:pt idx="13">
                  <c:v>0</c:v>
                </c:pt>
                <c:pt idx="14">
                  <c:v>0</c:v>
                </c:pt>
                <c:pt idx="15">
                  <c:v>0</c:v>
                </c:pt>
                <c:pt idx="16">
                  <c:v>0</c:v>
                </c:pt>
                <c:pt idx="17">
                  <c:v>0</c:v>
                </c:pt>
                <c:pt idx="18">
                  <c:v>0</c:v>
                </c:pt>
                <c:pt idx="19">
                  <c:v>0</c:v>
                </c:pt>
              </c:numCache>
            </c:numRef>
          </c:val>
          <c:extLst xmlns:c16r2="http://schemas.microsoft.com/office/drawing/2015/06/chart">
            <c:ext xmlns:c16="http://schemas.microsoft.com/office/drawing/2014/chart" uri="{C3380CC4-5D6E-409C-BE32-E72D297353CC}">
              <c16:uniqueId val="{00000001-5A0B-324A-8CCB-110392ED0B3B}"/>
            </c:ext>
          </c:extLst>
        </c:ser>
        <c:dLbls>
          <c:showLegendKey val="0"/>
          <c:showVal val="0"/>
          <c:showCatName val="0"/>
          <c:showSerName val="0"/>
          <c:showPercent val="0"/>
          <c:showBubbleSize val="0"/>
        </c:dLbls>
        <c:gapWidth val="150"/>
        <c:axId val="78840960"/>
        <c:axId val="78842496"/>
      </c:barChart>
      <c:catAx>
        <c:axId val="78840960"/>
        <c:scaling>
          <c:orientation val="minMax"/>
        </c:scaling>
        <c:delete val="0"/>
        <c:axPos val="b"/>
        <c:numFmt formatCode="General" sourceLinked="0"/>
        <c:majorTickMark val="out"/>
        <c:minorTickMark val="none"/>
        <c:tickLblPos val="nextTo"/>
        <c:txPr>
          <a:bodyPr/>
          <a:lstStyle/>
          <a:p>
            <a:pPr>
              <a:defRPr sz="1200"/>
            </a:pPr>
            <a:endParaRPr lang="en-US"/>
          </a:p>
        </c:txPr>
        <c:crossAx val="78842496"/>
        <c:crosses val="autoZero"/>
        <c:auto val="1"/>
        <c:lblAlgn val="ctr"/>
        <c:lblOffset val="100"/>
        <c:noMultiLvlLbl val="0"/>
      </c:catAx>
      <c:valAx>
        <c:axId val="78842496"/>
        <c:scaling>
          <c:orientation val="minMax"/>
        </c:scaling>
        <c:delete val="0"/>
        <c:axPos val="l"/>
        <c:majorGridlines/>
        <c:title>
          <c:tx>
            <c:rich>
              <a:bodyPr rot="-5400000" vert="horz"/>
              <a:lstStyle/>
              <a:p>
                <a:pPr>
                  <a:defRPr sz="1200" b="0"/>
                </a:pPr>
                <a:r>
                  <a:rPr lang="en-US" sz="1200" b="0"/>
                  <a:t>Quarterly Revenue ($M)</a:t>
                </a:r>
              </a:p>
            </c:rich>
          </c:tx>
          <c:layout>
            <c:manualLayout>
              <c:xMode val="edge"/>
              <c:yMode val="edge"/>
              <c:x val="2.62679094409227E-2"/>
              <c:y val="0.29830297926036697"/>
            </c:manualLayout>
          </c:layout>
          <c:overlay val="0"/>
        </c:title>
        <c:numFmt formatCode="&quot;$&quot;#,##0" sourceLinked="0"/>
        <c:majorTickMark val="out"/>
        <c:minorTickMark val="none"/>
        <c:tickLblPos val="nextTo"/>
        <c:txPr>
          <a:bodyPr/>
          <a:lstStyle/>
          <a:p>
            <a:pPr>
              <a:defRPr sz="1200"/>
            </a:pPr>
            <a:endParaRPr lang="en-US"/>
          </a:p>
        </c:txPr>
        <c:crossAx val="78840960"/>
        <c:crosses val="autoZero"/>
        <c:crossBetween val="between"/>
        <c:minorUnit val="5000"/>
      </c:valAx>
    </c:plotArea>
    <c:plotVisOnly val="1"/>
    <c:dispBlanksAs val="gap"/>
    <c:showDLblsOverMax val="0"/>
  </c:chart>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pPr>
            <a:r>
              <a:rPr lang="en-US" sz="1600"/>
              <a:t>Large company</a:t>
            </a:r>
            <a:r>
              <a:rPr lang="en-US" sz="1600" baseline="0"/>
              <a:t> revenues</a:t>
            </a:r>
            <a:endParaRPr lang="en-US" sz="1600"/>
          </a:p>
        </c:rich>
      </c:tx>
      <c:overlay val="0"/>
    </c:title>
    <c:autoTitleDeleted val="0"/>
    <c:plotArea>
      <c:layout>
        <c:manualLayout>
          <c:layoutTarget val="inner"/>
          <c:xMode val="edge"/>
          <c:yMode val="edge"/>
          <c:x val="0.15781365117681073"/>
          <c:y val="0.13774314668999707"/>
          <c:w val="0.60062078976330346"/>
          <c:h val="0.68478199254842753"/>
        </c:manualLayout>
      </c:layout>
      <c:lineChart>
        <c:grouping val="standard"/>
        <c:varyColors val="0"/>
        <c:ser>
          <c:idx val="0"/>
          <c:order val="0"/>
          <c:tx>
            <c:v>Qualcomm</c:v>
          </c:tx>
          <c:cat>
            <c:strRef>
              <c:f>'Semiconductor vendors'!$C$7:$V$7</c:f>
              <c:strCache>
                <c:ptCount val="12"/>
                <c:pt idx="0">
                  <c:v>1Q 18</c:v>
                </c:pt>
                <c:pt idx="1">
                  <c:v>2Q 18</c:v>
                </c:pt>
                <c:pt idx="2">
                  <c:v>3Q 18</c:v>
                </c:pt>
                <c:pt idx="3">
                  <c:v>4Q 18</c:v>
                </c:pt>
                <c:pt idx="4">
                  <c:v>1Q 19</c:v>
                </c:pt>
                <c:pt idx="5">
                  <c:v>2Q 19</c:v>
                </c:pt>
                <c:pt idx="6">
                  <c:v>3Q 19</c:v>
                </c:pt>
                <c:pt idx="7">
                  <c:v>4Q 19</c:v>
                </c:pt>
                <c:pt idx="8">
                  <c:v>1Q 20</c:v>
                </c:pt>
                <c:pt idx="9">
                  <c:v>2Q 20</c:v>
                </c:pt>
                <c:pt idx="10">
                  <c:v>3Q 20</c:v>
                </c:pt>
                <c:pt idx="11">
                  <c:v>4Q 20</c:v>
                </c:pt>
              </c:strCache>
            </c:strRef>
          </c:cat>
          <c:val>
            <c:numRef>
              <c:f>'Semiconductor vendors'!$C$23:$V$23</c:f>
              <c:numCache>
                <c:formatCode>"$"#,##0_);\("$"#,##0\)</c:formatCode>
                <c:ptCount val="12"/>
                <c:pt idx="0">
                  <c:v>5261</c:v>
                </c:pt>
                <c:pt idx="1">
                  <c:v>5599</c:v>
                </c:pt>
              </c:numCache>
            </c:numRef>
          </c:val>
          <c:smooth val="0"/>
          <c:extLst xmlns:c16r2="http://schemas.microsoft.com/office/drawing/2015/06/chart">
            <c:ext xmlns:c16="http://schemas.microsoft.com/office/drawing/2014/chart" uri="{C3380CC4-5D6E-409C-BE32-E72D297353CC}">
              <c16:uniqueId val="{00000000-95DD-AF40-8D3C-C526CC12AA94}"/>
            </c:ext>
          </c:extLst>
        </c:ser>
        <c:ser>
          <c:idx val="6"/>
          <c:order val="1"/>
          <c:tx>
            <c:strRef>
              <c:f>'Semiconductor vendors'!$B$16</c:f>
              <c:strCache>
                <c:ptCount val="1"/>
                <c:pt idx="0">
                  <c:v>Intel - Data Center</c:v>
                </c:pt>
              </c:strCache>
            </c:strRef>
          </c:tx>
          <c:cat>
            <c:strRef>
              <c:f>'Semiconductor vendors'!$C$7:$V$7</c:f>
              <c:strCache>
                <c:ptCount val="12"/>
                <c:pt idx="0">
                  <c:v>1Q 18</c:v>
                </c:pt>
                <c:pt idx="1">
                  <c:v>2Q 18</c:v>
                </c:pt>
                <c:pt idx="2">
                  <c:v>3Q 18</c:v>
                </c:pt>
                <c:pt idx="3">
                  <c:v>4Q 18</c:v>
                </c:pt>
                <c:pt idx="4">
                  <c:v>1Q 19</c:v>
                </c:pt>
                <c:pt idx="5">
                  <c:v>2Q 19</c:v>
                </c:pt>
                <c:pt idx="6">
                  <c:v>3Q 19</c:v>
                </c:pt>
                <c:pt idx="7">
                  <c:v>4Q 19</c:v>
                </c:pt>
                <c:pt idx="8">
                  <c:v>1Q 20</c:v>
                </c:pt>
                <c:pt idx="9">
                  <c:v>2Q 20</c:v>
                </c:pt>
                <c:pt idx="10">
                  <c:v>3Q 20</c:v>
                </c:pt>
                <c:pt idx="11">
                  <c:v>4Q 20</c:v>
                </c:pt>
              </c:strCache>
            </c:strRef>
          </c:cat>
          <c:val>
            <c:numRef>
              <c:f>'Semiconductor vendors'!$C$16:$V$16</c:f>
              <c:numCache>
                <c:formatCode>"$"#,##0_);\("$"#,##0\)</c:formatCode>
                <c:ptCount val="12"/>
                <c:pt idx="0">
                  <c:v>5234</c:v>
                </c:pt>
                <c:pt idx="1">
                  <c:v>5549</c:v>
                </c:pt>
              </c:numCache>
            </c:numRef>
          </c:val>
          <c:smooth val="0"/>
          <c:extLst xmlns:c16r2="http://schemas.microsoft.com/office/drawing/2015/06/chart">
            <c:ext xmlns:c16="http://schemas.microsoft.com/office/drawing/2014/chart" uri="{C3380CC4-5D6E-409C-BE32-E72D297353CC}">
              <c16:uniqueId val="{00000001-95DD-AF40-8D3C-C526CC12AA94}"/>
            </c:ext>
          </c:extLst>
        </c:ser>
        <c:ser>
          <c:idx val="2"/>
          <c:order val="2"/>
          <c:tx>
            <c:strRef>
              <c:f>'Semiconductor vendors'!$B$11</c:f>
              <c:strCache>
                <c:ptCount val="1"/>
                <c:pt idx="0">
                  <c:v>Broadcom</c:v>
                </c:pt>
              </c:strCache>
            </c:strRef>
          </c:tx>
          <c:cat>
            <c:strRef>
              <c:f>'Semiconductor vendors'!$C$7:$V$7</c:f>
              <c:strCache>
                <c:ptCount val="12"/>
                <c:pt idx="0">
                  <c:v>1Q 18</c:v>
                </c:pt>
                <c:pt idx="1">
                  <c:v>2Q 18</c:v>
                </c:pt>
                <c:pt idx="2">
                  <c:v>3Q 18</c:v>
                </c:pt>
                <c:pt idx="3">
                  <c:v>4Q 18</c:v>
                </c:pt>
                <c:pt idx="4">
                  <c:v>1Q 19</c:v>
                </c:pt>
                <c:pt idx="5">
                  <c:v>2Q 19</c:v>
                </c:pt>
                <c:pt idx="6">
                  <c:v>3Q 19</c:v>
                </c:pt>
                <c:pt idx="7">
                  <c:v>4Q 19</c:v>
                </c:pt>
                <c:pt idx="8">
                  <c:v>1Q 20</c:v>
                </c:pt>
                <c:pt idx="9">
                  <c:v>2Q 20</c:v>
                </c:pt>
                <c:pt idx="10">
                  <c:v>3Q 20</c:v>
                </c:pt>
                <c:pt idx="11">
                  <c:v>4Q 20</c:v>
                </c:pt>
              </c:strCache>
            </c:strRef>
          </c:cat>
          <c:val>
            <c:numRef>
              <c:f>'Semiconductor vendors'!$C$11:$V$11</c:f>
              <c:numCache>
                <c:formatCode>"$"#,##0_);\("$"#,##0\)</c:formatCode>
                <c:ptCount val="12"/>
                <c:pt idx="0">
                  <c:v>5014</c:v>
                </c:pt>
                <c:pt idx="1">
                  <c:v>5063</c:v>
                </c:pt>
              </c:numCache>
            </c:numRef>
          </c:val>
          <c:smooth val="0"/>
          <c:extLst xmlns:c16r2="http://schemas.microsoft.com/office/drawing/2015/06/chart">
            <c:ext xmlns:c16="http://schemas.microsoft.com/office/drawing/2014/chart" uri="{C3380CC4-5D6E-409C-BE32-E72D297353CC}">
              <c16:uniqueId val="{00000002-95DD-AF40-8D3C-C526CC12AA94}"/>
            </c:ext>
          </c:extLst>
        </c:ser>
        <c:ser>
          <c:idx val="1"/>
          <c:order val="3"/>
          <c:tx>
            <c:v>Nvidia</c:v>
          </c:tx>
          <c:cat>
            <c:strRef>
              <c:f>'Semiconductor vendors'!$C$7:$V$7</c:f>
              <c:strCache>
                <c:ptCount val="12"/>
                <c:pt idx="0">
                  <c:v>1Q 18</c:v>
                </c:pt>
                <c:pt idx="1">
                  <c:v>2Q 18</c:v>
                </c:pt>
                <c:pt idx="2">
                  <c:v>3Q 18</c:v>
                </c:pt>
                <c:pt idx="3">
                  <c:v>4Q 18</c:v>
                </c:pt>
                <c:pt idx="4">
                  <c:v>1Q 19</c:v>
                </c:pt>
                <c:pt idx="5">
                  <c:v>2Q 19</c:v>
                </c:pt>
                <c:pt idx="6">
                  <c:v>3Q 19</c:v>
                </c:pt>
                <c:pt idx="7">
                  <c:v>4Q 19</c:v>
                </c:pt>
                <c:pt idx="8">
                  <c:v>1Q 20</c:v>
                </c:pt>
                <c:pt idx="9">
                  <c:v>2Q 20</c:v>
                </c:pt>
                <c:pt idx="10">
                  <c:v>3Q 20</c:v>
                </c:pt>
                <c:pt idx="11">
                  <c:v>4Q 20</c:v>
                </c:pt>
              </c:strCache>
            </c:strRef>
          </c:cat>
          <c:val>
            <c:numRef>
              <c:f>'Semiconductor vendors'!$C$22:$V$22</c:f>
              <c:numCache>
                <c:formatCode>"$"#,##0_);\("$"#,##0\)</c:formatCode>
                <c:ptCount val="12"/>
                <c:pt idx="0">
                  <c:v>3207</c:v>
                </c:pt>
                <c:pt idx="1">
                  <c:v>3123</c:v>
                </c:pt>
              </c:numCache>
            </c:numRef>
          </c:val>
          <c:smooth val="0"/>
          <c:extLst xmlns:c16r2="http://schemas.microsoft.com/office/drawing/2015/06/chart">
            <c:ext xmlns:c16="http://schemas.microsoft.com/office/drawing/2014/chart" uri="{C3380CC4-5D6E-409C-BE32-E72D297353CC}">
              <c16:uniqueId val="{00000001-C683-B44B-89E5-1FAF38BFDDCA}"/>
            </c:ext>
          </c:extLst>
        </c:ser>
        <c:ser>
          <c:idx val="3"/>
          <c:order val="4"/>
          <c:tx>
            <c:v>AMD</c:v>
          </c:tx>
          <c:cat>
            <c:strRef>
              <c:f>'Semiconductor vendors'!$C$7:$V$7</c:f>
              <c:strCache>
                <c:ptCount val="12"/>
                <c:pt idx="0">
                  <c:v>1Q 18</c:v>
                </c:pt>
                <c:pt idx="1">
                  <c:v>2Q 18</c:v>
                </c:pt>
                <c:pt idx="2">
                  <c:v>3Q 18</c:v>
                </c:pt>
                <c:pt idx="3">
                  <c:v>4Q 18</c:v>
                </c:pt>
                <c:pt idx="4">
                  <c:v>1Q 19</c:v>
                </c:pt>
                <c:pt idx="5">
                  <c:v>2Q 19</c:v>
                </c:pt>
                <c:pt idx="6">
                  <c:v>3Q 19</c:v>
                </c:pt>
                <c:pt idx="7">
                  <c:v>4Q 19</c:v>
                </c:pt>
                <c:pt idx="8">
                  <c:v>1Q 20</c:v>
                </c:pt>
                <c:pt idx="9">
                  <c:v>2Q 20</c:v>
                </c:pt>
                <c:pt idx="10">
                  <c:v>3Q 20</c:v>
                </c:pt>
                <c:pt idx="11">
                  <c:v>4Q 20</c:v>
                </c:pt>
              </c:strCache>
            </c:strRef>
          </c:cat>
          <c:val>
            <c:numRef>
              <c:f>'Semiconductor vendors'!$C$8:$V$8</c:f>
              <c:numCache>
                <c:formatCode>"$"#,##0_);\("$"#,##0\)</c:formatCode>
                <c:ptCount val="12"/>
                <c:pt idx="0">
                  <c:v>1647</c:v>
                </c:pt>
                <c:pt idx="1">
                  <c:v>1756</c:v>
                </c:pt>
              </c:numCache>
            </c:numRef>
          </c:val>
          <c:smooth val="0"/>
          <c:extLst xmlns:c16r2="http://schemas.microsoft.com/office/drawing/2015/06/chart">
            <c:ext xmlns:c16="http://schemas.microsoft.com/office/drawing/2014/chart" uri="{C3380CC4-5D6E-409C-BE32-E72D297353CC}">
              <c16:uniqueId val="{00000002-C683-B44B-89E5-1FAF38BFDDCA}"/>
            </c:ext>
          </c:extLst>
        </c:ser>
        <c:dLbls>
          <c:showLegendKey val="0"/>
          <c:showVal val="0"/>
          <c:showCatName val="0"/>
          <c:showSerName val="0"/>
          <c:showPercent val="0"/>
          <c:showBubbleSize val="0"/>
        </c:dLbls>
        <c:marker val="1"/>
        <c:smooth val="0"/>
        <c:axId val="78893056"/>
        <c:axId val="78894592"/>
      </c:lineChart>
      <c:dateAx>
        <c:axId val="78893056"/>
        <c:scaling>
          <c:orientation val="minMax"/>
        </c:scaling>
        <c:delete val="0"/>
        <c:axPos val="b"/>
        <c:numFmt formatCode="General" sourceLinked="0"/>
        <c:majorTickMark val="out"/>
        <c:minorTickMark val="none"/>
        <c:tickLblPos val="nextTo"/>
        <c:txPr>
          <a:bodyPr rot="0" vert="horz"/>
          <a:lstStyle/>
          <a:p>
            <a:pPr>
              <a:defRPr sz="1050"/>
            </a:pPr>
            <a:endParaRPr lang="en-US"/>
          </a:p>
        </c:txPr>
        <c:crossAx val="78894592"/>
        <c:crosses val="autoZero"/>
        <c:auto val="0"/>
        <c:lblOffset val="100"/>
        <c:baseTimeUnit val="days"/>
      </c:dateAx>
      <c:valAx>
        <c:axId val="78894592"/>
        <c:scaling>
          <c:orientation val="minMax"/>
        </c:scaling>
        <c:delete val="0"/>
        <c:axPos val="l"/>
        <c:majorGridlines/>
        <c:title>
          <c:tx>
            <c:rich>
              <a:bodyPr rot="-5400000" vert="horz"/>
              <a:lstStyle/>
              <a:p>
                <a:pPr>
                  <a:defRPr/>
                </a:pPr>
                <a:r>
                  <a:rPr lang="en-US"/>
                  <a:t>Revenues ($ mn)</a:t>
                </a:r>
              </a:p>
            </c:rich>
          </c:tx>
          <c:layout>
            <c:manualLayout>
              <c:xMode val="edge"/>
              <c:yMode val="edge"/>
              <c:x val="1.4740759835335199E-2"/>
              <c:y val="0.34767570720326602"/>
            </c:manualLayout>
          </c:layout>
          <c:overlay val="0"/>
        </c:title>
        <c:numFmt formatCode="&quot;$&quot;#,##0_);\(&quot;$&quot;#,##0\)" sourceLinked="1"/>
        <c:majorTickMark val="out"/>
        <c:minorTickMark val="none"/>
        <c:tickLblPos val="nextTo"/>
        <c:crossAx val="78893056"/>
        <c:crosses val="autoZero"/>
        <c:crossBetween val="between"/>
      </c:valAx>
    </c:plotArea>
    <c:legend>
      <c:legendPos val="r"/>
      <c:layout>
        <c:manualLayout>
          <c:xMode val="edge"/>
          <c:yMode val="edge"/>
          <c:x val="0.77523309411550922"/>
          <c:y val="0.26919014645316625"/>
          <c:w val="0.20172198418727769"/>
          <c:h val="0.402691267963947"/>
        </c:manualLayout>
      </c:layout>
      <c:overlay val="0"/>
    </c:legend>
    <c:plotVisOnly val="1"/>
    <c:dispBlanksAs val="gap"/>
    <c:showDLblsOverMax val="0"/>
  </c:chart>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pPr>
            <a:r>
              <a:rPr lang="en-US" sz="1600"/>
              <a:t>Mid-sized company revenues</a:t>
            </a:r>
          </a:p>
        </c:rich>
      </c:tx>
      <c:layout>
        <c:manualLayout>
          <c:xMode val="edge"/>
          <c:yMode val="edge"/>
          <c:x val="0.30990272309676709"/>
          <c:y val="5.2747238142150897E-3"/>
        </c:manualLayout>
      </c:layout>
      <c:overlay val="0"/>
    </c:title>
    <c:autoTitleDeleted val="0"/>
    <c:plotArea>
      <c:layout>
        <c:manualLayout>
          <c:layoutTarget val="inner"/>
          <c:xMode val="edge"/>
          <c:yMode val="edge"/>
          <c:x val="0.1465833889979192"/>
          <c:y val="0.10363073579083479"/>
          <c:w val="0.68485710211151052"/>
          <c:h val="0.6895695714244221"/>
        </c:manualLayout>
      </c:layout>
      <c:lineChart>
        <c:grouping val="standard"/>
        <c:varyColors val="0"/>
        <c:ser>
          <c:idx val="4"/>
          <c:order val="0"/>
          <c:tx>
            <c:strRef>
              <c:f>'Semiconductor vendors'!$B$25</c:f>
              <c:strCache>
                <c:ptCount val="1"/>
                <c:pt idx="0">
                  <c:v>Xilinx</c:v>
                </c:pt>
              </c:strCache>
            </c:strRef>
          </c:tx>
          <c:cat>
            <c:strRef>
              <c:f>'Semiconductor vendors'!$C$7:$V$7</c:f>
              <c:strCache>
                <c:ptCount val="12"/>
                <c:pt idx="0">
                  <c:v>1Q 18</c:v>
                </c:pt>
                <c:pt idx="1">
                  <c:v>2Q 18</c:v>
                </c:pt>
                <c:pt idx="2">
                  <c:v>3Q 18</c:v>
                </c:pt>
                <c:pt idx="3">
                  <c:v>4Q 18</c:v>
                </c:pt>
                <c:pt idx="4">
                  <c:v>1Q 19</c:v>
                </c:pt>
                <c:pt idx="5">
                  <c:v>2Q 19</c:v>
                </c:pt>
                <c:pt idx="6">
                  <c:v>3Q 19</c:v>
                </c:pt>
                <c:pt idx="7">
                  <c:v>4Q 19</c:v>
                </c:pt>
                <c:pt idx="8">
                  <c:v>1Q 20</c:v>
                </c:pt>
                <c:pt idx="9">
                  <c:v>2Q 20</c:v>
                </c:pt>
                <c:pt idx="10">
                  <c:v>3Q 20</c:v>
                </c:pt>
                <c:pt idx="11">
                  <c:v>4Q 20</c:v>
                </c:pt>
              </c:strCache>
            </c:strRef>
          </c:cat>
          <c:val>
            <c:numRef>
              <c:f>'Semiconductor vendors'!$C$25:$V$25</c:f>
              <c:numCache>
                <c:formatCode>"$"#,##0_);\("$"#,##0\)</c:formatCode>
                <c:ptCount val="12"/>
                <c:pt idx="0">
                  <c:v>672.86199999999997</c:v>
                </c:pt>
                <c:pt idx="1">
                  <c:v>684.37</c:v>
                </c:pt>
              </c:numCache>
            </c:numRef>
          </c:val>
          <c:smooth val="0"/>
          <c:extLst xmlns:c16r2="http://schemas.microsoft.com/office/drawing/2015/06/chart">
            <c:ext xmlns:c16="http://schemas.microsoft.com/office/drawing/2014/chart" uri="{C3380CC4-5D6E-409C-BE32-E72D297353CC}">
              <c16:uniqueId val="{00000000-751F-F849-A5C3-7BFED9CE3848}"/>
            </c:ext>
          </c:extLst>
        </c:ser>
        <c:ser>
          <c:idx val="2"/>
          <c:order val="1"/>
          <c:tx>
            <c:strRef>
              <c:f>'Semiconductor vendors'!$B$20</c:f>
              <c:strCache>
                <c:ptCount val="1"/>
                <c:pt idx="0">
                  <c:v>Maxim</c:v>
                </c:pt>
              </c:strCache>
            </c:strRef>
          </c:tx>
          <c:cat>
            <c:strRef>
              <c:f>'Semiconductor vendors'!$C$7:$V$7</c:f>
              <c:strCache>
                <c:ptCount val="12"/>
                <c:pt idx="0">
                  <c:v>1Q 18</c:v>
                </c:pt>
                <c:pt idx="1">
                  <c:v>2Q 18</c:v>
                </c:pt>
                <c:pt idx="2">
                  <c:v>3Q 18</c:v>
                </c:pt>
                <c:pt idx="3">
                  <c:v>4Q 18</c:v>
                </c:pt>
                <c:pt idx="4">
                  <c:v>1Q 19</c:v>
                </c:pt>
                <c:pt idx="5">
                  <c:v>2Q 19</c:v>
                </c:pt>
                <c:pt idx="6">
                  <c:v>3Q 19</c:v>
                </c:pt>
                <c:pt idx="7">
                  <c:v>4Q 19</c:v>
                </c:pt>
                <c:pt idx="8">
                  <c:v>1Q 20</c:v>
                </c:pt>
                <c:pt idx="9">
                  <c:v>2Q 20</c:v>
                </c:pt>
                <c:pt idx="10">
                  <c:v>3Q 20</c:v>
                </c:pt>
                <c:pt idx="11">
                  <c:v>4Q 20</c:v>
                </c:pt>
              </c:strCache>
            </c:strRef>
          </c:cat>
          <c:val>
            <c:numRef>
              <c:f>'Semiconductor vendors'!$C$20:$V$20</c:f>
              <c:numCache>
                <c:formatCode>"$"#,##0_);\("$"#,##0\)</c:formatCode>
                <c:ptCount val="12"/>
                <c:pt idx="0">
                  <c:v>648.59900000000005</c:v>
                </c:pt>
                <c:pt idx="1">
                  <c:v>633.154</c:v>
                </c:pt>
              </c:numCache>
            </c:numRef>
          </c:val>
          <c:smooth val="0"/>
          <c:extLst xmlns:c16r2="http://schemas.microsoft.com/office/drawing/2015/06/chart">
            <c:ext xmlns:c16="http://schemas.microsoft.com/office/drawing/2014/chart" uri="{C3380CC4-5D6E-409C-BE32-E72D297353CC}">
              <c16:uniqueId val="{00000001-751F-F849-A5C3-7BFED9CE3848}"/>
            </c:ext>
          </c:extLst>
        </c:ser>
        <c:ser>
          <c:idx val="6"/>
          <c:order val="2"/>
          <c:tx>
            <c:strRef>
              <c:f>'Semiconductor vendors'!$B$19</c:f>
              <c:strCache>
                <c:ptCount val="1"/>
                <c:pt idx="0">
                  <c:v>Marvell</c:v>
                </c:pt>
              </c:strCache>
            </c:strRef>
          </c:tx>
          <c:cat>
            <c:strRef>
              <c:f>'Semiconductor vendors'!$C$7:$V$7</c:f>
              <c:strCache>
                <c:ptCount val="12"/>
                <c:pt idx="0">
                  <c:v>1Q 18</c:v>
                </c:pt>
                <c:pt idx="1">
                  <c:v>2Q 18</c:v>
                </c:pt>
                <c:pt idx="2">
                  <c:v>3Q 18</c:v>
                </c:pt>
                <c:pt idx="3">
                  <c:v>4Q 18</c:v>
                </c:pt>
                <c:pt idx="4">
                  <c:v>1Q 19</c:v>
                </c:pt>
                <c:pt idx="5">
                  <c:v>2Q 19</c:v>
                </c:pt>
                <c:pt idx="6">
                  <c:v>3Q 19</c:v>
                </c:pt>
                <c:pt idx="7">
                  <c:v>4Q 19</c:v>
                </c:pt>
                <c:pt idx="8">
                  <c:v>1Q 20</c:v>
                </c:pt>
                <c:pt idx="9">
                  <c:v>2Q 20</c:v>
                </c:pt>
                <c:pt idx="10">
                  <c:v>3Q 20</c:v>
                </c:pt>
                <c:pt idx="11">
                  <c:v>4Q 20</c:v>
                </c:pt>
              </c:strCache>
            </c:strRef>
          </c:cat>
          <c:val>
            <c:numRef>
              <c:f>'Semiconductor vendors'!$C$19:$V$19</c:f>
              <c:numCache>
                <c:formatCode>"$"#,##0_);\("$"#,##0\)</c:formatCode>
                <c:ptCount val="12"/>
                <c:pt idx="0">
                  <c:v>604.63099999999997</c:v>
                </c:pt>
                <c:pt idx="1">
                  <c:v>665.31</c:v>
                </c:pt>
              </c:numCache>
            </c:numRef>
          </c:val>
          <c:smooth val="0"/>
          <c:extLst xmlns:c16r2="http://schemas.microsoft.com/office/drawing/2015/06/chart">
            <c:ext xmlns:c16="http://schemas.microsoft.com/office/drawing/2014/chart" uri="{C3380CC4-5D6E-409C-BE32-E72D297353CC}">
              <c16:uniqueId val="{00000002-751F-F849-A5C3-7BFED9CE3848}"/>
            </c:ext>
          </c:extLst>
        </c:ser>
        <c:dLbls>
          <c:showLegendKey val="0"/>
          <c:showVal val="0"/>
          <c:showCatName val="0"/>
          <c:showSerName val="0"/>
          <c:showPercent val="0"/>
          <c:showBubbleSize val="0"/>
        </c:dLbls>
        <c:marker val="1"/>
        <c:smooth val="0"/>
        <c:axId val="79237888"/>
        <c:axId val="79239424"/>
      </c:lineChart>
      <c:catAx>
        <c:axId val="79237888"/>
        <c:scaling>
          <c:orientation val="minMax"/>
        </c:scaling>
        <c:delete val="0"/>
        <c:axPos val="b"/>
        <c:numFmt formatCode="General" sourceLinked="0"/>
        <c:majorTickMark val="out"/>
        <c:minorTickMark val="none"/>
        <c:tickLblPos val="nextTo"/>
        <c:txPr>
          <a:bodyPr/>
          <a:lstStyle/>
          <a:p>
            <a:pPr>
              <a:defRPr sz="1200"/>
            </a:pPr>
            <a:endParaRPr lang="en-US"/>
          </a:p>
        </c:txPr>
        <c:crossAx val="79239424"/>
        <c:crosses val="autoZero"/>
        <c:auto val="1"/>
        <c:lblAlgn val="ctr"/>
        <c:lblOffset val="100"/>
        <c:noMultiLvlLbl val="0"/>
      </c:catAx>
      <c:valAx>
        <c:axId val="79239424"/>
        <c:scaling>
          <c:orientation val="minMax"/>
          <c:min val="400"/>
        </c:scaling>
        <c:delete val="0"/>
        <c:axPos val="l"/>
        <c:majorGridlines/>
        <c:title>
          <c:tx>
            <c:rich>
              <a:bodyPr rot="-5400000" vert="horz"/>
              <a:lstStyle/>
              <a:p>
                <a:pPr>
                  <a:defRPr/>
                </a:pPr>
                <a:r>
                  <a:rPr lang="en-US"/>
                  <a:t>Revenues ($ mn)</a:t>
                </a:r>
              </a:p>
            </c:rich>
          </c:tx>
          <c:layout>
            <c:manualLayout>
              <c:xMode val="edge"/>
              <c:yMode val="edge"/>
              <c:x val="1.52623226731417E-2"/>
              <c:y val="0.34767570720326602"/>
            </c:manualLayout>
          </c:layout>
          <c:overlay val="0"/>
        </c:title>
        <c:numFmt formatCode="&quot;$&quot;#,##0_);\(&quot;$&quot;#,##0\)" sourceLinked="1"/>
        <c:majorTickMark val="out"/>
        <c:minorTickMark val="none"/>
        <c:tickLblPos val="nextTo"/>
        <c:crossAx val="79237888"/>
        <c:crosses val="autoZero"/>
        <c:crossBetween val="between"/>
      </c:valAx>
    </c:plotArea>
    <c:legend>
      <c:legendPos val="r"/>
      <c:layout>
        <c:manualLayout>
          <c:xMode val="edge"/>
          <c:yMode val="edge"/>
          <c:x val="0.8304260084486742"/>
          <c:y val="0.21065981335666376"/>
          <c:w val="0.16275653730242934"/>
          <c:h val="0.3954378098571012"/>
        </c:manualLayout>
      </c:layout>
      <c:overlay val="0"/>
    </c:legend>
    <c:plotVisOnly val="1"/>
    <c:dispBlanksAs val="gap"/>
    <c:showDLblsOverMax val="0"/>
  </c:chart>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pPr>
            <a:r>
              <a:rPr lang="en-US" sz="1600"/>
              <a:t>Small company revenues</a:t>
            </a:r>
          </a:p>
        </c:rich>
      </c:tx>
      <c:layout>
        <c:manualLayout>
          <c:xMode val="edge"/>
          <c:yMode val="edge"/>
          <c:x val="0.31331972834764554"/>
          <c:y val="9.0909090909090996E-4"/>
        </c:manualLayout>
      </c:layout>
      <c:overlay val="0"/>
    </c:title>
    <c:autoTitleDeleted val="0"/>
    <c:plotArea>
      <c:layout>
        <c:manualLayout>
          <c:layoutTarget val="inner"/>
          <c:xMode val="edge"/>
          <c:yMode val="edge"/>
          <c:x val="0.14857006849142756"/>
          <c:y val="9.6922691481746606E-2"/>
          <c:w val="0.68312804409525529"/>
          <c:h val="0.71029455977093769"/>
        </c:manualLayout>
      </c:layout>
      <c:lineChart>
        <c:grouping val="standard"/>
        <c:varyColors val="0"/>
        <c:ser>
          <c:idx val="7"/>
          <c:order val="0"/>
          <c:tx>
            <c:v>MACOM</c:v>
          </c:tx>
          <c:cat>
            <c:strRef>
              <c:f>'Semiconductor vendors'!$C$7:$V$7</c:f>
              <c:strCache>
                <c:ptCount val="12"/>
                <c:pt idx="0">
                  <c:v>1Q 18</c:v>
                </c:pt>
                <c:pt idx="1">
                  <c:v>2Q 18</c:v>
                </c:pt>
                <c:pt idx="2">
                  <c:v>3Q 18</c:v>
                </c:pt>
                <c:pt idx="3">
                  <c:v>4Q 18</c:v>
                </c:pt>
                <c:pt idx="4">
                  <c:v>1Q 19</c:v>
                </c:pt>
                <c:pt idx="5">
                  <c:v>2Q 19</c:v>
                </c:pt>
                <c:pt idx="6">
                  <c:v>3Q 19</c:v>
                </c:pt>
                <c:pt idx="7">
                  <c:v>4Q 19</c:v>
                </c:pt>
                <c:pt idx="8">
                  <c:v>1Q 20</c:v>
                </c:pt>
                <c:pt idx="9">
                  <c:v>2Q 20</c:v>
                </c:pt>
                <c:pt idx="10">
                  <c:v>3Q 20</c:v>
                </c:pt>
                <c:pt idx="11">
                  <c:v>4Q 20</c:v>
                </c:pt>
              </c:strCache>
            </c:strRef>
          </c:cat>
          <c:val>
            <c:numRef>
              <c:f>'Semiconductor vendors'!$C$18:$V$18</c:f>
              <c:numCache>
                <c:formatCode>"$"#,##0_);\("$"#,##0\)</c:formatCode>
                <c:ptCount val="12"/>
                <c:pt idx="0">
                  <c:v>150.41399999999999</c:v>
                </c:pt>
                <c:pt idx="1">
                  <c:v>137.87200000000001</c:v>
                </c:pt>
              </c:numCache>
            </c:numRef>
          </c:val>
          <c:smooth val="0"/>
          <c:extLst xmlns:c16r2="http://schemas.microsoft.com/office/drawing/2015/06/chart">
            <c:ext xmlns:c16="http://schemas.microsoft.com/office/drawing/2014/chart" uri="{C3380CC4-5D6E-409C-BE32-E72D297353CC}">
              <c16:uniqueId val="{00000001-D551-E449-8613-622170382C49}"/>
            </c:ext>
          </c:extLst>
        </c:ser>
        <c:ser>
          <c:idx val="0"/>
          <c:order val="1"/>
          <c:tx>
            <c:strRef>
              <c:f>'Semiconductor vendors'!$B$24</c:f>
              <c:strCache>
                <c:ptCount val="1"/>
                <c:pt idx="0">
                  <c:v>Semtech</c:v>
                </c:pt>
              </c:strCache>
            </c:strRef>
          </c:tx>
          <c:cat>
            <c:strRef>
              <c:f>'Semiconductor vendors'!$C$7:$V$7</c:f>
              <c:strCache>
                <c:ptCount val="12"/>
                <c:pt idx="0">
                  <c:v>1Q 18</c:v>
                </c:pt>
                <c:pt idx="1">
                  <c:v>2Q 18</c:v>
                </c:pt>
                <c:pt idx="2">
                  <c:v>3Q 18</c:v>
                </c:pt>
                <c:pt idx="3">
                  <c:v>4Q 18</c:v>
                </c:pt>
                <c:pt idx="4">
                  <c:v>1Q 19</c:v>
                </c:pt>
                <c:pt idx="5">
                  <c:v>2Q 19</c:v>
                </c:pt>
                <c:pt idx="6">
                  <c:v>3Q 19</c:v>
                </c:pt>
                <c:pt idx="7">
                  <c:v>4Q 19</c:v>
                </c:pt>
                <c:pt idx="8">
                  <c:v>1Q 20</c:v>
                </c:pt>
                <c:pt idx="9">
                  <c:v>2Q 20</c:v>
                </c:pt>
                <c:pt idx="10">
                  <c:v>3Q 20</c:v>
                </c:pt>
                <c:pt idx="11">
                  <c:v>4Q 20</c:v>
                </c:pt>
              </c:strCache>
            </c:strRef>
          </c:cat>
          <c:val>
            <c:numRef>
              <c:f>'Semiconductor vendors'!$C$24:$V$24</c:f>
              <c:numCache>
                <c:formatCode>"$"#,##0_);\("$"#,##0\)</c:formatCode>
                <c:ptCount val="12"/>
                <c:pt idx="0">
                  <c:v>130.429</c:v>
                </c:pt>
                <c:pt idx="1">
                  <c:v>163.21100000000001</c:v>
                </c:pt>
              </c:numCache>
            </c:numRef>
          </c:val>
          <c:smooth val="0"/>
          <c:extLst xmlns:c16r2="http://schemas.microsoft.com/office/drawing/2015/06/chart">
            <c:ext xmlns:c16="http://schemas.microsoft.com/office/drawing/2014/chart" uri="{C3380CC4-5D6E-409C-BE32-E72D297353CC}">
              <c16:uniqueId val="{00000002-D551-E449-8613-622170382C49}"/>
            </c:ext>
          </c:extLst>
        </c:ser>
        <c:ser>
          <c:idx val="4"/>
          <c:order val="2"/>
          <c:tx>
            <c:strRef>
              <c:f>'Semiconductor vendors'!$B$15</c:f>
              <c:strCache>
                <c:ptCount val="1"/>
                <c:pt idx="0">
                  <c:v>Inphi</c:v>
                </c:pt>
              </c:strCache>
            </c:strRef>
          </c:tx>
          <c:cat>
            <c:strRef>
              <c:f>'Semiconductor vendors'!$C$7:$V$7</c:f>
              <c:strCache>
                <c:ptCount val="12"/>
                <c:pt idx="0">
                  <c:v>1Q 18</c:v>
                </c:pt>
                <c:pt idx="1">
                  <c:v>2Q 18</c:v>
                </c:pt>
                <c:pt idx="2">
                  <c:v>3Q 18</c:v>
                </c:pt>
                <c:pt idx="3">
                  <c:v>4Q 18</c:v>
                </c:pt>
                <c:pt idx="4">
                  <c:v>1Q 19</c:v>
                </c:pt>
                <c:pt idx="5">
                  <c:v>2Q 19</c:v>
                </c:pt>
                <c:pt idx="6">
                  <c:v>3Q 19</c:v>
                </c:pt>
                <c:pt idx="7">
                  <c:v>4Q 19</c:v>
                </c:pt>
                <c:pt idx="8">
                  <c:v>1Q 20</c:v>
                </c:pt>
                <c:pt idx="9">
                  <c:v>2Q 20</c:v>
                </c:pt>
                <c:pt idx="10">
                  <c:v>3Q 20</c:v>
                </c:pt>
                <c:pt idx="11">
                  <c:v>4Q 20</c:v>
                </c:pt>
              </c:strCache>
            </c:strRef>
          </c:cat>
          <c:val>
            <c:numRef>
              <c:f>'Semiconductor vendors'!$C$15:$V$15</c:f>
              <c:numCache>
                <c:formatCode>"$"#,##0_);\("$"#,##0\)</c:formatCode>
                <c:ptCount val="12"/>
                <c:pt idx="0">
                  <c:v>60.136000000000003</c:v>
                </c:pt>
                <c:pt idx="1">
                  <c:v>69.813999999999993</c:v>
                </c:pt>
              </c:numCache>
            </c:numRef>
          </c:val>
          <c:smooth val="0"/>
          <c:extLst xmlns:c16r2="http://schemas.microsoft.com/office/drawing/2015/06/chart">
            <c:ext xmlns:c16="http://schemas.microsoft.com/office/drawing/2014/chart" uri="{C3380CC4-5D6E-409C-BE32-E72D297353CC}">
              <c16:uniqueId val="{00000004-D551-E449-8613-622170382C49}"/>
            </c:ext>
          </c:extLst>
        </c:ser>
        <c:dLbls>
          <c:showLegendKey val="0"/>
          <c:showVal val="0"/>
          <c:showCatName val="0"/>
          <c:showSerName val="0"/>
          <c:showPercent val="0"/>
          <c:showBubbleSize val="0"/>
        </c:dLbls>
        <c:marker val="1"/>
        <c:smooth val="0"/>
        <c:axId val="79271424"/>
        <c:axId val="79272960"/>
      </c:lineChart>
      <c:catAx>
        <c:axId val="79271424"/>
        <c:scaling>
          <c:orientation val="minMax"/>
        </c:scaling>
        <c:delete val="0"/>
        <c:axPos val="b"/>
        <c:numFmt formatCode="General" sourceLinked="0"/>
        <c:majorTickMark val="out"/>
        <c:minorTickMark val="none"/>
        <c:tickLblPos val="nextTo"/>
        <c:txPr>
          <a:bodyPr/>
          <a:lstStyle/>
          <a:p>
            <a:pPr>
              <a:defRPr sz="1100"/>
            </a:pPr>
            <a:endParaRPr lang="en-US"/>
          </a:p>
        </c:txPr>
        <c:crossAx val="79272960"/>
        <c:crosses val="autoZero"/>
        <c:auto val="1"/>
        <c:lblAlgn val="ctr"/>
        <c:lblOffset val="100"/>
        <c:noMultiLvlLbl val="0"/>
      </c:catAx>
      <c:valAx>
        <c:axId val="79272960"/>
        <c:scaling>
          <c:orientation val="minMax"/>
        </c:scaling>
        <c:delete val="0"/>
        <c:axPos val="l"/>
        <c:majorGridlines/>
        <c:title>
          <c:tx>
            <c:rich>
              <a:bodyPr rot="-5400000" vert="horz"/>
              <a:lstStyle/>
              <a:p>
                <a:pPr>
                  <a:defRPr/>
                </a:pPr>
                <a:r>
                  <a:rPr lang="en-US"/>
                  <a:t>Revenues ($ mn)</a:t>
                </a:r>
              </a:p>
            </c:rich>
          </c:tx>
          <c:layout>
            <c:manualLayout>
              <c:xMode val="edge"/>
              <c:yMode val="edge"/>
              <c:x val="1.52623226731417E-2"/>
              <c:y val="0.34304607757363698"/>
            </c:manualLayout>
          </c:layout>
          <c:overlay val="0"/>
        </c:title>
        <c:numFmt formatCode="&quot;$&quot;#,##0_);\(&quot;$&quot;#,##0\)" sourceLinked="1"/>
        <c:majorTickMark val="out"/>
        <c:minorTickMark val="none"/>
        <c:tickLblPos val="nextTo"/>
        <c:crossAx val="79271424"/>
        <c:crosses val="autoZero"/>
        <c:crossBetween val="between"/>
      </c:valAx>
    </c:plotArea>
    <c:legend>
      <c:legendPos val="r"/>
      <c:layout>
        <c:manualLayout>
          <c:xMode val="edge"/>
          <c:yMode val="edge"/>
          <c:x val="0.82913055765346966"/>
          <c:y val="0.29223633173178726"/>
          <c:w val="0.1573026940499436"/>
          <c:h val="0.29574132103748668"/>
        </c:manualLayout>
      </c:layout>
      <c:overlay val="0"/>
    </c:legend>
    <c:plotVisOnly val="1"/>
    <c:dispBlanksAs val="gap"/>
    <c:showDLblsOverMax val="0"/>
  </c:chart>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484923136589753"/>
          <c:y val="7.4825330493908895E-2"/>
          <c:w val="0.670627393858518"/>
          <c:h val="0.74943673048660941"/>
        </c:manualLayout>
      </c:layout>
      <c:lineChart>
        <c:grouping val="standard"/>
        <c:varyColors val="0"/>
        <c:ser>
          <c:idx val="0"/>
          <c:order val="0"/>
          <c:tx>
            <c:strRef>
              <c:f>'OC vendors'!$B$14</c:f>
              <c:strCache>
                <c:ptCount val="1"/>
                <c:pt idx="0">
                  <c:v>Finisar</c:v>
                </c:pt>
              </c:strCache>
            </c:strRef>
          </c:tx>
          <c:cat>
            <c:strRef>
              <c:f>'OC vendors'!$C$7:$V$7</c:f>
              <c:strCache>
                <c:ptCount val="12"/>
                <c:pt idx="0">
                  <c:v>1Q 18</c:v>
                </c:pt>
                <c:pt idx="1">
                  <c:v>2Q 18</c:v>
                </c:pt>
                <c:pt idx="2">
                  <c:v>3Q 18</c:v>
                </c:pt>
                <c:pt idx="3">
                  <c:v>4Q 18</c:v>
                </c:pt>
                <c:pt idx="4">
                  <c:v>1Q 19</c:v>
                </c:pt>
                <c:pt idx="5">
                  <c:v>2Q 19</c:v>
                </c:pt>
                <c:pt idx="6">
                  <c:v>3Q 19</c:v>
                </c:pt>
                <c:pt idx="7">
                  <c:v>4Q 19</c:v>
                </c:pt>
                <c:pt idx="8">
                  <c:v>1Q 20</c:v>
                </c:pt>
                <c:pt idx="9">
                  <c:v>2Q 20</c:v>
                </c:pt>
                <c:pt idx="10">
                  <c:v>3Q 20</c:v>
                </c:pt>
                <c:pt idx="11">
                  <c:v>4Q 20</c:v>
                </c:pt>
              </c:strCache>
            </c:strRef>
          </c:cat>
          <c:val>
            <c:numRef>
              <c:f>'OC vendors'!$C$14:$P$14</c:f>
              <c:numCache>
                <c:formatCode>"$"#,##0_);\("$"#,##0\)</c:formatCode>
                <c:ptCount val="6"/>
                <c:pt idx="0">
                  <c:v>310</c:v>
                </c:pt>
                <c:pt idx="1">
                  <c:v>317.3</c:v>
                </c:pt>
              </c:numCache>
            </c:numRef>
          </c:val>
          <c:smooth val="0"/>
          <c:extLst xmlns:c16r2="http://schemas.microsoft.com/office/drawing/2015/06/chart">
            <c:ext xmlns:c16="http://schemas.microsoft.com/office/drawing/2014/chart" uri="{C3380CC4-5D6E-409C-BE32-E72D297353CC}">
              <c16:uniqueId val="{00000000-1E3E-2C40-BB0D-D1D96FCC9D93}"/>
            </c:ext>
          </c:extLst>
        </c:ser>
        <c:ser>
          <c:idx val="4"/>
          <c:order val="1"/>
          <c:tx>
            <c:v>II-VI</c:v>
          </c:tx>
          <c:cat>
            <c:strRef>
              <c:f>'OC vendors'!$C$7:$V$7</c:f>
              <c:strCache>
                <c:ptCount val="12"/>
                <c:pt idx="0">
                  <c:v>1Q 18</c:v>
                </c:pt>
                <c:pt idx="1">
                  <c:v>2Q 18</c:v>
                </c:pt>
                <c:pt idx="2">
                  <c:v>3Q 18</c:v>
                </c:pt>
                <c:pt idx="3">
                  <c:v>4Q 18</c:v>
                </c:pt>
                <c:pt idx="4">
                  <c:v>1Q 19</c:v>
                </c:pt>
                <c:pt idx="5">
                  <c:v>2Q 19</c:v>
                </c:pt>
                <c:pt idx="6">
                  <c:v>3Q 19</c:v>
                </c:pt>
                <c:pt idx="7">
                  <c:v>4Q 19</c:v>
                </c:pt>
                <c:pt idx="8">
                  <c:v>1Q 20</c:v>
                </c:pt>
                <c:pt idx="9">
                  <c:v>2Q 20</c:v>
                </c:pt>
                <c:pt idx="10">
                  <c:v>3Q 20</c:v>
                </c:pt>
                <c:pt idx="11">
                  <c:v>4Q 20</c:v>
                </c:pt>
              </c:strCache>
            </c:strRef>
          </c:cat>
          <c:val>
            <c:numRef>
              <c:f>'OC vendors'!$C$8:$V$8</c:f>
              <c:numCache>
                <c:formatCode>"$"#,##0_);\("$"#,##0\)</c:formatCode>
                <c:ptCount val="12"/>
                <c:pt idx="0">
                  <c:v>116.8</c:v>
                </c:pt>
                <c:pt idx="1">
                  <c:v>133.19999999999999</c:v>
                </c:pt>
              </c:numCache>
            </c:numRef>
          </c:val>
          <c:smooth val="0"/>
          <c:extLst xmlns:c16r2="http://schemas.microsoft.com/office/drawing/2015/06/chart">
            <c:ext xmlns:c16="http://schemas.microsoft.com/office/drawing/2014/chart" uri="{C3380CC4-5D6E-409C-BE32-E72D297353CC}">
              <c16:uniqueId val="{00000001-1E3E-2C40-BB0D-D1D96FCC9D93}"/>
            </c:ext>
          </c:extLst>
        </c:ser>
        <c:ser>
          <c:idx val="2"/>
          <c:order val="2"/>
          <c:tx>
            <c:v>Lumentum</c:v>
          </c:tx>
          <c:cat>
            <c:strRef>
              <c:f>'OC vendors'!$C$7:$V$7</c:f>
              <c:strCache>
                <c:ptCount val="12"/>
                <c:pt idx="0">
                  <c:v>1Q 18</c:v>
                </c:pt>
                <c:pt idx="1">
                  <c:v>2Q 18</c:v>
                </c:pt>
                <c:pt idx="2">
                  <c:v>3Q 18</c:v>
                </c:pt>
                <c:pt idx="3">
                  <c:v>4Q 18</c:v>
                </c:pt>
                <c:pt idx="4">
                  <c:v>1Q 19</c:v>
                </c:pt>
                <c:pt idx="5">
                  <c:v>2Q 19</c:v>
                </c:pt>
                <c:pt idx="6">
                  <c:v>3Q 19</c:v>
                </c:pt>
                <c:pt idx="7">
                  <c:v>4Q 19</c:v>
                </c:pt>
                <c:pt idx="8">
                  <c:v>1Q 20</c:v>
                </c:pt>
                <c:pt idx="9">
                  <c:v>2Q 20</c:v>
                </c:pt>
                <c:pt idx="10">
                  <c:v>3Q 20</c:v>
                </c:pt>
                <c:pt idx="11">
                  <c:v>4Q 20</c:v>
                </c:pt>
              </c:strCache>
            </c:strRef>
          </c:cat>
          <c:val>
            <c:numRef>
              <c:f>'OC vendors'!$C$18:$V$18</c:f>
              <c:numCache>
                <c:formatCode>"$"#,##0_);\("$"#,##0\)</c:formatCode>
                <c:ptCount val="12"/>
                <c:pt idx="0">
                  <c:v>246.3</c:v>
                </c:pt>
                <c:pt idx="1">
                  <c:v>244.9</c:v>
                </c:pt>
              </c:numCache>
            </c:numRef>
          </c:val>
          <c:smooth val="0"/>
          <c:extLst xmlns:c16r2="http://schemas.microsoft.com/office/drawing/2015/06/chart">
            <c:ext xmlns:c16="http://schemas.microsoft.com/office/drawing/2014/chart" uri="{C3380CC4-5D6E-409C-BE32-E72D297353CC}">
              <c16:uniqueId val="{00000002-1E3E-2C40-BB0D-D1D96FCC9D93}"/>
            </c:ext>
          </c:extLst>
        </c:ser>
        <c:ser>
          <c:idx val="5"/>
          <c:order val="3"/>
          <c:tx>
            <c:strRef>
              <c:f>'OC vendors'!$B$17</c:f>
              <c:strCache>
                <c:ptCount val="1"/>
                <c:pt idx="0">
                  <c:v>Innolight</c:v>
                </c:pt>
              </c:strCache>
            </c:strRef>
          </c:tx>
          <c:cat>
            <c:strRef>
              <c:f>'OC vendors'!$C$7:$V$7</c:f>
              <c:strCache>
                <c:ptCount val="12"/>
                <c:pt idx="0">
                  <c:v>1Q 18</c:v>
                </c:pt>
                <c:pt idx="1">
                  <c:v>2Q 18</c:v>
                </c:pt>
                <c:pt idx="2">
                  <c:v>3Q 18</c:v>
                </c:pt>
                <c:pt idx="3">
                  <c:v>4Q 18</c:v>
                </c:pt>
                <c:pt idx="4">
                  <c:v>1Q 19</c:v>
                </c:pt>
                <c:pt idx="5">
                  <c:v>2Q 19</c:v>
                </c:pt>
                <c:pt idx="6">
                  <c:v>3Q 19</c:v>
                </c:pt>
                <c:pt idx="7">
                  <c:v>4Q 19</c:v>
                </c:pt>
                <c:pt idx="8">
                  <c:v>1Q 20</c:v>
                </c:pt>
                <c:pt idx="9">
                  <c:v>2Q 20</c:v>
                </c:pt>
                <c:pt idx="10">
                  <c:v>3Q 20</c:v>
                </c:pt>
                <c:pt idx="11">
                  <c:v>4Q 20</c:v>
                </c:pt>
              </c:strCache>
            </c:strRef>
          </c:cat>
          <c:val>
            <c:numRef>
              <c:f>'OC vendors'!$C$17:$V$17</c:f>
              <c:numCache>
                <c:formatCode>"$"#,##0_);\("$"#,##0\)</c:formatCode>
                <c:ptCount val="12"/>
                <c:pt idx="0">
                  <c:v>220.0931344786357</c:v>
                </c:pt>
                <c:pt idx="1">
                  <c:v>223.7097886749859</c:v>
                </c:pt>
              </c:numCache>
            </c:numRef>
          </c:val>
          <c:smooth val="0"/>
          <c:extLst xmlns:c16r2="http://schemas.microsoft.com/office/drawing/2015/06/chart">
            <c:ext xmlns:c16="http://schemas.microsoft.com/office/drawing/2014/chart" uri="{C3380CC4-5D6E-409C-BE32-E72D297353CC}">
              <c16:uniqueId val="{00000003-1E3E-2C40-BB0D-D1D96FCC9D93}"/>
            </c:ext>
          </c:extLst>
        </c:ser>
        <c:ser>
          <c:idx val="7"/>
          <c:order val="4"/>
          <c:tx>
            <c:strRef>
              <c:f>'OC vendors'!$B$10</c:f>
              <c:strCache>
                <c:ptCount val="1"/>
                <c:pt idx="0">
                  <c:v>Accelink</c:v>
                </c:pt>
              </c:strCache>
            </c:strRef>
          </c:tx>
          <c:cat>
            <c:strRef>
              <c:f>'OC vendors'!$C$7:$V$7</c:f>
              <c:strCache>
                <c:ptCount val="12"/>
                <c:pt idx="0">
                  <c:v>1Q 18</c:v>
                </c:pt>
                <c:pt idx="1">
                  <c:v>2Q 18</c:v>
                </c:pt>
                <c:pt idx="2">
                  <c:v>3Q 18</c:v>
                </c:pt>
                <c:pt idx="3">
                  <c:v>4Q 18</c:v>
                </c:pt>
                <c:pt idx="4">
                  <c:v>1Q 19</c:v>
                </c:pt>
                <c:pt idx="5">
                  <c:v>2Q 19</c:v>
                </c:pt>
                <c:pt idx="6">
                  <c:v>3Q 19</c:v>
                </c:pt>
                <c:pt idx="7">
                  <c:v>4Q 19</c:v>
                </c:pt>
                <c:pt idx="8">
                  <c:v>1Q 20</c:v>
                </c:pt>
                <c:pt idx="9">
                  <c:v>2Q 20</c:v>
                </c:pt>
                <c:pt idx="10">
                  <c:v>3Q 20</c:v>
                </c:pt>
                <c:pt idx="11">
                  <c:v>4Q 20</c:v>
                </c:pt>
              </c:strCache>
            </c:strRef>
          </c:cat>
          <c:val>
            <c:numRef>
              <c:f>'OC vendors'!$C$10:$V$10</c:f>
              <c:numCache>
                <c:formatCode>"$"#,##0_);\("$"#,##0\)</c:formatCode>
                <c:ptCount val="12"/>
                <c:pt idx="0">
                  <c:v>189.88735762381219</c:v>
                </c:pt>
                <c:pt idx="1">
                  <c:v>192.51269831316236</c:v>
                </c:pt>
              </c:numCache>
            </c:numRef>
          </c:val>
          <c:smooth val="0"/>
          <c:extLst xmlns:c16r2="http://schemas.microsoft.com/office/drawing/2015/06/chart">
            <c:ext xmlns:c16="http://schemas.microsoft.com/office/drawing/2014/chart" uri="{C3380CC4-5D6E-409C-BE32-E72D297353CC}">
              <c16:uniqueId val="{00000004-1E3E-2C40-BB0D-D1D96FCC9D93}"/>
            </c:ext>
          </c:extLst>
        </c:ser>
        <c:ser>
          <c:idx val="13"/>
          <c:order val="5"/>
          <c:tx>
            <c:strRef>
              <c:f>'OC vendors'!$B$23</c:f>
              <c:strCache>
                <c:ptCount val="1"/>
                <c:pt idx="0">
                  <c:v>Sumitomo</c:v>
                </c:pt>
              </c:strCache>
            </c:strRef>
          </c:tx>
          <c:cat>
            <c:strRef>
              <c:f>'OC vendors'!$C$7:$V$7</c:f>
              <c:strCache>
                <c:ptCount val="12"/>
                <c:pt idx="0">
                  <c:v>1Q 18</c:v>
                </c:pt>
                <c:pt idx="1">
                  <c:v>2Q 18</c:v>
                </c:pt>
                <c:pt idx="2">
                  <c:v>3Q 18</c:v>
                </c:pt>
                <c:pt idx="3">
                  <c:v>4Q 18</c:v>
                </c:pt>
                <c:pt idx="4">
                  <c:v>1Q 19</c:v>
                </c:pt>
                <c:pt idx="5">
                  <c:v>2Q 19</c:v>
                </c:pt>
                <c:pt idx="6">
                  <c:v>3Q 19</c:v>
                </c:pt>
                <c:pt idx="7">
                  <c:v>4Q 19</c:v>
                </c:pt>
                <c:pt idx="8">
                  <c:v>1Q 20</c:v>
                </c:pt>
                <c:pt idx="9">
                  <c:v>2Q 20</c:v>
                </c:pt>
                <c:pt idx="10">
                  <c:v>3Q 20</c:v>
                </c:pt>
                <c:pt idx="11">
                  <c:v>4Q 20</c:v>
                </c:pt>
              </c:strCache>
            </c:strRef>
          </c:cat>
          <c:val>
            <c:numRef>
              <c:f>'OC vendors'!$C$23:$V$23</c:f>
              <c:numCache>
                <c:formatCode>"$"#,##0_);\("$"#,##0\)</c:formatCode>
                <c:ptCount val="12"/>
                <c:pt idx="0">
                  <c:v>162.1910481758533</c:v>
                </c:pt>
                <c:pt idx="1">
                  <c:v>156.51825944905485</c:v>
                </c:pt>
              </c:numCache>
            </c:numRef>
          </c:val>
          <c:smooth val="0"/>
          <c:extLst xmlns:c16r2="http://schemas.microsoft.com/office/drawing/2015/06/chart">
            <c:ext xmlns:c16="http://schemas.microsoft.com/office/drawing/2014/chart" uri="{C3380CC4-5D6E-409C-BE32-E72D297353CC}">
              <c16:uniqueId val="{00000005-1E3E-2C40-BB0D-D1D96FCC9D93}"/>
            </c:ext>
          </c:extLst>
        </c:ser>
        <c:dLbls>
          <c:showLegendKey val="0"/>
          <c:showVal val="0"/>
          <c:showCatName val="0"/>
          <c:showSerName val="0"/>
          <c:showPercent val="0"/>
          <c:showBubbleSize val="0"/>
        </c:dLbls>
        <c:marker val="1"/>
        <c:smooth val="0"/>
        <c:axId val="79304576"/>
        <c:axId val="79306112"/>
      </c:lineChart>
      <c:catAx>
        <c:axId val="79304576"/>
        <c:scaling>
          <c:orientation val="minMax"/>
        </c:scaling>
        <c:delete val="0"/>
        <c:axPos val="b"/>
        <c:numFmt formatCode="General" sourceLinked="0"/>
        <c:majorTickMark val="out"/>
        <c:minorTickMark val="none"/>
        <c:tickLblPos val="nextTo"/>
        <c:txPr>
          <a:bodyPr rot="0" vert="horz"/>
          <a:lstStyle/>
          <a:p>
            <a:pPr>
              <a:defRPr sz="1200"/>
            </a:pPr>
            <a:endParaRPr lang="en-US"/>
          </a:p>
        </c:txPr>
        <c:crossAx val="79306112"/>
        <c:crosses val="autoZero"/>
        <c:auto val="1"/>
        <c:lblAlgn val="ctr"/>
        <c:lblOffset val="100"/>
        <c:tickLblSkip val="1"/>
        <c:noMultiLvlLbl val="0"/>
      </c:catAx>
      <c:valAx>
        <c:axId val="79306112"/>
        <c:scaling>
          <c:orientation val="minMax"/>
        </c:scaling>
        <c:delete val="0"/>
        <c:axPos val="l"/>
        <c:majorGridlines/>
        <c:title>
          <c:tx>
            <c:rich>
              <a:bodyPr rot="-5400000" vert="horz"/>
              <a:lstStyle/>
              <a:p>
                <a:pPr>
                  <a:defRPr sz="1200" b="0"/>
                </a:pPr>
                <a:r>
                  <a:rPr lang="en-US" sz="1200" b="0"/>
                  <a:t>Quarterly Revenue ($M)</a:t>
                </a:r>
              </a:p>
            </c:rich>
          </c:tx>
          <c:layout>
            <c:manualLayout>
              <c:xMode val="edge"/>
              <c:yMode val="edge"/>
              <c:x val="1.403985670851019E-2"/>
              <c:y val="0.22187505364898968"/>
            </c:manualLayout>
          </c:layout>
          <c:overlay val="0"/>
        </c:title>
        <c:numFmt formatCode="&quot;$&quot;#,##0_);\(&quot;$&quot;#,##0\)" sourceLinked="1"/>
        <c:majorTickMark val="out"/>
        <c:minorTickMark val="none"/>
        <c:tickLblPos val="nextTo"/>
        <c:txPr>
          <a:bodyPr/>
          <a:lstStyle/>
          <a:p>
            <a:pPr>
              <a:defRPr sz="1200"/>
            </a:pPr>
            <a:endParaRPr lang="en-US"/>
          </a:p>
        </c:txPr>
        <c:crossAx val="79304576"/>
        <c:crosses val="autoZero"/>
        <c:crossBetween val="midCat"/>
      </c:valAx>
    </c:plotArea>
    <c:legend>
      <c:legendPos val="r"/>
      <c:layout>
        <c:manualLayout>
          <c:xMode val="edge"/>
          <c:yMode val="edge"/>
          <c:x val="0.82529014944661983"/>
          <c:y val="9.8371746473617711E-2"/>
          <c:w val="0.17241980779037472"/>
          <c:h val="0.65151649985792426"/>
        </c:manualLayout>
      </c:layout>
      <c:overlay val="0"/>
      <c:txPr>
        <a:bodyPr/>
        <a:lstStyle/>
        <a:p>
          <a:pPr>
            <a:defRPr sz="1100"/>
          </a:pPr>
          <a:endParaRPr lang="en-US"/>
        </a:p>
      </c:txPr>
    </c:legend>
    <c:plotVisOnly val="1"/>
    <c:dispBlanksAs val="gap"/>
    <c:showDLblsOverMax val="0"/>
  </c:chart>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pPr>
            <a:r>
              <a:rPr lang="en-US" sz="1600"/>
              <a:t>Mid-size company revenues</a:t>
            </a:r>
          </a:p>
        </c:rich>
      </c:tx>
      <c:layout>
        <c:manualLayout>
          <c:xMode val="edge"/>
          <c:yMode val="edge"/>
          <c:x val="0.29562965697510296"/>
          <c:y val="8.9115208773427393E-3"/>
        </c:manualLayout>
      </c:layout>
      <c:overlay val="0"/>
    </c:title>
    <c:autoTitleDeleted val="0"/>
    <c:plotArea>
      <c:layout>
        <c:manualLayout>
          <c:layoutTarget val="inner"/>
          <c:xMode val="edge"/>
          <c:yMode val="edge"/>
          <c:x val="0.13708739350115884"/>
          <c:y val="0.19085916534134106"/>
          <c:w val="0.83417409303506573"/>
          <c:h val="0.63744547574011345"/>
        </c:manualLayout>
      </c:layout>
      <c:lineChart>
        <c:grouping val="standard"/>
        <c:varyColors val="0"/>
        <c:ser>
          <c:idx val="5"/>
          <c:order val="0"/>
          <c:tx>
            <c:strRef>
              <c:f>'Network equip'!$B$13</c:f>
              <c:strCache>
                <c:ptCount val="1"/>
                <c:pt idx="0">
                  <c:v>Fujitsu </c:v>
                </c:pt>
              </c:strCache>
            </c:strRef>
          </c:tx>
          <c:marker>
            <c:symbol val="diamond"/>
            <c:size val="7"/>
            <c:spPr>
              <a:solidFill>
                <a:schemeClr val="accent6"/>
              </a:solidFill>
            </c:spPr>
          </c:marker>
          <c:cat>
            <c:strRef>
              <c:f>'Network equip'!$C$7:$V$7</c:f>
              <c:strCache>
                <c:ptCount val="12"/>
                <c:pt idx="0">
                  <c:v>1Q 18</c:v>
                </c:pt>
                <c:pt idx="1">
                  <c:v>2Q 18</c:v>
                </c:pt>
                <c:pt idx="2">
                  <c:v>3Q 18</c:v>
                </c:pt>
                <c:pt idx="3">
                  <c:v>4Q 18</c:v>
                </c:pt>
                <c:pt idx="4">
                  <c:v>1Q 19</c:v>
                </c:pt>
                <c:pt idx="5">
                  <c:v>2Q 19</c:v>
                </c:pt>
                <c:pt idx="6">
                  <c:v>3Q 19</c:v>
                </c:pt>
                <c:pt idx="7">
                  <c:v>4Q 19</c:v>
                </c:pt>
                <c:pt idx="8">
                  <c:v>1Q 20</c:v>
                </c:pt>
                <c:pt idx="9">
                  <c:v>2Q 20</c:v>
                </c:pt>
                <c:pt idx="10">
                  <c:v>3Q 20</c:v>
                </c:pt>
                <c:pt idx="11">
                  <c:v>4Q 20</c:v>
                </c:pt>
              </c:strCache>
            </c:strRef>
          </c:cat>
          <c:val>
            <c:numRef>
              <c:f>'Network equip'!$C$13:$V$13</c:f>
              <c:numCache>
                <c:formatCode>"$"#,##0_);\("$"#,##0\)</c:formatCode>
                <c:ptCount val="12"/>
                <c:pt idx="0">
                  <c:v>1301.0205023841299</c:v>
                </c:pt>
                <c:pt idx="1">
                  <c:v>821.39622707164449</c:v>
                </c:pt>
              </c:numCache>
            </c:numRef>
          </c:val>
          <c:smooth val="0"/>
          <c:extLst xmlns:c16r2="http://schemas.microsoft.com/office/drawing/2015/06/chart">
            <c:ext xmlns:c16="http://schemas.microsoft.com/office/drawing/2014/chart" uri="{C3380CC4-5D6E-409C-BE32-E72D297353CC}">
              <c16:uniqueId val="{00000000-9BAF-2246-AB31-F7857A7E114C}"/>
            </c:ext>
          </c:extLst>
        </c:ser>
        <c:ser>
          <c:idx val="3"/>
          <c:order val="1"/>
          <c:tx>
            <c:strRef>
              <c:f>'Network equip'!$B$10</c:f>
              <c:strCache>
                <c:ptCount val="1"/>
                <c:pt idx="0">
                  <c:v>Ciena </c:v>
                </c:pt>
              </c:strCache>
            </c:strRef>
          </c:tx>
          <c:spPr>
            <a:ln>
              <a:solidFill>
                <a:schemeClr val="accent1"/>
              </a:solidFill>
            </a:ln>
          </c:spPr>
          <c:marker>
            <c:spPr>
              <a:solidFill>
                <a:schemeClr val="accent1"/>
              </a:solidFill>
              <a:ln>
                <a:solidFill>
                  <a:schemeClr val="accent1"/>
                </a:solidFill>
              </a:ln>
            </c:spPr>
          </c:marker>
          <c:cat>
            <c:strRef>
              <c:f>'Network equip'!$C$7:$V$7</c:f>
              <c:strCache>
                <c:ptCount val="12"/>
                <c:pt idx="0">
                  <c:v>1Q 18</c:v>
                </c:pt>
                <c:pt idx="1">
                  <c:v>2Q 18</c:v>
                </c:pt>
                <c:pt idx="2">
                  <c:v>3Q 18</c:v>
                </c:pt>
                <c:pt idx="3">
                  <c:v>4Q 18</c:v>
                </c:pt>
                <c:pt idx="4">
                  <c:v>1Q 19</c:v>
                </c:pt>
                <c:pt idx="5">
                  <c:v>2Q 19</c:v>
                </c:pt>
                <c:pt idx="6">
                  <c:v>3Q 19</c:v>
                </c:pt>
                <c:pt idx="7">
                  <c:v>4Q 19</c:v>
                </c:pt>
                <c:pt idx="8">
                  <c:v>1Q 20</c:v>
                </c:pt>
                <c:pt idx="9">
                  <c:v>2Q 20</c:v>
                </c:pt>
                <c:pt idx="10">
                  <c:v>3Q 20</c:v>
                </c:pt>
                <c:pt idx="11">
                  <c:v>4Q 20</c:v>
                </c:pt>
              </c:strCache>
            </c:strRef>
          </c:cat>
          <c:val>
            <c:numRef>
              <c:f>'Network equip'!$C$10:$V$10</c:f>
              <c:numCache>
                <c:formatCode>"$"#,##0_);\("$"#,##0\)</c:formatCode>
                <c:ptCount val="12"/>
                <c:pt idx="0">
                  <c:v>730</c:v>
                </c:pt>
                <c:pt idx="1">
                  <c:v>818.8</c:v>
                </c:pt>
              </c:numCache>
            </c:numRef>
          </c:val>
          <c:smooth val="0"/>
          <c:extLst xmlns:c16r2="http://schemas.microsoft.com/office/drawing/2015/06/chart">
            <c:ext xmlns:c16="http://schemas.microsoft.com/office/drawing/2014/chart" uri="{C3380CC4-5D6E-409C-BE32-E72D297353CC}">
              <c16:uniqueId val="{00000001-9BAF-2246-AB31-F7857A7E114C}"/>
            </c:ext>
          </c:extLst>
        </c:ser>
        <c:dLbls>
          <c:showLegendKey val="0"/>
          <c:showVal val="0"/>
          <c:showCatName val="0"/>
          <c:showSerName val="0"/>
          <c:showPercent val="0"/>
          <c:showBubbleSize val="0"/>
        </c:dLbls>
        <c:marker val="1"/>
        <c:smooth val="0"/>
        <c:axId val="79328384"/>
        <c:axId val="79330304"/>
      </c:lineChart>
      <c:dateAx>
        <c:axId val="79328384"/>
        <c:scaling>
          <c:orientation val="minMax"/>
        </c:scaling>
        <c:delete val="0"/>
        <c:axPos val="b"/>
        <c:numFmt formatCode="General" sourceLinked="0"/>
        <c:majorTickMark val="out"/>
        <c:minorTickMark val="none"/>
        <c:tickLblPos val="nextTo"/>
        <c:txPr>
          <a:bodyPr rot="0"/>
          <a:lstStyle/>
          <a:p>
            <a:pPr algn="ctr">
              <a:defRPr lang="en-US" sz="1100" b="0" i="0" u="none" strike="noStrike" kern="1200" baseline="0">
                <a:solidFill>
                  <a:sysClr val="windowText" lastClr="000000"/>
                </a:solidFill>
                <a:latin typeface="+mn-lt"/>
                <a:ea typeface="+mn-ea"/>
                <a:cs typeface="+mn-cs"/>
              </a:defRPr>
            </a:pPr>
            <a:endParaRPr lang="en-US"/>
          </a:p>
        </c:txPr>
        <c:crossAx val="79330304"/>
        <c:crosses val="autoZero"/>
        <c:auto val="0"/>
        <c:lblOffset val="100"/>
        <c:baseTimeUnit val="days"/>
        <c:majorUnit val="1"/>
      </c:dateAx>
      <c:valAx>
        <c:axId val="79330304"/>
        <c:scaling>
          <c:orientation val="minMax"/>
        </c:scaling>
        <c:delete val="0"/>
        <c:axPos val="l"/>
        <c:majorGridlines/>
        <c:title>
          <c:tx>
            <c:rich>
              <a:bodyPr rot="-5400000" vert="horz"/>
              <a:lstStyle/>
              <a:p>
                <a:pPr>
                  <a:defRPr sz="1200" b="0"/>
                </a:pPr>
                <a:r>
                  <a:rPr lang="en-US" sz="1200" b="0"/>
                  <a:t>$ billions</a:t>
                </a:r>
              </a:p>
            </c:rich>
          </c:tx>
          <c:layout>
            <c:manualLayout>
              <c:xMode val="edge"/>
              <c:yMode val="edge"/>
              <c:x val="2.7777777777777801E-3"/>
              <c:y val="0.32720071449402199"/>
            </c:manualLayout>
          </c:layout>
          <c:overlay val="0"/>
        </c:title>
        <c:numFmt formatCode="&quot;$&quot;#,##0" sourceLinked="0"/>
        <c:majorTickMark val="out"/>
        <c:minorTickMark val="none"/>
        <c:tickLblPos val="nextTo"/>
        <c:txPr>
          <a:bodyPr/>
          <a:lstStyle/>
          <a:p>
            <a:pPr>
              <a:defRPr sz="1100"/>
            </a:pPr>
            <a:endParaRPr lang="en-US"/>
          </a:p>
        </c:txPr>
        <c:crossAx val="79328384"/>
        <c:crosses val="autoZero"/>
        <c:crossBetween val="between"/>
      </c:valAx>
    </c:plotArea>
    <c:legend>
      <c:legendPos val="t"/>
      <c:layout>
        <c:manualLayout>
          <c:xMode val="edge"/>
          <c:yMode val="edge"/>
          <c:x val="0.3828333832904352"/>
          <c:y val="9.5932522244594587E-2"/>
          <c:w val="0.27342100362991206"/>
          <c:h val="8.328588123889788E-2"/>
        </c:manualLayout>
      </c:layout>
      <c:overlay val="0"/>
      <c:txPr>
        <a:bodyPr/>
        <a:lstStyle/>
        <a:p>
          <a:pPr>
            <a:defRPr sz="1050"/>
          </a:pPr>
          <a:endParaRPr lang="en-US"/>
        </a:p>
      </c:txPr>
    </c:legend>
    <c:plotVisOnly val="1"/>
    <c:dispBlanksAs val="gap"/>
    <c:showDLblsOverMax val="0"/>
  </c:chart>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CSP revenues</a:t>
            </a:r>
          </a:p>
        </c:rich>
      </c:tx>
      <c:overlay val="0"/>
    </c:title>
    <c:autoTitleDeleted val="0"/>
    <c:plotArea>
      <c:layout>
        <c:manualLayout>
          <c:layoutTarget val="inner"/>
          <c:xMode val="edge"/>
          <c:yMode val="edge"/>
          <c:x val="0.13115493602710579"/>
          <c:y val="0.15363626421697285"/>
          <c:w val="0.84820257628049067"/>
          <c:h val="0.69702719451735196"/>
        </c:manualLayout>
      </c:layout>
      <c:lineChart>
        <c:grouping val="standard"/>
        <c:varyColors val="0"/>
        <c:ser>
          <c:idx val="0"/>
          <c:order val="0"/>
          <c:tx>
            <c:strRef>
              <c:f>'Charts for slides'!$BD$48</c:f>
              <c:strCache>
                <c:ptCount val="1"/>
                <c:pt idx="0">
                  <c:v>Non-Chinese CSPs</c:v>
                </c:pt>
              </c:strCache>
            </c:strRef>
          </c:tx>
          <c:marker>
            <c:symbol val="none"/>
          </c:marker>
          <c:cat>
            <c:strRef>
              <c:f>'Charts for slides'!$F$40:$AV$40</c:f>
              <c:strCache>
                <c:ptCount val="43"/>
                <c:pt idx="0">
                  <c:v>1Q 10</c:v>
                </c:pt>
                <c:pt idx="1">
                  <c:v>2Q 10</c:v>
                </c:pt>
                <c:pt idx="2">
                  <c:v>3Q 10</c:v>
                </c:pt>
                <c:pt idx="3">
                  <c:v>4Q 10</c:v>
                </c:pt>
                <c:pt idx="4">
                  <c:v>1Q 11</c:v>
                </c:pt>
                <c:pt idx="5">
                  <c:v>2Q 11</c:v>
                </c:pt>
                <c:pt idx="6">
                  <c:v>3Q 11</c:v>
                </c:pt>
                <c:pt idx="7">
                  <c:v>4Q 11</c:v>
                </c:pt>
                <c:pt idx="8">
                  <c:v>1Q 12</c:v>
                </c:pt>
                <c:pt idx="9">
                  <c:v>2Q 12</c:v>
                </c:pt>
                <c:pt idx="10">
                  <c:v>3Q 12</c:v>
                </c:pt>
                <c:pt idx="11">
                  <c:v>4Q 12</c:v>
                </c:pt>
                <c:pt idx="12">
                  <c:v>1Q 13</c:v>
                </c:pt>
                <c:pt idx="13">
                  <c:v>2Q 13</c:v>
                </c:pt>
                <c:pt idx="14">
                  <c:v>3Q 13</c:v>
                </c:pt>
                <c:pt idx="15">
                  <c:v>4Q 13</c:v>
                </c:pt>
                <c:pt idx="16">
                  <c:v>1Q 14</c:v>
                </c:pt>
                <c:pt idx="17">
                  <c:v>2Q 14</c:v>
                </c:pt>
                <c:pt idx="18">
                  <c:v>3Q 14</c:v>
                </c:pt>
                <c:pt idx="19">
                  <c:v>4Q 14</c:v>
                </c:pt>
                <c:pt idx="20">
                  <c:v>1Q 15</c:v>
                </c:pt>
                <c:pt idx="21">
                  <c:v>2Q 15</c:v>
                </c:pt>
                <c:pt idx="22">
                  <c:v>3Q 15</c:v>
                </c:pt>
                <c:pt idx="23">
                  <c:v>4Q 15</c:v>
                </c:pt>
                <c:pt idx="24">
                  <c:v>1Q 16</c:v>
                </c:pt>
                <c:pt idx="25">
                  <c:v>2Q 16</c:v>
                </c:pt>
                <c:pt idx="26">
                  <c:v>3Q 16</c:v>
                </c:pt>
                <c:pt idx="27">
                  <c:v>4Q 16</c:v>
                </c:pt>
                <c:pt idx="28">
                  <c:v>1Q 17</c:v>
                </c:pt>
                <c:pt idx="29">
                  <c:v>2Q 17</c:v>
                </c:pt>
                <c:pt idx="30">
                  <c:v>3Q 17</c:v>
                </c:pt>
                <c:pt idx="31">
                  <c:v>4Q 17</c:v>
                </c:pt>
                <c:pt idx="32">
                  <c:v>1Q 18</c:v>
                </c:pt>
                <c:pt idx="33">
                  <c:v>2Q 18</c:v>
                </c:pt>
                <c:pt idx="34">
                  <c:v>3Q 18</c:v>
                </c:pt>
                <c:pt idx="35">
                  <c:v>4Q 18</c:v>
                </c:pt>
                <c:pt idx="36">
                  <c:v>1Q 19</c:v>
                </c:pt>
                <c:pt idx="37">
                  <c:v>2Q 19</c:v>
                </c:pt>
                <c:pt idx="38">
                  <c:v>3Q 19</c:v>
                </c:pt>
                <c:pt idx="39">
                  <c:v>4Q 19</c:v>
                </c:pt>
                <c:pt idx="40">
                  <c:v>1Q 20</c:v>
                </c:pt>
                <c:pt idx="41">
                  <c:v>2Q 20</c:v>
                </c:pt>
                <c:pt idx="42">
                  <c:v>3Q 20</c:v>
                </c:pt>
              </c:strCache>
            </c:strRef>
          </c:cat>
          <c:val>
            <c:numRef>
              <c:f>'Charts for slides'!$F$48:$AV$48</c:f>
              <c:numCache>
                <c:formatCode>_("$"* #,##0_);_("$"* \(#,##0\);_("$"* "-"??_);_(@_)</c:formatCode>
                <c:ptCount val="43"/>
                <c:pt idx="0">
                  <c:v>199.99434390542413</c:v>
                </c:pt>
                <c:pt idx="1">
                  <c:v>196.56369746868833</c:v>
                </c:pt>
                <c:pt idx="2">
                  <c:v>208.82771138981803</c:v>
                </c:pt>
                <c:pt idx="3">
                  <c:v>213.40125138797816</c:v>
                </c:pt>
                <c:pt idx="4">
                  <c:v>215.16210649569632</c:v>
                </c:pt>
                <c:pt idx="5">
                  <c:v>217.21700527634403</c:v>
                </c:pt>
                <c:pt idx="6">
                  <c:v>215.10575654428234</c:v>
                </c:pt>
                <c:pt idx="7">
                  <c:v>218.60559265062687</c:v>
                </c:pt>
                <c:pt idx="8">
                  <c:v>215.33341898084285</c:v>
                </c:pt>
                <c:pt idx="9">
                  <c:v>207.64998235559631</c:v>
                </c:pt>
                <c:pt idx="10">
                  <c:v>213.33872483138362</c:v>
                </c:pt>
                <c:pt idx="11">
                  <c:v>215.90999442307566</c:v>
                </c:pt>
                <c:pt idx="12">
                  <c:v>202.0757946438402</c:v>
                </c:pt>
                <c:pt idx="13">
                  <c:v>200.81131697117831</c:v>
                </c:pt>
                <c:pt idx="14">
                  <c:v>217.36274988298433</c:v>
                </c:pt>
                <c:pt idx="15">
                  <c:v>216.00523158208372</c:v>
                </c:pt>
                <c:pt idx="16">
                  <c:v>217.45909848039173</c:v>
                </c:pt>
                <c:pt idx="17">
                  <c:v>213.96024530029723</c:v>
                </c:pt>
                <c:pt idx="18">
                  <c:v>210.49643840842373</c:v>
                </c:pt>
                <c:pt idx="19">
                  <c:v>210.10579447078925</c:v>
                </c:pt>
                <c:pt idx="20">
                  <c:v>200.98722576747753</c:v>
                </c:pt>
                <c:pt idx="21">
                  <c:v>196.4599359139545</c:v>
                </c:pt>
                <c:pt idx="22">
                  <c:v>206.87079854830353</c:v>
                </c:pt>
                <c:pt idx="23">
                  <c:v>213.2368892083949</c:v>
                </c:pt>
                <c:pt idx="24">
                  <c:v>212.06876071238105</c:v>
                </c:pt>
                <c:pt idx="25">
                  <c:v>213.35665763884992</c:v>
                </c:pt>
                <c:pt idx="26">
                  <c:v>219.08462994886406</c:v>
                </c:pt>
                <c:pt idx="27">
                  <c:v>219.12534674704057</c:v>
                </c:pt>
                <c:pt idx="28">
                  <c:v>208.54866207906866</c:v>
                </c:pt>
                <c:pt idx="29">
                  <c:v>211.14305287820602</c:v>
                </c:pt>
                <c:pt idx="30">
                  <c:v>216.97702799245926</c:v>
                </c:pt>
                <c:pt idx="31">
                  <c:v>227.49655513202305</c:v>
                </c:pt>
                <c:pt idx="32">
                  <c:v>223.12538361350568</c:v>
                </c:pt>
                <c:pt idx="33">
                  <c:v>217.86871574592178</c:v>
                </c:pt>
                <c:pt idx="34">
                  <c:v>0</c:v>
                </c:pt>
                <c:pt idx="35">
                  <c:v>0</c:v>
                </c:pt>
                <c:pt idx="36">
                  <c:v>0</c:v>
                </c:pt>
                <c:pt idx="37">
                  <c:v>0</c:v>
                </c:pt>
                <c:pt idx="38">
                  <c:v>0</c:v>
                </c:pt>
                <c:pt idx="39">
                  <c:v>0</c:v>
                </c:pt>
                <c:pt idx="40">
                  <c:v>0</c:v>
                </c:pt>
                <c:pt idx="41">
                  <c:v>0</c:v>
                </c:pt>
                <c:pt idx="42">
                  <c:v>0</c:v>
                </c:pt>
              </c:numCache>
            </c:numRef>
          </c:val>
          <c:smooth val="0"/>
          <c:extLst xmlns:c16r2="http://schemas.microsoft.com/office/drawing/2015/06/chart">
            <c:ext xmlns:c16="http://schemas.microsoft.com/office/drawing/2014/chart" uri="{C3380CC4-5D6E-409C-BE32-E72D297353CC}">
              <c16:uniqueId val="{00000000-7C9F-DD4A-B0B3-693715610665}"/>
            </c:ext>
          </c:extLst>
        </c:ser>
        <c:ser>
          <c:idx val="1"/>
          <c:order val="1"/>
          <c:tx>
            <c:strRef>
              <c:f>'Charts for slides'!$BD$45</c:f>
              <c:strCache>
                <c:ptCount val="1"/>
                <c:pt idx="0">
                  <c:v>Chinese CSPs</c:v>
                </c:pt>
              </c:strCache>
            </c:strRef>
          </c:tx>
          <c:marker>
            <c:symbol val="none"/>
          </c:marker>
          <c:cat>
            <c:strRef>
              <c:f>'Charts for slides'!$F$40:$AV$40</c:f>
              <c:strCache>
                <c:ptCount val="43"/>
                <c:pt idx="0">
                  <c:v>1Q 10</c:v>
                </c:pt>
                <c:pt idx="1">
                  <c:v>2Q 10</c:v>
                </c:pt>
                <c:pt idx="2">
                  <c:v>3Q 10</c:v>
                </c:pt>
                <c:pt idx="3">
                  <c:v>4Q 10</c:v>
                </c:pt>
                <c:pt idx="4">
                  <c:v>1Q 11</c:v>
                </c:pt>
                <c:pt idx="5">
                  <c:v>2Q 11</c:v>
                </c:pt>
                <c:pt idx="6">
                  <c:v>3Q 11</c:v>
                </c:pt>
                <c:pt idx="7">
                  <c:v>4Q 11</c:v>
                </c:pt>
                <c:pt idx="8">
                  <c:v>1Q 12</c:v>
                </c:pt>
                <c:pt idx="9">
                  <c:v>2Q 12</c:v>
                </c:pt>
                <c:pt idx="10">
                  <c:v>3Q 12</c:v>
                </c:pt>
                <c:pt idx="11">
                  <c:v>4Q 12</c:v>
                </c:pt>
                <c:pt idx="12">
                  <c:v>1Q 13</c:v>
                </c:pt>
                <c:pt idx="13">
                  <c:v>2Q 13</c:v>
                </c:pt>
                <c:pt idx="14">
                  <c:v>3Q 13</c:v>
                </c:pt>
                <c:pt idx="15">
                  <c:v>4Q 13</c:v>
                </c:pt>
                <c:pt idx="16">
                  <c:v>1Q 14</c:v>
                </c:pt>
                <c:pt idx="17">
                  <c:v>2Q 14</c:v>
                </c:pt>
                <c:pt idx="18">
                  <c:v>3Q 14</c:v>
                </c:pt>
                <c:pt idx="19">
                  <c:v>4Q 14</c:v>
                </c:pt>
                <c:pt idx="20">
                  <c:v>1Q 15</c:v>
                </c:pt>
                <c:pt idx="21">
                  <c:v>2Q 15</c:v>
                </c:pt>
                <c:pt idx="22">
                  <c:v>3Q 15</c:v>
                </c:pt>
                <c:pt idx="23">
                  <c:v>4Q 15</c:v>
                </c:pt>
                <c:pt idx="24">
                  <c:v>1Q 16</c:v>
                </c:pt>
                <c:pt idx="25">
                  <c:v>2Q 16</c:v>
                </c:pt>
                <c:pt idx="26">
                  <c:v>3Q 16</c:v>
                </c:pt>
                <c:pt idx="27">
                  <c:v>4Q 16</c:v>
                </c:pt>
                <c:pt idx="28">
                  <c:v>1Q 17</c:v>
                </c:pt>
                <c:pt idx="29">
                  <c:v>2Q 17</c:v>
                </c:pt>
                <c:pt idx="30">
                  <c:v>3Q 17</c:v>
                </c:pt>
                <c:pt idx="31">
                  <c:v>4Q 17</c:v>
                </c:pt>
                <c:pt idx="32">
                  <c:v>1Q 18</c:v>
                </c:pt>
                <c:pt idx="33">
                  <c:v>2Q 18</c:v>
                </c:pt>
                <c:pt idx="34">
                  <c:v>3Q 18</c:v>
                </c:pt>
                <c:pt idx="35">
                  <c:v>4Q 18</c:v>
                </c:pt>
                <c:pt idx="36">
                  <c:v>1Q 19</c:v>
                </c:pt>
                <c:pt idx="37">
                  <c:v>2Q 19</c:v>
                </c:pt>
                <c:pt idx="38">
                  <c:v>3Q 19</c:v>
                </c:pt>
                <c:pt idx="39">
                  <c:v>4Q 19</c:v>
                </c:pt>
                <c:pt idx="40">
                  <c:v>1Q 20</c:v>
                </c:pt>
                <c:pt idx="41">
                  <c:v>2Q 20</c:v>
                </c:pt>
                <c:pt idx="42">
                  <c:v>3Q 20</c:v>
                </c:pt>
              </c:strCache>
            </c:strRef>
          </c:cat>
          <c:val>
            <c:numRef>
              <c:f>'Charts for slides'!$F$45:$AV$45</c:f>
              <c:numCache>
                <c:formatCode>_("$"* #,##0_);_("$"* \(#,##0\);_("$"* "-"??_);_(@_)</c:formatCode>
                <c:ptCount val="43"/>
                <c:pt idx="0">
                  <c:v>28.613752452552827</c:v>
                </c:pt>
                <c:pt idx="1">
                  <c:v>33.771588173343382</c:v>
                </c:pt>
                <c:pt idx="2">
                  <c:v>32.505701671433243</c:v>
                </c:pt>
                <c:pt idx="3">
                  <c:v>36.438378354209007</c:v>
                </c:pt>
                <c:pt idx="4">
                  <c:v>33.378287359641632</c:v>
                </c:pt>
                <c:pt idx="5">
                  <c:v>39.899819791433899</c:v>
                </c:pt>
                <c:pt idx="6">
                  <c:v>38.200797933779974</c:v>
                </c:pt>
                <c:pt idx="7">
                  <c:v>42.611491362173652</c:v>
                </c:pt>
                <c:pt idx="8">
                  <c:v>40.655826943455487</c:v>
                </c:pt>
                <c:pt idx="9">
                  <c:v>43.768589723093626</c:v>
                </c:pt>
                <c:pt idx="10">
                  <c:v>42.736441742938794</c:v>
                </c:pt>
                <c:pt idx="11">
                  <c:v>47.167611705579588</c:v>
                </c:pt>
                <c:pt idx="12">
                  <c:v>45.5259102930968</c:v>
                </c:pt>
                <c:pt idx="13">
                  <c:v>52.382574308892359</c:v>
                </c:pt>
                <c:pt idx="14">
                  <c:v>51.682499013116093</c:v>
                </c:pt>
                <c:pt idx="15">
                  <c:v>53.578597909686742</c:v>
                </c:pt>
                <c:pt idx="16">
                  <c:v>51.080057158171478</c:v>
                </c:pt>
                <c:pt idx="17">
                  <c:v>52.398438730797629</c:v>
                </c:pt>
                <c:pt idx="18">
                  <c:v>48.765900120212841</c:v>
                </c:pt>
                <c:pt idx="19">
                  <c:v>50.108975239457543</c:v>
                </c:pt>
                <c:pt idx="20">
                  <c:v>50.772129570237333</c:v>
                </c:pt>
                <c:pt idx="21">
                  <c:v>53.797594867330815</c:v>
                </c:pt>
                <c:pt idx="22">
                  <c:v>51.260791711965211</c:v>
                </c:pt>
                <c:pt idx="23">
                  <c:v>47.827386541471043</c:v>
                </c:pt>
                <c:pt idx="24">
                  <c:v>54.065705275404923</c:v>
                </c:pt>
                <c:pt idx="25">
                  <c:v>54.065705275404923</c:v>
                </c:pt>
                <c:pt idx="26">
                  <c:v>48.952731092436984</c:v>
                </c:pt>
                <c:pt idx="27">
                  <c:v>53.479680322268798</c:v>
                </c:pt>
                <c:pt idx="28">
                  <c:v>50.026579520697169</c:v>
                </c:pt>
                <c:pt idx="29">
                  <c:v>53.476631425446591</c:v>
                </c:pt>
                <c:pt idx="30">
                  <c:v>50.807629444136211</c:v>
                </c:pt>
                <c:pt idx="31">
                  <c:v>49.982684252635018</c:v>
                </c:pt>
                <c:pt idx="32">
                  <c:v>56.17141778365113</c:v>
                </c:pt>
                <c:pt idx="33">
                  <c:v>56.668495641813507</c:v>
                </c:pt>
                <c:pt idx="34">
                  <c:v>0</c:v>
                </c:pt>
                <c:pt idx="35">
                  <c:v>0</c:v>
                </c:pt>
                <c:pt idx="36">
                  <c:v>0</c:v>
                </c:pt>
                <c:pt idx="37">
                  <c:v>0</c:v>
                </c:pt>
                <c:pt idx="38">
                  <c:v>0</c:v>
                </c:pt>
                <c:pt idx="39">
                  <c:v>0</c:v>
                </c:pt>
                <c:pt idx="40">
                  <c:v>0</c:v>
                </c:pt>
                <c:pt idx="41">
                  <c:v>0</c:v>
                </c:pt>
                <c:pt idx="42">
                  <c:v>0</c:v>
                </c:pt>
              </c:numCache>
            </c:numRef>
          </c:val>
          <c:smooth val="0"/>
          <c:extLst xmlns:c16r2="http://schemas.microsoft.com/office/drawing/2015/06/chart">
            <c:ext xmlns:c16="http://schemas.microsoft.com/office/drawing/2014/chart" uri="{C3380CC4-5D6E-409C-BE32-E72D297353CC}">
              <c16:uniqueId val="{00000001-7C9F-DD4A-B0B3-693715610665}"/>
            </c:ext>
          </c:extLst>
        </c:ser>
        <c:dLbls>
          <c:showLegendKey val="0"/>
          <c:showVal val="0"/>
          <c:showCatName val="0"/>
          <c:showSerName val="0"/>
          <c:showPercent val="0"/>
          <c:showBubbleSize val="0"/>
        </c:dLbls>
        <c:marker val="1"/>
        <c:smooth val="0"/>
        <c:axId val="79955840"/>
        <c:axId val="79957376"/>
      </c:lineChart>
      <c:catAx>
        <c:axId val="79955840"/>
        <c:scaling>
          <c:orientation val="minMax"/>
        </c:scaling>
        <c:delete val="0"/>
        <c:axPos val="b"/>
        <c:numFmt formatCode="General" sourceLinked="1"/>
        <c:majorTickMark val="out"/>
        <c:minorTickMark val="none"/>
        <c:tickLblPos val="nextTo"/>
        <c:crossAx val="79957376"/>
        <c:crosses val="autoZero"/>
        <c:auto val="1"/>
        <c:lblAlgn val="ctr"/>
        <c:lblOffset val="100"/>
        <c:noMultiLvlLbl val="0"/>
      </c:catAx>
      <c:valAx>
        <c:axId val="79957376"/>
        <c:scaling>
          <c:orientation val="minMax"/>
        </c:scaling>
        <c:delete val="0"/>
        <c:axPos val="l"/>
        <c:majorGridlines/>
        <c:title>
          <c:tx>
            <c:rich>
              <a:bodyPr rot="-5400000" vert="horz"/>
              <a:lstStyle/>
              <a:p>
                <a:pPr>
                  <a:defRPr/>
                </a:pPr>
                <a:r>
                  <a:rPr lang="en-US"/>
                  <a:t>$ billions</a:t>
                </a:r>
              </a:p>
            </c:rich>
          </c:tx>
          <c:overlay val="0"/>
        </c:title>
        <c:numFmt formatCode="_(&quot;$&quot;* #,##0_);_(&quot;$&quot;* \(#,##0\);_(&quot;$&quot;* &quot;-&quot;??_);_(@_)" sourceLinked="1"/>
        <c:majorTickMark val="out"/>
        <c:minorTickMark val="none"/>
        <c:tickLblPos val="nextTo"/>
        <c:crossAx val="79955840"/>
        <c:crosses val="autoZero"/>
        <c:crossBetween val="between"/>
      </c:valAx>
    </c:plotArea>
    <c:legend>
      <c:legendPos val="t"/>
      <c:layout>
        <c:manualLayout>
          <c:xMode val="edge"/>
          <c:yMode val="edge"/>
          <c:x val="0.32851837270341205"/>
          <c:y val="0.23148148148148148"/>
          <c:w val="0.40341447944006997"/>
          <c:h val="0.55981007582385534"/>
        </c:manualLayout>
      </c:layout>
      <c:overlay val="0"/>
      <c:txPr>
        <a:bodyPr/>
        <a:lstStyle/>
        <a:p>
          <a:pPr>
            <a:defRPr sz="1400"/>
          </a:pPr>
          <a:endParaRPr lang="en-US"/>
        </a:p>
      </c:txPr>
    </c:legend>
    <c:plotVisOnly val="1"/>
    <c:dispBlanksAs val="gap"/>
    <c:showDLblsOverMax val="0"/>
  </c:chart>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CSP capex</a:t>
            </a:r>
          </a:p>
        </c:rich>
      </c:tx>
      <c:overlay val="0"/>
    </c:title>
    <c:autoTitleDeleted val="0"/>
    <c:plotArea>
      <c:layout>
        <c:manualLayout>
          <c:layoutTarget val="inner"/>
          <c:xMode val="edge"/>
          <c:yMode val="edge"/>
          <c:x val="0.11421735212435961"/>
          <c:y val="0.15363626421697285"/>
          <c:w val="0.86514028028438905"/>
          <c:h val="0.69702719451735196"/>
        </c:manualLayout>
      </c:layout>
      <c:lineChart>
        <c:grouping val="standard"/>
        <c:varyColors val="0"/>
        <c:ser>
          <c:idx val="0"/>
          <c:order val="0"/>
          <c:tx>
            <c:strRef>
              <c:f>'Charts for slides'!$BD$49</c:f>
              <c:strCache>
                <c:ptCount val="1"/>
                <c:pt idx="0">
                  <c:v>Non-Chinese CSPs</c:v>
                </c:pt>
              </c:strCache>
            </c:strRef>
          </c:tx>
          <c:marker>
            <c:symbol val="none"/>
          </c:marker>
          <c:trendline>
            <c:trendlineType val="poly"/>
            <c:order val="3"/>
            <c:dispRSqr val="0"/>
            <c:dispEq val="0"/>
          </c:trendline>
          <c:cat>
            <c:strRef>
              <c:f>'Charts for slides'!$F$40:$AV$40</c:f>
              <c:strCache>
                <c:ptCount val="43"/>
                <c:pt idx="0">
                  <c:v>1Q 10</c:v>
                </c:pt>
                <c:pt idx="1">
                  <c:v>2Q 10</c:v>
                </c:pt>
                <c:pt idx="2">
                  <c:v>3Q 10</c:v>
                </c:pt>
                <c:pt idx="3">
                  <c:v>4Q 10</c:v>
                </c:pt>
                <c:pt idx="4">
                  <c:v>1Q 11</c:v>
                </c:pt>
                <c:pt idx="5">
                  <c:v>2Q 11</c:v>
                </c:pt>
                <c:pt idx="6">
                  <c:v>3Q 11</c:v>
                </c:pt>
                <c:pt idx="7">
                  <c:v>4Q 11</c:v>
                </c:pt>
                <c:pt idx="8">
                  <c:v>1Q 12</c:v>
                </c:pt>
                <c:pt idx="9">
                  <c:v>2Q 12</c:v>
                </c:pt>
                <c:pt idx="10">
                  <c:v>3Q 12</c:v>
                </c:pt>
                <c:pt idx="11">
                  <c:v>4Q 12</c:v>
                </c:pt>
                <c:pt idx="12">
                  <c:v>1Q 13</c:v>
                </c:pt>
                <c:pt idx="13">
                  <c:v>2Q 13</c:v>
                </c:pt>
                <c:pt idx="14">
                  <c:v>3Q 13</c:v>
                </c:pt>
                <c:pt idx="15">
                  <c:v>4Q 13</c:v>
                </c:pt>
                <c:pt idx="16">
                  <c:v>1Q 14</c:v>
                </c:pt>
                <c:pt idx="17">
                  <c:v>2Q 14</c:v>
                </c:pt>
                <c:pt idx="18">
                  <c:v>3Q 14</c:v>
                </c:pt>
                <c:pt idx="19">
                  <c:v>4Q 14</c:v>
                </c:pt>
                <c:pt idx="20">
                  <c:v>1Q 15</c:v>
                </c:pt>
                <c:pt idx="21">
                  <c:v>2Q 15</c:v>
                </c:pt>
                <c:pt idx="22">
                  <c:v>3Q 15</c:v>
                </c:pt>
                <c:pt idx="23">
                  <c:v>4Q 15</c:v>
                </c:pt>
                <c:pt idx="24">
                  <c:v>1Q 16</c:v>
                </c:pt>
                <c:pt idx="25">
                  <c:v>2Q 16</c:v>
                </c:pt>
                <c:pt idx="26">
                  <c:v>3Q 16</c:v>
                </c:pt>
                <c:pt idx="27">
                  <c:v>4Q 16</c:v>
                </c:pt>
                <c:pt idx="28">
                  <c:v>1Q 17</c:v>
                </c:pt>
                <c:pt idx="29">
                  <c:v>2Q 17</c:v>
                </c:pt>
                <c:pt idx="30">
                  <c:v>3Q 17</c:v>
                </c:pt>
                <c:pt idx="31">
                  <c:v>4Q 17</c:v>
                </c:pt>
                <c:pt idx="32">
                  <c:v>1Q 18</c:v>
                </c:pt>
                <c:pt idx="33">
                  <c:v>2Q 18</c:v>
                </c:pt>
                <c:pt idx="34">
                  <c:v>3Q 18</c:v>
                </c:pt>
                <c:pt idx="35">
                  <c:v>4Q 18</c:v>
                </c:pt>
                <c:pt idx="36">
                  <c:v>1Q 19</c:v>
                </c:pt>
                <c:pt idx="37">
                  <c:v>2Q 19</c:v>
                </c:pt>
                <c:pt idx="38">
                  <c:v>3Q 19</c:v>
                </c:pt>
                <c:pt idx="39">
                  <c:v>4Q 19</c:v>
                </c:pt>
                <c:pt idx="40">
                  <c:v>1Q 20</c:v>
                </c:pt>
                <c:pt idx="41">
                  <c:v>2Q 20</c:v>
                </c:pt>
                <c:pt idx="42">
                  <c:v>3Q 20</c:v>
                </c:pt>
              </c:strCache>
            </c:strRef>
          </c:cat>
          <c:val>
            <c:numRef>
              <c:f>'Charts for slides'!$F$49:$AV$49</c:f>
              <c:numCache>
                <c:formatCode>_("$"* #,##0_);_("$"* \(#,##0\);_("$"* "-"??_);_(@_)</c:formatCode>
                <c:ptCount val="43"/>
                <c:pt idx="0">
                  <c:v>27.443941315127354</c:v>
                </c:pt>
                <c:pt idx="1">
                  <c:v>27.908548287655215</c:v>
                </c:pt>
                <c:pt idx="2">
                  <c:v>31.005891547517471</c:v>
                </c:pt>
                <c:pt idx="3">
                  <c:v>38.17865406240594</c:v>
                </c:pt>
                <c:pt idx="4">
                  <c:v>32.733996349154829</c:v>
                </c:pt>
                <c:pt idx="5">
                  <c:v>30.463090882942339</c:v>
                </c:pt>
                <c:pt idx="6">
                  <c:v>31.556426852949532</c:v>
                </c:pt>
                <c:pt idx="7">
                  <c:v>37.178019432637107</c:v>
                </c:pt>
                <c:pt idx="8">
                  <c:v>32.845642182943941</c:v>
                </c:pt>
                <c:pt idx="9">
                  <c:v>29.148742725960794</c:v>
                </c:pt>
                <c:pt idx="10">
                  <c:v>30.791886517944722</c:v>
                </c:pt>
                <c:pt idx="11">
                  <c:v>38.022547028777417</c:v>
                </c:pt>
                <c:pt idx="12">
                  <c:v>32.545004311177522</c:v>
                </c:pt>
                <c:pt idx="13">
                  <c:v>28.828177721826805</c:v>
                </c:pt>
                <c:pt idx="14">
                  <c:v>33.216010435159205</c:v>
                </c:pt>
                <c:pt idx="15">
                  <c:v>37.812169260709219</c:v>
                </c:pt>
                <c:pt idx="16">
                  <c:v>31.12936146973162</c:v>
                </c:pt>
                <c:pt idx="17">
                  <c:v>31.211419368453811</c:v>
                </c:pt>
                <c:pt idx="18">
                  <c:v>29.761000933006944</c:v>
                </c:pt>
                <c:pt idx="19">
                  <c:v>34.939635647829093</c:v>
                </c:pt>
                <c:pt idx="20">
                  <c:v>28.540309369378626</c:v>
                </c:pt>
                <c:pt idx="21">
                  <c:v>28.126495386162034</c:v>
                </c:pt>
                <c:pt idx="22">
                  <c:v>29.285888402222412</c:v>
                </c:pt>
                <c:pt idx="23">
                  <c:v>34.879407912544899</c:v>
                </c:pt>
                <c:pt idx="24">
                  <c:v>30.699562107929811</c:v>
                </c:pt>
                <c:pt idx="25">
                  <c:v>27.774793421796275</c:v>
                </c:pt>
                <c:pt idx="26">
                  <c:v>29.96624348937949</c:v>
                </c:pt>
                <c:pt idx="27">
                  <c:v>35.810316673619127</c:v>
                </c:pt>
                <c:pt idx="28">
                  <c:v>31.54757510589117</c:v>
                </c:pt>
                <c:pt idx="29">
                  <c:v>29.998237711034768</c:v>
                </c:pt>
                <c:pt idx="30">
                  <c:v>31.93338099231406</c:v>
                </c:pt>
                <c:pt idx="31">
                  <c:v>35.28586013985327</c:v>
                </c:pt>
                <c:pt idx="32">
                  <c:v>33.961948448936759</c:v>
                </c:pt>
                <c:pt idx="33">
                  <c:v>30.009939934014149</c:v>
                </c:pt>
                <c:pt idx="34">
                  <c:v>0</c:v>
                </c:pt>
                <c:pt idx="35">
                  <c:v>0</c:v>
                </c:pt>
                <c:pt idx="36">
                  <c:v>0</c:v>
                </c:pt>
                <c:pt idx="37">
                  <c:v>0</c:v>
                </c:pt>
                <c:pt idx="38">
                  <c:v>0</c:v>
                </c:pt>
                <c:pt idx="39">
                  <c:v>0</c:v>
                </c:pt>
                <c:pt idx="40">
                  <c:v>0</c:v>
                </c:pt>
                <c:pt idx="41">
                  <c:v>0</c:v>
                </c:pt>
                <c:pt idx="42">
                  <c:v>0</c:v>
                </c:pt>
              </c:numCache>
            </c:numRef>
          </c:val>
          <c:smooth val="0"/>
          <c:extLst xmlns:c16r2="http://schemas.microsoft.com/office/drawing/2015/06/chart">
            <c:ext xmlns:c16="http://schemas.microsoft.com/office/drawing/2014/chart" uri="{C3380CC4-5D6E-409C-BE32-E72D297353CC}">
              <c16:uniqueId val="{00000001-FE55-3E46-AD52-8BB438DD3885}"/>
            </c:ext>
          </c:extLst>
        </c:ser>
        <c:ser>
          <c:idx val="1"/>
          <c:order val="1"/>
          <c:tx>
            <c:strRef>
              <c:f>'Charts for slides'!$BD$46</c:f>
              <c:strCache>
                <c:ptCount val="1"/>
                <c:pt idx="0">
                  <c:v>Chinese CSPs</c:v>
                </c:pt>
              </c:strCache>
            </c:strRef>
          </c:tx>
          <c:marker>
            <c:symbol val="none"/>
          </c:marker>
          <c:trendline>
            <c:trendlineType val="poly"/>
            <c:order val="3"/>
            <c:dispRSqr val="0"/>
            <c:dispEq val="0"/>
          </c:trendline>
          <c:cat>
            <c:strRef>
              <c:f>'Charts for slides'!$F$40:$AV$40</c:f>
              <c:strCache>
                <c:ptCount val="43"/>
                <c:pt idx="0">
                  <c:v>1Q 10</c:v>
                </c:pt>
                <c:pt idx="1">
                  <c:v>2Q 10</c:v>
                </c:pt>
                <c:pt idx="2">
                  <c:v>3Q 10</c:v>
                </c:pt>
                <c:pt idx="3">
                  <c:v>4Q 10</c:v>
                </c:pt>
                <c:pt idx="4">
                  <c:v>1Q 11</c:v>
                </c:pt>
                <c:pt idx="5">
                  <c:v>2Q 11</c:v>
                </c:pt>
                <c:pt idx="6">
                  <c:v>3Q 11</c:v>
                </c:pt>
                <c:pt idx="7">
                  <c:v>4Q 11</c:v>
                </c:pt>
                <c:pt idx="8">
                  <c:v>1Q 12</c:v>
                </c:pt>
                <c:pt idx="9">
                  <c:v>2Q 12</c:v>
                </c:pt>
                <c:pt idx="10">
                  <c:v>3Q 12</c:v>
                </c:pt>
                <c:pt idx="11">
                  <c:v>4Q 12</c:v>
                </c:pt>
                <c:pt idx="12">
                  <c:v>1Q 13</c:v>
                </c:pt>
                <c:pt idx="13">
                  <c:v>2Q 13</c:v>
                </c:pt>
                <c:pt idx="14">
                  <c:v>3Q 13</c:v>
                </c:pt>
                <c:pt idx="15">
                  <c:v>4Q 13</c:v>
                </c:pt>
                <c:pt idx="16">
                  <c:v>1Q 14</c:v>
                </c:pt>
                <c:pt idx="17">
                  <c:v>2Q 14</c:v>
                </c:pt>
                <c:pt idx="18">
                  <c:v>3Q 14</c:v>
                </c:pt>
                <c:pt idx="19">
                  <c:v>4Q 14</c:v>
                </c:pt>
                <c:pt idx="20">
                  <c:v>1Q 15</c:v>
                </c:pt>
                <c:pt idx="21">
                  <c:v>2Q 15</c:v>
                </c:pt>
                <c:pt idx="22">
                  <c:v>3Q 15</c:v>
                </c:pt>
                <c:pt idx="23">
                  <c:v>4Q 15</c:v>
                </c:pt>
                <c:pt idx="24">
                  <c:v>1Q 16</c:v>
                </c:pt>
                <c:pt idx="25">
                  <c:v>2Q 16</c:v>
                </c:pt>
                <c:pt idx="26">
                  <c:v>3Q 16</c:v>
                </c:pt>
                <c:pt idx="27">
                  <c:v>4Q 16</c:v>
                </c:pt>
                <c:pt idx="28">
                  <c:v>1Q 17</c:v>
                </c:pt>
                <c:pt idx="29">
                  <c:v>2Q 17</c:v>
                </c:pt>
                <c:pt idx="30">
                  <c:v>3Q 17</c:v>
                </c:pt>
                <c:pt idx="31">
                  <c:v>4Q 17</c:v>
                </c:pt>
                <c:pt idx="32">
                  <c:v>1Q 18</c:v>
                </c:pt>
                <c:pt idx="33">
                  <c:v>2Q 18</c:v>
                </c:pt>
                <c:pt idx="34">
                  <c:v>3Q 18</c:v>
                </c:pt>
                <c:pt idx="35">
                  <c:v>4Q 18</c:v>
                </c:pt>
                <c:pt idx="36">
                  <c:v>1Q 19</c:v>
                </c:pt>
                <c:pt idx="37">
                  <c:v>2Q 19</c:v>
                </c:pt>
                <c:pt idx="38">
                  <c:v>3Q 19</c:v>
                </c:pt>
                <c:pt idx="39">
                  <c:v>4Q 19</c:v>
                </c:pt>
                <c:pt idx="40">
                  <c:v>1Q 20</c:v>
                </c:pt>
                <c:pt idx="41">
                  <c:v>2Q 20</c:v>
                </c:pt>
                <c:pt idx="42">
                  <c:v>3Q 20</c:v>
                </c:pt>
              </c:strCache>
            </c:strRef>
          </c:cat>
          <c:val>
            <c:numRef>
              <c:f>'Charts for slides'!$F$46:$AV$46</c:f>
              <c:numCache>
                <c:formatCode>_("$"* #,##0_);_("$"* \(#,##0\);_("$"* "-"??_);_(@_)</c:formatCode>
                <c:ptCount val="43"/>
                <c:pt idx="0">
                  <c:v>7.2849954111438393</c:v>
                </c:pt>
                <c:pt idx="1">
                  <c:v>7.2865358859845575</c:v>
                </c:pt>
                <c:pt idx="2">
                  <c:v>10.751968204917004</c:v>
                </c:pt>
                <c:pt idx="3">
                  <c:v>10.827837645833183</c:v>
                </c:pt>
                <c:pt idx="4">
                  <c:v>8.0689960293810454</c:v>
                </c:pt>
                <c:pt idx="5">
                  <c:v>8.2166286618638491</c:v>
                </c:pt>
                <c:pt idx="6">
                  <c:v>11.88808214554928</c:v>
                </c:pt>
                <c:pt idx="7">
                  <c:v>11.941993602055215</c:v>
                </c:pt>
                <c:pt idx="8">
                  <c:v>8.822931578717041</c:v>
                </c:pt>
                <c:pt idx="9">
                  <c:v>8.8402349301846019</c:v>
                </c:pt>
                <c:pt idx="10">
                  <c:v>12.46939988799986</c:v>
                </c:pt>
                <c:pt idx="11">
                  <c:v>12.598628715245054</c:v>
                </c:pt>
                <c:pt idx="12">
                  <c:v>10.581440245837769</c:v>
                </c:pt>
                <c:pt idx="13">
                  <c:v>10.850246619295215</c:v>
                </c:pt>
                <c:pt idx="14">
                  <c:v>16.988732362255366</c:v>
                </c:pt>
                <c:pt idx="15">
                  <c:v>17.085589417988537</c:v>
                </c:pt>
                <c:pt idx="16">
                  <c:v>13.730876665146953</c:v>
                </c:pt>
                <c:pt idx="17">
                  <c:v>13.409018000325082</c:v>
                </c:pt>
                <c:pt idx="18">
                  <c:v>16.624665261827015</c:v>
                </c:pt>
                <c:pt idx="19">
                  <c:v>16.907806719096648</c:v>
                </c:pt>
                <c:pt idx="20">
                  <c:v>10.921664528543937</c:v>
                </c:pt>
                <c:pt idx="21">
                  <c:v>10.979059870393653</c:v>
                </c:pt>
                <c:pt idx="22">
                  <c:v>24.171756091321861</c:v>
                </c:pt>
                <c:pt idx="23">
                  <c:v>23.660328638497653</c:v>
                </c:pt>
                <c:pt idx="24">
                  <c:v>10.84383218151795</c:v>
                </c:pt>
                <c:pt idx="25">
                  <c:v>10.857444658767337</c:v>
                </c:pt>
                <c:pt idx="26">
                  <c:v>16.233043217286916</c:v>
                </c:pt>
                <c:pt idx="27">
                  <c:v>16.865778194165348</c:v>
                </c:pt>
                <c:pt idx="28">
                  <c:v>9.1791730223292944</c:v>
                </c:pt>
                <c:pt idx="29">
                  <c:v>9.8809332847247546</c:v>
                </c:pt>
                <c:pt idx="30">
                  <c:v>13.059350117710569</c:v>
                </c:pt>
                <c:pt idx="31">
                  <c:v>13.07307110438729</c:v>
                </c:pt>
                <c:pt idx="32">
                  <c:v>9.0693146640322411</c:v>
                </c:pt>
                <c:pt idx="33">
                  <c:v>9.6920267134884313</c:v>
                </c:pt>
                <c:pt idx="34">
                  <c:v>0</c:v>
                </c:pt>
                <c:pt idx="35">
                  <c:v>0</c:v>
                </c:pt>
                <c:pt idx="36">
                  <c:v>0</c:v>
                </c:pt>
                <c:pt idx="37">
                  <c:v>0</c:v>
                </c:pt>
                <c:pt idx="38">
                  <c:v>0</c:v>
                </c:pt>
                <c:pt idx="39">
                  <c:v>0</c:v>
                </c:pt>
                <c:pt idx="40">
                  <c:v>0</c:v>
                </c:pt>
                <c:pt idx="41">
                  <c:v>0</c:v>
                </c:pt>
                <c:pt idx="42">
                  <c:v>0</c:v>
                </c:pt>
              </c:numCache>
            </c:numRef>
          </c:val>
          <c:smooth val="0"/>
          <c:extLst xmlns:c16r2="http://schemas.microsoft.com/office/drawing/2015/06/chart">
            <c:ext xmlns:c16="http://schemas.microsoft.com/office/drawing/2014/chart" uri="{C3380CC4-5D6E-409C-BE32-E72D297353CC}">
              <c16:uniqueId val="{00000003-FE55-3E46-AD52-8BB438DD3885}"/>
            </c:ext>
          </c:extLst>
        </c:ser>
        <c:dLbls>
          <c:showLegendKey val="0"/>
          <c:showVal val="0"/>
          <c:showCatName val="0"/>
          <c:showSerName val="0"/>
          <c:showPercent val="0"/>
          <c:showBubbleSize val="0"/>
        </c:dLbls>
        <c:marker val="1"/>
        <c:smooth val="0"/>
        <c:axId val="79995264"/>
        <c:axId val="79996800"/>
      </c:lineChart>
      <c:catAx>
        <c:axId val="79995264"/>
        <c:scaling>
          <c:orientation val="minMax"/>
        </c:scaling>
        <c:delete val="0"/>
        <c:axPos val="b"/>
        <c:numFmt formatCode="General" sourceLinked="1"/>
        <c:majorTickMark val="out"/>
        <c:minorTickMark val="none"/>
        <c:tickLblPos val="nextTo"/>
        <c:crossAx val="79996800"/>
        <c:crosses val="autoZero"/>
        <c:auto val="1"/>
        <c:lblAlgn val="ctr"/>
        <c:lblOffset val="100"/>
        <c:noMultiLvlLbl val="0"/>
      </c:catAx>
      <c:valAx>
        <c:axId val="79996800"/>
        <c:scaling>
          <c:orientation val="minMax"/>
        </c:scaling>
        <c:delete val="0"/>
        <c:axPos val="l"/>
        <c:majorGridlines/>
        <c:title>
          <c:tx>
            <c:rich>
              <a:bodyPr rot="-5400000" vert="horz"/>
              <a:lstStyle/>
              <a:p>
                <a:pPr>
                  <a:defRPr/>
                </a:pPr>
                <a:r>
                  <a:rPr lang="en-US"/>
                  <a:t>$ billions</a:t>
                </a:r>
              </a:p>
            </c:rich>
          </c:tx>
          <c:overlay val="0"/>
        </c:title>
        <c:numFmt formatCode="_(&quot;$&quot;* #,##0_);_(&quot;$&quot;* \(#,##0\);_(&quot;$&quot;* &quot;-&quot;??_);_(@_)" sourceLinked="1"/>
        <c:majorTickMark val="out"/>
        <c:minorTickMark val="none"/>
        <c:tickLblPos val="nextTo"/>
        <c:crossAx val="79995264"/>
        <c:crosses val="autoZero"/>
        <c:crossBetween val="between"/>
      </c:valAx>
    </c:plotArea>
    <c:legend>
      <c:legendPos val="t"/>
      <c:legendEntry>
        <c:idx val="2"/>
        <c:delete val="1"/>
      </c:legendEntry>
      <c:legendEntry>
        <c:idx val="3"/>
        <c:delete val="1"/>
      </c:legendEntry>
      <c:layout>
        <c:manualLayout>
          <c:xMode val="edge"/>
          <c:yMode val="edge"/>
          <c:x val="0.25660395006972275"/>
          <c:y val="0.30803348713455664"/>
          <c:w val="0.40341447944006997"/>
          <c:h val="0.59583442511754925"/>
        </c:manualLayout>
      </c:layout>
      <c:overlay val="0"/>
      <c:txPr>
        <a:bodyPr/>
        <a:lstStyle/>
        <a:p>
          <a:pPr>
            <a:defRPr sz="1400"/>
          </a:pPr>
          <a:endParaRPr lang="en-US"/>
        </a:p>
      </c:txPr>
    </c:legend>
    <c:plotVisOnly val="1"/>
    <c:dispBlanksAs val="gap"/>
    <c:showDLblsOverMax val="0"/>
  </c:chart>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1849518810148703E-2"/>
          <c:y val="7.45487022455526E-2"/>
          <c:w val="0.86856399108463278"/>
          <c:h val="0.74903319044827243"/>
        </c:manualLayout>
      </c:layout>
      <c:barChart>
        <c:barDir val="col"/>
        <c:grouping val="clustered"/>
        <c:varyColors val="0"/>
        <c:ser>
          <c:idx val="0"/>
          <c:order val="0"/>
          <c:invertIfNegative val="0"/>
          <c:trendline>
            <c:trendlineType val="linear"/>
            <c:dispRSqr val="0"/>
            <c:dispEq val="0"/>
          </c:trendline>
          <c:cat>
            <c:strRef>
              <c:f>'Charts for slides'!$N$205:$AR$205</c:f>
              <c:strCache>
                <c:ptCount val="31"/>
                <c:pt idx="0">
                  <c:v>1Q 12</c:v>
                </c:pt>
                <c:pt idx="1">
                  <c:v>2Q 12</c:v>
                </c:pt>
                <c:pt idx="2">
                  <c:v>3Q 12</c:v>
                </c:pt>
                <c:pt idx="3">
                  <c:v>4Q 12</c:v>
                </c:pt>
                <c:pt idx="4">
                  <c:v>1Q 13</c:v>
                </c:pt>
                <c:pt idx="5">
                  <c:v>2Q 13</c:v>
                </c:pt>
                <c:pt idx="6">
                  <c:v>3Q 13</c:v>
                </c:pt>
                <c:pt idx="7">
                  <c:v>4Q 13</c:v>
                </c:pt>
                <c:pt idx="8">
                  <c:v>1Q 14</c:v>
                </c:pt>
                <c:pt idx="9">
                  <c:v>2Q 14</c:v>
                </c:pt>
                <c:pt idx="10">
                  <c:v>3Q 14</c:v>
                </c:pt>
                <c:pt idx="11">
                  <c:v>4Q 14</c:v>
                </c:pt>
                <c:pt idx="12">
                  <c:v>1Q 15</c:v>
                </c:pt>
                <c:pt idx="13">
                  <c:v>2Q 15</c:v>
                </c:pt>
                <c:pt idx="14">
                  <c:v>3Q 15</c:v>
                </c:pt>
                <c:pt idx="15">
                  <c:v>4Q 15</c:v>
                </c:pt>
                <c:pt idx="16">
                  <c:v>1Q 16</c:v>
                </c:pt>
                <c:pt idx="17">
                  <c:v>2Q 16</c:v>
                </c:pt>
                <c:pt idx="18">
                  <c:v>3Q 16</c:v>
                </c:pt>
                <c:pt idx="19">
                  <c:v>4Q 16</c:v>
                </c:pt>
                <c:pt idx="20">
                  <c:v>1Q 17</c:v>
                </c:pt>
                <c:pt idx="21">
                  <c:v>2Q 17</c:v>
                </c:pt>
                <c:pt idx="22">
                  <c:v>3Q 17</c:v>
                </c:pt>
                <c:pt idx="23">
                  <c:v>4Q 17</c:v>
                </c:pt>
                <c:pt idx="24">
                  <c:v>1Q 18</c:v>
                </c:pt>
                <c:pt idx="25">
                  <c:v>2Q 18</c:v>
                </c:pt>
                <c:pt idx="26">
                  <c:v>3Q 18</c:v>
                </c:pt>
                <c:pt idx="27">
                  <c:v>4Q 18</c:v>
                </c:pt>
                <c:pt idx="28">
                  <c:v>1Q 19</c:v>
                </c:pt>
                <c:pt idx="29">
                  <c:v>2Q 19</c:v>
                </c:pt>
                <c:pt idx="30">
                  <c:v>3Q 19</c:v>
                </c:pt>
              </c:strCache>
            </c:strRef>
          </c:cat>
          <c:val>
            <c:numRef>
              <c:f>'Charts for slides'!$N$211:$AN$211</c:f>
              <c:numCache>
                <c:formatCode>0.0%</c:formatCode>
                <c:ptCount val="27"/>
                <c:pt idx="0">
                  <c:v>0.63985528044058015</c:v>
                </c:pt>
                <c:pt idx="1">
                  <c:v>0.57976731741642262</c:v>
                </c:pt>
                <c:pt idx="2">
                  <c:v>0.5930538417933906</c:v>
                </c:pt>
                <c:pt idx="3">
                  <c:v>0.56355400981803228</c:v>
                </c:pt>
                <c:pt idx="4">
                  <c:v>0.57515450157446035</c:v>
                </c:pt>
                <c:pt idx="5">
                  <c:v>0.57958876653470359</c:v>
                </c:pt>
                <c:pt idx="6">
                  <c:v>0.58210788841452488</c:v>
                </c:pt>
                <c:pt idx="7">
                  <c:v>0.5551162461533008</c:v>
                </c:pt>
                <c:pt idx="8">
                  <c:v>0.52144953617564638</c:v>
                </c:pt>
                <c:pt idx="9">
                  <c:v>0.51231869519740603</c:v>
                </c:pt>
                <c:pt idx="10">
                  <c:v>0.4986127156394155</c:v>
                </c:pt>
                <c:pt idx="11">
                  <c:v>0.51178222552939734</c:v>
                </c:pt>
                <c:pt idx="12">
                  <c:v>0.46803560592802579</c:v>
                </c:pt>
                <c:pt idx="13">
                  <c:v>0.4623480891840841</c:v>
                </c:pt>
                <c:pt idx="14">
                  <c:v>0.45050844139558965</c:v>
                </c:pt>
                <c:pt idx="15">
                  <c:v>0.43807726514848122</c:v>
                </c:pt>
                <c:pt idx="16">
                  <c:v>0.45714172823810872</c:v>
                </c:pt>
                <c:pt idx="17">
                  <c:v>0.44362481045698127</c:v>
                </c:pt>
                <c:pt idx="18">
                  <c:v>0.44161009178664684</c:v>
                </c:pt>
                <c:pt idx="19">
                  <c:v>0.43728056478532806</c:v>
                </c:pt>
                <c:pt idx="20">
                  <c:v>0.41548030435609634</c:v>
                </c:pt>
                <c:pt idx="21">
                  <c:v>0.41044215160334502</c:v>
                </c:pt>
                <c:pt idx="22">
                  <c:v>0.40398313230842936</c:v>
                </c:pt>
                <c:pt idx="23">
                  <c:v>0.44105304566149373</c:v>
                </c:pt>
              </c:numCache>
            </c:numRef>
          </c:val>
          <c:extLst xmlns:c16r2="http://schemas.microsoft.com/office/drawing/2015/06/chart">
            <c:ext xmlns:c16="http://schemas.microsoft.com/office/drawing/2014/chart" uri="{C3380CC4-5D6E-409C-BE32-E72D297353CC}">
              <c16:uniqueId val="{00000001-B6E0-414F-9EAF-81DE8CA15B1F}"/>
            </c:ext>
          </c:extLst>
        </c:ser>
        <c:ser>
          <c:idx val="1"/>
          <c:order val="1"/>
          <c:invertIfNegative val="0"/>
          <c:cat>
            <c:strRef>
              <c:f>'Charts for slides'!$N$205:$AR$205</c:f>
              <c:strCache>
                <c:ptCount val="31"/>
                <c:pt idx="0">
                  <c:v>1Q 12</c:v>
                </c:pt>
                <c:pt idx="1">
                  <c:v>2Q 12</c:v>
                </c:pt>
                <c:pt idx="2">
                  <c:v>3Q 12</c:v>
                </c:pt>
                <c:pt idx="3">
                  <c:v>4Q 12</c:v>
                </c:pt>
                <c:pt idx="4">
                  <c:v>1Q 13</c:v>
                </c:pt>
                <c:pt idx="5">
                  <c:v>2Q 13</c:v>
                </c:pt>
                <c:pt idx="6">
                  <c:v>3Q 13</c:v>
                </c:pt>
                <c:pt idx="7">
                  <c:v>4Q 13</c:v>
                </c:pt>
                <c:pt idx="8">
                  <c:v>1Q 14</c:v>
                </c:pt>
                <c:pt idx="9">
                  <c:v>2Q 14</c:v>
                </c:pt>
                <c:pt idx="10">
                  <c:v>3Q 14</c:v>
                </c:pt>
                <c:pt idx="11">
                  <c:v>4Q 14</c:v>
                </c:pt>
                <c:pt idx="12">
                  <c:v>1Q 15</c:v>
                </c:pt>
                <c:pt idx="13">
                  <c:v>2Q 15</c:v>
                </c:pt>
                <c:pt idx="14">
                  <c:v>3Q 15</c:v>
                </c:pt>
                <c:pt idx="15">
                  <c:v>4Q 15</c:v>
                </c:pt>
                <c:pt idx="16">
                  <c:v>1Q 16</c:v>
                </c:pt>
                <c:pt idx="17">
                  <c:v>2Q 16</c:v>
                </c:pt>
                <c:pt idx="18">
                  <c:v>3Q 16</c:v>
                </c:pt>
                <c:pt idx="19">
                  <c:v>4Q 16</c:v>
                </c:pt>
                <c:pt idx="20">
                  <c:v>1Q 17</c:v>
                </c:pt>
                <c:pt idx="21">
                  <c:v>2Q 17</c:v>
                </c:pt>
                <c:pt idx="22">
                  <c:v>3Q 17</c:v>
                </c:pt>
                <c:pt idx="23">
                  <c:v>4Q 17</c:v>
                </c:pt>
                <c:pt idx="24">
                  <c:v>1Q 18</c:v>
                </c:pt>
                <c:pt idx="25">
                  <c:v>2Q 18</c:v>
                </c:pt>
                <c:pt idx="26">
                  <c:v>3Q 18</c:v>
                </c:pt>
                <c:pt idx="27">
                  <c:v>4Q 18</c:v>
                </c:pt>
                <c:pt idx="28">
                  <c:v>1Q 19</c:v>
                </c:pt>
                <c:pt idx="29">
                  <c:v>2Q 19</c:v>
                </c:pt>
                <c:pt idx="30">
                  <c:v>3Q 19</c:v>
                </c:pt>
              </c:strCache>
            </c:strRef>
          </c:cat>
          <c:val>
            <c:numRef>
              <c:f>'Charts for slides'!$N$212:$AR$212</c:f>
              <c:numCache>
                <c:formatCode>General</c:formatCode>
                <c:ptCount val="31"/>
                <c:pt idx="24" formatCode="0.0%">
                  <c:v>0.39143751969273144</c:v>
                </c:pt>
                <c:pt idx="25" formatCode="0.0%">
                  <c:v>0.38963154614824952</c:v>
                </c:pt>
                <c:pt idx="26" formatCode="0.0%">
                  <c:v>0</c:v>
                </c:pt>
                <c:pt idx="27" formatCode="0.0%">
                  <c:v>0</c:v>
                </c:pt>
                <c:pt idx="28" formatCode="0.0%">
                  <c:v>0</c:v>
                </c:pt>
                <c:pt idx="29" formatCode="0.0%">
                  <c:v>0</c:v>
                </c:pt>
                <c:pt idx="30" formatCode="0.0%">
                  <c:v>0</c:v>
                </c:pt>
              </c:numCache>
            </c:numRef>
          </c:val>
          <c:extLst xmlns:c16r2="http://schemas.microsoft.com/office/drawing/2015/06/chart">
            <c:ext xmlns:c16="http://schemas.microsoft.com/office/drawing/2014/chart" uri="{C3380CC4-5D6E-409C-BE32-E72D297353CC}">
              <c16:uniqueId val="{00000002-B6E0-414F-9EAF-81DE8CA15B1F}"/>
            </c:ext>
          </c:extLst>
        </c:ser>
        <c:dLbls>
          <c:showLegendKey val="0"/>
          <c:showVal val="0"/>
          <c:showCatName val="0"/>
          <c:showSerName val="0"/>
          <c:showPercent val="0"/>
          <c:showBubbleSize val="0"/>
        </c:dLbls>
        <c:gapWidth val="150"/>
        <c:axId val="80230656"/>
        <c:axId val="80236544"/>
      </c:barChart>
      <c:catAx>
        <c:axId val="80230656"/>
        <c:scaling>
          <c:orientation val="minMax"/>
        </c:scaling>
        <c:delete val="0"/>
        <c:axPos val="b"/>
        <c:numFmt formatCode="General" sourceLinked="0"/>
        <c:majorTickMark val="out"/>
        <c:minorTickMark val="none"/>
        <c:tickLblPos val="nextTo"/>
        <c:txPr>
          <a:bodyPr/>
          <a:lstStyle/>
          <a:p>
            <a:pPr>
              <a:defRPr sz="1000"/>
            </a:pPr>
            <a:endParaRPr lang="en-US"/>
          </a:p>
        </c:txPr>
        <c:crossAx val="80236544"/>
        <c:crosses val="autoZero"/>
        <c:auto val="1"/>
        <c:lblAlgn val="ctr"/>
        <c:lblOffset val="100"/>
        <c:noMultiLvlLbl val="0"/>
      </c:catAx>
      <c:valAx>
        <c:axId val="80236544"/>
        <c:scaling>
          <c:orientation val="minMax"/>
          <c:min val="0.3"/>
        </c:scaling>
        <c:delete val="0"/>
        <c:axPos val="l"/>
        <c:majorGridlines/>
        <c:numFmt formatCode="0%" sourceLinked="0"/>
        <c:majorTickMark val="out"/>
        <c:minorTickMark val="none"/>
        <c:tickLblPos val="nextTo"/>
        <c:crossAx val="80230656"/>
        <c:crosses val="autoZero"/>
        <c:crossBetween val="between"/>
      </c:valAx>
    </c:plotArea>
    <c:plotVisOnly val="1"/>
    <c:dispBlanksAs val="gap"/>
    <c:showDLblsOverMax val="0"/>
  </c:chart>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Small company revenues</a:t>
            </a:r>
          </a:p>
        </c:rich>
      </c:tx>
      <c:layout>
        <c:manualLayout>
          <c:xMode val="edge"/>
          <c:yMode val="edge"/>
          <c:x val="0.32229515478796511"/>
          <c:y val="1.3367281316014109E-2"/>
        </c:manualLayout>
      </c:layout>
      <c:overlay val="0"/>
    </c:title>
    <c:autoTitleDeleted val="0"/>
    <c:plotArea>
      <c:layout>
        <c:manualLayout>
          <c:layoutTarget val="inner"/>
          <c:xMode val="edge"/>
          <c:yMode val="edge"/>
          <c:x val="0.12313423056407005"/>
          <c:y val="0.21759372797336929"/>
          <c:w val="0.84907168478383543"/>
          <c:h val="0.61498580998181562"/>
        </c:manualLayout>
      </c:layout>
      <c:lineChart>
        <c:grouping val="standard"/>
        <c:varyColors val="0"/>
        <c:ser>
          <c:idx val="7"/>
          <c:order val="0"/>
          <c:tx>
            <c:strRef>
              <c:f>'Network equip'!$B$15</c:f>
              <c:strCache>
                <c:ptCount val="1"/>
                <c:pt idx="0">
                  <c:v>Infinera</c:v>
                </c:pt>
              </c:strCache>
            </c:strRef>
          </c:tx>
          <c:marker>
            <c:symbol val="circle"/>
            <c:size val="6"/>
          </c:marker>
          <c:cat>
            <c:strRef>
              <c:f>'Network equip'!$C$7:$V$7</c:f>
              <c:strCache>
                <c:ptCount val="12"/>
                <c:pt idx="0">
                  <c:v>1Q 18</c:v>
                </c:pt>
                <c:pt idx="1">
                  <c:v>2Q 18</c:v>
                </c:pt>
                <c:pt idx="2">
                  <c:v>3Q 18</c:v>
                </c:pt>
                <c:pt idx="3">
                  <c:v>4Q 18</c:v>
                </c:pt>
                <c:pt idx="4">
                  <c:v>1Q 19</c:v>
                </c:pt>
                <c:pt idx="5">
                  <c:v>2Q 19</c:v>
                </c:pt>
                <c:pt idx="6">
                  <c:v>3Q 19</c:v>
                </c:pt>
                <c:pt idx="7">
                  <c:v>4Q 19</c:v>
                </c:pt>
                <c:pt idx="8">
                  <c:v>1Q 20</c:v>
                </c:pt>
                <c:pt idx="9">
                  <c:v>2Q 20</c:v>
                </c:pt>
                <c:pt idx="10">
                  <c:v>3Q 20</c:v>
                </c:pt>
                <c:pt idx="11">
                  <c:v>4Q 20</c:v>
                </c:pt>
              </c:strCache>
            </c:strRef>
          </c:cat>
          <c:val>
            <c:numRef>
              <c:f>'Network equip'!$C$15:$V$15</c:f>
              <c:numCache>
                <c:formatCode>"$"#,##0_);\("$"#,##0\)</c:formatCode>
                <c:ptCount val="12"/>
                <c:pt idx="0">
                  <c:v>171.6</c:v>
                </c:pt>
                <c:pt idx="1">
                  <c:v>175.3</c:v>
                </c:pt>
              </c:numCache>
            </c:numRef>
          </c:val>
          <c:smooth val="0"/>
          <c:extLst xmlns:c16r2="http://schemas.microsoft.com/office/drawing/2015/06/chart">
            <c:ext xmlns:c16="http://schemas.microsoft.com/office/drawing/2014/chart" uri="{C3380CC4-5D6E-409C-BE32-E72D297353CC}">
              <c16:uniqueId val="{00000000-8969-A14C-ACB3-9AD25998A77E}"/>
            </c:ext>
          </c:extLst>
        </c:ser>
        <c:ser>
          <c:idx val="1"/>
          <c:order val="1"/>
          <c:tx>
            <c:strRef>
              <c:f>'Network equip'!$B$9</c:f>
              <c:strCache>
                <c:ptCount val="1"/>
                <c:pt idx="0">
                  <c:v>ADVA</c:v>
                </c:pt>
              </c:strCache>
            </c:strRef>
          </c:tx>
          <c:cat>
            <c:strRef>
              <c:f>'Network equip'!$C$7:$V$7</c:f>
              <c:strCache>
                <c:ptCount val="12"/>
                <c:pt idx="0">
                  <c:v>1Q 18</c:v>
                </c:pt>
                <c:pt idx="1">
                  <c:v>2Q 18</c:v>
                </c:pt>
                <c:pt idx="2">
                  <c:v>3Q 18</c:v>
                </c:pt>
                <c:pt idx="3">
                  <c:v>4Q 18</c:v>
                </c:pt>
                <c:pt idx="4">
                  <c:v>1Q 19</c:v>
                </c:pt>
                <c:pt idx="5">
                  <c:v>2Q 19</c:v>
                </c:pt>
                <c:pt idx="6">
                  <c:v>3Q 19</c:v>
                </c:pt>
                <c:pt idx="7">
                  <c:v>4Q 19</c:v>
                </c:pt>
                <c:pt idx="8">
                  <c:v>1Q 20</c:v>
                </c:pt>
                <c:pt idx="9">
                  <c:v>2Q 20</c:v>
                </c:pt>
                <c:pt idx="10">
                  <c:v>3Q 20</c:v>
                </c:pt>
                <c:pt idx="11">
                  <c:v>4Q 20</c:v>
                </c:pt>
              </c:strCache>
            </c:strRef>
          </c:cat>
          <c:val>
            <c:numRef>
              <c:f>'Network equip'!$C$9:$V$9</c:f>
              <c:numCache>
                <c:formatCode>"$"#,##0_);\("$"#,##0\)</c:formatCode>
                <c:ptCount val="12"/>
                <c:pt idx="0">
                  <c:v>148.13567653926509</c:v>
                </c:pt>
                <c:pt idx="1">
                  <c:v>147.35651345558466</c:v>
                </c:pt>
              </c:numCache>
            </c:numRef>
          </c:val>
          <c:smooth val="0"/>
          <c:extLst xmlns:c16r2="http://schemas.microsoft.com/office/drawing/2015/06/chart">
            <c:ext xmlns:c16="http://schemas.microsoft.com/office/drawing/2014/chart" uri="{C3380CC4-5D6E-409C-BE32-E72D297353CC}">
              <c16:uniqueId val="{00000001-8969-A14C-ACB3-9AD25998A77E}"/>
            </c:ext>
          </c:extLst>
        </c:ser>
        <c:ser>
          <c:idx val="0"/>
          <c:order val="2"/>
          <c:tx>
            <c:strRef>
              <c:f>'Network equip'!$B$8</c:f>
              <c:strCache>
                <c:ptCount val="1"/>
                <c:pt idx="0">
                  <c:v>Adtran</c:v>
                </c:pt>
              </c:strCache>
            </c:strRef>
          </c:tx>
          <c:cat>
            <c:strRef>
              <c:f>'Network equip'!$C$7:$V$7</c:f>
              <c:strCache>
                <c:ptCount val="12"/>
                <c:pt idx="0">
                  <c:v>1Q 18</c:v>
                </c:pt>
                <c:pt idx="1">
                  <c:v>2Q 18</c:v>
                </c:pt>
                <c:pt idx="2">
                  <c:v>3Q 18</c:v>
                </c:pt>
                <c:pt idx="3">
                  <c:v>4Q 18</c:v>
                </c:pt>
                <c:pt idx="4">
                  <c:v>1Q 19</c:v>
                </c:pt>
                <c:pt idx="5">
                  <c:v>2Q 19</c:v>
                </c:pt>
                <c:pt idx="6">
                  <c:v>3Q 19</c:v>
                </c:pt>
                <c:pt idx="7">
                  <c:v>4Q 19</c:v>
                </c:pt>
                <c:pt idx="8">
                  <c:v>1Q 20</c:v>
                </c:pt>
                <c:pt idx="9">
                  <c:v>2Q 20</c:v>
                </c:pt>
                <c:pt idx="10">
                  <c:v>3Q 20</c:v>
                </c:pt>
                <c:pt idx="11">
                  <c:v>4Q 20</c:v>
                </c:pt>
              </c:strCache>
            </c:strRef>
          </c:cat>
          <c:val>
            <c:numRef>
              <c:f>'Network equip'!$C$8:$V$8</c:f>
              <c:numCache>
                <c:formatCode>"$"#,##0_);\("$"#,##0\)</c:formatCode>
                <c:ptCount val="12"/>
                <c:pt idx="0">
                  <c:v>120.81</c:v>
                </c:pt>
                <c:pt idx="1">
                  <c:v>128.048</c:v>
                </c:pt>
              </c:numCache>
            </c:numRef>
          </c:val>
          <c:smooth val="0"/>
          <c:extLst xmlns:c16r2="http://schemas.microsoft.com/office/drawing/2015/06/chart">
            <c:ext xmlns:c16="http://schemas.microsoft.com/office/drawing/2014/chart" uri="{C3380CC4-5D6E-409C-BE32-E72D297353CC}">
              <c16:uniqueId val="{00000002-8969-A14C-ACB3-9AD25998A77E}"/>
            </c:ext>
          </c:extLst>
        </c:ser>
        <c:dLbls>
          <c:showLegendKey val="0"/>
          <c:showVal val="0"/>
          <c:showCatName val="0"/>
          <c:showSerName val="0"/>
          <c:showPercent val="0"/>
          <c:showBubbleSize val="0"/>
        </c:dLbls>
        <c:marker val="1"/>
        <c:smooth val="0"/>
        <c:axId val="80356864"/>
        <c:axId val="80358400"/>
      </c:lineChart>
      <c:dateAx>
        <c:axId val="80356864"/>
        <c:scaling>
          <c:orientation val="minMax"/>
        </c:scaling>
        <c:delete val="0"/>
        <c:axPos val="b"/>
        <c:numFmt formatCode="General" sourceLinked="0"/>
        <c:majorTickMark val="out"/>
        <c:minorTickMark val="none"/>
        <c:tickLblPos val="nextTo"/>
        <c:txPr>
          <a:bodyPr rot="0"/>
          <a:lstStyle/>
          <a:p>
            <a:pPr>
              <a:defRPr/>
            </a:pPr>
            <a:endParaRPr lang="en-US"/>
          </a:p>
        </c:txPr>
        <c:crossAx val="80358400"/>
        <c:crosses val="autoZero"/>
        <c:auto val="0"/>
        <c:lblOffset val="100"/>
        <c:baseTimeUnit val="days"/>
        <c:majorUnit val="1"/>
      </c:dateAx>
      <c:valAx>
        <c:axId val="80358400"/>
        <c:scaling>
          <c:orientation val="minMax"/>
        </c:scaling>
        <c:delete val="0"/>
        <c:axPos val="l"/>
        <c:majorGridlines/>
        <c:title>
          <c:tx>
            <c:rich>
              <a:bodyPr rot="-5400000" vert="horz"/>
              <a:lstStyle/>
              <a:p>
                <a:pPr>
                  <a:defRPr/>
                </a:pPr>
                <a:r>
                  <a:rPr lang="en-US"/>
                  <a:t>$ billions</a:t>
                </a:r>
              </a:p>
            </c:rich>
          </c:tx>
          <c:layout>
            <c:manualLayout>
              <c:xMode val="edge"/>
              <c:yMode val="edge"/>
              <c:x val="2.7777777777777801E-3"/>
              <c:y val="0.32720071449402199"/>
            </c:manualLayout>
          </c:layout>
          <c:overlay val="0"/>
        </c:title>
        <c:numFmt formatCode="&quot;$&quot;#,##0" sourceLinked="0"/>
        <c:majorTickMark val="out"/>
        <c:minorTickMark val="none"/>
        <c:tickLblPos val="nextTo"/>
        <c:crossAx val="80356864"/>
        <c:crosses val="autoZero"/>
        <c:crossBetween val="between"/>
      </c:valAx>
    </c:plotArea>
    <c:legend>
      <c:legendPos val="t"/>
      <c:layout>
        <c:manualLayout>
          <c:xMode val="edge"/>
          <c:yMode val="edge"/>
          <c:x val="0.29921673757307488"/>
          <c:y val="9.1476761805923221E-2"/>
          <c:w val="0.39740294864660414"/>
          <c:h val="0.11893196474826884"/>
        </c:manualLayout>
      </c:layou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956334453413372"/>
          <c:y val="0.11829457063995701"/>
          <c:w val="0.83694398042353291"/>
          <c:h val="0.66787534788649716"/>
        </c:manualLayout>
      </c:layout>
      <c:barChart>
        <c:barDir val="col"/>
        <c:grouping val="clustered"/>
        <c:varyColors val="0"/>
        <c:ser>
          <c:idx val="0"/>
          <c:order val="0"/>
          <c:tx>
            <c:strRef>
              <c:f>Summary!$B$174</c:f>
              <c:strCache>
                <c:ptCount val="1"/>
                <c:pt idx="0">
                  <c:v>DWDM 10G</c:v>
                </c:pt>
              </c:strCache>
            </c:strRef>
          </c:tx>
          <c:invertIfNegative val="0"/>
          <c:cat>
            <c:strRef>
              <c:f>Summary!$S$171:$AH$171</c:f>
              <c:strCache>
                <c:ptCount val="12"/>
                <c:pt idx="0">
                  <c:v>1Q 18</c:v>
                </c:pt>
                <c:pt idx="1">
                  <c:v>2Q 18</c:v>
                </c:pt>
                <c:pt idx="2">
                  <c:v>3Q 18</c:v>
                </c:pt>
                <c:pt idx="3">
                  <c:v>4Q 18</c:v>
                </c:pt>
                <c:pt idx="4">
                  <c:v>1Q 19</c:v>
                </c:pt>
                <c:pt idx="5">
                  <c:v>2Q 19</c:v>
                </c:pt>
                <c:pt idx="6">
                  <c:v>3Q 19</c:v>
                </c:pt>
                <c:pt idx="7">
                  <c:v>4Q 19</c:v>
                </c:pt>
                <c:pt idx="8">
                  <c:v>1Q 20</c:v>
                </c:pt>
                <c:pt idx="9">
                  <c:v>2Q 20</c:v>
                </c:pt>
                <c:pt idx="10">
                  <c:v>3Q 20</c:v>
                </c:pt>
                <c:pt idx="11">
                  <c:v>4Q 20</c:v>
                </c:pt>
              </c:strCache>
            </c:strRef>
          </c:cat>
          <c:val>
            <c:numRef>
              <c:f>Summary!$S$174:$AH$174</c:f>
              <c:numCache>
                <c:formatCode>_("$"* #,##0.0_);_("$"* \(#,##0.0\);_("$"* "-"??_);_(@_)</c:formatCode>
                <c:ptCount val="12"/>
                <c:pt idx="0">
                  <c:v>49.644087859401942</c:v>
                </c:pt>
                <c:pt idx="1">
                  <c:v>42.700700952264832</c:v>
                </c:pt>
                <c:pt idx="2">
                  <c:v>0</c:v>
                </c:pt>
                <c:pt idx="3">
                  <c:v>0</c:v>
                </c:pt>
                <c:pt idx="4">
                  <c:v>0</c:v>
                </c:pt>
                <c:pt idx="5">
                  <c:v>0</c:v>
                </c:pt>
                <c:pt idx="6">
                  <c:v>0</c:v>
                </c:pt>
                <c:pt idx="7">
                  <c:v>0</c:v>
                </c:pt>
                <c:pt idx="8">
                  <c:v>0</c:v>
                </c:pt>
                <c:pt idx="9">
                  <c:v>0</c:v>
                </c:pt>
                <c:pt idx="10">
                  <c:v>0</c:v>
                </c:pt>
                <c:pt idx="11">
                  <c:v>0</c:v>
                </c:pt>
              </c:numCache>
            </c:numRef>
          </c:val>
          <c:extLst xmlns:c16r2="http://schemas.microsoft.com/office/drawing/2015/06/chart">
            <c:ext xmlns:c16="http://schemas.microsoft.com/office/drawing/2014/chart" uri="{C3380CC4-5D6E-409C-BE32-E72D297353CC}">
              <c16:uniqueId val="{00000000-A1AA-AF46-A7CA-A7D6308B3917}"/>
            </c:ext>
          </c:extLst>
        </c:ser>
        <c:ser>
          <c:idx val="2"/>
          <c:order val="1"/>
          <c:tx>
            <c:strRef>
              <c:f>Summary!$B$176</c:f>
              <c:strCache>
                <c:ptCount val="1"/>
                <c:pt idx="0">
                  <c:v>DWDM 100G and above</c:v>
                </c:pt>
              </c:strCache>
            </c:strRef>
          </c:tx>
          <c:invertIfNegative val="0"/>
          <c:cat>
            <c:strRef>
              <c:f>Summary!$S$171:$AH$171</c:f>
              <c:strCache>
                <c:ptCount val="12"/>
                <c:pt idx="0">
                  <c:v>1Q 18</c:v>
                </c:pt>
                <c:pt idx="1">
                  <c:v>2Q 18</c:v>
                </c:pt>
                <c:pt idx="2">
                  <c:v>3Q 18</c:v>
                </c:pt>
                <c:pt idx="3">
                  <c:v>4Q 18</c:v>
                </c:pt>
                <c:pt idx="4">
                  <c:v>1Q 19</c:v>
                </c:pt>
                <c:pt idx="5">
                  <c:v>2Q 19</c:v>
                </c:pt>
                <c:pt idx="6">
                  <c:v>3Q 19</c:v>
                </c:pt>
                <c:pt idx="7">
                  <c:v>4Q 19</c:v>
                </c:pt>
                <c:pt idx="8">
                  <c:v>1Q 20</c:v>
                </c:pt>
                <c:pt idx="9">
                  <c:v>2Q 20</c:v>
                </c:pt>
                <c:pt idx="10">
                  <c:v>3Q 20</c:v>
                </c:pt>
                <c:pt idx="11">
                  <c:v>4Q 20</c:v>
                </c:pt>
              </c:strCache>
            </c:strRef>
          </c:cat>
          <c:val>
            <c:numRef>
              <c:f>Summary!$S$176:$AH$176</c:f>
              <c:numCache>
                <c:formatCode>_("$"* #,##0.0_);_("$"* \(#,##0.0\);_("$"* "-"??_);_(@_)</c:formatCode>
                <c:ptCount val="12"/>
                <c:pt idx="0">
                  <c:v>141.57807870807994</c:v>
                </c:pt>
                <c:pt idx="1">
                  <c:v>142.33774654684098</c:v>
                </c:pt>
                <c:pt idx="2">
                  <c:v>0</c:v>
                </c:pt>
                <c:pt idx="3">
                  <c:v>0</c:v>
                </c:pt>
                <c:pt idx="4">
                  <c:v>0</c:v>
                </c:pt>
                <c:pt idx="5">
                  <c:v>0</c:v>
                </c:pt>
                <c:pt idx="6">
                  <c:v>0</c:v>
                </c:pt>
                <c:pt idx="7">
                  <c:v>0</c:v>
                </c:pt>
                <c:pt idx="8">
                  <c:v>0</c:v>
                </c:pt>
                <c:pt idx="9">
                  <c:v>0</c:v>
                </c:pt>
                <c:pt idx="10">
                  <c:v>0</c:v>
                </c:pt>
                <c:pt idx="11">
                  <c:v>0</c:v>
                </c:pt>
              </c:numCache>
            </c:numRef>
          </c:val>
          <c:extLst xmlns:c16r2="http://schemas.microsoft.com/office/drawing/2015/06/chart">
            <c:ext xmlns:c16="http://schemas.microsoft.com/office/drawing/2014/chart" uri="{C3380CC4-5D6E-409C-BE32-E72D297353CC}">
              <c16:uniqueId val="{00000002-A1AA-AF46-A7CA-A7D6308B3917}"/>
            </c:ext>
          </c:extLst>
        </c:ser>
        <c:dLbls>
          <c:showLegendKey val="0"/>
          <c:showVal val="0"/>
          <c:showCatName val="0"/>
          <c:showSerName val="0"/>
          <c:showPercent val="0"/>
          <c:showBubbleSize val="0"/>
        </c:dLbls>
        <c:gapWidth val="150"/>
        <c:axId val="157941760"/>
        <c:axId val="157943296"/>
      </c:barChart>
      <c:catAx>
        <c:axId val="157941760"/>
        <c:scaling>
          <c:orientation val="minMax"/>
        </c:scaling>
        <c:delete val="0"/>
        <c:axPos val="b"/>
        <c:numFmt formatCode="General" sourceLinked="0"/>
        <c:majorTickMark val="out"/>
        <c:minorTickMark val="none"/>
        <c:tickLblPos val="nextTo"/>
        <c:txPr>
          <a:bodyPr rot="-5400000" vert="horz"/>
          <a:lstStyle/>
          <a:p>
            <a:pPr>
              <a:defRPr sz="1400"/>
            </a:pPr>
            <a:endParaRPr lang="en-US"/>
          </a:p>
        </c:txPr>
        <c:crossAx val="157943296"/>
        <c:crosses val="autoZero"/>
        <c:auto val="1"/>
        <c:lblAlgn val="ctr"/>
        <c:lblOffset val="100"/>
        <c:noMultiLvlLbl val="0"/>
      </c:catAx>
      <c:valAx>
        <c:axId val="157943296"/>
        <c:scaling>
          <c:orientation val="minMax"/>
          <c:max val="200"/>
        </c:scaling>
        <c:delete val="0"/>
        <c:axPos val="l"/>
        <c:majorGridlines/>
        <c:title>
          <c:tx>
            <c:rich>
              <a:bodyPr rot="-5400000" vert="horz"/>
              <a:lstStyle/>
              <a:p>
                <a:pPr>
                  <a:defRPr sz="1400" b="0"/>
                </a:pPr>
                <a:r>
                  <a:rPr lang="en-US" sz="1400" b="0"/>
                  <a:t>Sales ($M)</a:t>
                </a:r>
              </a:p>
            </c:rich>
          </c:tx>
          <c:layout>
            <c:manualLayout>
              <c:xMode val="edge"/>
              <c:yMode val="edge"/>
              <c:x val="1.6116921553103351E-2"/>
              <c:y val="0.34053694374219839"/>
            </c:manualLayout>
          </c:layout>
          <c:overlay val="0"/>
        </c:title>
        <c:numFmt formatCode="_(&quot;$&quot;* #,##0_);_(&quot;$&quot;* \(#,##0\);_(&quot;$&quot;* &quot;-&quot;_);_(@_)" sourceLinked="0"/>
        <c:majorTickMark val="out"/>
        <c:minorTickMark val="none"/>
        <c:tickLblPos val="nextTo"/>
        <c:txPr>
          <a:bodyPr/>
          <a:lstStyle/>
          <a:p>
            <a:pPr>
              <a:defRPr sz="1400"/>
            </a:pPr>
            <a:endParaRPr lang="en-US"/>
          </a:p>
        </c:txPr>
        <c:crossAx val="157941760"/>
        <c:crosses val="autoZero"/>
        <c:crossBetween val="between"/>
        <c:majorUnit val="50"/>
      </c:valAx>
    </c:plotArea>
    <c:legend>
      <c:legendPos val="t"/>
      <c:layout>
        <c:manualLayout>
          <c:xMode val="edge"/>
          <c:yMode val="edge"/>
          <c:x val="0.15669755109036501"/>
          <c:y val="2.11640152858628E-2"/>
          <c:w val="0.77864921814350696"/>
          <c:h val="6.4318897637795303E-2"/>
        </c:manualLayout>
      </c:layout>
      <c:overlay val="0"/>
      <c:txPr>
        <a:bodyPr/>
        <a:lstStyle/>
        <a:p>
          <a:pPr>
            <a:defRPr sz="1600"/>
          </a:pPr>
          <a:endParaRPr lang="en-US"/>
        </a:p>
      </c:txPr>
    </c:legend>
    <c:plotVisOnly val="1"/>
    <c:dispBlanksAs val="gap"/>
    <c:showDLblsOverMax val="0"/>
  </c:chart>
  <c:spPr>
    <a:solidFill>
      <a:schemeClr val="bg1"/>
    </a:solidFill>
    <a:ln>
      <a:solidFill>
        <a:schemeClr val="tx1"/>
      </a:solidFill>
    </a:ln>
  </c:spPr>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1279232484931"/>
          <c:y val="5.4590071946599428E-2"/>
          <c:w val="0.81881220302782964"/>
          <c:h val="0.7428611358114392"/>
        </c:manualLayout>
      </c:layout>
      <c:barChart>
        <c:barDir val="col"/>
        <c:grouping val="clustered"/>
        <c:varyColors val="0"/>
        <c:ser>
          <c:idx val="0"/>
          <c:order val="0"/>
          <c:tx>
            <c:strRef>
              <c:f>'Charts for slides'!$E$70</c:f>
              <c:strCache>
                <c:ptCount val="1"/>
                <c:pt idx="0">
                  <c:v>Revenues ($ bn)</c:v>
                </c:pt>
              </c:strCache>
            </c:strRef>
          </c:tx>
          <c:invertIfNegative val="0"/>
          <c:trendline>
            <c:spPr>
              <a:ln w="25400"/>
            </c:spPr>
            <c:trendlineType val="linear"/>
            <c:dispRSqr val="0"/>
            <c:dispEq val="0"/>
          </c:trendline>
          <c:cat>
            <c:strRef>
              <c:f>'Charts for slides'!$AD$69:$AW$69</c:f>
              <c:strCache>
                <c:ptCount val="20"/>
                <c:pt idx="0">
                  <c:v>1Q 16</c:v>
                </c:pt>
                <c:pt idx="1">
                  <c:v>2Q 16</c:v>
                </c:pt>
                <c:pt idx="2">
                  <c:v>3Q 16</c:v>
                </c:pt>
                <c:pt idx="3">
                  <c:v>4Q 16</c:v>
                </c:pt>
                <c:pt idx="4">
                  <c:v>1Q 17</c:v>
                </c:pt>
                <c:pt idx="5">
                  <c:v>2Q 17</c:v>
                </c:pt>
                <c:pt idx="6">
                  <c:v>3Q 17</c:v>
                </c:pt>
                <c:pt idx="7">
                  <c:v>4Q 17</c:v>
                </c:pt>
                <c:pt idx="8">
                  <c:v>1Q 18</c:v>
                </c:pt>
                <c:pt idx="9">
                  <c:v>2Q 18</c:v>
                </c:pt>
                <c:pt idx="10">
                  <c:v>3Q 18</c:v>
                </c:pt>
                <c:pt idx="11">
                  <c:v>4Q 18</c:v>
                </c:pt>
                <c:pt idx="12">
                  <c:v>1Q 19</c:v>
                </c:pt>
                <c:pt idx="13">
                  <c:v>2Q 19</c:v>
                </c:pt>
                <c:pt idx="14">
                  <c:v>3Q 19</c:v>
                </c:pt>
                <c:pt idx="15">
                  <c:v>4Q 19</c:v>
                </c:pt>
                <c:pt idx="16">
                  <c:v>1Q 20</c:v>
                </c:pt>
                <c:pt idx="17">
                  <c:v>2Q 20</c:v>
                </c:pt>
                <c:pt idx="18">
                  <c:v>3Q 20</c:v>
                </c:pt>
                <c:pt idx="19">
                  <c:v>4Q 20</c:v>
                </c:pt>
              </c:strCache>
            </c:strRef>
          </c:cat>
          <c:val>
            <c:numRef>
              <c:f>'Charts for slides'!$AD$70:$AW$70</c:f>
              <c:numCache>
                <c:formatCode>_("$"* #,##0_);_("$"* \(#,##0\);_("$"* "-"??_);_(@_)</c:formatCode>
                <c:ptCount val="20"/>
                <c:pt idx="0">
                  <c:v>27.980003749366777</c:v>
                </c:pt>
                <c:pt idx="1">
                  <c:v>30.542272619302725</c:v>
                </c:pt>
                <c:pt idx="2">
                  <c:v>28.402590375677327</c:v>
                </c:pt>
                <c:pt idx="3">
                  <c:v>29.389516845863564</c:v>
                </c:pt>
                <c:pt idx="4">
                  <c:v>27.544327362838878</c:v>
                </c:pt>
                <c:pt idx="5">
                  <c:v>27.6255665610881</c:v>
                </c:pt>
                <c:pt idx="6">
                  <c:v>25.523455218028321</c:v>
                </c:pt>
                <c:pt idx="7">
                  <c:v>35.888222687658761</c:v>
                </c:pt>
                <c:pt idx="8">
                  <c:v>26.87581481084564</c:v>
                </c:pt>
                <c:pt idx="9">
                  <c:v>27.386838113020566</c:v>
                </c:pt>
                <c:pt idx="10">
                  <c:v>0</c:v>
                </c:pt>
                <c:pt idx="11">
                  <c:v>0</c:v>
                </c:pt>
                <c:pt idx="12">
                  <c:v>0</c:v>
                </c:pt>
                <c:pt idx="13">
                  <c:v>0</c:v>
                </c:pt>
                <c:pt idx="14">
                  <c:v>0</c:v>
                </c:pt>
                <c:pt idx="15">
                  <c:v>0</c:v>
                </c:pt>
                <c:pt idx="16">
                  <c:v>0</c:v>
                </c:pt>
                <c:pt idx="17">
                  <c:v>0</c:v>
                </c:pt>
                <c:pt idx="18">
                  <c:v>0</c:v>
                </c:pt>
                <c:pt idx="19">
                  <c:v>0</c:v>
                </c:pt>
              </c:numCache>
            </c:numRef>
          </c:val>
          <c:extLst xmlns:c16r2="http://schemas.microsoft.com/office/drawing/2015/06/chart">
            <c:ext xmlns:c16="http://schemas.microsoft.com/office/drawing/2014/chart" uri="{C3380CC4-5D6E-409C-BE32-E72D297353CC}">
              <c16:uniqueId val="{00000001-B2FF-8D42-8D95-EC65ADFA72E4}"/>
            </c:ext>
          </c:extLst>
        </c:ser>
        <c:dLbls>
          <c:showLegendKey val="0"/>
          <c:showVal val="0"/>
          <c:showCatName val="0"/>
          <c:showSerName val="0"/>
          <c:showPercent val="0"/>
          <c:showBubbleSize val="0"/>
        </c:dLbls>
        <c:gapWidth val="150"/>
        <c:axId val="80384768"/>
        <c:axId val="80386304"/>
      </c:barChart>
      <c:dateAx>
        <c:axId val="80384768"/>
        <c:scaling>
          <c:orientation val="minMax"/>
        </c:scaling>
        <c:delete val="0"/>
        <c:axPos val="b"/>
        <c:numFmt formatCode="General" sourceLinked="0"/>
        <c:majorTickMark val="out"/>
        <c:minorTickMark val="none"/>
        <c:tickLblPos val="nextTo"/>
        <c:txPr>
          <a:bodyPr/>
          <a:lstStyle/>
          <a:p>
            <a:pPr>
              <a:defRPr sz="1100"/>
            </a:pPr>
            <a:endParaRPr lang="en-US"/>
          </a:p>
        </c:txPr>
        <c:crossAx val="80386304"/>
        <c:crosses val="autoZero"/>
        <c:auto val="0"/>
        <c:lblOffset val="100"/>
        <c:baseTimeUnit val="days"/>
        <c:majorUnit val="1"/>
      </c:dateAx>
      <c:valAx>
        <c:axId val="80386304"/>
        <c:scaling>
          <c:orientation val="minMax"/>
        </c:scaling>
        <c:delete val="0"/>
        <c:axPos val="l"/>
        <c:majorGridlines/>
        <c:title>
          <c:tx>
            <c:rich>
              <a:bodyPr rot="-5400000" vert="horz"/>
              <a:lstStyle/>
              <a:p>
                <a:pPr>
                  <a:defRPr sz="1200" b="0"/>
                </a:pPr>
                <a:r>
                  <a:rPr lang="en-US" sz="1200" b="0"/>
                  <a:t>$ billion</a:t>
                </a:r>
              </a:p>
            </c:rich>
          </c:tx>
          <c:layout>
            <c:manualLayout>
              <c:xMode val="edge"/>
              <c:yMode val="edge"/>
              <c:x val="1.8874890638670198E-2"/>
              <c:y val="0.376925123942841"/>
            </c:manualLayout>
          </c:layout>
          <c:overlay val="0"/>
        </c:title>
        <c:numFmt formatCode="&quot;$&quot;#,##0_);\(&quot;$&quot;#,##0\)" sourceLinked="0"/>
        <c:majorTickMark val="out"/>
        <c:minorTickMark val="none"/>
        <c:tickLblPos val="nextTo"/>
        <c:txPr>
          <a:bodyPr/>
          <a:lstStyle/>
          <a:p>
            <a:pPr>
              <a:defRPr sz="1200"/>
            </a:pPr>
            <a:endParaRPr lang="en-US"/>
          </a:p>
        </c:txPr>
        <c:crossAx val="80384768"/>
        <c:crosses val="autoZero"/>
        <c:crossBetween val="between"/>
      </c:valAx>
    </c:plotArea>
    <c:plotVisOnly val="1"/>
    <c:dispBlanksAs val="gap"/>
    <c:showDLblsOverMax val="0"/>
  </c:chart>
  <c:printSettings>
    <c:headerFooter/>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941893880969601"/>
          <c:y val="5.1400554097404488E-2"/>
          <c:w val="0.80934234577059871"/>
          <c:h val="0.88331000291630213"/>
        </c:manualLayout>
      </c:layout>
      <c:lineChart>
        <c:grouping val="standard"/>
        <c:varyColors val="0"/>
        <c:ser>
          <c:idx val="0"/>
          <c:order val="0"/>
          <c:cat>
            <c:strRef>
              <c:f>'Charts for slides'!$AD$129:$AW$129</c:f>
              <c:strCache>
                <c:ptCount val="20"/>
                <c:pt idx="0">
                  <c:v>1Q 16</c:v>
                </c:pt>
                <c:pt idx="1">
                  <c:v>2Q 16</c:v>
                </c:pt>
                <c:pt idx="2">
                  <c:v>3Q 16</c:v>
                </c:pt>
                <c:pt idx="3">
                  <c:v>4Q 16</c:v>
                </c:pt>
                <c:pt idx="4">
                  <c:v>1Q 17</c:v>
                </c:pt>
                <c:pt idx="5">
                  <c:v>2Q 17</c:v>
                </c:pt>
                <c:pt idx="6">
                  <c:v>3Q 17</c:v>
                </c:pt>
                <c:pt idx="7">
                  <c:v>4Q 17</c:v>
                </c:pt>
                <c:pt idx="8">
                  <c:v>1Q 18</c:v>
                </c:pt>
                <c:pt idx="9">
                  <c:v>2Q 18</c:v>
                </c:pt>
                <c:pt idx="10">
                  <c:v>3Q 18</c:v>
                </c:pt>
                <c:pt idx="11">
                  <c:v>4Q 18</c:v>
                </c:pt>
                <c:pt idx="12">
                  <c:v>1Q 19</c:v>
                </c:pt>
                <c:pt idx="13">
                  <c:v>2Q 19</c:v>
                </c:pt>
                <c:pt idx="14">
                  <c:v>3Q 19</c:v>
                </c:pt>
                <c:pt idx="15">
                  <c:v>4Q 19</c:v>
                </c:pt>
                <c:pt idx="16">
                  <c:v>1Q 20</c:v>
                </c:pt>
                <c:pt idx="17">
                  <c:v>2Q 20</c:v>
                </c:pt>
                <c:pt idx="18">
                  <c:v>3Q 20</c:v>
                </c:pt>
                <c:pt idx="19">
                  <c:v>4Q 20</c:v>
                </c:pt>
              </c:strCache>
            </c:strRef>
          </c:cat>
          <c:val>
            <c:numRef>
              <c:f>'Charts for slides'!$AD$145:$AW$145</c:f>
              <c:numCache>
                <c:formatCode>0%</c:formatCode>
                <c:ptCount val="20"/>
                <c:pt idx="0">
                  <c:v>2.8290971668309961E-2</c:v>
                </c:pt>
                <c:pt idx="1">
                  <c:v>1.5166896186935785E-2</c:v>
                </c:pt>
                <c:pt idx="2">
                  <c:v>5.4293604723014921E-2</c:v>
                </c:pt>
                <c:pt idx="3">
                  <c:v>0.11071350638015387</c:v>
                </c:pt>
                <c:pt idx="4">
                  <c:v>6.8843086116063601E-2</c:v>
                </c:pt>
                <c:pt idx="5">
                  <c:v>8.5502815549127309E-2</c:v>
                </c:pt>
                <c:pt idx="6">
                  <c:v>9.8189974210571185E-2</c:v>
                </c:pt>
                <c:pt idx="7">
                  <c:v>0.12120278158017661</c:v>
                </c:pt>
                <c:pt idx="8">
                  <c:v>0.13698806051716739</c:v>
                </c:pt>
                <c:pt idx="9">
                  <c:v>0.18121658835673693</c:v>
                </c:pt>
                <c:pt idx="10">
                  <c:v>-1</c:v>
                </c:pt>
                <c:pt idx="11">
                  <c:v>-1</c:v>
                </c:pt>
                <c:pt idx="12">
                  <c:v>-1</c:v>
                </c:pt>
                <c:pt idx="13">
                  <c:v>-1</c:v>
                </c:pt>
                <c:pt idx="14">
                  <c:v>0</c:v>
                </c:pt>
                <c:pt idx="15">
                  <c:v>0</c:v>
                </c:pt>
                <c:pt idx="16">
                  <c:v>0</c:v>
                </c:pt>
                <c:pt idx="17">
                  <c:v>0</c:v>
                </c:pt>
                <c:pt idx="18">
                  <c:v>0</c:v>
                </c:pt>
                <c:pt idx="19">
                  <c:v>0</c:v>
                </c:pt>
              </c:numCache>
            </c:numRef>
          </c:val>
          <c:smooth val="0"/>
          <c:extLst xmlns:c16r2="http://schemas.microsoft.com/office/drawing/2015/06/chart">
            <c:ext xmlns:c16="http://schemas.microsoft.com/office/drawing/2014/chart" uri="{C3380CC4-5D6E-409C-BE32-E72D297353CC}">
              <c16:uniqueId val="{00000000-4937-BB42-A263-0AE8B9130224}"/>
            </c:ext>
          </c:extLst>
        </c:ser>
        <c:dLbls>
          <c:showLegendKey val="0"/>
          <c:showVal val="0"/>
          <c:showCatName val="0"/>
          <c:showSerName val="0"/>
          <c:showPercent val="0"/>
          <c:showBubbleSize val="0"/>
        </c:dLbls>
        <c:marker val="1"/>
        <c:smooth val="0"/>
        <c:axId val="80406784"/>
        <c:axId val="80424960"/>
      </c:lineChart>
      <c:catAx>
        <c:axId val="80406784"/>
        <c:scaling>
          <c:orientation val="minMax"/>
        </c:scaling>
        <c:delete val="0"/>
        <c:axPos val="b"/>
        <c:numFmt formatCode="General" sourceLinked="0"/>
        <c:majorTickMark val="out"/>
        <c:minorTickMark val="none"/>
        <c:tickLblPos val="nextTo"/>
        <c:crossAx val="80424960"/>
        <c:crosses val="autoZero"/>
        <c:auto val="1"/>
        <c:lblAlgn val="ctr"/>
        <c:lblOffset val="100"/>
        <c:noMultiLvlLbl val="0"/>
      </c:catAx>
      <c:valAx>
        <c:axId val="80424960"/>
        <c:scaling>
          <c:orientation val="minMax"/>
        </c:scaling>
        <c:delete val="0"/>
        <c:axPos val="l"/>
        <c:majorGridlines/>
        <c:title>
          <c:tx>
            <c:rich>
              <a:bodyPr rot="-5400000" vert="horz"/>
              <a:lstStyle/>
              <a:p>
                <a:pPr>
                  <a:defRPr/>
                </a:pPr>
                <a:r>
                  <a:rPr lang="en-US"/>
                  <a:t>Quarterly sales growth (y-o-y)</a:t>
                </a:r>
              </a:p>
            </c:rich>
          </c:tx>
          <c:layout>
            <c:manualLayout>
              <c:xMode val="edge"/>
              <c:yMode val="edge"/>
              <c:x val="1.9577474308621477E-2"/>
              <c:y val="0.18680555555555556"/>
            </c:manualLayout>
          </c:layout>
          <c:overlay val="0"/>
        </c:title>
        <c:numFmt formatCode="0%" sourceLinked="1"/>
        <c:majorTickMark val="out"/>
        <c:minorTickMark val="none"/>
        <c:tickLblPos val="nextTo"/>
        <c:crossAx val="80406784"/>
        <c:crosses val="autoZero"/>
        <c:crossBetween val="midCat"/>
      </c:valAx>
    </c:plotArea>
    <c:plotVisOnly val="1"/>
    <c:dispBlanksAs val="gap"/>
    <c:showDLblsOverMax val="0"/>
  </c:chart>
  <c:printSettings>
    <c:headerFooter/>
    <c:pageMargins b="0.75" l="0.7" r="0.7" t="0.75" header="0.3" footer="0.3"/>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Revenue growth rate</a:t>
            </a:r>
          </a:p>
        </c:rich>
      </c:tx>
      <c:overlay val="0"/>
    </c:title>
    <c:autoTitleDeleted val="0"/>
    <c:plotArea>
      <c:layout>
        <c:manualLayout>
          <c:layoutTarget val="inner"/>
          <c:xMode val="edge"/>
          <c:yMode val="edge"/>
          <c:x val="0.14653739182351272"/>
          <c:y val="0.16066819857018899"/>
          <c:w val="0.82474947241795138"/>
          <c:h val="0.64720981300038938"/>
        </c:manualLayout>
      </c:layout>
      <c:barChart>
        <c:barDir val="col"/>
        <c:grouping val="clustered"/>
        <c:varyColors val="0"/>
        <c:ser>
          <c:idx val="0"/>
          <c:order val="0"/>
          <c:invertIfNegative val="0"/>
          <c:trendline>
            <c:trendlineType val="movingAvg"/>
            <c:period val="2"/>
            <c:dispRSqr val="0"/>
            <c:dispEq val="0"/>
          </c:trendline>
          <c:cat>
            <c:strRef>
              <c:f>'Charts for slides'!$J$93:$AW$93</c:f>
              <c:strCache>
                <c:ptCount val="40"/>
                <c:pt idx="0">
                  <c:v>1Q 11</c:v>
                </c:pt>
                <c:pt idx="1">
                  <c:v>2Q 11</c:v>
                </c:pt>
                <c:pt idx="2">
                  <c:v>3Q 11</c:v>
                </c:pt>
                <c:pt idx="3">
                  <c:v>4Q 11</c:v>
                </c:pt>
                <c:pt idx="4">
                  <c:v>1Q 12</c:v>
                </c:pt>
                <c:pt idx="5">
                  <c:v>2Q 12</c:v>
                </c:pt>
                <c:pt idx="6">
                  <c:v>3Q 12</c:v>
                </c:pt>
                <c:pt idx="7">
                  <c:v>4Q 12</c:v>
                </c:pt>
                <c:pt idx="8">
                  <c:v>1Q 13</c:v>
                </c:pt>
                <c:pt idx="9">
                  <c:v>2Q 13</c:v>
                </c:pt>
                <c:pt idx="10">
                  <c:v>3Q 13</c:v>
                </c:pt>
                <c:pt idx="11">
                  <c:v>4Q 13</c:v>
                </c:pt>
                <c:pt idx="12">
                  <c:v>1Q 14</c:v>
                </c:pt>
                <c:pt idx="13">
                  <c:v>2Q 14</c:v>
                </c:pt>
                <c:pt idx="14">
                  <c:v>3Q 14</c:v>
                </c:pt>
                <c:pt idx="15">
                  <c:v>4Q 14</c:v>
                </c:pt>
                <c:pt idx="16">
                  <c:v>1Q 15</c:v>
                </c:pt>
                <c:pt idx="17">
                  <c:v>2Q 15</c:v>
                </c:pt>
                <c:pt idx="18">
                  <c:v>3Q 15</c:v>
                </c:pt>
                <c:pt idx="19">
                  <c:v>4Q 15</c:v>
                </c:pt>
                <c:pt idx="20">
                  <c:v>1Q 16</c:v>
                </c:pt>
                <c:pt idx="21">
                  <c:v>2Q 16</c:v>
                </c:pt>
                <c:pt idx="22">
                  <c:v>3Q 16</c:v>
                </c:pt>
                <c:pt idx="23">
                  <c:v>4Q 16</c:v>
                </c:pt>
                <c:pt idx="24">
                  <c:v>1Q 17</c:v>
                </c:pt>
                <c:pt idx="25">
                  <c:v>2Q 17</c:v>
                </c:pt>
                <c:pt idx="26">
                  <c:v>3Q 17</c:v>
                </c:pt>
                <c:pt idx="27">
                  <c:v>4Q 17</c:v>
                </c:pt>
                <c:pt idx="28">
                  <c:v>1Q 18</c:v>
                </c:pt>
                <c:pt idx="29">
                  <c:v>2Q 18</c:v>
                </c:pt>
                <c:pt idx="30">
                  <c:v>3Q 18</c:v>
                </c:pt>
                <c:pt idx="31">
                  <c:v>4Q 18</c:v>
                </c:pt>
                <c:pt idx="32">
                  <c:v>1Q 19</c:v>
                </c:pt>
                <c:pt idx="33">
                  <c:v>2Q 19</c:v>
                </c:pt>
                <c:pt idx="34">
                  <c:v>3Q 19</c:v>
                </c:pt>
                <c:pt idx="35">
                  <c:v>4Q 19</c:v>
                </c:pt>
                <c:pt idx="36">
                  <c:v>1Q 20</c:v>
                </c:pt>
                <c:pt idx="37">
                  <c:v>2Q 20</c:v>
                </c:pt>
                <c:pt idx="38">
                  <c:v>3Q 20</c:v>
                </c:pt>
                <c:pt idx="39">
                  <c:v>4Q 20</c:v>
                </c:pt>
              </c:strCache>
            </c:strRef>
          </c:cat>
          <c:val>
            <c:numRef>
              <c:f>'Charts for slides'!$J$98:$AW$98</c:f>
              <c:numCache>
                <c:formatCode>0.0%</c:formatCode>
                <c:ptCount val="40"/>
                <c:pt idx="0">
                  <c:v>0.35541378581161309</c:v>
                </c:pt>
                <c:pt idx="1">
                  <c:v>0.35717066055529689</c:v>
                </c:pt>
                <c:pt idx="2">
                  <c:v>0.31040592794669575</c:v>
                </c:pt>
                <c:pt idx="3">
                  <c:v>0.40543726160159976</c:v>
                </c:pt>
                <c:pt idx="4">
                  <c:v>0.35815918843505057</c:v>
                </c:pt>
                <c:pt idx="5">
                  <c:v>0.2098988148202241</c:v>
                </c:pt>
                <c:pt idx="6">
                  <c:v>0.17821291239293502</c:v>
                </c:pt>
                <c:pt idx="7">
                  <c:v>0.16603298437705871</c:v>
                </c:pt>
                <c:pt idx="8">
                  <c:v>0.16176241652314594</c:v>
                </c:pt>
                <c:pt idx="9">
                  <c:v>0.13531987254793343</c:v>
                </c:pt>
                <c:pt idx="10">
                  <c:v>0.17988827236960026</c:v>
                </c:pt>
                <c:pt idx="11">
                  <c:v>0.17334347524602034</c:v>
                </c:pt>
                <c:pt idx="12">
                  <c:v>0.15945890387259798</c:v>
                </c:pt>
                <c:pt idx="13">
                  <c:v>0.15923541211435688</c:v>
                </c:pt>
                <c:pt idx="14">
                  <c:v>0.18738771318075131</c:v>
                </c:pt>
                <c:pt idx="15">
                  <c:v>0.20695885224212818</c:v>
                </c:pt>
                <c:pt idx="16">
                  <c:v>0.17608511132628313</c:v>
                </c:pt>
                <c:pt idx="17">
                  <c:v>0.18298670356883551</c:v>
                </c:pt>
                <c:pt idx="18">
                  <c:v>0.15964888222601425</c:v>
                </c:pt>
                <c:pt idx="19">
                  <c:v>9.6579641173541564E-2</c:v>
                </c:pt>
                <c:pt idx="20">
                  <c:v>5.1063029884380162E-2</c:v>
                </c:pt>
                <c:pt idx="21">
                  <c:v>6.1951958225011428E-2</c:v>
                </c:pt>
                <c:pt idx="22">
                  <c:v>8.1946618196579779E-2</c:v>
                </c:pt>
                <c:pt idx="23">
                  <c:v>0.11559605524701944</c:v>
                </c:pt>
                <c:pt idx="24">
                  <c:v>0.15189720603821577</c:v>
                </c:pt>
                <c:pt idx="25">
                  <c:v>0.19349786286257364</c:v>
                </c:pt>
                <c:pt idx="26">
                  <c:v>0.2530713214778435</c:v>
                </c:pt>
                <c:pt idx="27">
                  <c:v>0.25778983275021705</c:v>
                </c:pt>
                <c:pt idx="28">
                  <c:v>0.29372407809855172</c:v>
                </c:pt>
                <c:pt idx="29">
                  <c:v>0.29695236013702764</c:v>
                </c:pt>
                <c:pt idx="30">
                  <c:v>-1</c:v>
                </c:pt>
                <c:pt idx="31">
                  <c:v>-1</c:v>
                </c:pt>
                <c:pt idx="32">
                  <c:v>-1</c:v>
                </c:pt>
                <c:pt idx="33">
                  <c:v>-1</c:v>
                </c:pt>
                <c:pt idx="34">
                  <c:v>0</c:v>
                </c:pt>
                <c:pt idx="35">
                  <c:v>0</c:v>
                </c:pt>
                <c:pt idx="36">
                  <c:v>0</c:v>
                </c:pt>
                <c:pt idx="37">
                  <c:v>0</c:v>
                </c:pt>
                <c:pt idx="38">
                  <c:v>0</c:v>
                </c:pt>
                <c:pt idx="39">
                  <c:v>0</c:v>
                </c:pt>
              </c:numCache>
            </c:numRef>
          </c:val>
          <c:extLst xmlns:c16r2="http://schemas.microsoft.com/office/drawing/2015/06/chart">
            <c:ext xmlns:c16="http://schemas.microsoft.com/office/drawing/2014/chart" uri="{C3380CC4-5D6E-409C-BE32-E72D297353CC}">
              <c16:uniqueId val="{00000001-C367-8948-AF86-FD80192B22C7}"/>
            </c:ext>
          </c:extLst>
        </c:ser>
        <c:dLbls>
          <c:showLegendKey val="0"/>
          <c:showVal val="0"/>
          <c:showCatName val="0"/>
          <c:showSerName val="0"/>
          <c:showPercent val="0"/>
          <c:showBubbleSize val="0"/>
        </c:dLbls>
        <c:gapWidth val="150"/>
        <c:axId val="80454400"/>
        <c:axId val="80455936"/>
      </c:barChart>
      <c:catAx>
        <c:axId val="80454400"/>
        <c:scaling>
          <c:orientation val="minMax"/>
        </c:scaling>
        <c:delete val="0"/>
        <c:axPos val="b"/>
        <c:numFmt formatCode="General" sourceLinked="0"/>
        <c:majorTickMark val="out"/>
        <c:minorTickMark val="none"/>
        <c:tickLblPos val="nextTo"/>
        <c:crossAx val="80455936"/>
        <c:crossesAt val="0"/>
        <c:auto val="1"/>
        <c:lblAlgn val="ctr"/>
        <c:lblOffset val="100"/>
        <c:noMultiLvlLbl val="0"/>
      </c:catAx>
      <c:valAx>
        <c:axId val="80455936"/>
        <c:scaling>
          <c:orientation val="minMax"/>
        </c:scaling>
        <c:delete val="0"/>
        <c:axPos val="l"/>
        <c:majorGridlines/>
        <c:title>
          <c:tx>
            <c:rich>
              <a:bodyPr rot="-5400000" vert="horz"/>
              <a:lstStyle/>
              <a:p>
                <a:pPr>
                  <a:defRPr/>
                </a:pPr>
                <a:r>
                  <a:rPr lang="en-US"/>
                  <a:t>Y-o-Y</a:t>
                </a:r>
                <a:r>
                  <a:rPr lang="en-US" baseline="0"/>
                  <a:t> quarterly growth rate</a:t>
                </a:r>
                <a:endParaRPr lang="en-US"/>
              </a:p>
            </c:rich>
          </c:tx>
          <c:layout>
            <c:manualLayout>
              <c:xMode val="edge"/>
              <c:yMode val="edge"/>
              <c:x val="1.8082659229289668E-2"/>
              <c:y val="0.23749889535567362"/>
            </c:manualLayout>
          </c:layout>
          <c:overlay val="0"/>
        </c:title>
        <c:numFmt formatCode="0%" sourceLinked="0"/>
        <c:majorTickMark val="out"/>
        <c:minorTickMark val="none"/>
        <c:tickLblPos val="low"/>
        <c:crossAx val="80454400"/>
        <c:crossesAt val="1"/>
        <c:crossBetween val="between"/>
      </c:valAx>
    </c:plotArea>
    <c:plotVisOnly val="1"/>
    <c:dispBlanksAs val="gap"/>
    <c:showDLblsOverMax val="0"/>
  </c:chart>
  <c:printSettings>
    <c:headerFooter/>
    <c:pageMargins b="0.75" l="0.7" r="0.7" t="0.75"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ICP Spending on </a:t>
            </a:r>
            <a:r>
              <a:rPr lang="en-US" sz="1800" b="1" i="0" u="none" strike="noStrike" baseline="0">
                <a:effectLst/>
              </a:rPr>
              <a:t>PP&amp;E </a:t>
            </a:r>
            <a:endParaRPr lang="en-US"/>
          </a:p>
        </c:rich>
      </c:tx>
      <c:overlay val="0"/>
    </c:title>
    <c:autoTitleDeleted val="0"/>
    <c:plotArea>
      <c:layout>
        <c:manualLayout>
          <c:layoutTarget val="inner"/>
          <c:xMode val="edge"/>
          <c:yMode val="edge"/>
          <c:x val="0.20306215929024768"/>
          <c:y val="0.16066819857018899"/>
          <c:w val="0.76822489351736101"/>
          <c:h val="0.67036217993338998"/>
        </c:manualLayout>
      </c:layout>
      <c:barChart>
        <c:barDir val="col"/>
        <c:grouping val="stacked"/>
        <c:varyColors val="0"/>
        <c:ser>
          <c:idx val="0"/>
          <c:order val="0"/>
          <c:tx>
            <c:v>China</c:v>
          </c:tx>
          <c:invertIfNegative val="0"/>
          <c:cat>
            <c:strRef>
              <c:f>ICPs!$C$28:$V$28</c:f>
              <c:strCache>
                <c:ptCount val="12"/>
                <c:pt idx="0">
                  <c:v>1Q 18</c:v>
                </c:pt>
                <c:pt idx="1">
                  <c:v>2Q 18</c:v>
                </c:pt>
                <c:pt idx="2">
                  <c:v>3Q 18</c:v>
                </c:pt>
                <c:pt idx="3">
                  <c:v>4Q 18</c:v>
                </c:pt>
                <c:pt idx="4">
                  <c:v>1Q 19</c:v>
                </c:pt>
                <c:pt idx="5">
                  <c:v>2Q 19</c:v>
                </c:pt>
                <c:pt idx="6">
                  <c:v>3Q 19</c:v>
                </c:pt>
                <c:pt idx="7">
                  <c:v>4Q 19</c:v>
                </c:pt>
                <c:pt idx="8">
                  <c:v>1Q 20</c:v>
                </c:pt>
                <c:pt idx="9">
                  <c:v>2Q 20</c:v>
                </c:pt>
                <c:pt idx="10">
                  <c:v>3Q 20</c:v>
                </c:pt>
                <c:pt idx="11">
                  <c:v>4Q 20</c:v>
                </c:pt>
              </c:strCache>
            </c:strRef>
          </c:cat>
          <c:val>
            <c:numRef>
              <c:f>ICPs!$C$56:$V$56</c:f>
              <c:numCache>
                <c:formatCode>_("$"* #,##0_);_("$"* \(#,##0\);_("$"* "-"??_);_(@_)</c:formatCode>
                <c:ptCount val="12"/>
                <c:pt idx="0">
                  <c:v>3011.7967876910602</c:v>
                </c:pt>
                <c:pt idx="1">
                  <c:v>3863.9018127795698</c:v>
                </c:pt>
                <c:pt idx="2">
                  <c:v>0</c:v>
                </c:pt>
                <c:pt idx="3">
                  <c:v>0</c:v>
                </c:pt>
                <c:pt idx="4">
                  <c:v>0</c:v>
                </c:pt>
                <c:pt idx="5">
                  <c:v>0</c:v>
                </c:pt>
                <c:pt idx="6">
                  <c:v>0</c:v>
                </c:pt>
                <c:pt idx="7">
                  <c:v>0</c:v>
                </c:pt>
                <c:pt idx="8">
                  <c:v>0</c:v>
                </c:pt>
                <c:pt idx="9">
                  <c:v>0</c:v>
                </c:pt>
                <c:pt idx="10">
                  <c:v>0</c:v>
                </c:pt>
                <c:pt idx="11">
                  <c:v>0</c:v>
                </c:pt>
              </c:numCache>
            </c:numRef>
          </c:val>
          <c:extLst xmlns:c16r2="http://schemas.microsoft.com/office/drawing/2015/06/chart">
            <c:ext xmlns:c16="http://schemas.microsoft.com/office/drawing/2014/chart" uri="{C3380CC4-5D6E-409C-BE32-E72D297353CC}">
              <c16:uniqueId val="{00000001-49E2-234E-A04F-3555A6F17F60}"/>
            </c:ext>
          </c:extLst>
        </c:ser>
        <c:ser>
          <c:idx val="1"/>
          <c:order val="1"/>
          <c:tx>
            <c:v>Rest of World</c:v>
          </c:tx>
          <c:invertIfNegative val="0"/>
          <c:cat>
            <c:strRef>
              <c:f>ICPs!$C$28:$V$28</c:f>
              <c:strCache>
                <c:ptCount val="12"/>
                <c:pt idx="0">
                  <c:v>1Q 18</c:v>
                </c:pt>
                <c:pt idx="1">
                  <c:v>2Q 18</c:v>
                </c:pt>
                <c:pt idx="2">
                  <c:v>3Q 18</c:v>
                </c:pt>
                <c:pt idx="3">
                  <c:v>4Q 18</c:v>
                </c:pt>
                <c:pt idx="4">
                  <c:v>1Q 19</c:v>
                </c:pt>
                <c:pt idx="5">
                  <c:v>2Q 19</c:v>
                </c:pt>
                <c:pt idx="6">
                  <c:v>3Q 19</c:v>
                </c:pt>
                <c:pt idx="7">
                  <c:v>4Q 19</c:v>
                </c:pt>
                <c:pt idx="8">
                  <c:v>1Q 20</c:v>
                </c:pt>
                <c:pt idx="9">
                  <c:v>2Q 20</c:v>
                </c:pt>
                <c:pt idx="10">
                  <c:v>3Q 20</c:v>
                </c:pt>
                <c:pt idx="11">
                  <c:v>4Q 20</c:v>
                </c:pt>
              </c:strCache>
            </c:strRef>
          </c:cat>
          <c:val>
            <c:numRef>
              <c:f>ICPs!$C$58:$V$58</c:f>
              <c:numCache>
                <c:formatCode>_("$"* #,##0_);_("$"* \(#,##0\);_("$"* "-"??_);_(@_)</c:formatCode>
                <c:ptCount val="12"/>
                <c:pt idx="0">
                  <c:v>21067.000000000007</c:v>
                </c:pt>
                <c:pt idx="1">
                  <c:v>20202</c:v>
                </c:pt>
                <c:pt idx="2">
                  <c:v>0</c:v>
                </c:pt>
                <c:pt idx="3">
                  <c:v>0</c:v>
                </c:pt>
                <c:pt idx="4">
                  <c:v>0</c:v>
                </c:pt>
                <c:pt idx="5">
                  <c:v>0</c:v>
                </c:pt>
                <c:pt idx="6">
                  <c:v>0</c:v>
                </c:pt>
                <c:pt idx="7">
                  <c:v>0</c:v>
                </c:pt>
                <c:pt idx="8">
                  <c:v>0</c:v>
                </c:pt>
                <c:pt idx="9">
                  <c:v>0</c:v>
                </c:pt>
                <c:pt idx="10">
                  <c:v>0</c:v>
                </c:pt>
                <c:pt idx="11">
                  <c:v>0</c:v>
                </c:pt>
              </c:numCache>
            </c:numRef>
          </c:val>
        </c:ser>
        <c:dLbls>
          <c:showLegendKey val="0"/>
          <c:showVal val="0"/>
          <c:showCatName val="0"/>
          <c:showSerName val="0"/>
          <c:showPercent val="0"/>
          <c:showBubbleSize val="0"/>
        </c:dLbls>
        <c:gapWidth val="150"/>
        <c:overlap val="100"/>
        <c:axId val="80465280"/>
        <c:axId val="100009088"/>
      </c:barChart>
      <c:dateAx>
        <c:axId val="80465280"/>
        <c:scaling>
          <c:orientation val="minMax"/>
        </c:scaling>
        <c:delete val="0"/>
        <c:axPos val="b"/>
        <c:numFmt formatCode="General" sourceLinked="0"/>
        <c:majorTickMark val="out"/>
        <c:minorTickMark val="none"/>
        <c:tickLblPos val="nextTo"/>
        <c:crossAx val="100009088"/>
        <c:crosses val="autoZero"/>
        <c:auto val="0"/>
        <c:lblOffset val="100"/>
        <c:baseTimeUnit val="days"/>
        <c:majorUnit val="1"/>
      </c:dateAx>
      <c:valAx>
        <c:axId val="100009088"/>
        <c:scaling>
          <c:orientation val="minMax"/>
        </c:scaling>
        <c:delete val="0"/>
        <c:axPos val="l"/>
        <c:majorGridlines/>
        <c:title>
          <c:tx>
            <c:rich>
              <a:bodyPr rot="-5400000" vert="horz"/>
              <a:lstStyle/>
              <a:p>
                <a:pPr>
                  <a:defRPr/>
                </a:pPr>
                <a:r>
                  <a:rPr lang="en-US"/>
                  <a:t>$ millions</a:t>
                </a:r>
              </a:p>
            </c:rich>
          </c:tx>
          <c:layout>
            <c:manualLayout>
              <c:xMode val="edge"/>
              <c:yMode val="edge"/>
              <c:x val="2.0771644666014302E-2"/>
              <c:y val="0.39981766304452399"/>
            </c:manualLayout>
          </c:layout>
          <c:overlay val="0"/>
        </c:title>
        <c:numFmt formatCode="&quot;$&quot;#,##0" sourceLinked="0"/>
        <c:majorTickMark val="out"/>
        <c:minorTickMark val="none"/>
        <c:tickLblPos val="nextTo"/>
        <c:crossAx val="80465280"/>
        <c:crosses val="autoZero"/>
        <c:crossBetween val="between"/>
      </c:valAx>
    </c:plotArea>
    <c:plotVisOnly val="1"/>
    <c:dispBlanksAs val="gap"/>
    <c:showDLblsOverMax val="0"/>
  </c:chart>
  <c:printSettings>
    <c:headerFooter/>
    <c:pageMargins b="0.75" l="0.7" r="0.7" t="0.75" header="0.3" footer="0.3"/>
    <c:pageSetup/>
  </c:printSettings>
  <c:userShapes r:id="rId1"/>
</c:chartSpace>
</file>

<file path=xl/charts/chart4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pPr>
            <a:r>
              <a:rPr lang="en-US" sz="1600"/>
              <a:t>OC vendor sales growth (y-o-y)</a:t>
            </a:r>
          </a:p>
        </c:rich>
      </c:tx>
      <c:layout>
        <c:manualLayout>
          <c:xMode val="edge"/>
          <c:yMode val="edge"/>
          <c:x val="0.21789218655360387"/>
          <c:y val="2.7777777777777776E-2"/>
        </c:manualLayout>
      </c:layout>
      <c:overlay val="0"/>
    </c:title>
    <c:autoTitleDeleted val="0"/>
    <c:plotArea>
      <c:layout>
        <c:manualLayout>
          <c:layoutTarget val="inner"/>
          <c:xMode val="edge"/>
          <c:yMode val="edge"/>
          <c:x val="0.10547965526918276"/>
          <c:y val="0.14862277631962673"/>
          <c:w val="0.86215246052046002"/>
          <c:h val="0.67149360746979647"/>
        </c:manualLayout>
      </c:layout>
      <c:lineChart>
        <c:grouping val="standard"/>
        <c:varyColors val="0"/>
        <c:ser>
          <c:idx val="1"/>
          <c:order val="0"/>
          <c:cat>
            <c:strRef>
              <c:f>'OC vendors'!$C$7:$V$7</c:f>
              <c:strCache>
                <c:ptCount val="12"/>
                <c:pt idx="0">
                  <c:v>1Q 18</c:v>
                </c:pt>
                <c:pt idx="1">
                  <c:v>2Q 18</c:v>
                </c:pt>
                <c:pt idx="2">
                  <c:v>3Q 18</c:v>
                </c:pt>
                <c:pt idx="3">
                  <c:v>4Q 18</c:v>
                </c:pt>
                <c:pt idx="4">
                  <c:v>1Q 19</c:v>
                </c:pt>
                <c:pt idx="5">
                  <c:v>2Q 19</c:v>
                </c:pt>
                <c:pt idx="6">
                  <c:v>3Q 19</c:v>
                </c:pt>
                <c:pt idx="7">
                  <c:v>4Q 19</c:v>
                </c:pt>
                <c:pt idx="8">
                  <c:v>1Q 20</c:v>
                </c:pt>
                <c:pt idx="9">
                  <c:v>2Q 20</c:v>
                </c:pt>
                <c:pt idx="10">
                  <c:v>3Q 20</c:v>
                </c:pt>
                <c:pt idx="11">
                  <c:v>4Q 20</c:v>
                </c:pt>
              </c:strCache>
            </c:strRef>
          </c:cat>
          <c:val>
            <c:numRef>
              <c:f>'OC vendors'!$C$25:$V$25</c:f>
              <c:numCache>
                <c:formatCode>0.0%</c:formatCode>
                <c:ptCount val="12"/>
                <c:pt idx="0">
                  <c:v>-1.1055676122496139E-2</c:v>
                </c:pt>
                <c:pt idx="1">
                  <c:v>7.2559321031767432E-2</c:v>
                </c:pt>
                <c:pt idx="2">
                  <c:v>-1</c:v>
                </c:pt>
                <c:pt idx="3" formatCode="0.00%">
                  <c:v>-1</c:v>
                </c:pt>
                <c:pt idx="4" formatCode="0.00%">
                  <c:v>-1</c:v>
                </c:pt>
                <c:pt idx="5" formatCode="0.00%">
                  <c:v>-1</c:v>
                </c:pt>
                <c:pt idx="6" formatCode="0.00%">
                  <c:v>0</c:v>
                </c:pt>
                <c:pt idx="7" formatCode="0.00%">
                  <c:v>0</c:v>
                </c:pt>
                <c:pt idx="8" formatCode="0.00%">
                  <c:v>0</c:v>
                </c:pt>
                <c:pt idx="9" formatCode="0.00%">
                  <c:v>0</c:v>
                </c:pt>
                <c:pt idx="10" formatCode="0.00%">
                  <c:v>0</c:v>
                </c:pt>
                <c:pt idx="11" formatCode="0.00%">
                  <c:v>0</c:v>
                </c:pt>
              </c:numCache>
            </c:numRef>
          </c:val>
          <c:smooth val="0"/>
          <c:extLst xmlns:c16r2="http://schemas.microsoft.com/office/drawing/2015/06/chart">
            <c:ext xmlns:c16="http://schemas.microsoft.com/office/drawing/2014/chart" uri="{C3380CC4-5D6E-409C-BE32-E72D297353CC}">
              <c16:uniqueId val="{00000000-8895-E14B-B167-2089D0933672}"/>
            </c:ext>
          </c:extLst>
        </c:ser>
        <c:dLbls>
          <c:showLegendKey val="0"/>
          <c:showVal val="0"/>
          <c:showCatName val="0"/>
          <c:showSerName val="0"/>
          <c:showPercent val="0"/>
          <c:showBubbleSize val="0"/>
        </c:dLbls>
        <c:marker val="1"/>
        <c:smooth val="0"/>
        <c:axId val="100022144"/>
        <c:axId val="100023680"/>
      </c:lineChart>
      <c:catAx>
        <c:axId val="100022144"/>
        <c:scaling>
          <c:orientation val="minMax"/>
        </c:scaling>
        <c:delete val="0"/>
        <c:axPos val="b"/>
        <c:numFmt formatCode="General" sourceLinked="0"/>
        <c:majorTickMark val="out"/>
        <c:minorTickMark val="none"/>
        <c:tickLblPos val="nextTo"/>
        <c:txPr>
          <a:bodyPr/>
          <a:lstStyle/>
          <a:p>
            <a:pPr>
              <a:defRPr sz="1050"/>
            </a:pPr>
            <a:endParaRPr lang="en-US"/>
          </a:p>
        </c:txPr>
        <c:crossAx val="100023680"/>
        <c:crossesAt val="-10"/>
        <c:auto val="1"/>
        <c:lblAlgn val="ctr"/>
        <c:lblOffset val="100"/>
        <c:noMultiLvlLbl val="0"/>
      </c:catAx>
      <c:valAx>
        <c:axId val="100023680"/>
        <c:scaling>
          <c:orientation val="minMax"/>
        </c:scaling>
        <c:delete val="0"/>
        <c:axPos val="l"/>
        <c:majorGridlines/>
        <c:numFmt formatCode="0%" sourceLinked="0"/>
        <c:majorTickMark val="out"/>
        <c:minorTickMark val="none"/>
        <c:tickLblPos val="nextTo"/>
        <c:crossAx val="100022144"/>
        <c:crosses val="autoZero"/>
        <c:crossBetween val="between"/>
      </c:valAx>
    </c:plotArea>
    <c:plotVisOnly val="1"/>
    <c:dispBlanksAs val="gap"/>
    <c:showDLblsOverMax val="0"/>
  </c:chart>
  <c:printSettings>
    <c:headerFooter/>
    <c:pageMargins b="0.75" l="0.7" r="0.7" t="0.75" header="0.3" footer="0.3"/>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OC</a:t>
            </a:r>
            <a:r>
              <a:rPr lang="en-US" baseline="0"/>
              <a:t> vendors publicly reported</a:t>
            </a:r>
            <a:r>
              <a:rPr lang="en-US"/>
              <a:t> revenue</a:t>
            </a:r>
          </a:p>
        </c:rich>
      </c:tx>
      <c:overlay val="0"/>
    </c:title>
    <c:autoTitleDeleted val="0"/>
    <c:plotArea>
      <c:layout>
        <c:manualLayout>
          <c:layoutTarget val="inner"/>
          <c:xMode val="edge"/>
          <c:yMode val="edge"/>
          <c:x val="0.13691990240681798"/>
          <c:y val="0.13842500062475988"/>
          <c:w val="0.84128051925541303"/>
          <c:h val="0.68489280825643528"/>
        </c:manualLayout>
      </c:layout>
      <c:barChart>
        <c:barDir val="col"/>
        <c:grouping val="clustered"/>
        <c:varyColors val="0"/>
        <c:ser>
          <c:idx val="0"/>
          <c:order val="0"/>
          <c:tx>
            <c:strRef>
              <c:f>'Charts for slides'!$C$181</c:f>
              <c:strCache>
                <c:ptCount val="1"/>
              </c:strCache>
            </c:strRef>
          </c:tx>
          <c:invertIfNegative val="0"/>
          <c:trendline>
            <c:spPr>
              <a:ln w="25400"/>
            </c:spPr>
            <c:trendlineType val="linear"/>
            <c:dispRSqr val="0"/>
            <c:dispEq val="0"/>
          </c:trendline>
          <c:cat>
            <c:strRef>
              <c:f>'Charts for slides'!$F$205:$AW$205</c:f>
              <c:strCache>
                <c:ptCount val="44"/>
                <c:pt idx="0">
                  <c:v>1Q 10</c:v>
                </c:pt>
                <c:pt idx="1">
                  <c:v>2Q 10</c:v>
                </c:pt>
                <c:pt idx="2">
                  <c:v>3Q 10</c:v>
                </c:pt>
                <c:pt idx="3">
                  <c:v>4Q 10</c:v>
                </c:pt>
                <c:pt idx="4">
                  <c:v>1Q 11</c:v>
                </c:pt>
                <c:pt idx="5">
                  <c:v>2Q 11</c:v>
                </c:pt>
                <c:pt idx="6">
                  <c:v>3Q 11</c:v>
                </c:pt>
                <c:pt idx="7">
                  <c:v>4Q 11</c:v>
                </c:pt>
                <c:pt idx="8">
                  <c:v>1Q 12</c:v>
                </c:pt>
                <c:pt idx="9">
                  <c:v>2Q 12</c:v>
                </c:pt>
                <c:pt idx="10">
                  <c:v>3Q 12</c:v>
                </c:pt>
                <c:pt idx="11">
                  <c:v>4Q 12</c:v>
                </c:pt>
                <c:pt idx="12">
                  <c:v>1Q 13</c:v>
                </c:pt>
                <c:pt idx="13">
                  <c:v>2Q 13</c:v>
                </c:pt>
                <c:pt idx="14">
                  <c:v>3Q 13</c:v>
                </c:pt>
                <c:pt idx="15">
                  <c:v>4Q 13</c:v>
                </c:pt>
                <c:pt idx="16">
                  <c:v>1Q 14</c:v>
                </c:pt>
                <c:pt idx="17">
                  <c:v>2Q 14</c:v>
                </c:pt>
                <c:pt idx="18">
                  <c:v>3Q 14</c:v>
                </c:pt>
                <c:pt idx="19">
                  <c:v>4Q 14</c:v>
                </c:pt>
                <c:pt idx="20">
                  <c:v>1Q 15</c:v>
                </c:pt>
                <c:pt idx="21">
                  <c:v>2Q 15</c:v>
                </c:pt>
                <c:pt idx="22">
                  <c:v>3Q 15</c:v>
                </c:pt>
                <c:pt idx="23">
                  <c:v>4Q 15</c:v>
                </c:pt>
                <c:pt idx="24">
                  <c:v>1Q 16</c:v>
                </c:pt>
                <c:pt idx="25">
                  <c:v>2Q 16</c:v>
                </c:pt>
                <c:pt idx="26">
                  <c:v>3Q 16</c:v>
                </c:pt>
                <c:pt idx="27">
                  <c:v>4Q 16</c:v>
                </c:pt>
                <c:pt idx="28">
                  <c:v>1Q 17</c:v>
                </c:pt>
                <c:pt idx="29">
                  <c:v>2Q 17</c:v>
                </c:pt>
                <c:pt idx="30">
                  <c:v>3Q 17</c:v>
                </c:pt>
                <c:pt idx="31">
                  <c:v>4Q 17</c:v>
                </c:pt>
                <c:pt idx="32">
                  <c:v>1Q 18</c:v>
                </c:pt>
                <c:pt idx="33">
                  <c:v>2Q 18</c:v>
                </c:pt>
                <c:pt idx="34">
                  <c:v>3Q 18</c:v>
                </c:pt>
                <c:pt idx="35">
                  <c:v>4Q 18</c:v>
                </c:pt>
                <c:pt idx="36">
                  <c:v>1Q 19</c:v>
                </c:pt>
                <c:pt idx="37">
                  <c:v>2Q 19</c:v>
                </c:pt>
                <c:pt idx="38">
                  <c:v>3Q 19</c:v>
                </c:pt>
                <c:pt idx="39">
                  <c:v>4Q 19</c:v>
                </c:pt>
                <c:pt idx="40">
                  <c:v>1Q 20</c:v>
                </c:pt>
                <c:pt idx="41">
                  <c:v>2Q 20</c:v>
                </c:pt>
                <c:pt idx="42">
                  <c:v>3Q 20</c:v>
                </c:pt>
                <c:pt idx="43">
                  <c:v>4Q 20</c:v>
                </c:pt>
              </c:strCache>
            </c:strRef>
          </c:cat>
          <c:val>
            <c:numRef>
              <c:f>'Charts for slides'!$F$206:$AW$206</c:f>
              <c:numCache>
                <c:formatCode>_("$"* #,##0_);_("$"* \(#,##0\);_("$"* "-"??_);_(@_)</c:formatCode>
                <c:ptCount val="44"/>
                <c:pt idx="0">
                  <c:v>782.66649051720151</c:v>
                </c:pt>
                <c:pt idx="1">
                  <c:v>844.47937446327171</c:v>
                </c:pt>
                <c:pt idx="2">
                  <c:v>918.2353832067231</c:v>
                </c:pt>
                <c:pt idx="3">
                  <c:v>953.37931347401945</c:v>
                </c:pt>
                <c:pt idx="4">
                  <c:v>998.65377838823838</c:v>
                </c:pt>
                <c:pt idx="5">
                  <c:v>961.63580952857819</c:v>
                </c:pt>
                <c:pt idx="6">
                  <c:v>964.65833034758225</c:v>
                </c:pt>
                <c:pt idx="7">
                  <c:v>887.30927303615294</c:v>
                </c:pt>
                <c:pt idx="8">
                  <c:v>927.75510048342403</c:v>
                </c:pt>
                <c:pt idx="9">
                  <c:v>937.1449263838922</c:v>
                </c:pt>
                <c:pt idx="10">
                  <c:v>1047.7851355298735</c:v>
                </c:pt>
                <c:pt idx="11">
                  <c:v>1092.216521001684</c:v>
                </c:pt>
                <c:pt idx="12">
                  <c:v>1032.7659757055728</c:v>
                </c:pt>
                <c:pt idx="13">
                  <c:v>1091.8086004037664</c:v>
                </c:pt>
                <c:pt idx="14">
                  <c:v>1172.6348561590248</c:v>
                </c:pt>
                <c:pt idx="15">
                  <c:v>1163.3599349237134</c:v>
                </c:pt>
                <c:pt idx="16">
                  <c:v>1214.4991146116922</c:v>
                </c:pt>
                <c:pt idx="17">
                  <c:v>1282.8694446661834</c:v>
                </c:pt>
                <c:pt idx="18">
                  <c:v>1273.246710497277</c:v>
                </c:pt>
                <c:pt idx="19">
                  <c:v>1248.9394279741052</c:v>
                </c:pt>
                <c:pt idx="20">
                  <c:v>1384.7728501657371</c:v>
                </c:pt>
                <c:pt idx="21">
                  <c:v>1428.6422188218664</c:v>
                </c:pt>
                <c:pt idx="22">
                  <c:v>1485.5126752494002</c:v>
                </c:pt>
                <c:pt idx="23">
                  <c:v>1548.2086242711546</c:v>
                </c:pt>
                <c:pt idx="24">
                  <c:v>1566.69136891165</c:v>
                </c:pt>
                <c:pt idx="25">
                  <c:v>1727.7775767555424</c:v>
                </c:pt>
                <c:pt idx="26">
                  <c:v>1872.674595488051</c:v>
                </c:pt>
                <c:pt idx="27">
                  <c:v>2016.5542926265146</c:v>
                </c:pt>
                <c:pt idx="28">
                  <c:v>1943.1173789361212</c:v>
                </c:pt>
                <c:pt idx="29">
                  <c:v>1828.7595391162131</c:v>
                </c:pt>
                <c:pt idx="30">
                  <c:v>1898.158459285751</c:v>
                </c:pt>
                <c:pt idx="31">
                  <c:v>2060.3825524820263</c:v>
                </c:pt>
                <c:pt idx="32">
                  <c:v>1921.6349025266099</c:v>
                </c:pt>
                <c:pt idx="33">
                  <c:v>1961.4530896048534</c:v>
                </c:pt>
                <c:pt idx="34">
                  <c:v>0</c:v>
                </c:pt>
                <c:pt idx="35">
                  <c:v>0</c:v>
                </c:pt>
                <c:pt idx="36">
                  <c:v>0</c:v>
                </c:pt>
                <c:pt idx="37">
                  <c:v>0</c:v>
                </c:pt>
                <c:pt idx="38">
                  <c:v>0</c:v>
                </c:pt>
                <c:pt idx="39">
                  <c:v>0</c:v>
                </c:pt>
                <c:pt idx="40">
                  <c:v>0</c:v>
                </c:pt>
                <c:pt idx="41">
                  <c:v>0</c:v>
                </c:pt>
                <c:pt idx="42">
                  <c:v>0</c:v>
                </c:pt>
                <c:pt idx="43">
                  <c:v>0</c:v>
                </c:pt>
              </c:numCache>
            </c:numRef>
          </c:val>
          <c:extLst xmlns:c16r2="http://schemas.microsoft.com/office/drawing/2015/06/chart">
            <c:ext xmlns:c16="http://schemas.microsoft.com/office/drawing/2014/chart" uri="{C3380CC4-5D6E-409C-BE32-E72D297353CC}">
              <c16:uniqueId val="{00000001-BB19-7240-A267-7102DED64286}"/>
            </c:ext>
          </c:extLst>
        </c:ser>
        <c:dLbls>
          <c:showLegendKey val="0"/>
          <c:showVal val="0"/>
          <c:showCatName val="0"/>
          <c:showSerName val="0"/>
          <c:showPercent val="0"/>
          <c:showBubbleSize val="0"/>
        </c:dLbls>
        <c:gapWidth val="150"/>
        <c:axId val="100045568"/>
        <c:axId val="100047104"/>
      </c:barChart>
      <c:catAx>
        <c:axId val="100045568"/>
        <c:scaling>
          <c:orientation val="minMax"/>
        </c:scaling>
        <c:delete val="0"/>
        <c:axPos val="b"/>
        <c:numFmt formatCode="General" sourceLinked="0"/>
        <c:majorTickMark val="out"/>
        <c:minorTickMark val="none"/>
        <c:tickLblPos val="nextTo"/>
        <c:txPr>
          <a:bodyPr rot="-5400000" vert="horz"/>
          <a:lstStyle/>
          <a:p>
            <a:pPr>
              <a:defRPr sz="1200"/>
            </a:pPr>
            <a:endParaRPr lang="en-US"/>
          </a:p>
        </c:txPr>
        <c:crossAx val="100047104"/>
        <c:crosses val="autoZero"/>
        <c:auto val="1"/>
        <c:lblAlgn val="ctr"/>
        <c:lblOffset val="100"/>
        <c:tickLblSkip val="2"/>
        <c:noMultiLvlLbl val="0"/>
      </c:catAx>
      <c:valAx>
        <c:axId val="100047104"/>
        <c:scaling>
          <c:orientation val="minMax"/>
        </c:scaling>
        <c:delete val="0"/>
        <c:axPos val="l"/>
        <c:majorGridlines/>
        <c:title>
          <c:tx>
            <c:rich>
              <a:bodyPr rot="-5400000" vert="horz"/>
              <a:lstStyle/>
              <a:p>
                <a:pPr>
                  <a:defRPr sz="1400" b="0"/>
                </a:pPr>
                <a:r>
                  <a:rPr lang="en-US" sz="1400" b="0"/>
                  <a:t>Quarterly Revenue ($M)</a:t>
                </a:r>
              </a:p>
            </c:rich>
          </c:tx>
          <c:layout>
            <c:manualLayout>
              <c:xMode val="edge"/>
              <c:yMode val="edge"/>
              <c:x val="1.3347251079757184E-2"/>
              <c:y val="0.26139867178950416"/>
            </c:manualLayout>
          </c:layout>
          <c:overlay val="0"/>
        </c:title>
        <c:numFmt formatCode="&quot;$&quot;#,##0" sourceLinked="0"/>
        <c:majorTickMark val="out"/>
        <c:minorTickMark val="none"/>
        <c:tickLblPos val="nextTo"/>
        <c:txPr>
          <a:bodyPr/>
          <a:lstStyle/>
          <a:p>
            <a:pPr>
              <a:defRPr sz="1200"/>
            </a:pPr>
            <a:endParaRPr lang="en-US"/>
          </a:p>
        </c:txPr>
        <c:crossAx val="100045568"/>
        <c:crosses val="autoZero"/>
        <c:crossBetween val="between"/>
      </c:valAx>
    </c:plotArea>
    <c:plotVisOnly val="1"/>
    <c:dispBlanksAs val="gap"/>
    <c:showDLblsOverMax val="0"/>
  </c:chart>
  <c:printSettings>
    <c:headerFooter/>
    <c:pageMargins b="0.75" l="0.7" r="0.7" t="0.75" header="0.3" footer="0.3"/>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China CSP Revenue</a:t>
            </a:r>
          </a:p>
        </c:rich>
      </c:tx>
      <c:overlay val="1"/>
    </c:title>
    <c:autoTitleDeleted val="0"/>
    <c:plotArea>
      <c:layout>
        <c:manualLayout>
          <c:layoutTarget val="inner"/>
          <c:xMode val="edge"/>
          <c:yMode val="edge"/>
          <c:x val="0.1378048120814431"/>
          <c:y val="0.10695610965296004"/>
          <c:w val="0.57333655904956093"/>
          <c:h val="0.72055920093321668"/>
        </c:manualLayout>
      </c:layout>
      <c:lineChart>
        <c:grouping val="standard"/>
        <c:varyColors val="0"/>
        <c:ser>
          <c:idx val="0"/>
          <c:order val="0"/>
          <c:tx>
            <c:strRef>
              <c:f>CSPs!$B$10</c:f>
              <c:strCache>
                <c:ptCount val="1"/>
                <c:pt idx="0">
                  <c:v>China Mobile</c:v>
                </c:pt>
              </c:strCache>
            </c:strRef>
          </c:tx>
          <c:cat>
            <c:strRef>
              <c:f>CSPs!$C$7:$Q$7</c:f>
              <c:strCache>
                <c:ptCount val="7"/>
                <c:pt idx="0">
                  <c:v>1Q 18</c:v>
                </c:pt>
                <c:pt idx="1">
                  <c:v>2Q 18</c:v>
                </c:pt>
                <c:pt idx="2">
                  <c:v>3Q 18</c:v>
                </c:pt>
                <c:pt idx="3">
                  <c:v>4Q 18</c:v>
                </c:pt>
                <c:pt idx="4">
                  <c:v>1Q 19</c:v>
                </c:pt>
                <c:pt idx="5">
                  <c:v>2Q 19</c:v>
                </c:pt>
                <c:pt idx="6">
                  <c:v>3Q 19</c:v>
                </c:pt>
              </c:strCache>
            </c:strRef>
          </c:cat>
          <c:val>
            <c:numRef>
              <c:f>CSPs!$C$10:$Q$10</c:f>
              <c:numCache>
                <c:formatCode>"$"#,##0_);\("$"#,##0\)</c:formatCode>
                <c:ptCount val="7"/>
                <c:pt idx="0">
                  <c:v>29183.18545088415</c:v>
                </c:pt>
                <c:pt idx="1">
                  <c:v>32346.522856963693</c:v>
                </c:pt>
              </c:numCache>
            </c:numRef>
          </c:val>
          <c:smooth val="0"/>
          <c:extLst xmlns:c16r2="http://schemas.microsoft.com/office/drawing/2015/06/chart">
            <c:ext xmlns:c16="http://schemas.microsoft.com/office/drawing/2014/chart" uri="{C3380CC4-5D6E-409C-BE32-E72D297353CC}">
              <c16:uniqueId val="{00000000-1540-4A4F-B7A0-999B55851E56}"/>
            </c:ext>
          </c:extLst>
        </c:ser>
        <c:ser>
          <c:idx val="1"/>
          <c:order val="1"/>
          <c:tx>
            <c:strRef>
              <c:f>CSPs!$B$11</c:f>
              <c:strCache>
                <c:ptCount val="1"/>
                <c:pt idx="0">
                  <c:v>China Telecom</c:v>
                </c:pt>
              </c:strCache>
            </c:strRef>
          </c:tx>
          <c:cat>
            <c:strRef>
              <c:f>CSPs!$C$7:$Q$7</c:f>
              <c:strCache>
                <c:ptCount val="7"/>
                <c:pt idx="0">
                  <c:v>1Q 18</c:v>
                </c:pt>
                <c:pt idx="1">
                  <c:v>2Q 18</c:v>
                </c:pt>
                <c:pt idx="2">
                  <c:v>3Q 18</c:v>
                </c:pt>
                <c:pt idx="3">
                  <c:v>4Q 18</c:v>
                </c:pt>
                <c:pt idx="4">
                  <c:v>1Q 19</c:v>
                </c:pt>
                <c:pt idx="5">
                  <c:v>2Q 19</c:v>
                </c:pt>
                <c:pt idx="6">
                  <c:v>3Q 19</c:v>
                </c:pt>
              </c:strCache>
            </c:strRef>
          </c:cat>
          <c:val>
            <c:numRef>
              <c:f>CSPs!$C$11:$Q$11</c:f>
              <c:numCache>
                <c:formatCode>"$"#,##0_);\("$"#,##0\)</c:formatCode>
                <c:ptCount val="7"/>
                <c:pt idx="0">
                  <c:v>15199.326662890944</c:v>
                </c:pt>
                <c:pt idx="1">
                  <c:v>12694.393929892769</c:v>
                </c:pt>
              </c:numCache>
            </c:numRef>
          </c:val>
          <c:smooth val="0"/>
          <c:extLst xmlns:c16r2="http://schemas.microsoft.com/office/drawing/2015/06/chart">
            <c:ext xmlns:c16="http://schemas.microsoft.com/office/drawing/2014/chart" uri="{C3380CC4-5D6E-409C-BE32-E72D297353CC}">
              <c16:uniqueId val="{00000001-1540-4A4F-B7A0-999B55851E56}"/>
            </c:ext>
          </c:extLst>
        </c:ser>
        <c:ser>
          <c:idx val="2"/>
          <c:order val="2"/>
          <c:tx>
            <c:strRef>
              <c:f>CSPs!$B$12</c:f>
              <c:strCache>
                <c:ptCount val="1"/>
                <c:pt idx="0">
                  <c:v>China Unicom</c:v>
                </c:pt>
              </c:strCache>
            </c:strRef>
          </c:tx>
          <c:cat>
            <c:strRef>
              <c:f>CSPs!$C$7:$Q$7</c:f>
              <c:strCache>
                <c:ptCount val="7"/>
                <c:pt idx="0">
                  <c:v>1Q 18</c:v>
                </c:pt>
                <c:pt idx="1">
                  <c:v>2Q 18</c:v>
                </c:pt>
                <c:pt idx="2">
                  <c:v>3Q 18</c:v>
                </c:pt>
                <c:pt idx="3">
                  <c:v>4Q 18</c:v>
                </c:pt>
                <c:pt idx="4">
                  <c:v>1Q 19</c:v>
                </c:pt>
                <c:pt idx="5">
                  <c:v>2Q 19</c:v>
                </c:pt>
                <c:pt idx="6">
                  <c:v>3Q 19</c:v>
                </c:pt>
              </c:strCache>
            </c:strRef>
          </c:cat>
          <c:val>
            <c:numRef>
              <c:f>CSPs!$C$12:$Q$12</c:f>
              <c:numCache>
                <c:formatCode>"$"#,##0_);\("$"#,##0\)</c:formatCode>
                <c:ptCount val="7"/>
                <c:pt idx="0">
                  <c:v>11788.905669876031</c:v>
                </c:pt>
                <c:pt idx="1">
                  <c:v>11627.578854957044</c:v>
                </c:pt>
              </c:numCache>
            </c:numRef>
          </c:val>
          <c:smooth val="0"/>
          <c:extLst xmlns:c16r2="http://schemas.microsoft.com/office/drawing/2015/06/chart">
            <c:ext xmlns:c16="http://schemas.microsoft.com/office/drawing/2014/chart" uri="{C3380CC4-5D6E-409C-BE32-E72D297353CC}">
              <c16:uniqueId val="{00000002-1540-4A4F-B7A0-999B55851E56}"/>
            </c:ext>
          </c:extLst>
        </c:ser>
        <c:dLbls>
          <c:showLegendKey val="0"/>
          <c:showVal val="0"/>
          <c:showCatName val="0"/>
          <c:showSerName val="0"/>
          <c:showPercent val="0"/>
          <c:showBubbleSize val="0"/>
        </c:dLbls>
        <c:marker val="1"/>
        <c:smooth val="0"/>
        <c:axId val="100239232"/>
        <c:axId val="100240768"/>
      </c:lineChart>
      <c:catAx>
        <c:axId val="100239232"/>
        <c:scaling>
          <c:orientation val="minMax"/>
        </c:scaling>
        <c:delete val="0"/>
        <c:axPos val="b"/>
        <c:numFmt formatCode="General" sourceLinked="0"/>
        <c:majorTickMark val="out"/>
        <c:minorTickMark val="none"/>
        <c:tickLblPos val="nextTo"/>
        <c:crossAx val="100240768"/>
        <c:crosses val="autoZero"/>
        <c:auto val="1"/>
        <c:lblAlgn val="ctr"/>
        <c:lblOffset val="100"/>
        <c:noMultiLvlLbl val="0"/>
      </c:catAx>
      <c:valAx>
        <c:axId val="100240768"/>
        <c:scaling>
          <c:orientation val="minMax"/>
        </c:scaling>
        <c:delete val="0"/>
        <c:axPos val="l"/>
        <c:majorGridlines/>
        <c:numFmt formatCode="&quot;$&quot;#,##0_);\(&quot;$&quot;#,##0\)" sourceLinked="1"/>
        <c:majorTickMark val="out"/>
        <c:minorTickMark val="none"/>
        <c:tickLblPos val="nextTo"/>
        <c:crossAx val="100239232"/>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China CSP capex</a:t>
            </a:r>
          </a:p>
        </c:rich>
      </c:tx>
      <c:layout/>
      <c:overlay val="1"/>
    </c:title>
    <c:autoTitleDeleted val="0"/>
    <c:plotArea>
      <c:layout>
        <c:manualLayout>
          <c:layoutTarget val="inner"/>
          <c:xMode val="edge"/>
          <c:yMode val="edge"/>
          <c:x val="0.12658041685357987"/>
          <c:y val="0.10695610965296004"/>
          <c:w val="0.57876890357884947"/>
          <c:h val="0.72055920093321668"/>
        </c:manualLayout>
      </c:layout>
      <c:lineChart>
        <c:grouping val="standard"/>
        <c:varyColors val="0"/>
        <c:ser>
          <c:idx val="0"/>
          <c:order val="0"/>
          <c:tx>
            <c:strRef>
              <c:f>CSPs!$B$10</c:f>
              <c:strCache>
                <c:ptCount val="1"/>
                <c:pt idx="0">
                  <c:v>China Mobile</c:v>
                </c:pt>
              </c:strCache>
            </c:strRef>
          </c:tx>
          <c:cat>
            <c:strRef>
              <c:f>CSPs!$C$7:$V$7</c:f>
              <c:strCache>
                <c:ptCount val="12"/>
                <c:pt idx="0">
                  <c:v>1Q 18</c:v>
                </c:pt>
                <c:pt idx="1">
                  <c:v>2Q 18</c:v>
                </c:pt>
                <c:pt idx="2">
                  <c:v>3Q 18</c:v>
                </c:pt>
                <c:pt idx="3">
                  <c:v>4Q 18</c:v>
                </c:pt>
                <c:pt idx="4">
                  <c:v>1Q 19</c:v>
                </c:pt>
                <c:pt idx="5">
                  <c:v>2Q 19</c:v>
                </c:pt>
                <c:pt idx="6">
                  <c:v>3Q 19</c:v>
                </c:pt>
                <c:pt idx="7">
                  <c:v>4Q 19</c:v>
                </c:pt>
                <c:pt idx="8">
                  <c:v>1Q 20</c:v>
                </c:pt>
                <c:pt idx="9">
                  <c:v>2Q 20</c:v>
                </c:pt>
                <c:pt idx="10">
                  <c:v>3Q 20</c:v>
                </c:pt>
                <c:pt idx="11">
                  <c:v>4Q 20</c:v>
                </c:pt>
              </c:strCache>
            </c:strRef>
          </c:cat>
          <c:val>
            <c:numRef>
              <c:f>CSPs!$C$31:$V$31</c:f>
              <c:numCache>
                <c:formatCode>"$"#,##0_);\("$"#,##0\)</c:formatCode>
                <c:ptCount val="12"/>
                <c:pt idx="0">
                  <c:v>5161.9307576465189</c:v>
                </c:pt>
                <c:pt idx="1">
                  <c:v>6231.5796074496766</c:v>
                </c:pt>
              </c:numCache>
            </c:numRef>
          </c:val>
          <c:smooth val="0"/>
          <c:extLst xmlns:c16r2="http://schemas.microsoft.com/office/drawing/2015/06/chart">
            <c:ext xmlns:c16="http://schemas.microsoft.com/office/drawing/2014/chart" uri="{C3380CC4-5D6E-409C-BE32-E72D297353CC}">
              <c16:uniqueId val="{00000000-2049-404B-B7BA-7512B4EBD384}"/>
            </c:ext>
          </c:extLst>
        </c:ser>
        <c:ser>
          <c:idx val="1"/>
          <c:order val="1"/>
          <c:tx>
            <c:strRef>
              <c:f>CSPs!$B$11</c:f>
              <c:strCache>
                <c:ptCount val="1"/>
                <c:pt idx="0">
                  <c:v>China Telecom</c:v>
                </c:pt>
              </c:strCache>
            </c:strRef>
          </c:tx>
          <c:cat>
            <c:strRef>
              <c:f>CSPs!$C$7:$V$7</c:f>
              <c:strCache>
                <c:ptCount val="12"/>
                <c:pt idx="0">
                  <c:v>1Q 18</c:v>
                </c:pt>
                <c:pt idx="1">
                  <c:v>2Q 18</c:v>
                </c:pt>
                <c:pt idx="2">
                  <c:v>3Q 18</c:v>
                </c:pt>
                <c:pt idx="3">
                  <c:v>4Q 18</c:v>
                </c:pt>
                <c:pt idx="4">
                  <c:v>1Q 19</c:v>
                </c:pt>
                <c:pt idx="5">
                  <c:v>2Q 19</c:v>
                </c:pt>
                <c:pt idx="6">
                  <c:v>3Q 19</c:v>
                </c:pt>
                <c:pt idx="7">
                  <c:v>4Q 19</c:v>
                </c:pt>
                <c:pt idx="8">
                  <c:v>1Q 20</c:v>
                </c:pt>
                <c:pt idx="9">
                  <c:v>2Q 20</c:v>
                </c:pt>
                <c:pt idx="10">
                  <c:v>3Q 20</c:v>
                </c:pt>
                <c:pt idx="11">
                  <c:v>4Q 20</c:v>
                </c:pt>
              </c:strCache>
            </c:strRef>
          </c:cat>
          <c:val>
            <c:numRef>
              <c:f>CSPs!$C$32:$V$32</c:f>
              <c:numCache>
                <c:formatCode>"$"#,##0_);\("$"#,##0\)</c:formatCode>
                <c:ptCount val="12"/>
                <c:pt idx="0">
                  <c:v>2576.3804405204542</c:v>
                </c:pt>
                <c:pt idx="1">
                  <c:v>2551.1851758951525</c:v>
                </c:pt>
              </c:numCache>
            </c:numRef>
          </c:val>
          <c:smooth val="0"/>
          <c:extLst xmlns:c16r2="http://schemas.microsoft.com/office/drawing/2015/06/chart">
            <c:ext xmlns:c16="http://schemas.microsoft.com/office/drawing/2014/chart" uri="{C3380CC4-5D6E-409C-BE32-E72D297353CC}">
              <c16:uniqueId val="{00000001-2049-404B-B7BA-7512B4EBD384}"/>
            </c:ext>
          </c:extLst>
        </c:ser>
        <c:ser>
          <c:idx val="2"/>
          <c:order val="2"/>
          <c:tx>
            <c:strRef>
              <c:f>CSPs!$B$12</c:f>
              <c:strCache>
                <c:ptCount val="1"/>
                <c:pt idx="0">
                  <c:v>China Unicom</c:v>
                </c:pt>
              </c:strCache>
            </c:strRef>
          </c:tx>
          <c:cat>
            <c:strRef>
              <c:f>CSPs!$C$7:$V$7</c:f>
              <c:strCache>
                <c:ptCount val="12"/>
                <c:pt idx="0">
                  <c:v>1Q 18</c:v>
                </c:pt>
                <c:pt idx="1">
                  <c:v>2Q 18</c:v>
                </c:pt>
                <c:pt idx="2">
                  <c:v>3Q 18</c:v>
                </c:pt>
                <c:pt idx="3">
                  <c:v>4Q 18</c:v>
                </c:pt>
                <c:pt idx="4">
                  <c:v>1Q 19</c:v>
                </c:pt>
                <c:pt idx="5">
                  <c:v>2Q 19</c:v>
                </c:pt>
                <c:pt idx="6">
                  <c:v>3Q 19</c:v>
                </c:pt>
                <c:pt idx="7">
                  <c:v>4Q 19</c:v>
                </c:pt>
                <c:pt idx="8">
                  <c:v>1Q 20</c:v>
                </c:pt>
                <c:pt idx="9">
                  <c:v>2Q 20</c:v>
                </c:pt>
                <c:pt idx="10">
                  <c:v>3Q 20</c:v>
                </c:pt>
                <c:pt idx="11">
                  <c:v>4Q 20</c:v>
                </c:pt>
              </c:strCache>
            </c:strRef>
          </c:cat>
          <c:val>
            <c:numRef>
              <c:f>CSPs!$C$33:$V$33</c:f>
              <c:numCache>
                <c:formatCode>"$"#,##0_);\("$"#,##0\)</c:formatCode>
                <c:ptCount val="12"/>
                <c:pt idx="0">
                  <c:v>1331.0034658652673</c:v>
                </c:pt>
                <c:pt idx="1">
                  <c:v>909.26193014360069</c:v>
                </c:pt>
              </c:numCache>
            </c:numRef>
          </c:val>
          <c:smooth val="0"/>
          <c:extLst xmlns:c16r2="http://schemas.microsoft.com/office/drawing/2015/06/chart">
            <c:ext xmlns:c16="http://schemas.microsoft.com/office/drawing/2014/chart" uri="{C3380CC4-5D6E-409C-BE32-E72D297353CC}">
              <c16:uniqueId val="{00000002-2049-404B-B7BA-7512B4EBD384}"/>
            </c:ext>
          </c:extLst>
        </c:ser>
        <c:dLbls>
          <c:showLegendKey val="0"/>
          <c:showVal val="0"/>
          <c:showCatName val="0"/>
          <c:showSerName val="0"/>
          <c:showPercent val="0"/>
          <c:showBubbleSize val="0"/>
        </c:dLbls>
        <c:marker val="1"/>
        <c:smooth val="0"/>
        <c:axId val="100268288"/>
        <c:axId val="100286464"/>
      </c:lineChart>
      <c:catAx>
        <c:axId val="100268288"/>
        <c:scaling>
          <c:orientation val="minMax"/>
        </c:scaling>
        <c:delete val="0"/>
        <c:axPos val="b"/>
        <c:numFmt formatCode="General" sourceLinked="0"/>
        <c:majorTickMark val="out"/>
        <c:minorTickMark val="none"/>
        <c:tickLblPos val="nextTo"/>
        <c:crossAx val="100286464"/>
        <c:crosses val="autoZero"/>
        <c:auto val="1"/>
        <c:lblAlgn val="ctr"/>
        <c:lblOffset val="100"/>
        <c:noMultiLvlLbl val="0"/>
      </c:catAx>
      <c:valAx>
        <c:axId val="100286464"/>
        <c:scaling>
          <c:orientation val="minMax"/>
        </c:scaling>
        <c:delete val="0"/>
        <c:axPos val="l"/>
        <c:majorGridlines/>
        <c:numFmt formatCode="&quot;$&quot;#,##0_);\(&quot;$&quot;#,##0\)" sourceLinked="1"/>
        <c:majorTickMark val="out"/>
        <c:minorTickMark val="none"/>
        <c:tickLblPos val="nextTo"/>
        <c:crossAx val="100268288"/>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7404186241257"/>
          <c:y val="5.5769043180438731E-2"/>
          <c:w val="0.83432358452545896"/>
          <c:h val="0.78921464493193449"/>
        </c:manualLayout>
      </c:layout>
      <c:barChart>
        <c:barDir val="col"/>
        <c:grouping val="clustered"/>
        <c:varyColors val="0"/>
        <c:ser>
          <c:idx val="0"/>
          <c:order val="0"/>
          <c:tx>
            <c:strRef>
              <c:f>Summary!$B$103</c:f>
              <c:strCache>
                <c:ptCount val="1"/>
                <c:pt idx="0">
                  <c:v>1G</c:v>
                </c:pt>
              </c:strCache>
            </c:strRef>
          </c:tx>
          <c:invertIfNegative val="0"/>
          <c:cat>
            <c:strRef>
              <c:f>Summary!$S$102:$AH$102</c:f>
              <c:strCache>
                <c:ptCount val="12"/>
                <c:pt idx="0">
                  <c:v>1Q 18</c:v>
                </c:pt>
                <c:pt idx="1">
                  <c:v>2Q 18</c:v>
                </c:pt>
                <c:pt idx="2">
                  <c:v>3Q 18</c:v>
                </c:pt>
                <c:pt idx="3">
                  <c:v>4Q 18</c:v>
                </c:pt>
                <c:pt idx="4">
                  <c:v>1Q 19</c:v>
                </c:pt>
                <c:pt idx="5">
                  <c:v>2Q 19</c:v>
                </c:pt>
                <c:pt idx="6">
                  <c:v>3Q 19</c:v>
                </c:pt>
                <c:pt idx="7">
                  <c:v>4Q 19</c:v>
                </c:pt>
                <c:pt idx="8">
                  <c:v>1Q 20</c:v>
                </c:pt>
                <c:pt idx="9">
                  <c:v>2Q 20</c:v>
                </c:pt>
                <c:pt idx="10">
                  <c:v>3Q 20</c:v>
                </c:pt>
                <c:pt idx="11">
                  <c:v>4Q 20</c:v>
                </c:pt>
              </c:strCache>
            </c:strRef>
          </c:cat>
          <c:val>
            <c:numRef>
              <c:f>Summary!$S$103:$AH$103</c:f>
              <c:numCache>
                <c:formatCode>_("$"* #,##0.0_);_("$"* \(#,##0.0\);_("$"* "-"??_);_(@_)</c:formatCode>
                <c:ptCount val="12"/>
                <c:pt idx="0">
                  <c:v>30.572266999999989</c:v>
                </c:pt>
                <c:pt idx="1">
                  <c:v>34.31666400000001</c:v>
                </c:pt>
                <c:pt idx="2">
                  <c:v>0</c:v>
                </c:pt>
                <c:pt idx="3">
                  <c:v>0</c:v>
                </c:pt>
                <c:pt idx="4">
                  <c:v>0</c:v>
                </c:pt>
                <c:pt idx="5">
                  <c:v>0</c:v>
                </c:pt>
                <c:pt idx="6">
                  <c:v>0</c:v>
                </c:pt>
                <c:pt idx="7">
                  <c:v>0</c:v>
                </c:pt>
                <c:pt idx="8">
                  <c:v>0</c:v>
                </c:pt>
                <c:pt idx="9">
                  <c:v>0</c:v>
                </c:pt>
                <c:pt idx="10">
                  <c:v>0</c:v>
                </c:pt>
                <c:pt idx="11">
                  <c:v>0</c:v>
                </c:pt>
              </c:numCache>
            </c:numRef>
          </c:val>
          <c:extLst xmlns:c16r2="http://schemas.microsoft.com/office/drawing/2015/06/chart">
            <c:ext xmlns:c16="http://schemas.microsoft.com/office/drawing/2014/chart" uri="{C3380CC4-5D6E-409C-BE32-E72D297353CC}">
              <c16:uniqueId val="{00000000-F831-ED45-975D-B62D2D3BCA15}"/>
            </c:ext>
          </c:extLst>
        </c:ser>
        <c:ser>
          <c:idx val="1"/>
          <c:order val="1"/>
          <c:tx>
            <c:strRef>
              <c:f>Summary!$B$104</c:f>
              <c:strCache>
                <c:ptCount val="1"/>
                <c:pt idx="0">
                  <c:v>10G</c:v>
                </c:pt>
              </c:strCache>
            </c:strRef>
          </c:tx>
          <c:invertIfNegative val="0"/>
          <c:cat>
            <c:strRef>
              <c:f>Summary!$S$102:$AH$102</c:f>
              <c:strCache>
                <c:ptCount val="12"/>
                <c:pt idx="0">
                  <c:v>1Q 18</c:v>
                </c:pt>
                <c:pt idx="1">
                  <c:v>2Q 18</c:v>
                </c:pt>
                <c:pt idx="2">
                  <c:v>3Q 18</c:v>
                </c:pt>
                <c:pt idx="3">
                  <c:v>4Q 18</c:v>
                </c:pt>
                <c:pt idx="4">
                  <c:v>1Q 19</c:v>
                </c:pt>
                <c:pt idx="5">
                  <c:v>2Q 19</c:v>
                </c:pt>
                <c:pt idx="6">
                  <c:v>3Q 19</c:v>
                </c:pt>
                <c:pt idx="7">
                  <c:v>4Q 19</c:v>
                </c:pt>
                <c:pt idx="8">
                  <c:v>1Q 20</c:v>
                </c:pt>
                <c:pt idx="9">
                  <c:v>2Q 20</c:v>
                </c:pt>
                <c:pt idx="10">
                  <c:v>3Q 20</c:v>
                </c:pt>
                <c:pt idx="11">
                  <c:v>4Q 20</c:v>
                </c:pt>
              </c:strCache>
            </c:strRef>
          </c:cat>
          <c:val>
            <c:numRef>
              <c:f>Summary!$S$104:$AH$104</c:f>
              <c:numCache>
                <c:formatCode>_("$"* #,##0.0_);_("$"* \(#,##0.0\);_("$"* "-"??_);_(@_)</c:formatCode>
                <c:ptCount val="12"/>
                <c:pt idx="0">
                  <c:v>130.37688353454658</c:v>
                </c:pt>
                <c:pt idx="1">
                  <c:v>135.01453395678902</c:v>
                </c:pt>
                <c:pt idx="2">
                  <c:v>0</c:v>
                </c:pt>
                <c:pt idx="3">
                  <c:v>0</c:v>
                </c:pt>
                <c:pt idx="4">
                  <c:v>0</c:v>
                </c:pt>
                <c:pt idx="5">
                  <c:v>0</c:v>
                </c:pt>
                <c:pt idx="6">
                  <c:v>0</c:v>
                </c:pt>
                <c:pt idx="7">
                  <c:v>0</c:v>
                </c:pt>
                <c:pt idx="8">
                  <c:v>0</c:v>
                </c:pt>
                <c:pt idx="9">
                  <c:v>0</c:v>
                </c:pt>
                <c:pt idx="10">
                  <c:v>0</c:v>
                </c:pt>
                <c:pt idx="11">
                  <c:v>0</c:v>
                </c:pt>
              </c:numCache>
            </c:numRef>
          </c:val>
          <c:extLst xmlns:c16r2="http://schemas.microsoft.com/office/drawing/2015/06/chart">
            <c:ext xmlns:c16="http://schemas.microsoft.com/office/drawing/2014/chart" uri="{C3380CC4-5D6E-409C-BE32-E72D297353CC}">
              <c16:uniqueId val="{00000001-F831-ED45-975D-B62D2D3BCA15}"/>
            </c:ext>
          </c:extLst>
        </c:ser>
        <c:ser>
          <c:idx val="3"/>
          <c:order val="2"/>
          <c:tx>
            <c:strRef>
              <c:f>Summary!$B$106</c:f>
              <c:strCache>
                <c:ptCount val="1"/>
                <c:pt idx="0">
                  <c:v>40G</c:v>
                </c:pt>
              </c:strCache>
            </c:strRef>
          </c:tx>
          <c:invertIfNegative val="0"/>
          <c:cat>
            <c:strRef>
              <c:f>Summary!$S$102:$AH$102</c:f>
              <c:strCache>
                <c:ptCount val="12"/>
                <c:pt idx="0">
                  <c:v>1Q 18</c:v>
                </c:pt>
                <c:pt idx="1">
                  <c:v>2Q 18</c:v>
                </c:pt>
                <c:pt idx="2">
                  <c:v>3Q 18</c:v>
                </c:pt>
                <c:pt idx="3">
                  <c:v>4Q 18</c:v>
                </c:pt>
                <c:pt idx="4">
                  <c:v>1Q 19</c:v>
                </c:pt>
                <c:pt idx="5">
                  <c:v>2Q 19</c:v>
                </c:pt>
                <c:pt idx="6">
                  <c:v>3Q 19</c:v>
                </c:pt>
                <c:pt idx="7">
                  <c:v>4Q 19</c:v>
                </c:pt>
                <c:pt idx="8">
                  <c:v>1Q 20</c:v>
                </c:pt>
                <c:pt idx="9">
                  <c:v>2Q 20</c:v>
                </c:pt>
                <c:pt idx="10">
                  <c:v>3Q 20</c:v>
                </c:pt>
                <c:pt idx="11">
                  <c:v>4Q 20</c:v>
                </c:pt>
              </c:strCache>
            </c:strRef>
          </c:cat>
          <c:val>
            <c:numRef>
              <c:f>Summary!$S$106:$AH$106</c:f>
              <c:numCache>
                <c:formatCode>_("$"* #,##0.0_);_("$"* \(#,##0.0\);_("$"* "-"??_);_(@_)</c:formatCode>
                <c:ptCount val="12"/>
                <c:pt idx="0">
                  <c:v>138.17415552941173</c:v>
                </c:pt>
                <c:pt idx="1">
                  <c:v>131.95286193065695</c:v>
                </c:pt>
                <c:pt idx="2">
                  <c:v>0</c:v>
                </c:pt>
                <c:pt idx="3">
                  <c:v>0</c:v>
                </c:pt>
                <c:pt idx="4">
                  <c:v>0</c:v>
                </c:pt>
                <c:pt idx="5">
                  <c:v>0</c:v>
                </c:pt>
                <c:pt idx="6">
                  <c:v>0</c:v>
                </c:pt>
                <c:pt idx="7">
                  <c:v>0</c:v>
                </c:pt>
                <c:pt idx="8">
                  <c:v>0</c:v>
                </c:pt>
                <c:pt idx="9">
                  <c:v>0</c:v>
                </c:pt>
                <c:pt idx="10">
                  <c:v>0</c:v>
                </c:pt>
                <c:pt idx="11">
                  <c:v>0</c:v>
                </c:pt>
              </c:numCache>
            </c:numRef>
          </c:val>
          <c:extLst xmlns:c16r2="http://schemas.microsoft.com/office/drawing/2015/06/chart">
            <c:ext xmlns:c16="http://schemas.microsoft.com/office/drawing/2014/chart" uri="{C3380CC4-5D6E-409C-BE32-E72D297353CC}">
              <c16:uniqueId val="{00000002-F831-ED45-975D-B62D2D3BCA15}"/>
            </c:ext>
          </c:extLst>
        </c:ser>
        <c:ser>
          <c:idx val="2"/>
          <c:order val="3"/>
          <c:tx>
            <c:strRef>
              <c:f>Summary!$B$108</c:f>
              <c:strCache>
                <c:ptCount val="1"/>
                <c:pt idx="0">
                  <c:v>100G </c:v>
                </c:pt>
              </c:strCache>
            </c:strRef>
          </c:tx>
          <c:invertIfNegative val="0"/>
          <c:cat>
            <c:strRef>
              <c:f>Summary!$S$102:$AH$102</c:f>
              <c:strCache>
                <c:ptCount val="12"/>
                <c:pt idx="0">
                  <c:v>1Q 18</c:v>
                </c:pt>
                <c:pt idx="1">
                  <c:v>2Q 18</c:v>
                </c:pt>
                <c:pt idx="2">
                  <c:v>3Q 18</c:v>
                </c:pt>
                <c:pt idx="3">
                  <c:v>4Q 18</c:v>
                </c:pt>
                <c:pt idx="4">
                  <c:v>1Q 19</c:v>
                </c:pt>
                <c:pt idx="5">
                  <c:v>2Q 19</c:v>
                </c:pt>
                <c:pt idx="6">
                  <c:v>3Q 19</c:v>
                </c:pt>
                <c:pt idx="7">
                  <c:v>4Q 19</c:v>
                </c:pt>
                <c:pt idx="8">
                  <c:v>1Q 20</c:v>
                </c:pt>
                <c:pt idx="9">
                  <c:v>2Q 20</c:v>
                </c:pt>
                <c:pt idx="10">
                  <c:v>3Q 20</c:v>
                </c:pt>
                <c:pt idx="11">
                  <c:v>4Q 20</c:v>
                </c:pt>
              </c:strCache>
            </c:strRef>
          </c:cat>
          <c:val>
            <c:numRef>
              <c:f>Summary!$S$108:$AH$108</c:f>
              <c:numCache>
                <c:formatCode>_("$"* #,##0.0_);_("$"* \(#,##0.0\);_("$"* "-"??_);_(@_)</c:formatCode>
                <c:ptCount val="12"/>
                <c:pt idx="0">
                  <c:v>483.86533078916779</c:v>
                </c:pt>
                <c:pt idx="1">
                  <c:v>504.98287273924382</c:v>
                </c:pt>
                <c:pt idx="2">
                  <c:v>0</c:v>
                </c:pt>
                <c:pt idx="3">
                  <c:v>0</c:v>
                </c:pt>
                <c:pt idx="4">
                  <c:v>0</c:v>
                </c:pt>
                <c:pt idx="5">
                  <c:v>0</c:v>
                </c:pt>
                <c:pt idx="6">
                  <c:v>0</c:v>
                </c:pt>
                <c:pt idx="7">
                  <c:v>0</c:v>
                </c:pt>
                <c:pt idx="8">
                  <c:v>0</c:v>
                </c:pt>
                <c:pt idx="9">
                  <c:v>0</c:v>
                </c:pt>
                <c:pt idx="10">
                  <c:v>0</c:v>
                </c:pt>
                <c:pt idx="11">
                  <c:v>0</c:v>
                </c:pt>
              </c:numCache>
            </c:numRef>
          </c:val>
          <c:extLst xmlns:c16r2="http://schemas.microsoft.com/office/drawing/2015/06/chart">
            <c:ext xmlns:c16="http://schemas.microsoft.com/office/drawing/2014/chart" uri="{C3380CC4-5D6E-409C-BE32-E72D297353CC}">
              <c16:uniqueId val="{00000003-F831-ED45-975D-B62D2D3BCA15}"/>
            </c:ext>
          </c:extLst>
        </c:ser>
        <c:ser>
          <c:idx val="4"/>
          <c:order val="4"/>
          <c:tx>
            <c:strRef>
              <c:f>Summary!$B$109</c:f>
              <c:strCache>
                <c:ptCount val="1"/>
                <c:pt idx="0">
                  <c:v>200G, 2x200G, 400G</c:v>
                </c:pt>
              </c:strCache>
            </c:strRef>
          </c:tx>
          <c:invertIfNegative val="0"/>
          <c:cat>
            <c:strRef>
              <c:f>Summary!$S$102:$AH$102</c:f>
              <c:strCache>
                <c:ptCount val="12"/>
                <c:pt idx="0">
                  <c:v>1Q 18</c:v>
                </c:pt>
                <c:pt idx="1">
                  <c:v>2Q 18</c:v>
                </c:pt>
                <c:pt idx="2">
                  <c:v>3Q 18</c:v>
                </c:pt>
                <c:pt idx="3">
                  <c:v>4Q 18</c:v>
                </c:pt>
                <c:pt idx="4">
                  <c:v>1Q 19</c:v>
                </c:pt>
                <c:pt idx="5">
                  <c:v>2Q 19</c:v>
                </c:pt>
                <c:pt idx="6">
                  <c:v>3Q 19</c:v>
                </c:pt>
                <c:pt idx="7">
                  <c:v>4Q 19</c:v>
                </c:pt>
                <c:pt idx="8">
                  <c:v>1Q 20</c:v>
                </c:pt>
                <c:pt idx="9">
                  <c:v>2Q 20</c:v>
                </c:pt>
                <c:pt idx="10">
                  <c:v>3Q 20</c:v>
                </c:pt>
                <c:pt idx="11">
                  <c:v>4Q 20</c:v>
                </c:pt>
              </c:strCache>
            </c:strRef>
          </c:cat>
          <c:val>
            <c:numRef>
              <c:f>Summary!$S$109:$AH$109</c:f>
              <c:numCache>
                <c:formatCode>_("$"* #,##0.0_);_("$"* \(#,##0.0\);_("$"*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xmlns:c16r2="http://schemas.microsoft.com/office/drawing/2015/06/chart">
            <c:ext xmlns:c16="http://schemas.microsoft.com/office/drawing/2014/chart" uri="{C3380CC4-5D6E-409C-BE32-E72D297353CC}">
              <c16:uniqueId val="{00000000-A613-9C43-9481-81226D05153C}"/>
            </c:ext>
          </c:extLst>
        </c:ser>
        <c:dLbls>
          <c:showLegendKey val="0"/>
          <c:showVal val="0"/>
          <c:showCatName val="0"/>
          <c:showSerName val="0"/>
          <c:showPercent val="0"/>
          <c:showBubbleSize val="0"/>
        </c:dLbls>
        <c:gapWidth val="150"/>
        <c:axId val="235554688"/>
        <c:axId val="235651072"/>
      </c:barChart>
      <c:catAx>
        <c:axId val="235554688"/>
        <c:scaling>
          <c:orientation val="minMax"/>
        </c:scaling>
        <c:delete val="0"/>
        <c:axPos val="b"/>
        <c:numFmt formatCode="General" sourceLinked="0"/>
        <c:majorTickMark val="out"/>
        <c:minorTickMark val="none"/>
        <c:tickLblPos val="nextTo"/>
        <c:txPr>
          <a:bodyPr rot="-5400000" vert="horz"/>
          <a:lstStyle/>
          <a:p>
            <a:pPr>
              <a:defRPr sz="1200"/>
            </a:pPr>
            <a:endParaRPr lang="en-US"/>
          </a:p>
        </c:txPr>
        <c:crossAx val="235651072"/>
        <c:crosses val="autoZero"/>
        <c:auto val="1"/>
        <c:lblAlgn val="ctr"/>
        <c:lblOffset val="100"/>
        <c:noMultiLvlLbl val="0"/>
      </c:catAx>
      <c:valAx>
        <c:axId val="235651072"/>
        <c:scaling>
          <c:orientation val="minMax"/>
        </c:scaling>
        <c:delete val="0"/>
        <c:axPos val="l"/>
        <c:majorGridlines/>
        <c:title>
          <c:tx>
            <c:rich>
              <a:bodyPr rot="-5400000" vert="horz"/>
              <a:lstStyle/>
              <a:p>
                <a:pPr>
                  <a:defRPr sz="1600" b="0"/>
                </a:pPr>
                <a:r>
                  <a:rPr lang="en-US" sz="1600" b="0"/>
                  <a:t>Sales ($M)</a:t>
                </a:r>
              </a:p>
            </c:rich>
          </c:tx>
          <c:layout>
            <c:manualLayout>
              <c:xMode val="edge"/>
              <c:yMode val="edge"/>
              <c:x val="2.2255383582764399E-2"/>
              <c:y val="0.377437343785617"/>
            </c:manualLayout>
          </c:layout>
          <c:overlay val="0"/>
        </c:title>
        <c:numFmt formatCode="&quot;$&quot;#,##0" sourceLinked="0"/>
        <c:majorTickMark val="out"/>
        <c:minorTickMark val="none"/>
        <c:tickLblPos val="nextTo"/>
        <c:txPr>
          <a:bodyPr/>
          <a:lstStyle/>
          <a:p>
            <a:pPr>
              <a:defRPr sz="1400">
                <a:latin typeface="+mn-lt"/>
                <a:cs typeface="Arial" panose="020B0604020202020204" pitchFamily="34" charset="0"/>
              </a:defRPr>
            </a:pPr>
            <a:endParaRPr lang="en-US"/>
          </a:p>
        </c:txPr>
        <c:crossAx val="235554688"/>
        <c:crosses val="autoZero"/>
        <c:crossBetween val="between"/>
      </c:valAx>
    </c:plotArea>
    <c:legend>
      <c:legendPos val="r"/>
      <c:layout>
        <c:manualLayout>
          <c:xMode val="edge"/>
          <c:yMode val="edge"/>
          <c:x val="0.15061685026357532"/>
          <c:y val="7.2226812306732141E-2"/>
          <c:w val="0.7706234144851799"/>
          <c:h val="7.8311963496054821E-2"/>
        </c:manualLayout>
      </c:layout>
      <c:overlay val="0"/>
      <c:spPr>
        <a:solidFill>
          <a:schemeClr val="bg1"/>
        </a:solidFill>
        <a:ln>
          <a:solidFill>
            <a:sysClr val="windowText" lastClr="000000"/>
          </a:solidFill>
        </a:ln>
      </c:spPr>
      <c:txPr>
        <a:bodyPr/>
        <a:lstStyle/>
        <a:p>
          <a:pPr>
            <a:defRPr sz="1400"/>
          </a:pPr>
          <a:endParaRPr lang="en-US"/>
        </a:p>
      </c:txPr>
    </c:legend>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202255770053125"/>
          <c:y val="5.9143863964482943E-2"/>
          <c:w val="0.78155181361380266"/>
          <c:h val="0.75790288468720501"/>
        </c:manualLayout>
      </c:layout>
      <c:barChart>
        <c:barDir val="col"/>
        <c:grouping val="clustered"/>
        <c:varyColors val="0"/>
        <c:ser>
          <c:idx val="0"/>
          <c:order val="0"/>
          <c:tx>
            <c:strRef>
              <c:f>Summary!$B$137</c:f>
              <c:strCache>
                <c:ptCount val="1"/>
                <c:pt idx="0">
                  <c:v>4G</c:v>
                </c:pt>
              </c:strCache>
            </c:strRef>
          </c:tx>
          <c:invertIfNegative val="0"/>
          <c:cat>
            <c:strRef>
              <c:f>Summary!$S$136:$AH$136</c:f>
              <c:strCache>
                <c:ptCount val="12"/>
                <c:pt idx="0">
                  <c:v>1Q 18</c:v>
                </c:pt>
                <c:pt idx="1">
                  <c:v>2Q 18</c:v>
                </c:pt>
                <c:pt idx="2">
                  <c:v>3Q 18</c:v>
                </c:pt>
                <c:pt idx="3">
                  <c:v>4Q 18</c:v>
                </c:pt>
                <c:pt idx="4">
                  <c:v>1Q 19</c:v>
                </c:pt>
                <c:pt idx="5">
                  <c:v>2Q 19</c:v>
                </c:pt>
                <c:pt idx="6">
                  <c:v>3Q 19</c:v>
                </c:pt>
                <c:pt idx="7">
                  <c:v>4Q 19</c:v>
                </c:pt>
                <c:pt idx="8">
                  <c:v>1Q 20</c:v>
                </c:pt>
                <c:pt idx="9">
                  <c:v>2Q 20</c:v>
                </c:pt>
                <c:pt idx="10">
                  <c:v>3Q 20</c:v>
                </c:pt>
                <c:pt idx="11">
                  <c:v>4Q 20</c:v>
                </c:pt>
              </c:strCache>
            </c:strRef>
          </c:cat>
          <c:val>
            <c:numRef>
              <c:f>Summary!$S$137:$AH$137</c:f>
              <c:numCache>
                <c:formatCode>_("$"* #,##0.0_);_("$"* \(#,##0.0\);_("$"* "-"??_);_(@_)</c:formatCode>
                <c:ptCount val="12"/>
                <c:pt idx="0">
                  <c:v>2.9970250000000016</c:v>
                </c:pt>
                <c:pt idx="1">
                  <c:v>3.1795020000000065</c:v>
                </c:pt>
                <c:pt idx="2">
                  <c:v>0</c:v>
                </c:pt>
                <c:pt idx="3">
                  <c:v>0</c:v>
                </c:pt>
                <c:pt idx="4">
                  <c:v>0</c:v>
                </c:pt>
                <c:pt idx="5">
                  <c:v>0</c:v>
                </c:pt>
                <c:pt idx="6">
                  <c:v>0</c:v>
                </c:pt>
                <c:pt idx="7">
                  <c:v>0</c:v>
                </c:pt>
                <c:pt idx="8">
                  <c:v>0</c:v>
                </c:pt>
                <c:pt idx="9">
                  <c:v>0</c:v>
                </c:pt>
                <c:pt idx="10">
                  <c:v>0</c:v>
                </c:pt>
                <c:pt idx="11">
                  <c:v>0</c:v>
                </c:pt>
              </c:numCache>
            </c:numRef>
          </c:val>
          <c:extLst xmlns:c16r2="http://schemas.microsoft.com/office/drawing/2015/06/chart">
            <c:ext xmlns:c16="http://schemas.microsoft.com/office/drawing/2014/chart" uri="{C3380CC4-5D6E-409C-BE32-E72D297353CC}">
              <c16:uniqueId val="{00000000-F82F-7645-B76D-048AD1E72D02}"/>
            </c:ext>
          </c:extLst>
        </c:ser>
        <c:ser>
          <c:idx val="1"/>
          <c:order val="1"/>
          <c:tx>
            <c:strRef>
              <c:f>Summary!$B$138</c:f>
              <c:strCache>
                <c:ptCount val="1"/>
                <c:pt idx="0">
                  <c:v>8G</c:v>
                </c:pt>
              </c:strCache>
            </c:strRef>
          </c:tx>
          <c:invertIfNegative val="0"/>
          <c:cat>
            <c:strRef>
              <c:f>Summary!$S$136:$AH$136</c:f>
              <c:strCache>
                <c:ptCount val="12"/>
                <c:pt idx="0">
                  <c:v>1Q 18</c:v>
                </c:pt>
                <c:pt idx="1">
                  <c:v>2Q 18</c:v>
                </c:pt>
                <c:pt idx="2">
                  <c:v>3Q 18</c:v>
                </c:pt>
                <c:pt idx="3">
                  <c:v>4Q 18</c:v>
                </c:pt>
                <c:pt idx="4">
                  <c:v>1Q 19</c:v>
                </c:pt>
                <c:pt idx="5">
                  <c:v>2Q 19</c:v>
                </c:pt>
                <c:pt idx="6">
                  <c:v>3Q 19</c:v>
                </c:pt>
                <c:pt idx="7">
                  <c:v>4Q 19</c:v>
                </c:pt>
                <c:pt idx="8">
                  <c:v>1Q 20</c:v>
                </c:pt>
                <c:pt idx="9">
                  <c:v>2Q 20</c:v>
                </c:pt>
                <c:pt idx="10">
                  <c:v>3Q 20</c:v>
                </c:pt>
                <c:pt idx="11">
                  <c:v>4Q 20</c:v>
                </c:pt>
              </c:strCache>
            </c:strRef>
          </c:cat>
          <c:val>
            <c:numRef>
              <c:f>Summary!$S$138:$AH$138</c:f>
              <c:numCache>
                <c:formatCode>_("$"* #,##0.0_);_("$"* \(#,##0.0\);_("$"* "-"??_);_(@_)</c:formatCode>
                <c:ptCount val="12"/>
                <c:pt idx="0">
                  <c:v>5.3192940000000091</c:v>
                </c:pt>
                <c:pt idx="1">
                  <c:v>5.1641990000000035</c:v>
                </c:pt>
                <c:pt idx="2">
                  <c:v>0</c:v>
                </c:pt>
                <c:pt idx="3">
                  <c:v>0</c:v>
                </c:pt>
                <c:pt idx="4">
                  <c:v>0</c:v>
                </c:pt>
                <c:pt idx="5">
                  <c:v>0</c:v>
                </c:pt>
                <c:pt idx="6">
                  <c:v>0</c:v>
                </c:pt>
                <c:pt idx="7">
                  <c:v>0</c:v>
                </c:pt>
                <c:pt idx="8">
                  <c:v>0</c:v>
                </c:pt>
                <c:pt idx="9">
                  <c:v>0</c:v>
                </c:pt>
                <c:pt idx="10">
                  <c:v>0</c:v>
                </c:pt>
                <c:pt idx="11">
                  <c:v>0</c:v>
                </c:pt>
              </c:numCache>
            </c:numRef>
          </c:val>
          <c:extLst xmlns:c16r2="http://schemas.microsoft.com/office/drawing/2015/06/chart">
            <c:ext xmlns:c16="http://schemas.microsoft.com/office/drawing/2014/chart" uri="{C3380CC4-5D6E-409C-BE32-E72D297353CC}">
              <c16:uniqueId val="{00000001-F82F-7645-B76D-048AD1E72D02}"/>
            </c:ext>
          </c:extLst>
        </c:ser>
        <c:ser>
          <c:idx val="2"/>
          <c:order val="2"/>
          <c:tx>
            <c:strRef>
              <c:f>Summary!$B$139</c:f>
              <c:strCache>
                <c:ptCount val="1"/>
                <c:pt idx="0">
                  <c:v>16G</c:v>
                </c:pt>
              </c:strCache>
            </c:strRef>
          </c:tx>
          <c:invertIfNegative val="0"/>
          <c:cat>
            <c:strRef>
              <c:f>Summary!$S$136:$AH$136</c:f>
              <c:strCache>
                <c:ptCount val="12"/>
                <c:pt idx="0">
                  <c:v>1Q 18</c:v>
                </c:pt>
                <c:pt idx="1">
                  <c:v>2Q 18</c:v>
                </c:pt>
                <c:pt idx="2">
                  <c:v>3Q 18</c:v>
                </c:pt>
                <c:pt idx="3">
                  <c:v>4Q 18</c:v>
                </c:pt>
                <c:pt idx="4">
                  <c:v>1Q 19</c:v>
                </c:pt>
                <c:pt idx="5">
                  <c:v>2Q 19</c:v>
                </c:pt>
                <c:pt idx="6">
                  <c:v>3Q 19</c:v>
                </c:pt>
                <c:pt idx="7">
                  <c:v>4Q 19</c:v>
                </c:pt>
                <c:pt idx="8">
                  <c:v>1Q 20</c:v>
                </c:pt>
                <c:pt idx="9">
                  <c:v>2Q 20</c:v>
                </c:pt>
                <c:pt idx="10">
                  <c:v>3Q 20</c:v>
                </c:pt>
                <c:pt idx="11">
                  <c:v>4Q 20</c:v>
                </c:pt>
              </c:strCache>
            </c:strRef>
          </c:cat>
          <c:val>
            <c:numRef>
              <c:f>Summary!$S$139:$AH$139</c:f>
              <c:numCache>
                <c:formatCode>_("$"* #,##0.0_);_("$"* \(#,##0.0\);_("$"* "-"??_);_(@_)</c:formatCode>
                <c:ptCount val="12"/>
                <c:pt idx="0">
                  <c:v>29.846032000000019</c:v>
                </c:pt>
                <c:pt idx="1">
                  <c:v>35.087321000000024</c:v>
                </c:pt>
                <c:pt idx="2">
                  <c:v>0</c:v>
                </c:pt>
                <c:pt idx="3">
                  <c:v>0</c:v>
                </c:pt>
                <c:pt idx="4">
                  <c:v>0</c:v>
                </c:pt>
                <c:pt idx="5">
                  <c:v>0</c:v>
                </c:pt>
                <c:pt idx="6">
                  <c:v>0</c:v>
                </c:pt>
                <c:pt idx="7">
                  <c:v>0</c:v>
                </c:pt>
                <c:pt idx="8">
                  <c:v>0</c:v>
                </c:pt>
                <c:pt idx="9">
                  <c:v>0</c:v>
                </c:pt>
                <c:pt idx="10">
                  <c:v>0</c:v>
                </c:pt>
                <c:pt idx="11">
                  <c:v>0</c:v>
                </c:pt>
              </c:numCache>
            </c:numRef>
          </c:val>
          <c:extLst xmlns:c16r2="http://schemas.microsoft.com/office/drawing/2015/06/chart">
            <c:ext xmlns:c16="http://schemas.microsoft.com/office/drawing/2014/chart" uri="{C3380CC4-5D6E-409C-BE32-E72D297353CC}">
              <c16:uniqueId val="{00000002-F82F-7645-B76D-048AD1E72D02}"/>
            </c:ext>
          </c:extLst>
        </c:ser>
        <c:ser>
          <c:idx val="3"/>
          <c:order val="3"/>
          <c:tx>
            <c:strRef>
              <c:f>Summary!$B$140</c:f>
              <c:strCache>
                <c:ptCount val="1"/>
                <c:pt idx="0">
                  <c:v>32G</c:v>
                </c:pt>
              </c:strCache>
            </c:strRef>
          </c:tx>
          <c:invertIfNegative val="0"/>
          <c:cat>
            <c:strRef>
              <c:f>Summary!$S$136:$AH$136</c:f>
              <c:strCache>
                <c:ptCount val="12"/>
                <c:pt idx="0">
                  <c:v>1Q 18</c:v>
                </c:pt>
                <c:pt idx="1">
                  <c:v>2Q 18</c:v>
                </c:pt>
                <c:pt idx="2">
                  <c:v>3Q 18</c:v>
                </c:pt>
                <c:pt idx="3">
                  <c:v>4Q 18</c:v>
                </c:pt>
                <c:pt idx="4">
                  <c:v>1Q 19</c:v>
                </c:pt>
                <c:pt idx="5">
                  <c:v>2Q 19</c:v>
                </c:pt>
                <c:pt idx="6">
                  <c:v>3Q 19</c:v>
                </c:pt>
                <c:pt idx="7">
                  <c:v>4Q 19</c:v>
                </c:pt>
                <c:pt idx="8">
                  <c:v>1Q 20</c:v>
                </c:pt>
                <c:pt idx="9">
                  <c:v>2Q 20</c:v>
                </c:pt>
                <c:pt idx="10">
                  <c:v>3Q 20</c:v>
                </c:pt>
                <c:pt idx="11">
                  <c:v>4Q 20</c:v>
                </c:pt>
              </c:strCache>
            </c:strRef>
          </c:cat>
          <c:val>
            <c:numRef>
              <c:f>Summary!$S$140:$AH$140</c:f>
              <c:numCache>
                <c:formatCode>_("$"* #,##0.0_);_("$"* \(#,##0.0\);_("$"* "-"??_);_(@_)</c:formatCode>
                <c:ptCount val="12"/>
                <c:pt idx="0">
                  <c:v>12.797375000000004</c:v>
                </c:pt>
                <c:pt idx="1">
                  <c:v>12.526153999999998</c:v>
                </c:pt>
                <c:pt idx="2">
                  <c:v>0</c:v>
                </c:pt>
                <c:pt idx="3">
                  <c:v>0</c:v>
                </c:pt>
                <c:pt idx="4">
                  <c:v>0</c:v>
                </c:pt>
                <c:pt idx="5">
                  <c:v>0</c:v>
                </c:pt>
                <c:pt idx="6">
                  <c:v>0</c:v>
                </c:pt>
                <c:pt idx="7">
                  <c:v>0</c:v>
                </c:pt>
                <c:pt idx="8">
                  <c:v>0</c:v>
                </c:pt>
                <c:pt idx="9">
                  <c:v>0</c:v>
                </c:pt>
                <c:pt idx="10">
                  <c:v>0</c:v>
                </c:pt>
                <c:pt idx="11">
                  <c:v>0</c:v>
                </c:pt>
              </c:numCache>
            </c:numRef>
          </c:val>
          <c:extLst xmlns:c16r2="http://schemas.microsoft.com/office/drawing/2015/06/chart">
            <c:ext xmlns:c16="http://schemas.microsoft.com/office/drawing/2014/chart" uri="{C3380CC4-5D6E-409C-BE32-E72D297353CC}">
              <c16:uniqueId val="{00000003-F82F-7645-B76D-048AD1E72D02}"/>
            </c:ext>
          </c:extLst>
        </c:ser>
        <c:dLbls>
          <c:showLegendKey val="0"/>
          <c:showVal val="0"/>
          <c:showCatName val="0"/>
          <c:showSerName val="0"/>
          <c:showPercent val="0"/>
          <c:showBubbleSize val="0"/>
        </c:dLbls>
        <c:gapWidth val="150"/>
        <c:axId val="235735680"/>
        <c:axId val="427210624"/>
      </c:barChart>
      <c:catAx>
        <c:axId val="235735680"/>
        <c:scaling>
          <c:orientation val="minMax"/>
        </c:scaling>
        <c:delete val="0"/>
        <c:axPos val="b"/>
        <c:numFmt formatCode="General" sourceLinked="0"/>
        <c:majorTickMark val="out"/>
        <c:minorTickMark val="none"/>
        <c:tickLblPos val="nextTo"/>
        <c:txPr>
          <a:bodyPr rot="-5400000" vert="horz"/>
          <a:lstStyle/>
          <a:p>
            <a:pPr>
              <a:defRPr sz="1400"/>
            </a:pPr>
            <a:endParaRPr lang="en-US"/>
          </a:p>
        </c:txPr>
        <c:crossAx val="427210624"/>
        <c:crosses val="autoZero"/>
        <c:auto val="1"/>
        <c:lblAlgn val="ctr"/>
        <c:lblOffset val="100"/>
        <c:noMultiLvlLbl val="0"/>
      </c:catAx>
      <c:valAx>
        <c:axId val="427210624"/>
        <c:scaling>
          <c:orientation val="minMax"/>
          <c:min val="0"/>
        </c:scaling>
        <c:delete val="0"/>
        <c:axPos val="l"/>
        <c:majorGridlines/>
        <c:title>
          <c:tx>
            <c:rich>
              <a:bodyPr rot="-5400000" vert="horz"/>
              <a:lstStyle/>
              <a:p>
                <a:pPr>
                  <a:defRPr sz="1400" b="0"/>
                </a:pPr>
                <a:r>
                  <a:rPr lang="en-US" sz="1400" b="0"/>
                  <a:t>Sales ($M)</a:t>
                </a:r>
              </a:p>
            </c:rich>
          </c:tx>
          <c:layout>
            <c:manualLayout>
              <c:xMode val="edge"/>
              <c:yMode val="edge"/>
              <c:x val="1.1277328016624989E-2"/>
              <c:y val="0.36591980420184311"/>
            </c:manualLayout>
          </c:layout>
          <c:overlay val="0"/>
        </c:title>
        <c:numFmt formatCode="&quot;$&quot;#,##0" sourceLinked="0"/>
        <c:majorTickMark val="out"/>
        <c:minorTickMark val="none"/>
        <c:tickLblPos val="nextTo"/>
        <c:txPr>
          <a:bodyPr/>
          <a:lstStyle/>
          <a:p>
            <a:pPr>
              <a:defRPr sz="1400"/>
            </a:pPr>
            <a:endParaRPr lang="en-US"/>
          </a:p>
        </c:txPr>
        <c:crossAx val="235735680"/>
        <c:crosses val="autoZero"/>
        <c:crossBetween val="between"/>
        <c:majorUnit val="10"/>
      </c:valAx>
    </c:plotArea>
    <c:legend>
      <c:legendPos val="r"/>
      <c:layout>
        <c:manualLayout>
          <c:xMode val="edge"/>
          <c:yMode val="edge"/>
          <c:x val="0.90995529281537801"/>
          <c:y val="0.17296203034175658"/>
          <c:w val="8.037842602751491E-2"/>
          <c:h val="0.56311410747411583"/>
        </c:manualLayout>
      </c:layout>
      <c:overlay val="0"/>
      <c:txPr>
        <a:bodyPr/>
        <a:lstStyle/>
        <a:p>
          <a:pPr>
            <a:defRPr sz="1600"/>
          </a:pPr>
          <a:endParaRPr lang="en-US"/>
        </a:p>
      </c:txPr>
    </c:legend>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838491725761007"/>
          <c:y val="6.1021577538570536E-2"/>
          <c:w val="0.84956894484584711"/>
          <c:h val="0.73960467623400383"/>
        </c:manualLayout>
      </c:layout>
      <c:barChart>
        <c:barDir val="col"/>
        <c:grouping val="clustered"/>
        <c:varyColors val="0"/>
        <c:ser>
          <c:idx val="0"/>
          <c:order val="0"/>
          <c:tx>
            <c:strRef>
              <c:f>Summary!$B$207</c:f>
              <c:strCache>
                <c:ptCount val="1"/>
                <c:pt idx="0">
                  <c:v>GPON TxRx</c:v>
                </c:pt>
              </c:strCache>
            </c:strRef>
          </c:tx>
          <c:invertIfNegative val="0"/>
          <c:cat>
            <c:strRef>
              <c:f>Summary!$S$206:$AH$206</c:f>
              <c:strCache>
                <c:ptCount val="12"/>
                <c:pt idx="0">
                  <c:v>1Q 18</c:v>
                </c:pt>
                <c:pt idx="1">
                  <c:v>2Q 18</c:v>
                </c:pt>
                <c:pt idx="2">
                  <c:v>3Q 18</c:v>
                </c:pt>
                <c:pt idx="3">
                  <c:v>4Q 18</c:v>
                </c:pt>
                <c:pt idx="4">
                  <c:v>1Q 19</c:v>
                </c:pt>
                <c:pt idx="5">
                  <c:v>2Q 19</c:v>
                </c:pt>
                <c:pt idx="6">
                  <c:v>3Q 19</c:v>
                </c:pt>
                <c:pt idx="7">
                  <c:v>4Q 19</c:v>
                </c:pt>
                <c:pt idx="8">
                  <c:v>1Q 20</c:v>
                </c:pt>
                <c:pt idx="9">
                  <c:v>2Q 20</c:v>
                </c:pt>
                <c:pt idx="10">
                  <c:v>3Q 20</c:v>
                </c:pt>
                <c:pt idx="11">
                  <c:v>4Q 20</c:v>
                </c:pt>
              </c:strCache>
            </c:strRef>
          </c:cat>
          <c:val>
            <c:numRef>
              <c:f>Summary!$S$207:$AH$207</c:f>
              <c:numCache>
                <c:formatCode>_([$$-409]* #,##0.0_);_([$$-409]* \(#,##0.0\);_([$$-409]* "-"??_);_(@_)</c:formatCode>
                <c:ptCount val="12"/>
                <c:pt idx="0" formatCode="_(&quot;$&quot;* #,##0.0_);_(&quot;$&quot;* \(#,##0.0\);_(&quot;$&quot;* &quot;-&quot;??_);_(@_)">
                  <c:v>36.121411764705876</c:v>
                </c:pt>
                <c:pt idx="1">
                  <c:v>32.550518248175187</c:v>
                </c:pt>
                <c:pt idx="2" formatCode="_(&quot;$&quot;* #,##0.0_);_(&quot;$&quot;* \(#,##0.0\);_(&quot;$&quot;* &quot;-&quot;??_);_(@_)">
                  <c:v>0</c:v>
                </c:pt>
                <c:pt idx="3">
                  <c:v>0</c:v>
                </c:pt>
                <c:pt idx="4" formatCode="_(&quot;$&quot;* #,##0.0_);_(&quot;$&quot;* \(#,##0.0\);_(&quot;$&quot;* &quot;-&quot;??_);_(@_)">
                  <c:v>0</c:v>
                </c:pt>
                <c:pt idx="5">
                  <c:v>0</c:v>
                </c:pt>
                <c:pt idx="6" formatCode="_(&quot;$&quot;* #,##0.0_);_(&quot;$&quot;* \(#,##0.0\);_(&quot;$&quot;* &quot;-&quot;??_);_(@_)">
                  <c:v>0</c:v>
                </c:pt>
                <c:pt idx="7">
                  <c:v>0</c:v>
                </c:pt>
                <c:pt idx="8" formatCode="_(&quot;$&quot;* #,##0.0_);_(&quot;$&quot;* \(#,##0.0\);_(&quot;$&quot;* &quot;-&quot;??_);_(@_)">
                  <c:v>0</c:v>
                </c:pt>
                <c:pt idx="9">
                  <c:v>0</c:v>
                </c:pt>
                <c:pt idx="10" formatCode="_(&quot;$&quot;* #,##0.0_);_(&quot;$&quot;* \(#,##0.0\);_(&quot;$&quot;* &quot;-&quot;??_);_(@_)">
                  <c:v>0</c:v>
                </c:pt>
                <c:pt idx="11">
                  <c:v>0</c:v>
                </c:pt>
              </c:numCache>
            </c:numRef>
          </c:val>
          <c:extLst xmlns:c16r2="http://schemas.microsoft.com/office/drawing/2015/06/chart">
            <c:ext xmlns:c16="http://schemas.microsoft.com/office/drawing/2014/chart" uri="{C3380CC4-5D6E-409C-BE32-E72D297353CC}">
              <c16:uniqueId val="{00000000-E1DE-8E4E-A7FD-945CEF43288F}"/>
            </c:ext>
          </c:extLst>
        </c:ser>
        <c:ser>
          <c:idx val="1"/>
          <c:order val="1"/>
          <c:tx>
            <c:strRef>
              <c:f>Summary!$B$209</c:f>
              <c:strCache>
                <c:ptCount val="1"/>
                <c:pt idx="0">
                  <c:v>GPON and XG-PON BOSAs</c:v>
                </c:pt>
              </c:strCache>
            </c:strRef>
          </c:tx>
          <c:invertIfNegative val="0"/>
          <c:cat>
            <c:strRef>
              <c:f>Summary!$S$206:$AH$206</c:f>
              <c:strCache>
                <c:ptCount val="12"/>
                <c:pt idx="0">
                  <c:v>1Q 18</c:v>
                </c:pt>
                <c:pt idx="1">
                  <c:v>2Q 18</c:v>
                </c:pt>
                <c:pt idx="2">
                  <c:v>3Q 18</c:v>
                </c:pt>
                <c:pt idx="3">
                  <c:v>4Q 18</c:v>
                </c:pt>
                <c:pt idx="4">
                  <c:v>1Q 19</c:v>
                </c:pt>
                <c:pt idx="5">
                  <c:v>2Q 19</c:v>
                </c:pt>
                <c:pt idx="6">
                  <c:v>3Q 19</c:v>
                </c:pt>
                <c:pt idx="7">
                  <c:v>4Q 19</c:v>
                </c:pt>
                <c:pt idx="8">
                  <c:v>1Q 20</c:v>
                </c:pt>
                <c:pt idx="9">
                  <c:v>2Q 20</c:v>
                </c:pt>
                <c:pt idx="10">
                  <c:v>3Q 20</c:v>
                </c:pt>
                <c:pt idx="11">
                  <c:v>4Q 20</c:v>
                </c:pt>
              </c:strCache>
            </c:strRef>
          </c:cat>
          <c:val>
            <c:numRef>
              <c:f>Summary!$S$209:$AH$209</c:f>
              <c:numCache>
                <c:formatCode>_([$$-409]* #,##0.0_);_([$$-409]* \(#,##0.0\);_([$$-409]* "-"??_);_(@_)</c:formatCode>
                <c:ptCount val="12"/>
                <c:pt idx="0" formatCode="_(&quot;$&quot;* #,##0.0_);_(&quot;$&quot;* \(#,##0.0\);_(&quot;$&quot;* &quot;-&quot;??_);_(@_)">
                  <c:v>39.068002417647037</c:v>
                </c:pt>
                <c:pt idx="1">
                  <c:v>40.490753331386863</c:v>
                </c:pt>
                <c:pt idx="2" formatCode="_(&quot;$&quot;* #,##0.0_);_(&quot;$&quot;* \(#,##0.0\);_(&quot;$&quot;* &quot;-&quot;??_);_(@_)">
                  <c:v>0</c:v>
                </c:pt>
                <c:pt idx="3">
                  <c:v>0</c:v>
                </c:pt>
                <c:pt idx="4" formatCode="_(&quot;$&quot;* #,##0.0_);_(&quot;$&quot;* \(#,##0.0\);_(&quot;$&quot;* &quot;-&quot;??_);_(@_)">
                  <c:v>0</c:v>
                </c:pt>
                <c:pt idx="5">
                  <c:v>0</c:v>
                </c:pt>
                <c:pt idx="6" formatCode="_(&quot;$&quot;* #,##0.0_);_(&quot;$&quot;* \(#,##0.0\);_(&quot;$&quot;* &quot;-&quot;??_);_(@_)">
                  <c:v>0</c:v>
                </c:pt>
                <c:pt idx="7">
                  <c:v>0</c:v>
                </c:pt>
                <c:pt idx="8" formatCode="_(&quot;$&quot;* #,##0.0_);_(&quot;$&quot;* \(#,##0.0\);_(&quot;$&quot;* &quot;-&quot;??_);_(@_)">
                  <c:v>0</c:v>
                </c:pt>
                <c:pt idx="9">
                  <c:v>0</c:v>
                </c:pt>
                <c:pt idx="10" formatCode="_(&quot;$&quot;* #,##0.0_);_(&quot;$&quot;* \(#,##0.0\);_(&quot;$&quot;* &quot;-&quot;??_);_(@_)">
                  <c:v>0</c:v>
                </c:pt>
                <c:pt idx="11">
                  <c:v>0</c:v>
                </c:pt>
              </c:numCache>
            </c:numRef>
          </c:val>
          <c:extLst xmlns:c16r2="http://schemas.microsoft.com/office/drawing/2015/06/chart">
            <c:ext xmlns:c16="http://schemas.microsoft.com/office/drawing/2014/chart" uri="{C3380CC4-5D6E-409C-BE32-E72D297353CC}">
              <c16:uniqueId val="{00000001-E1DE-8E4E-A7FD-945CEF43288F}"/>
            </c:ext>
          </c:extLst>
        </c:ser>
        <c:ser>
          <c:idx val="2"/>
          <c:order val="2"/>
          <c:tx>
            <c:strRef>
              <c:f>Summary!$B$210</c:f>
              <c:strCache>
                <c:ptCount val="1"/>
                <c:pt idx="0">
                  <c:v>10G PON ONU/OLTs</c:v>
                </c:pt>
              </c:strCache>
            </c:strRef>
          </c:tx>
          <c:invertIfNegative val="0"/>
          <c:cat>
            <c:strRef>
              <c:f>Summary!$S$206:$AH$206</c:f>
              <c:strCache>
                <c:ptCount val="12"/>
                <c:pt idx="0">
                  <c:v>1Q 18</c:v>
                </c:pt>
                <c:pt idx="1">
                  <c:v>2Q 18</c:v>
                </c:pt>
                <c:pt idx="2">
                  <c:v>3Q 18</c:v>
                </c:pt>
                <c:pt idx="3">
                  <c:v>4Q 18</c:v>
                </c:pt>
                <c:pt idx="4">
                  <c:v>1Q 19</c:v>
                </c:pt>
                <c:pt idx="5">
                  <c:v>2Q 19</c:v>
                </c:pt>
                <c:pt idx="6">
                  <c:v>3Q 19</c:v>
                </c:pt>
                <c:pt idx="7">
                  <c:v>4Q 19</c:v>
                </c:pt>
                <c:pt idx="8">
                  <c:v>1Q 20</c:v>
                </c:pt>
                <c:pt idx="9">
                  <c:v>2Q 20</c:v>
                </c:pt>
                <c:pt idx="10">
                  <c:v>3Q 20</c:v>
                </c:pt>
                <c:pt idx="11">
                  <c:v>4Q 20</c:v>
                </c:pt>
              </c:strCache>
            </c:strRef>
          </c:cat>
          <c:val>
            <c:numRef>
              <c:f>Summary!$S$210:$AH$210</c:f>
              <c:numCache>
                <c:formatCode>_([$$-409]* #,##0.0_);_([$$-409]* \(#,##0.0\);_([$$-409]* "-"??_);_(@_)</c:formatCode>
                <c:ptCount val="12"/>
                <c:pt idx="0" formatCode="_(&quot;$&quot;* #,##0.0_);_(&quot;$&quot;* \(#,##0.0\);_(&quot;$&quot;* &quot;-&quot;??_);_(@_)">
                  <c:v>27.468900918825128</c:v>
                </c:pt>
                <c:pt idx="1">
                  <c:v>32.066944184203976</c:v>
                </c:pt>
                <c:pt idx="2" formatCode="_(&quot;$&quot;* #,##0.0_);_(&quot;$&quot;* \(#,##0.0\);_(&quot;$&quot;* &quot;-&quot;??_);_(@_)">
                  <c:v>0</c:v>
                </c:pt>
                <c:pt idx="3">
                  <c:v>0</c:v>
                </c:pt>
                <c:pt idx="4" formatCode="_(&quot;$&quot;* #,##0.0_);_(&quot;$&quot;* \(#,##0.0\);_(&quot;$&quot;* &quot;-&quot;??_);_(@_)">
                  <c:v>0</c:v>
                </c:pt>
                <c:pt idx="5">
                  <c:v>0</c:v>
                </c:pt>
                <c:pt idx="6" formatCode="_(&quot;$&quot;* #,##0.0_);_(&quot;$&quot;* \(#,##0.0\);_(&quot;$&quot;* &quot;-&quot;??_);_(@_)">
                  <c:v>0</c:v>
                </c:pt>
                <c:pt idx="7">
                  <c:v>0</c:v>
                </c:pt>
                <c:pt idx="8" formatCode="_(&quot;$&quot;* #,##0.0_);_(&quot;$&quot;* \(#,##0.0\);_(&quot;$&quot;* &quot;-&quot;??_);_(@_)">
                  <c:v>0</c:v>
                </c:pt>
                <c:pt idx="9">
                  <c:v>0</c:v>
                </c:pt>
                <c:pt idx="10" formatCode="_(&quot;$&quot;* #,##0.0_);_(&quot;$&quot;* \(#,##0.0\);_(&quot;$&quot;* &quot;-&quot;??_);_(@_)">
                  <c:v>0</c:v>
                </c:pt>
                <c:pt idx="11">
                  <c:v>0</c:v>
                </c:pt>
              </c:numCache>
            </c:numRef>
          </c:val>
          <c:extLst xmlns:c16r2="http://schemas.microsoft.com/office/drawing/2015/06/chart">
            <c:ext xmlns:c16="http://schemas.microsoft.com/office/drawing/2014/chart" uri="{C3380CC4-5D6E-409C-BE32-E72D297353CC}">
              <c16:uniqueId val="{00000002-E1DE-8E4E-A7FD-945CEF43288F}"/>
            </c:ext>
          </c:extLst>
        </c:ser>
        <c:dLbls>
          <c:showLegendKey val="0"/>
          <c:showVal val="0"/>
          <c:showCatName val="0"/>
          <c:showSerName val="0"/>
          <c:showPercent val="0"/>
          <c:showBubbleSize val="0"/>
        </c:dLbls>
        <c:gapWidth val="150"/>
        <c:axId val="485690368"/>
        <c:axId val="486654720"/>
      </c:barChart>
      <c:catAx>
        <c:axId val="485690368"/>
        <c:scaling>
          <c:orientation val="minMax"/>
        </c:scaling>
        <c:delete val="0"/>
        <c:axPos val="b"/>
        <c:numFmt formatCode="General" sourceLinked="0"/>
        <c:majorTickMark val="out"/>
        <c:minorTickMark val="none"/>
        <c:tickLblPos val="nextTo"/>
        <c:txPr>
          <a:bodyPr rot="-5400000" vert="horz"/>
          <a:lstStyle/>
          <a:p>
            <a:pPr>
              <a:defRPr sz="1400"/>
            </a:pPr>
            <a:endParaRPr lang="en-US"/>
          </a:p>
        </c:txPr>
        <c:crossAx val="486654720"/>
        <c:crosses val="autoZero"/>
        <c:auto val="1"/>
        <c:lblAlgn val="ctr"/>
        <c:lblOffset val="100"/>
        <c:noMultiLvlLbl val="0"/>
      </c:catAx>
      <c:valAx>
        <c:axId val="486654720"/>
        <c:scaling>
          <c:orientation val="minMax"/>
          <c:max val="100"/>
          <c:min val="0"/>
        </c:scaling>
        <c:delete val="0"/>
        <c:axPos val="l"/>
        <c:majorGridlines/>
        <c:title>
          <c:tx>
            <c:rich>
              <a:bodyPr rot="-5400000" vert="horz"/>
              <a:lstStyle/>
              <a:p>
                <a:pPr>
                  <a:defRPr sz="1400" b="0"/>
                </a:pPr>
                <a:r>
                  <a:rPr lang="en-US" sz="1400" b="0"/>
                  <a:t>Sales ($M)</a:t>
                </a:r>
              </a:p>
            </c:rich>
          </c:tx>
          <c:layout>
            <c:manualLayout>
              <c:xMode val="edge"/>
              <c:yMode val="edge"/>
              <c:x val="8.5507136515937509E-3"/>
              <c:y val="0.32093862021193598"/>
            </c:manualLayout>
          </c:layout>
          <c:overlay val="0"/>
        </c:title>
        <c:numFmt formatCode="_(&quot;$&quot;* #,##0_);_(&quot;$&quot;* \(#,##0\);_(&quot;$&quot;* &quot;-&quot;_);_(@_)" sourceLinked="0"/>
        <c:majorTickMark val="out"/>
        <c:minorTickMark val="none"/>
        <c:tickLblPos val="nextTo"/>
        <c:txPr>
          <a:bodyPr/>
          <a:lstStyle/>
          <a:p>
            <a:pPr>
              <a:defRPr sz="1400"/>
            </a:pPr>
            <a:endParaRPr lang="en-US"/>
          </a:p>
        </c:txPr>
        <c:crossAx val="485690368"/>
        <c:crosses val="autoZero"/>
        <c:crossBetween val="between"/>
        <c:majorUnit val="20"/>
      </c:valAx>
    </c:plotArea>
    <c:legend>
      <c:legendPos val="t"/>
      <c:layout>
        <c:manualLayout>
          <c:xMode val="edge"/>
          <c:yMode val="edge"/>
          <c:x val="0.23613909465371163"/>
          <c:y val="9.529562569736455E-2"/>
          <c:w val="0.66469462559794856"/>
          <c:h val="9.4992851480261098E-2"/>
        </c:manualLayout>
      </c:layout>
      <c:overlay val="0"/>
      <c:txPr>
        <a:bodyPr/>
        <a:lstStyle/>
        <a:p>
          <a:pPr>
            <a:defRPr sz="1400"/>
          </a:pPr>
          <a:endParaRPr lang="en-US"/>
        </a:p>
      </c:txPr>
    </c:legend>
    <c:plotVisOnly val="1"/>
    <c:dispBlanksAs val="gap"/>
    <c:showDLblsOverMax val="0"/>
  </c:chart>
  <c:spPr>
    <a:ln>
      <a:solidFill>
        <a:schemeClr val="tx1"/>
      </a:solidFill>
    </a:ln>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865746329191663"/>
          <c:y val="0.110655959144385"/>
          <c:w val="0.84604722970889512"/>
          <c:h val="0.71349581719510935"/>
        </c:manualLayout>
      </c:layout>
      <c:barChart>
        <c:barDir val="col"/>
        <c:grouping val="clustered"/>
        <c:varyColors val="0"/>
        <c:ser>
          <c:idx val="1"/>
          <c:order val="0"/>
          <c:tx>
            <c:strRef>
              <c:f>Summary!$B$69</c:f>
              <c:strCache>
                <c:ptCount val="1"/>
                <c:pt idx="0">
                  <c:v>Ethernet</c:v>
                </c:pt>
              </c:strCache>
            </c:strRef>
          </c:tx>
          <c:spPr>
            <a:solidFill>
              <a:srgbClr val="0000D4"/>
            </a:solidFill>
            <a:ln w="12700">
              <a:solidFill>
                <a:srgbClr val="000000"/>
              </a:solidFill>
              <a:prstDash val="solid"/>
            </a:ln>
          </c:spPr>
          <c:invertIfNegative val="0"/>
          <c:cat>
            <c:strRef>
              <c:f>Summary!$S$68:$AH$68</c:f>
              <c:strCache>
                <c:ptCount val="12"/>
                <c:pt idx="0">
                  <c:v>1Q 18</c:v>
                </c:pt>
                <c:pt idx="1">
                  <c:v>2Q 18</c:v>
                </c:pt>
                <c:pt idx="2">
                  <c:v>3Q 18</c:v>
                </c:pt>
                <c:pt idx="3">
                  <c:v>4Q 18</c:v>
                </c:pt>
                <c:pt idx="4">
                  <c:v>1Q 19</c:v>
                </c:pt>
                <c:pt idx="5">
                  <c:v>2Q 19</c:v>
                </c:pt>
                <c:pt idx="6">
                  <c:v>3Q 19</c:v>
                </c:pt>
                <c:pt idx="7">
                  <c:v>4Q 19</c:v>
                </c:pt>
                <c:pt idx="8">
                  <c:v>1Q 20</c:v>
                </c:pt>
                <c:pt idx="9">
                  <c:v>2Q 20</c:v>
                </c:pt>
                <c:pt idx="10">
                  <c:v>3Q 20</c:v>
                </c:pt>
                <c:pt idx="11">
                  <c:v>4Q 20</c:v>
                </c:pt>
              </c:strCache>
            </c:strRef>
          </c:cat>
          <c:val>
            <c:numRef>
              <c:f>Summary!$S$69:$AH$69</c:f>
              <c:numCache>
                <c:formatCode>_("$"* #,##0_);_("$"* \(#,##0\);_("$"* "-"??_);_(@_)</c:formatCode>
                <c:ptCount val="12"/>
                <c:pt idx="0">
                  <c:v>798.4545468531262</c:v>
                </c:pt>
                <c:pt idx="1">
                  <c:v>826.28005662668977</c:v>
                </c:pt>
                <c:pt idx="2">
                  <c:v>0</c:v>
                </c:pt>
                <c:pt idx="3">
                  <c:v>0</c:v>
                </c:pt>
                <c:pt idx="4">
                  <c:v>0</c:v>
                </c:pt>
                <c:pt idx="5">
                  <c:v>0</c:v>
                </c:pt>
                <c:pt idx="6">
                  <c:v>0</c:v>
                </c:pt>
                <c:pt idx="7">
                  <c:v>0</c:v>
                </c:pt>
                <c:pt idx="8">
                  <c:v>0</c:v>
                </c:pt>
                <c:pt idx="9">
                  <c:v>0</c:v>
                </c:pt>
                <c:pt idx="10">
                  <c:v>0</c:v>
                </c:pt>
                <c:pt idx="11">
                  <c:v>0</c:v>
                </c:pt>
              </c:numCache>
            </c:numRef>
          </c:val>
          <c:extLst xmlns:c16r2="http://schemas.microsoft.com/office/drawing/2015/06/chart">
            <c:ext xmlns:c16="http://schemas.microsoft.com/office/drawing/2014/chart" uri="{C3380CC4-5D6E-409C-BE32-E72D297353CC}">
              <c16:uniqueId val="{00000000-D84D-4641-8F3B-A25B5B269125}"/>
            </c:ext>
          </c:extLst>
        </c:ser>
        <c:ser>
          <c:idx val="5"/>
          <c:order val="1"/>
          <c:tx>
            <c:strRef>
              <c:f>Summary!$B$70</c:f>
              <c:strCache>
                <c:ptCount val="1"/>
                <c:pt idx="0">
                  <c:v>Fibre Channel</c:v>
                </c:pt>
              </c:strCache>
            </c:strRef>
          </c:tx>
          <c:spPr>
            <a:solidFill>
              <a:srgbClr val="FF9900"/>
            </a:solidFill>
            <a:ln w="12700">
              <a:solidFill>
                <a:srgbClr val="000000"/>
              </a:solidFill>
              <a:prstDash val="solid"/>
            </a:ln>
          </c:spPr>
          <c:invertIfNegative val="0"/>
          <c:cat>
            <c:strRef>
              <c:f>Summary!$S$68:$AH$68</c:f>
              <c:strCache>
                <c:ptCount val="12"/>
                <c:pt idx="0">
                  <c:v>1Q 18</c:v>
                </c:pt>
                <c:pt idx="1">
                  <c:v>2Q 18</c:v>
                </c:pt>
                <c:pt idx="2">
                  <c:v>3Q 18</c:v>
                </c:pt>
                <c:pt idx="3">
                  <c:v>4Q 18</c:v>
                </c:pt>
                <c:pt idx="4">
                  <c:v>1Q 19</c:v>
                </c:pt>
                <c:pt idx="5">
                  <c:v>2Q 19</c:v>
                </c:pt>
                <c:pt idx="6">
                  <c:v>3Q 19</c:v>
                </c:pt>
                <c:pt idx="7">
                  <c:v>4Q 19</c:v>
                </c:pt>
                <c:pt idx="8">
                  <c:v>1Q 20</c:v>
                </c:pt>
                <c:pt idx="9">
                  <c:v>2Q 20</c:v>
                </c:pt>
                <c:pt idx="10">
                  <c:v>3Q 20</c:v>
                </c:pt>
                <c:pt idx="11">
                  <c:v>4Q 20</c:v>
                </c:pt>
              </c:strCache>
            </c:strRef>
          </c:cat>
          <c:val>
            <c:numRef>
              <c:f>Summary!$S$70:$AH$70</c:f>
              <c:numCache>
                <c:formatCode>_("$"* #,##0_);_("$"* \(#,##0\);_("$"* "-"??_);_(@_)</c:formatCode>
                <c:ptCount val="12"/>
                <c:pt idx="0">
                  <c:v>52.69512600000003</c:v>
                </c:pt>
                <c:pt idx="1">
                  <c:v>59.079756000000032</c:v>
                </c:pt>
                <c:pt idx="2">
                  <c:v>0</c:v>
                </c:pt>
                <c:pt idx="3">
                  <c:v>0</c:v>
                </c:pt>
                <c:pt idx="4">
                  <c:v>0</c:v>
                </c:pt>
                <c:pt idx="5">
                  <c:v>0</c:v>
                </c:pt>
                <c:pt idx="6">
                  <c:v>0</c:v>
                </c:pt>
                <c:pt idx="7">
                  <c:v>0</c:v>
                </c:pt>
                <c:pt idx="8">
                  <c:v>0</c:v>
                </c:pt>
                <c:pt idx="9">
                  <c:v>0</c:v>
                </c:pt>
                <c:pt idx="10">
                  <c:v>0</c:v>
                </c:pt>
                <c:pt idx="11">
                  <c:v>0</c:v>
                </c:pt>
              </c:numCache>
            </c:numRef>
          </c:val>
          <c:extLst xmlns:c16r2="http://schemas.microsoft.com/office/drawing/2015/06/chart">
            <c:ext xmlns:c16="http://schemas.microsoft.com/office/drawing/2014/chart" uri="{C3380CC4-5D6E-409C-BE32-E72D297353CC}">
              <c16:uniqueId val="{00000001-D84D-4641-8F3B-A25B5B269125}"/>
            </c:ext>
          </c:extLst>
        </c:ser>
        <c:ser>
          <c:idx val="4"/>
          <c:order val="2"/>
          <c:tx>
            <c:strRef>
              <c:f>Summary!$B$71</c:f>
              <c:strCache>
                <c:ptCount val="1"/>
                <c:pt idx="0">
                  <c:v>Optical Interconnects</c:v>
                </c:pt>
              </c:strCache>
            </c:strRef>
          </c:tx>
          <c:spPr>
            <a:solidFill>
              <a:srgbClr val="800080"/>
            </a:solidFill>
            <a:ln w="12700">
              <a:solidFill>
                <a:srgbClr val="000000"/>
              </a:solidFill>
              <a:prstDash val="solid"/>
            </a:ln>
          </c:spPr>
          <c:invertIfNegative val="0"/>
          <c:cat>
            <c:strRef>
              <c:f>Summary!$S$68:$AH$68</c:f>
              <c:strCache>
                <c:ptCount val="12"/>
                <c:pt idx="0">
                  <c:v>1Q 18</c:v>
                </c:pt>
                <c:pt idx="1">
                  <c:v>2Q 18</c:v>
                </c:pt>
                <c:pt idx="2">
                  <c:v>3Q 18</c:v>
                </c:pt>
                <c:pt idx="3">
                  <c:v>4Q 18</c:v>
                </c:pt>
                <c:pt idx="4">
                  <c:v>1Q 19</c:v>
                </c:pt>
                <c:pt idx="5">
                  <c:v>2Q 19</c:v>
                </c:pt>
                <c:pt idx="6">
                  <c:v>3Q 19</c:v>
                </c:pt>
                <c:pt idx="7">
                  <c:v>4Q 19</c:v>
                </c:pt>
                <c:pt idx="8">
                  <c:v>1Q 20</c:v>
                </c:pt>
                <c:pt idx="9">
                  <c:v>2Q 20</c:v>
                </c:pt>
                <c:pt idx="10">
                  <c:v>3Q 20</c:v>
                </c:pt>
                <c:pt idx="11">
                  <c:v>4Q 20</c:v>
                </c:pt>
              </c:strCache>
            </c:strRef>
          </c:cat>
          <c:val>
            <c:numRef>
              <c:f>Summary!$S$71:$AH$71</c:f>
              <c:numCache>
                <c:formatCode>_("$"* #,##0_);_("$"* \(#,##0\);_("$"* "-"??_);_(@_)</c:formatCode>
                <c:ptCount val="12"/>
                <c:pt idx="0">
                  <c:v>51.167143999999986</c:v>
                </c:pt>
                <c:pt idx="1">
                  <c:v>62.580782000000006</c:v>
                </c:pt>
                <c:pt idx="2">
                  <c:v>0</c:v>
                </c:pt>
                <c:pt idx="3">
                  <c:v>0</c:v>
                </c:pt>
                <c:pt idx="4">
                  <c:v>0</c:v>
                </c:pt>
                <c:pt idx="5">
                  <c:v>0</c:v>
                </c:pt>
                <c:pt idx="6">
                  <c:v>0</c:v>
                </c:pt>
                <c:pt idx="7">
                  <c:v>0</c:v>
                </c:pt>
                <c:pt idx="8">
                  <c:v>0</c:v>
                </c:pt>
                <c:pt idx="9">
                  <c:v>0</c:v>
                </c:pt>
                <c:pt idx="10">
                  <c:v>0</c:v>
                </c:pt>
                <c:pt idx="11">
                  <c:v>0</c:v>
                </c:pt>
              </c:numCache>
            </c:numRef>
          </c:val>
          <c:extLst xmlns:c16r2="http://schemas.microsoft.com/office/drawing/2015/06/chart">
            <c:ext xmlns:c16="http://schemas.microsoft.com/office/drawing/2014/chart" uri="{C3380CC4-5D6E-409C-BE32-E72D297353CC}">
              <c16:uniqueId val="{00000002-D84D-4641-8F3B-A25B5B269125}"/>
            </c:ext>
          </c:extLst>
        </c:ser>
        <c:dLbls>
          <c:showLegendKey val="0"/>
          <c:showVal val="0"/>
          <c:showCatName val="0"/>
          <c:showSerName val="0"/>
          <c:showPercent val="0"/>
          <c:showBubbleSize val="0"/>
        </c:dLbls>
        <c:gapWidth val="150"/>
        <c:axId val="486976128"/>
        <c:axId val="487076224"/>
      </c:barChart>
      <c:catAx>
        <c:axId val="486976128"/>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400" b="0" i="0" u="none" strike="noStrike" baseline="0">
                <a:solidFill>
                  <a:srgbClr val="000000"/>
                </a:solidFill>
                <a:latin typeface="Arial"/>
                <a:ea typeface="Arial"/>
                <a:cs typeface="Arial"/>
              </a:defRPr>
            </a:pPr>
            <a:endParaRPr lang="en-US"/>
          </a:p>
        </c:txPr>
        <c:crossAx val="487076224"/>
        <c:crosses val="autoZero"/>
        <c:auto val="1"/>
        <c:lblAlgn val="ctr"/>
        <c:lblOffset val="100"/>
        <c:tickLblSkip val="1"/>
        <c:tickMarkSkip val="1"/>
        <c:noMultiLvlLbl val="0"/>
      </c:catAx>
      <c:valAx>
        <c:axId val="487076224"/>
        <c:scaling>
          <c:orientation val="minMax"/>
          <c:min val="0"/>
        </c:scaling>
        <c:delete val="0"/>
        <c:axPos val="l"/>
        <c:majorGridlines>
          <c:spPr>
            <a:ln w="3175">
              <a:solidFill>
                <a:srgbClr val="000000"/>
              </a:solidFill>
              <a:prstDash val="solid"/>
            </a:ln>
          </c:spPr>
        </c:majorGridlines>
        <c:title>
          <c:tx>
            <c:rich>
              <a:bodyPr/>
              <a:lstStyle/>
              <a:p>
                <a:pPr>
                  <a:defRPr sz="1600" b="0" i="0" u="none" strike="noStrike" baseline="0">
                    <a:solidFill>
                      <a:srgbClr val="000000"/>
                    </a:solidFill>
                    <a:latin typeface="Arial"/>
                    <a:ea typeface="Arial"/>
                    <a:cs typeface="Arial"/>
                  </a:defRPr>
                </a:pPr>
                <a:r>
                  <a:rPr lang="en-US" sz="1600"/>
                  <a:t>Sales ($M)</a:t>
                </a:r>
              </a:p>
            </c:rich>
          </c:tx>
          <c:layout>
            <c:manualLayout>
              <c:xMode val="edge"/>
              <c:yMode val="edge"/>
              <c:x val="1.6949284565235801E-2"/>
              <c:y val="0.35779871778322803"/>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a:ea typeface="Arial"/>
                <a:cs typeface="Arial"/>
              </a:defRPr>
            </a:pPr>
            <a:endParaRPr lang="en-US"/>
          </a:p>
        </c:txPr>
        <c:crossAx val="486976128"/>
        <c:crosses val="autoZero"/>
        <c:crossBetween val="between"/>
        <c:majorUnit val="200"/>
        <c:minorUnit val="25"/>
      </c:valAx>
      <c:spPr>
        <a:noFill/>
        <a:ln w="12700">
          <a:solidFill>
            <a:srgbClr val="808080"/>
          </a:solidFill>
          <a:prstDash val="solid"/>
        </a:ln>
      </c:spPr>
    </c:plotArea>
    <c:legend>
      <c:legendPos val="t"/>
      <c:layout>
        <c:manualLayout>
          <c:xMode val="edge"/>
          <c:yMode val="edge"/>
          <c:x val="0.13395658152408299"/>
          <c:y val="3.3912583993883E-2"/>
          <c:w val="0.77422785857183696"/>
          <c:h val="5.5471779767986999E-2"/>
        </c:manualLayout>
      </c:layout>
      <c:overlay val="0"/>
      <c:spPr>
        <a:solidFill>
          <a:srgbClr val="FFFFFF"/>
        </a:solidFill>
        <a:ln w="3175">
          <a:noFill/>
          <a:prstDash val="solid"/>
        </a:ln>
      </c:spPr>
      <c:txPr>
        <a:bodyPr/>
        <a:lstStyle/>
        <a:p>
          <a:pPr>
            <a:defRPr sz="14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5" r="0.750000000000005" t="1" header="0.5" footer="0.5"/>
    <c:pageSetup orientation="landscape" horizontalDpi="-3" verticalDpi="0"/>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028026213742439"/>
          <c:y val="5.246265161089652E-2"/>
          <c:w val="0.8501401661164999"/>
          <c:h val="0.74925910477904856"/>
        </c:manualLayout>
      </c:layout>
      <c:barChart>
        <c:barDir val="col"/>
        <c:grouping val="clustered"/>
        <c:varyColors val="0"/>
        <c:ser>
          <c:idx val="0"/>
          <c:order val="0"/>
          <c:tx>
            <c:strRef>
              <c:f>Summary!$B$280</c:f>
              <c:strCache>
                <c:ptCount val="1"/>
                <c:pt idx="0">
                  <c:v>6 Gbps grey optics</c:v>
                </c:pt>
              </c:strCache>
            </c:strRef>
          </c:tx>
          <c:invertIfNegative val="0"/>
          <c:cat>
            <c:strRef>
              <c:f>Summary!$S$277:$AH$277</c:f>
              <c:strCache>
                <c:ptCount val="12"/>
                <c:pt idx="0">
                  <c:v>1Q 18</c:v>
                </c:pt>
                <c:pt idx="1">
                  <c:v>2Q 18</c:v>
                </c:pt>
                <c:pt idx="2">
                  <c:v>3Q 18</c:v>
                </c:pt>
                <c:pt idx="3">
                  <c:v>4Q 18</c:v>
                </c:pt>
                <c:pt idx="4">
                  <c:v>1Q 19</c:v>
                </c:pt>
                <c:pt idx="5">
                  <c:v>2Q 19</c:v>
                </c:pt>
                <c:pt idx="6">
                  <c:v>3Q 19</c:v>
                </c:pt>
                <c:pt idx="7">
                  <c:v>4Q 19</c:v>
                </c:pt>
                <c:pt idx="8">
                  <c:v>1Q 20</c:v>
                </c:pt>
                <c:pt idx="9">
                  <c:v>2Q 20</c:v>
                </c:pt>
                <c:pt idx="10">
                  <c:v>3Q 20</c:v>
                </c:pt>
                <c:pt idx="11">
                  <c:v>4Q 20</c:v>
                </c:pt>
              </c:strCache>
            </c:strRef>
          </c:cat>
          <c:val>
            <c:numRef>
              <c:f>Summary!$S$280:$AH$280</c:f>
              <c:numCache>
                <c:formatCode>_([$$-409]* #,##0.0_);_([$$-409]* \(#,##0.0\);_([$$-409]* "-"??_);_(@_)</c:formatCode>
                <c:ptCount val="12"/>
                <c:pt idx="0">
                  <c:v>20.184927000000005</c:v>
                </c:pt>
                <c:pt idx="1">
                  <c:v>18.951944750000003</c:v>
                </c:pt>
                <c:pt idx="2">
                  <c:v>0</c:v>
                </c:pt>
                <c:pt idx="3">
                  <c:v>0</c:v>
                </c:pt>
                <c:pt idx="4">
                  <c:v>0</c:v>
                </c:pt>
                <c:pt idx="5">
                  <c:v>0</c:v>
                </c:pt>
                <c:pt idx="6">
                  <c:v>0</c:v>
                </c:pt>
                <c:pt idx="7">
                  <c:v>0</c:v>
                </c:pt>
                <c:pt idx="8">
                  <c:v>0</c:v>
                </c:pt>
                <c:pt idx="9">
                  <c:v>0</c:v>
                </c:pt>
                <c:pt idx="10">
                  <c:v>0</c:v>
                </c:pt>
                <c:pt idx="11">
                  <c:v>0</c:v>
                </c:pt>
              </c:numCache>
            </c:numRef>
          </c:val>
          <c:extLst xmlns:c16r2="http://schemas.microsoft.com/office/drawing/2015/06/chart">
            <c:ext xmlns:c16="http://schemas.microsoft.com/office/drawing/2014/chart" uri="{C3380CC4-5D6E-409C-BE32-E72D297353CC}">
              <c16:uniqueId val="{00000002-9370-0849-B149-3C224E0EDC34}"/>
            </c:ext>
          </c:extLst>
        </c:ser>
        <c:ser>
          <c:idx val="2"/>
          <c:order val="1"/>
          <c:tx>
            <c:strRef>
              <c:f>Summary!$B$281</c:f>
              <c:strCache>
                <c:ptCount val="1"/>
                <c:pt idx="0">
                  <c:v>10 Gbps grey optics</c:v>
                </c:pt>
              </c:strCache>
            </c:strRef>
          </c:tx>
          <c:invertIfNegative val="0"/>
          <c:cat>
            <c:strRef>
              <c:f>Summary!$S$277:$AH$277</c:f>
              <c:strCache>
                <c:ptCount val="12"/>
                <c:pt idx="0">
                  <c:v>1Q 18</c:v>
                </c:pt>
                <c:pt idx="1">
                  <c:v>2Q 18</c:v>
                </c:pt>
                <c:pt idx="2">
                  <c:v>3Q 18</c:v>
                </c:pt>
                <c:pt idx="3">
                  <c:v>4Q 18</c:v>
                </c:pt>
                <c:pt idx="4">
                  <c:v>1Q 19</c:v>
                </c:pt>
                <c:pt idx="5">
                  <c:v>2Q 19</c:v>
                </c:pt>
                <c:pt idx="6">
                  <c:v>3Q 19</c:v>
                </c:pt>
                <c:pt idx="7">
                  <c:v>4Q 19</c:v>
                </c:pt>
                <c:pt idx="8">
                  <c:v>1Q 20</c:v>
                </c:pt>
                <c:pt idx="9">
                  <c:v>2Q 20</c:v>
                </c:pt>
                <c:pt idx="10">
                  <c:v>3Q 20</c:v>
                </c:pt>
                <c:pt idx="11">
                  <c:v>4Q 20</c:v>
                </c:pt>
              </c:strCache>
            </c:strRef>
          </c:cat>
          <c:val>
            <c:numRef>
              <c:f>Summary!$S$281:$AH$281</c:f>
              <c:numCache>
                <c:formatCode>_([$$-409]* #,##0.0_);_([$$-409]* \(#,##0.0\);_([$$-409]* "-"??_);_(@_)</c:formatCode>
                <c:ptCount val="12"/>
                <c:pt idx="0">
                  <c:v>19.286676486782259</c:v>
                </c:pt>
                <c:pt idx="1">
                  <c:v>23.348576210026859</c:v>
                </c:pt>
                <c:pt idx="2">
                  <c:v>0</c:v>
                </c:pt>
                <c:pt idx="3">
                  <c:v>0</c:v>
                </c:pt>
                <c:pt idx="4">
                  <c:v>0</c:v>
                </c:pt>
                <c:pt idx="5">
                  <c:v>0</c:v>
                </c:pt>
                <c:pt idx="6">
                  <c:v>0</c:v>
                </c:pt>
                <c:pt idx="7">
                  <c:v>0</c:v>
                </c:pt>
                <c:pt idx="8">
                  <c:v>0</c:v>
                </c:pt>
                <c:pt idx="9">
                  <c:v>0</c:v>
                </c:pt>
                <c:pt idx="10">
                  <c:v>0</c:v>
                </c:pt>
                <c:pt idx="11">
                  <c:v>0</c:v>
                </c:pt>
              </c:numCache>
            </c:numRef>
          </c:val>
          <c:extLst xmlns:c16r2="http://schemas.microsoft.com/office/drawing/2015/06/chart">
            <c:ext xmlns:c16="http://schemas.microsoft.com/office/drawing/2014/chart" uri="{C3380CC4-5D6E-409C-BE32-E72D297353CC}">
              <c16:uniqueId val="{00000003-9370-0849-B149-3C224E0EDC34}"/>
            </c:ext>
          </c:extLst>
        </c:ser>
        <c:ser>
          <c:idx val="4"/>
          <c:order val="2"/>
          <c:tx>
            <c:strRef>
              <c:f>Summary!$B$282</c:f>
              <c:strCache>
                <c:ptCount val="1"/>
                <c:pt idx="0">
                  <c:v>25 Gbps grey optics</c:v>
                </c:pt>
              </c:strCache>
            </c:strRef>
          </c:tx>
          <c:invertIfNegative val="0"/>
          <c:cat>
            <c:strRef>
              <c:f>Summary!$S$277:$AH$277</c:f>
              <c:strCache>
                <c:ptCount val="12"/>
                <c:pt idx="0">
                  <c:v>1Q 18</c:v>
                </c:pt>
                <c:pt idx="1">
                  <c:v>2Q 18</c:v>
                </c:pt>
                <c:pt idx="2">
                  <c:v>3Q 18</c:v>
                </c:pt>
                <c:pt idx="3">
                  <c:v>4Q 18</c:v>
                </c:pt>
                <c:pt idx="4">
                  <c:v>1Q 19</c:v>
                </c:pt>
                <c:pt idx="5">
                  <c:v>2Q 19</c:v>
                </c:pt>
                <c:pt idx="6">
                  <c:v>3Q 19</c:v>
                </c:pt>
                <c:pt idx="7">
                  <c:v>4Q 19</c:v>
                </c:pt>
                <c:pt idx="8">
                  <c:v>1Q 20</c:v>
                </c:pt>
                <c:pt idx="9">
                  <c:v>2Q 20</c:v>
                </c:pt>
                <c:pt idx="10">
                  <c:v>3Q 20</c:v>
                </c:pt>
                <c:pt idx="11">
                  <c:v>4Q 20</c:v>
                </c:pt>
              </c:strCache>
            </c:strRef>
          </c:cat>
          <c:val>
            <c:numRef>
              <c:f>Summary!$S$282:$AH$282</c:f>
              <c:numCache>
                <c:formatCode>_([$$-409]* #,##0_);_([$$-409]* \(#,##0\);_([$$-409]* "-"??_);_(@_)</c:formatCode>
                <c:ptCount val="12"/>
                <c:pt idx="0">
                  <c:v>0.82448055985709434</c:v>
                </c:pt>
                <c:pt idx="1">
                  <c:v>0.90083890916769105</c:v>
                </c:pt>
                <c:pt idx="2">
                  <c:v>0</c:v>
                </c:pt>
                <c:pt idx="3">
                  <c:v>0</c:v>
                </c:pt>
                <c:pt idx="4">
                  <c:v>0</c:v>
                </c:pt>
                <c:pt idx="5">
                  <c:v>0</c:v>
                </c:pt>
                <c:pt idx="6">
                  <c:v>0</c:v>
                </c:pt>
                <c:pt idx="7">
                  <c:v>0</c:v>
                </c:pt>
                <c:pt idx="8">
                  <c:v>0</c:v>
                </c:pt>
                <c:pt idx="9">
                  <c:v>0</c:v>
                </c:pt>
                <c:pt idx="10">
                  <c:v>0</c:v>
                </c:pt>
                <c:pt idx="11">
                  <c:v>0</c:v>
                </c:pt>
              </c:numCache>
            </c:numRef>
          </c:val>
          <c:extLst xmlns:c16r2="http://schemas.microsoft.com/office/drawing/2015/06/chart">
            <c:ext xmlns:c16="http://schemas.microsoft.com/office/drawing/2014/chart" uri="{C3380CC4-5D6E-409C-BE32-E72D297353CC}">
              <c16:uniqueId val="{00000004-9370-0849-B149-3C224E0EDC34}"/>
            </c:ext>
          </c:extLst>
        </c:ser>
        <c:ser>
          <c:idx val="5"/>
          <c:order val="3"/>
          <c:tx>
            <c:strRef>
              <c:f>Summary!$B$284</c:f>
              <c:strCache>
                <c:ptCount val="1"/>
                <c:pt idx="0">
                  <c:v>10/25G CWDM/DWDM </c:v>
                </c:pt>
              </c:strCache>
            </c:strRef>
          </c:tx>
          <c:invertIfNegative val="0"/>
          <c:cat>
            <c:strRef>
              <c:f>Summary!$S$277:$AH$277</c:f>
              <c:strCache>
                <c:ptCount val="12"/>
                <c:pt idx="0">
                  <c:v>1Q 18</c:v>
                </c:pt>
                <c:pt idx="1">
                  <c:v>2Q 18</c:v>
                </c:pt>
                <c:pt idx="2">
                  <c:v>3Q 18</c:v>
                </c:pt>
                <c:pt idx="3">
                  <c:v>4Q 18</c:v>
                </c:pt>
                <c:pt idx="4">
                  <c:v>1Q 19</c:v>
                </c:pt>
                <c:pt idx="5">
                  <c:v>2Q 19</c:v>
                </c:pt>
                <c:pt idx="6">
                  <c:v>3Q 19</c:v>
                </c:pt>
                <c:pt idx="7">
                  <c:v>4Q 19</c:v>
                </c:pt>
                <c:pt idx="8">
                  <c:v>1Q 20</c:v>
                </c:pt>
                <c:pt idx="9">
                  <c:v>2Q 20</c:v>
                </c:pt>
                <c:pt idx="10">
                  <c:v>3Q 20</c:v>
                </c:pt>
                <c:pt idx="11">
                  <c:v>4Q 20</c:v>
                </c:pt>
              </c:strCache>
            </c:strRef>
          </c:cat>
          <c:val>
            <c:numRef>
              <c:f>Summary!$S$284:$AH$284</c:f>
              <c:numCache>
                <c:formatCode>_([$$-409]* #,##0_);_([$$-409]* \(#,##0\);_([$$-409]* "-"??_);_(@_)</c:formatCode>
                <c:ptCount val="12"/>
                <c:pt idx="0">
                  <c:v>5.3152164458919806</c:v>
                </c:pt>
                <c:pt idx="1">
                  <c:v>5.7988963146798103</c:v>
                </c:pt>
                <c:pt idx="2">
                  <c:v>0</c:v>
                </c:pt>
                <c:pt idx="3">
                  <c:v>0</c:v>
                </c:pt>
                <c:pt idx="4">
                  <c:v>0</c:v>
                </c:pt>
                <c:pt idx="5">
                  <c:v>0</c:v>
                </c:pt>
                <c:pt idx="6">
                  <c:v>0</c:v>
                </c:pt>
                <c:pt idx="7">
                  <c:v>0</c:v>
                </c:pt>
                <c:pt idx="8">
                  <c:v>0</c:v>
                </c:pt>
                <c:pt idx="9">
                  <c:v>0</c:v>
                </c:pt>
                <c:pt idx="10">
                  <c:v>0</c:v>
                </c:pt>
                <c:pt idx="11">
                  <c:v>0</c:v>
                </c:pt>
              </c:numCache>
            </c:numRef>
          </c:val>
          <c:extLst xmlns:c16r2="http://schemas.microsoft.com/office/drawing/2015/06/chart">
            <c:ext xmlns:c16="http://schemas.microsoft.com/office/drawing/2014/chart" uri="{C3380CC4-5D6E-409C-BE32-E72D297353CC}">
              <c16:uniqueId val="{00000005-9370-0849-B149-3C224E0EDC34}"/>
            </c:ext>
          </c:extLst>
        </c:ser>
        <c:dLbls>
          <c:showLegendKey val="0"/>
          <c:showVal val="0"/>
          <c:showCatName val="0"/>
          <c:showSerName val="0"/>
          <c:showPercent val="0"/>
          <c:showBubbleSize val="0"/>
        </c:dLbls>
        <c:gapWidth val="150"/>
        <c:axId val="489070976"/>
        <c:axId val="489072896"/>
      </c:barChart>
      <c:catAx>
        <c:axId val="489070976"/>
        <c:scaling>
          <c:orientation val="minMax"/>
        </c:scaling>
        <c:delete val="0"/>
        <c:axPos val="b"/>
        <c:numFmt formatCode="General" sourceLinked="0"/>
        <c:majorTickMark val="out"/>
        <c:minorTickMark val="none"/>
        <c:tickLblPos val="nextTo"/>
        <c:txPr>
          <a:bodyPr rot="-5400000" vert="horz"/>
          <a:lstStyle/>
          <a:p>
            <a:pPr>
              <a:defRPr sz="1400"/>
            </a:pPr>
            <a:endParaRPr lang="en-US"/>
          </a:p>
        </c:txPr>
        <c:crossAx val="489072896"/>
        <c:crosses val="autoZero"/>
        <c:auto val="1"/>
        <c:lblAlgn val="ctr"/>
        <c:lblOffset val="100"/>
        <c:noMultiLvlLbl val="0"/>
      </c:catAx>
      <c:valAx>
        <c:axId val="489072896"/>
        <c:scaling>
          <c:orientation val="minMax"/>
          <c:min val="0"/>
        </c:scaling>
        <c:delete val="0"/>
        <c:axPos val="l"/>
        <c:majorGridlines/>
        <c:title>
          <c:tx>
            <c:rich>
              <a:bodyPr rot="-5400000" vert="horz"/>
              <a:lstStyle/>
              <a:p>
                <a:pPr>
                  <a:defRPr sz="1400" b="0"/>
                </a:pPr>
                <a:r>
                  <a:rPr lang="en-US" sz="1400" b="0"/>
                  <a:t>Sales ($M)</a:t>
                </a:r>
              </a:p>
              <a:p>
                <a:pPr>
                  <a:defRPr sz="1400" b="0"/>
                </a:pPr>
                <a:endParaRPr lang="en-US" sz="1400" b="0"/>
              </a:p>
            </c:rich>
          </c:tx>
          <c:overlay val="0"/>
        </c:title>
        <c:numFmt formatCode="&quot;$&quot;#,##0" sourceLinked="0"/>
        <c:majorTickMark val="out"/>
        <c:minorTickMark val="none"/>
        <c:tickLblPos val="nextTo"/>
        <c:txPr>
          <a:bodyPr/>
          <a:lstStyle/>
          <a:p>
            <a:pPr>
              <a:defRPr sz="1400"/>
            </a:pPr>
            <a:endParaRPr lang="en-US"/>
          </a:p>
        </c:txPr>
        <c:crossAx val="489070976"/>
        <c:crosses val="autoZero"/>
        <c:crossBetween val="between"/>
        <c:majorUnit val="20"/>
      </c:valAx>
    </c:plotArea>
    <c:legend>
      <c:legendPos val="t"/>
      <c:layout>
        <c:manualLayout>
          <c:xMode val="edge"/>
          <c:yMode val="edge"/>
          <c:x val="0.13096633538810812"/>
          <c:y val="6.535710543371534E-2"/>
          <c:w val="0.27271005759234346"/>
          <c:h val="0.33073217411263511"/>
        </c:manualLayout>
      </c:layout>
      <c:overlay val="0"/>
      <c:spPr>
        <a:solidFill>
          <a:schemeClr val="bg1"/>
        </a:solidFill>
        <a:ln>
          <a:solidFill>
            <a:schemeClr val="tx1">
              <a:lumMod val="75000"/>
              <a:lumOff val="25000"/>
            </a:schemeClr>
          </a:solidFill>
        </a:ln>
      </c:spPr>
      <c:txPr>
        <a:bodyPr/>
        <a:lstStyle/>
        <a:p>
          <a:pPr>
            <a:defRPr sz="1400"/>
          </a:pPr>
          <a:endParaRPr lang="en-US"/>
        </a:p>
      </c:txPr>
    </c:legend>
    <c:plotVisOnly val="1"/>
    <c:dispBlanksAs val="gap"/>
    <c:showDLblsOverMax val="0"/>
  </c:chart>
  <c:spPr>
    <a:ln>
      <a:solidFill>
        <a:schemeClr val="tx1"/>
      </a:solidFill>
    </a:ln>
  </c:spPr>
  <c:printSettings>
    <c:headerFooter/>
    <c:pageMargins b="0.750000000000001" l="0.70000000000000095" r="0.70000000000000095" t="0.750000000000001"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hart" Target="../charts/chart47.xml"/><Relationship Id="rId1" Type="http://schemas.openxmlformats.org/officeDocument/2006/relationships/chart" Target="../charts/chart46.xml"/></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1.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0.xml"/><Relationship Id="rId5" Type="http://schemas.openxmlformats.org/officeDocument/2006/relationships/chart" Target="../charts/chart5.xml"/><Relationship Id="rId10" Type="http://schemas.openxmlformats.org/officeDocument/2006/relationships/image" Target="../media/image1.png"/><Relationship Id="rId4" Type="http://schemas.openxmlformats.org/officeDocument/2006/relationships/chart" Target="../charts/chart4.xml"/><Relationship Id="rId9" Type="http://schemas.openxmlformats.org/officeDocument/2006/relationships/chart" Target="../charts/chart9.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8" Type="http://schemas.openxmlformats.org/officeDocument/2006/relationships/chart" Target="../charts/chart19.xml"/><Relationship Id="rId13" Type="http://schemas.openxmlformats.org/officeDocument/2006/relationships/chart" Target="../charts/chart24.xml"/><Relationship Id="rId18" Type="http://schemas.openxmlformats.org/officeDocument/2006/relationships/chart" Target="../charts/chart29.xml"/><Relationship Id="rId26" Type="http://schemas.openxmlformats.org/officeDocument/2006/relationships/chart" Target="../charts/chart37.xml"/><Relationship Id="rId3" Type="http://schemas.openxmlformats.org/officeDocument/2006/relationships/chart" Target="../charts/chart14.xml"/><Relationship Id="rId21" Type="http://schemas.openxmlformats.org/officeDocument/2006/relationships/chart" Target="../charts/chart32.xml"/><Relationship Id="rId34" Type="http://schemas.openxmlformats.org/officeDocument/2006/relationships/chart" Target="../charts/chart44.xml"/><Relationship Id="rId7" Type="http://schemas.openxmlformats.org/officeDocument/2006/relationships/chart" Target="../charts/chart18.xml"/><Relationship Id="rId12" Type="http://schemas.openxmlformats.org/officeDocument/2006/relationships/chart" Target="../charts/chart23.xml"/><Relationship Id="rId17" Type="http://schemas.openxmlformats.org/officeDocument/2006/relationships/chart" Target="../charts/chart28.xml"/><Relationship Id="rId25" Type="http://schemas.openxmlformats.org/officeDocument/2006/relationships/chart" Target="../charts/chart36.xml"/><Relationship Id="rId33" Type="http://schemas.openxmlformats.org/officeDocument/2006/relationships/chart" Target="../charts/chart43.xml"/><Relationship Id="rId2" Type="http://schemas.openxmlformats.org/officeDocument/2006/relationships/chart" Target="../charts/chart13.xml"/><Relationship Id="rId16" Type="http://schemas.openxmlformats.org/officeDocument/2006/relationships/chart" Target="../charts/chart27.xml"/><Relationship Id="rId20" Type="http://schemas.openxmlformats.org/officeDocument/2006/relationships/chart" Target="../charts/chart31.xml"/><Relationship Id="rId29" Type="http://schemas.openxmlformats.org/officeDocument/2006/relationships/chart" Target="../charts/chart40.xml"/><Relationship Id="rId1" Type="http://schemas.openxmlformats.org/officeDocument/2006/relationships/chart" Target="../charts/chart12.xml"/><Relationship Id="rId6" Type="http://schemas.openxmlformats.org/officeDocument/2006/relationships/chart" Target="../charts/chart17.xml"/><Relationship Id="rId11" Type="http://schemas.openxmlformats.org/officeDocument/2006/relationships/chart" Target="../charts/chart22.xml"/><Relationship Id="rId24" Type="http://schemas.openxmlformats.org/officeDocument/2006/relationships/chart" Target="../charts/chart35.xml"/><Relationship Id="rId32" Type="http://schemas.openxmlformats.org/officeDocument/2006/relationships/chart" Target="../charts/chart42.xml"/><Relationship Id="rId5" Type="http://schemas.openxmlformats.org/officeDocument/2006/relationships/chart" Target="../charts/chart16.xml"/><Relationship Id="rId15" Type="http://schemas.openxmlformats.org/officeDocument/2006/relationships/chart" Target="../charts/chart26.xml"/><Relationship Id="rId23" Type="http://schemas.openxmlformats.org/officeDocument/2006/relationships/chart" Target="../charts/chart34.xml"/><Relationship Id="rId28" Type="http://schemas.openxmlformats.org/officeDocument/2006/relationships/chart" Target="../charts/chart39.xml"/><Relationship Id="rId10" Type="http://schemas.openxmlformats.org/officeDocument/2006/relationships/chart" Target="../charts/chart21.xml"/><Relationship Id="rId19" Type="http://schemas.openxmlformats.org/officeDocument/2006/relationships/chart" Target="../charts/chart30.xml"/><Relationship Id="rId31" Type="http://schemas.openxmlformats.org/officeDocument/2006/relationships/chart" Target="../charts/chart41.xml"/><Relationship Id="rId4" Type="http://schemas.openxmlformats.org/officeDocument/2006/relationships/chart" Target="../charts/chart15.xml"/><Relationship Id="rId9" Type="http://schemas.openxmlformats.org/officeDocument/2006/relationships/chart" Target="../charts/chart20.xml"/><Relationship Id="rId14" Type="http://schemas.openxmlformats.org/officeDocument/2006/relationships/chart" Target="../charts/chart25.xml"/><Relationship Id="rId22" Type="http://schemas.openxmlformats.org/officeDocument/2006/relationships/chart" Target="../charts/chart33.xml"/><Relationship Id="rId27" Type="http://schemas.openxmlformats.org/officeDocument/2006/relationships/chart" Target="../charts/chart38.xml"/><Relationship Id="rId30" Type="http://schemas.openxmlformats.org/officeDocument/2006/relationships/image" Target="../media/image1.png"/><Relationship Id="rId35" Type="http://schemas.openxmlformats.org/officeDocument/2006/relationships/chart" Target="../charts/chart45.xml"/></Relationships>
</file>

<file path=xl/drawings/drawing1.xml><?xml version="1.0" encoding="utf-8"?>
<xdr:wsDr xmlns:xdr="http://schemas.openxmlformats.org/drawingml/2006/spreadsheetDrawing" xmlns:a="http://schemas.openxmlformats.org/drawingml/2006/main">
  <xdr:twoCellAnchor editAs="oneCell">
    <xdr:from>
      <xdr:col>2</xdr:col>
      <xdr:colOff>3603625</xdr:colOff>
      <xdr:row>0</xdr:row>
      <xdr:rowOff>103187</xdr:rowOff>
    </xdr:from>
    <xdr:to>
      <xdr:col>7</xdr:col>
      <xdr:colOff>105237</xdr:colOff>
      <xdr:row>3</xdr:row>
      <xdr:rowOff>142531</xdr:rowOff>
    </xdr:to>
    <xdr:pic>
      <xdr:nvPicPr>
        <xdr:cNvPr id="2" name="Picture 1">
          <a:extLst>
            <a:ext uri="{FF2B5EF4-FFF2-40B4-BE49-F238E27FC236}">
              <a16:creationId xmlns="" xmlns:a16="http://schemas.microsoft.com/office/drawing/2014/main" id="{00000000-0008-0000-0300-000003000000}"/>
            </a:ext>
          </a:extLst>
        </xdr:cNvPr>
        <xdr:cNvPicPr>
          <a:picLocks noChangeAspect="1"/>
        </xdr:cNvPicPr>
      </xdr:nvPicPr>
      <xdr:blipFill>
        <a:blip xmlns:r="http://schemas.openxmlformats.org/officeDocument/2006/relationships" r:embed="rId1"/>
        <a:stretch>
          <a:fillRect/>
        </a:stretch>
      </xdr:blipFill>
      <xdr:spPr>
        <a:xfrm>
          <a:off x="6442075" y="103187"/>
          <a:ext cx="2781762" cy="553694"/>
        </a:xfrm>
        <a:prstGeom prst="rect">
          <a:avLst/>
        </a:prstGeom>
      </xdr:spPr>
    </xdr:pic>
    <xdr:clientData/>
  </xdr:twoCellAnchor>
</xdr:wsDr>
</file>

<file path=xl/drawings/drawing10.xml><?xml version="1.0" encoding="utf-8"?>
<c:userShapes xmlns:c="http://schemas.openxmlformats.org/drawingml/2006/chart">
  <cdr:relSizeAnchor xmlns:cdr="http://schemas.openxmlformats.org/drawingml/2006/chartDrawing">
    <cdr:from>
      <cdr:x>0.12778</cdr:x>
      <cdr:y>0.0981</cdr:y>
    </cdr:from>
    <cdr:to>
      <cdr:x>0.60275</cdr:x>
      <cdr:y>0.25622</cdr:y>
    </cdr:to>
    <cdr:sp macro="" textlink="">
      <cdr:nvSpPr>
        <cdr:cNvPr id="2" name="TextBox 23"/>
        <cdr:cNvSpPr txBox="1"/>
      </cdr:nvSpPr>
      <cdr:spPr>
        <a:xfrm xmlns:a="http://schemas.openxmlformats.org/drawingml/2006/main">
          <a:off x="885949" y="265915"/>
          <a:ext cx="3293143" cy="428616"/>
        </a:xfrm>
        <a:prstGeom xmlns:a="http://schemas.openxmlformats.org/drawingml/2006/main" prst="rect">
          <a:avLst/>
        </a:prstGeom>
        <a:solidFill xmlns:a="http://schemas.openxmlformats.org/drawingml/2006/main">
          <a:schemeClr val="lt1"/>
        </a:solidFill>
        <a:ln xmlns:a="http://schemas.openxmlformats.org/drawingml/2006/main" w="9525" cmpd="sng">
          <a:solidFill>
            <a:schemeClr val="lt1">
              <a:shade val="50000"/>
            </a:schemeClr>
          </a:solid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1100"/>
            <a:t>For simplicity, </a:t>
          </a:r>
          <a:r>
            <a:rPr lang="en-US" sz="1100" baseline="0"/>
            <a:t> </a:t>
          </a:r>
          <a:r>
            <a:rPr lang="en-US" sz="1100"/>
            <a:t>100%  of Ethernet is assumed Datacom,</a:t>
          </a:r>
          <a:r>
            <a:rPr lang="en-US" sz="1100" baseline="0"/>
            <a:t> so Datacom is overstated slightly. </a:t>
          </a:r>
          <a:endParaRPr lang="en-US" sz="1100"/>
        </a:p>
      </cdr:txBody>
    </cdr:sp>
  </cdr:relSizeAnchor>
</c:userShapes>
</file>

<file path=xl/drawings/drawing11.xml><?xml version="1.0" encoding="utf-8"?>
<c:userShapes xmlns:c="http://schemas.openxmlformats.org/drawingml/2006/chart">
  <cdr:relSizeAnchor xmlns:cdr="http://schemas.openxmlformats.org/drawingml/2006/chartDrawing">
    <cdr:from>
      <cdr:x>0.55907</cdr:x>
      <cdr:y>0.2218</cdr:y>
    </cdr:from>
    <cdr:to>
      <cdr:x>0.6667</cdr:x>
      <cdr:y>0.37813</cdr:y>
    </cdr:to>
    <cdr:pic>
      <cdr:nvPicPr>
        <cdr:cNvPr id="3" name="chart">
          <a:extLst xmlns:a="http://schemas.openxmlformats.org/drawingml/2006/main">
            <a:ext uri="{FF2B5EF4-FFF2-40B4-BE49-F238E27FC236}">
              <a16:creationId xmlns="" xmlns:a16="http://schemas.microsoft.com/office/drawing/2014/main" id="{69490FBF-697E-5649-BD72-48355518A156}"/>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4402128" y="792319"/>
          <a:ext cx="847478" cy="558453"/>
        </a:xfrm>
        <a:prstGeom xmlns:a="http://schemas.openxmlformats.org/drawingml/2006/main" prst="rect">
          <a:avLst/>
        </a:prstGeom>
      </cdr:spPr>
    </cdr:pic>
  </cdr:relSizeAnchor>
  <cdr:relSizeAnchor xmlns:cdr="http://schemas.openxmlformats.org/drawingml/2006/chartDrawing">
    <cdr:from>
      <cdr:x>0.63472</cdr:x>
      <cdr:y>0.50642</cdr:y>
    </cdr:from>
    <cdr:to>
      <cdr:x>0.88488</cdr:x>
      <cdr:y>0.84226</cdr:y>
    </cdr:to>
    <cdr:sp macro="" textlink="">
      <cdr:nvSpPr>
        <cdr:cNvPr id="2" name="TextBox 1"/>
        <cdr:cNvSpPr txBox="1"/>
      </cdr:nvSpPr>
      <cdr:spPr>
        <a:xfrm xmlns:a="http://schemas.openxmlformats.org/drawingml/2006/main">
          <a:off x="4997808" y="1579960"/>
          <a:ext cx="1969760" cy="1047754"/>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l"/>
          <a:endParaRPr lang="en-US" sz="2400">
            <a:solidFill>
              <a:schemeClr val="tx1"/>
            </a:solidFill>
          </a:endParaRPr>
        </a:p>
        <a:p xmlns:a="http://schemas.openxmlformats.org/drawingml/2006/main">
          <a:pPr algn="l"/>
          <a:endParaRPr lang="en-US" sz="2400">
            <a:solidFill>
              <a:schemeClr val="tx1"/>
            </a:solidFill>
          </a:endParaRPr>
        </a:p>
        <a:p xmlns:a="http://schemas.openxmlformats.org/drawingml/2006/main">
          <a:pPr algn="l"/>
          <a:endParaRPr lang="en-US" sz="2400">
            <a:solidFill>
              <a:schemeClr val="tx1"/>
            </a:solidFill>
          </a:endParaRPr>
        </a:p>
        <a:p xmlns:a="http://schemas.openxmlformats.org/drawingml/2006/main">
          <a:pPr algn="l"/>
          <a:r>
            <a:rPr lang="en-US" sz="1800" baseline="0">
              <a:solidFill>
                <a:schemeClr val="tx1"/>
              </a:solidFill>
            </a:rPr>
            <a:t>Equipment</a:t>
          </a:r>
        </a:p>
        <a:p xmlns:a="http://schemas.openxmlformats.org/drawingml/2006/main">
          <a:pPr algn="l"/>
          <a:endParaRPr lang="en-US" sz="1800">
            <a:solidFill>
              <a:schemeClr val="tx1"/>
            </a:solidFill>
          </a:endParaRPr>
        </a:p>
        <a:p xmlns:a="http://schemas.openxmlformats.org/drawingml/2006/main">
          <a:pPr algn="l"/>
          <a:endParaRPr lang="en-US" sz="1200">
            <a:solidFill>
              <a:schemeClr val="tx1"/>
            </a:solidFill>
          </a:endParaRPr>
        </a:p>
      </cdr:txBody>
    </cdr:sp>
  </cdr:relSizeAnchor>
  <cdr:relSizeAnchor xmlns:cdr="http://schemas.openxmlformats.org/drawingml/2006/chartDrawing">
    <cdr:from>
      <cdr:x>0.27689</cdr:x>
      <cdr:y>0.7556</cdr:y>
    </cdr:from>
    <cdr:to>
      <cdr:x>0.46503</cdr:x>
      <cdr:y>0.91193</cdr:y>
    </cdr:to>
    <cdr:pic>
      <cdr:nvPicPr>
        <cdr:cNvPr id="4" name="chart">
          <a:extLst xmlns:a="http://schemas.openxmlformats.org/drawingml/2006/main">
            <a:ext uri="{FF2B5EF4-FFF2-40B4-BE49-F238E27FC236}">
              <a16:creationId xmlns="" xmlns:a16="http://schemas.microsoft.com/office/drawing/2014/main" id="{BB5764F7-1526-6A46-99DC-668667313114}"/>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2"/>
        <a:stretch xmlns:a="http://schemas.openxmlformats.org/drawingml/2006/main">
          <a:fillRect/>
        </a:stretch>
      </cdr:blipFill>
      <cdr:spPr>
        <a:xfrm xmlns:a="http://schemas.openxmlformats.org/drawingml/2006/main">
          <a:off x="2180199" y="2699194"/>
          <a:ext cx="1481414" cy="558454"/>
        </a:xfrm>
        <a:prstGeom xmlns:a="http://schemas.openxmlformats.org/drawingml/2006/main" prst="rect">
          <a:avLst/>
        </a:prstGeom>
      </cdr:spPr>
    </cdr:pic>
  </cdr:relSizeAnchor>
  <cdr:relSizeAnchor xmlns:cdr="http://schemas.openxmlformats.org/drawingml/2006/chartDrawing">
    <cdr:from>
      <cdr:x>0.55751</cdr:x>
      <cdr:y>0.55133</cdr:y>
    </cdr:from>
    <cdr:to>
      <cdr:x>0.67364</cdr:x>
      <cdr:y>0.64801</cdr:y>
    </cdr:to>
    <cdr:sp macro="" textlink="">
      <cdr:nvSpPr>
        <cdr:cNvPr id="7" name="TextBox 6"/>
        <cdr:cNvSpPr txBox="1"/>
      </cdr:nvSpPr>
      <cdr:spPr>
        <a:xfrm xmlns:a="http://schemas.openxmlformats.org/drawingml/2006/main">
          <a:off x="4389807" y="1969508"/>
          <a:ext cx="914408" cy="345367"/>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1800"/>
            <a:t>Equipment</a:t>
          </a:r>
        </a:p>
      </cdr:txBody>
    </cdr:sp>
  </cdr:relSizeAnchor>
</c:userShapes>
</file>

<file path=xl/drawings/drawing12.xml><?xml version="1.0" encoding="utf-8"?>
<c:userShapes xmlns:c="http://schemas.openxmlformats.org/drawingml/2006/chart">
  <cdr:relSizeAnchor xmlns:cdr="http://schemas.openxmlformats.org/drawingml/2006/chartDrawing">
    <cdr:from>
      <cdr:x>0.75984</cdr:x>
      <cdr:y>0.03059</cdr:y>
    </cdr:from>
    <cdr:to>
      <cdr:x>0.96149</cdr:x>
      <cdr:y>0.11355</cdr:y>
    </cdr:to>
    <cdr:pic>
      <cdr:nvPicPr>
        <cdr:cNvPr id="2" name="Picture 1">
          <a:extLst xmlns:a="http://schemas.openxmlformats.org/drawingml/2006/main">
            <a:ext uri="{FF2B5EF4-FFF2-40B4-BE49-F238E27FC236}">
              <a16:creationId xmlns="" xmlns:a16="http://schemas.microsoft.com/office/drawing/2014/main" id="{00000000-0008-0000-0B00-000035000000}"/>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4125383" y="82550"/>
          <a:ext cx="1094780" cy="223901"/>
        </a:xfrm>
        <a:prstGeom xmlns:a="http://schemas.openxmlformats.org/drawingml/2006/main" prst="rect">
          <a:avLst/>
        </a:prstGeom>
      </cdr:spPr>
    </cdr:pic>
  </cdr:relSizeAnchor>
</c:userShapes>
</file>

<file path=xl/drawings/drawing13.xml><?xml version="1.0" encoding="utf-8"?>
<xdr:wsDr xmlns:xdr="http://schemas.openxmlformats.org/drawingml/2006/spreadsheetDrawing" xmlns:a="http://schemas.openxmlformats.org/drawingml/2006/main">
  <xdr:twoCellAnchor>
    <xdr:from>
      <xdr:col>2</xdr:col>
      <xdr:colOff>182562</xdr:colOff>
      <xdr:row>59</xdr:row>
      <xdr:rowOff>37874</xdr:rowOff>
    </xdr:from>
    <xdr:to>
      <xdr:col>9</xdr:col>
      <xdr:colOff>322035</xdr:colOff>
      <xdr:row>76</xdr:row>
      <xdr:rowOff>82324</xdr:rowOff>
    </xdr:to>
    <xdr:graphicFrame macro="">
      <xdr:nvGraphicFramePr>
        <xdr:cNvPr id="3" name="Chart 2">
          <a:extLst>
            <a:ext uri="{FF2B5EF4-FFF2-40B4-BE49-F238E27FC236}">
              <a16:creationId xmlns="" xmlns:a16="http://schemas.microsoft.com/office/drawing/2014/main" id="{00000000-0008-0000-0C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643391</xdr:colOff>
      <xdr:row>59</xdr:row>
      <xdr:rowOff>40595</xdr:rowOff>
    </xdr:from>
    <xdr:to>
      <xdr:col>16</xdr:col>
      <xdr:colOff>476249</xdr:colOff>
      <xdr:row>76</xdr:row>
      <xdr:rowOff>85045</xdr:rowOff>
    </xdr:to>
    <xdr:graphicFrame macro="">
      <xdr:nvGraphicFramePr>
        <xdr:cNvPr id="4" name="Chart 3">
          <a:extLst>
            <a:ext uri="{FF2B5EF4-FFF2-40B4-BE49-F238E27FC236}">
              <a16:creationId xmlns="" xmlns:a16="http://schemas.microsoft.com/office/drawing/2014/main" id="{00000000-0008-0000-0C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16</xdr:col>
      <xdr:colOff>387802</xdr:colOff>
      <xdr:row>1</xdr:row>
      <xdr:rowOff>48759</xdr:rowOff>
    </xdr:from>
    <xdr:to>
      <xdr:col>20</xdr:col>
      <xdr:colOff>667665</xdr:colOff>
      <xdr:row>4</xdr:row>
      <xdr:rowOff>72228</xdr:rowOff>
    </xdr:to>
    <xdr:pic>
      <xdr:nvPicPr>
        <xdr:cNvPr id="5" name="Picture 4">
          <a:extLst>
            <a:ext uri="{FF2B5EF4-FFF2-40B4-BE49-F238E27FC236}">
              <a16:creationId xmlns="" xmlns:a16="http://schemas.microsoft.com/office/drawing/2014/main" id="{00000000-0008-0000-0C00-000005000000}"/>
            </a:ext>
          </a:extLst>
        </xdr:cNvPr>
        <xdr:cNvPicPr>
          <a:picLocks noChangeAspect="1"/>
        </xdr:cNvPicPr>
      </xdr:nvPicPr>
      <xdr:blipFill>
        <a:blip xmlns:r="http://schemas.openxmlformats.org/officeDocument/2006/relationships" r:embed="rId3"/>
        <a:stretch>
          <a:fillRect/>
        </a:stretch>
      </xdr:blipFill>
      <xdr:spPr>
        <a:xfrm>
          <a:off x="6110740" y="207509"/>
          <a:ext cx="3073863" cy="587032"/>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16</xdr:col>
      <xdr:colOff>261938</xdr:colOff>
      <xdr:row>1</xdr:row>
      <xdr:rowOff>55563</xdr:rowOff>
    </xdr:from>
    <xdr:to>
      <xdr:col>20</xdr:col>
      <xdr:colOff>629114</xdr:colOff>
      <xdr:row>4</xdr:row>
      <xdr:rowOff>79032</xdr:rowOff>
    </xdr:to>
    <xdr:pic>
      <xdr:nvPicPr>
        <xdr:cNvPr id="4" name="Picture 3">
          <a:extLst>
            <a:ext uri="{FF2B5EF4-FFF2-40B4-BE49-F238E27FC236}">
              <a16:creationId xmlns="" xmlns:a16="http://schemas.microsoft.com/office/drawing/2014/main" id="{00000000-0008-0000-0D00-000004000000}"/>
            </a:ext>
          </a:extLst>
        </xdr:cNvPr>
        <xdr:cNvPicPr>
          <a:picLocks noChangeAspect="1"/>
        </xdr:cNvPicPr>
      </xdr:nvPicPr>
      <xdr:blipFill>
        <a:blip xmlns:r="http://schemas.openxmlformats.org/officeDocument/2006/relationships" r:embed="rId1"/>
        <a:stretch>
          <a:fillRect/>
        </a:stretch>
      </xdr:blipFill>
      <xdr:spPr>
        <a:xfrm>
          <a:off x="6064251" y="214313"/>
          <a:ext cx="3097676" cy="594969"/>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16</xdr:col>
      <xdr:colOff>444500</xdr:colOff>
      <xdr:row>0</xdr:row>
      <xdr:rowOff>142877</xdr:rowOff>
    </xdr:from>
    <xdr:to>
      <xdr:col>20</xdr:col>
      <xdr:colOff>430676</xdr:colOff>
      <xdr:row>3</xdr:row>
      <xdr:rowOff>174284</xdr:rowOff>
    </xdr:to>
    <xdr:pic>
      <xdr:nvPicPr>
        <xdr:cNvPr id="4" name="Picture 3">
          <a:extLst>
            <a:ext uri="{FF2B5EF4-FFF2-40B4-BE49-F238E27FC236}">
              <a16:creationId xmlns="" xmlns:a16="http://schemas.microsoft.com/office/drawing/2014/main" id="{00000000-0008-0000-0E00-000004000000}"/>
            </a:ext>
          </a:extLst>
        </xdr:cNvPr>
        <xdr:cNvPicPr>
          <a:picLocks noChangeAspect="1"/>
        </xdr:cNvPicPr>
      </xdr:nvPicPr>
      <xdr:blipFill>
        <a:blip xmlns:r="http://schemas.openxmlformats.org/officeDocument/2006/relationships" r:embed="rId1"/>
        <a:stretch>
          <a:fillRect/>
        </a:stretch>
      </xdr:blipFill>
      <xdr:spPr>
        <a:xfrm>
          <a:off x="6151563" y="142877"/>
          <a:ext cx="2843676" cy="587032"/>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16</xdr:col>
      <xdr:colOff>142875</xdr:colOff>
      <xdr:row>0</xdr:row>
      <xdr:rowOff>134938</xdr:rowOff>
    </xdr:from>
    <xdr:to>
      <xdr:col>20</xdr:col>
      <xdr:colOff>510051</xdr:colOff>
      <xdr:row>3</xdr:row>
      <xdr:rowOff>174282</xdr:rowOff>
    </xdr:to>
    <xdr:pic>
      <xdr:nvPicPr>
        <xdr:cNvPr id="5" name="Picture 4">
          <a:extLst>
            <a:ext uri="{FF2B5EF4-FFF2-40B4-BE49-F238E27FC236}">
              <a16:creationId xmlns="" xmlns:a16="http://schemas.microsoft.com/office/drawing/2014/main" id="{00000000-0008-0000-0F00-000005000000}"/>
            </a:ext>
          </a:extLst>
        </xdr:cNvPr>
        <xdr:cNvPicPr>
          <a:picLocks noChangeAspect="1"/>
        </xdr:cNvPicPr>
      </xdr:nvPicPr>
      <xdr:blipFill>
        <a:blip xmlns:r="http://schemas.openxmlformats.org/officeDocument/2006/relationships" r:embed="rId1"/>
        <a:stretch>
          <a:fillRect/>
        </a:stretch>
      </xdr:blipFill>
      <xdr:spPr>
        <a:xfrm>
          <a:off x="6310313" y="134938"/>
          <a:ext cx="2843676" cy="587032"/>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16</xdr:col>
      <xdr:colOff>270756</xdr:colOff>
      <xdr:row>1</xdr:row>
      <xdr:rowOff>36161</xdr:rowOff>
    </xdr:from>
    <xdr:to>
      <xdr:col>20</xdr:col>
      <xdr:colOff>633522</xdr:colOff>
      <xdr:row>4</xdr:row>
      <xdr:rowOff>51693</xdr:rowOff>
    </xdr:to>
    <xdr:pic>
      <xdr:nvPicPr>
        <xdr:cNvPr id="14" name="Picture 13">
          <a:extLst>
            <a:ext uri="{FF2B5EF4-FFF2-40B4-BE49-F238E27FC236}">
              <a16:creationId xmlns="" xmlns:a16="http://schemas.microsoft.com/office/drawing/2014/main" id="{00000000-0008-0000-1000-00000E000000}"/>
            </a:ext>
          </a:extLst>
        </xdr:cNvPr>
        <xdr:cNvPicPr>
          <a:picLocks noChangeAspect="1"/>
        </xdr:cNvPicPr>
      </xdr:nvPicPr>
      <xdr:blipFill>
        <a:blip xmlns:r="http://schemas.openxmlformats.org/officeDocument/2006/relationships" r:embed="rId1"/>
        <a:stretch>
          <a:fillRect/>
        </a:stretch>
      </xdr:blipFill>
      <xdr:spPr>
        <a:xfrm>
          <a:off x="6311194" y="194911"/>
          <a:ext cx="3252016" cy="587032"/>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16</xdr:col>
      <xdr:colOff>269875</xdr:colOff>
      <xdr:row>0</xdr:row>
      <xdr:rowOff>150814</xdr:rowOff>
    </xdr:from>
    <xdr:to>
      <xdr:col>20</xdr:col>
      <xdr:colOff>637051</xdr:colOff>
      <xdr:row>3</xdr:row>
      <xdr:rowOff>174283</xdr:rowOff>
    </xdr:to>
    <xdr:pic>
      <xdr:nvPicPr>
        <xdr:cNvPr id="7" name="Picture 6">
          <a:extLst>
            <a:ext uri="{FF2B5EF4-FFF2-40B4-BE49-F238E27FC236}">
              <a16:creationId xmlns="" xmlns:a16="http://schemas.microsoft.com/office/drawing/2014/main" id="{00000000-0008-0000-1100-000007000000}"/>
            </a:ext>
          </a:extLst>
        </xdr:cNvPr>
        <xdr:cNvPicPr>
          <a:picLocks noChangeAspect="1"/>
        </xdr:cNvPicPr>
      </xdr:nvPicPr>
      <xdr:blipFill>
        <a:blip xmlns:r="http://schemas.openxmlformats.org/officeDocument/2006/relationships" r:embed="rId1"/>
        <a:stretch>
          <a:fillRect/>
        </a:stretch>
      </xdr:blipFill>
      <xdr:spPr>
        <a:xfrm>
          <a:off x="6310313" y="150814"/>
          <a:ext cx="3256426" cy="58703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822476</xdr:colOff>
      <xdr:row>9</xdr:row>
      <xdr:rowOff>130026</xdr:rowOff>
    </xdr:from>
    <xdr:to>
      <xdr:col>15</xdr:col>
      <xdr:colOff>743857</xdr:colOff>
      <xdr:row>34</xdr:row>
      <xdr:rowOff>99786</xdr:rowOff>
    </xdr:to>
    <xdr:graphicFrame macro="">
      <xdr:nvGraphicFramePr>
        <xdr:cNvPr id="2" name="Chart 2">
          <a:extLst>
            <a:ext uri="{FF2B5EF4-FFF2-40B4-BE49-F238E27FC236}">
              <a16:creationId xmlns="" xmlns:a16="http://schemas.microsoft.com/office/drawing/2014/main" id="{00000000-0008-0000-0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120953</xdr:colOff>
      <xdr:row>43</xdr:row>
      <xdr:rowOff>193523</xdr:rowOff>
    </xdr:from>
    <xdr:to>
      <xdr:col>16</xdr:col>
      <xdr:colOff>222250</xdr:colOff>
      <xdr:row>65</xdr:row>
      <xdr:rowOff>58057</xdr:rowOff>
    </xdr:to>
    <xdr:graphicFrame macro="">
      <xdr:nvGraphicFramePr>
        <xdr:cNvPr id="3" name="Chart 4">
          <a:extLst>
            <a:ext uri="{FF2B5EF4-FFF2-40B4-BE49-F238E27FC236}">
              <a16:creationId xmlns="" xmlns:a16="http://schemas.microsoft.com/office/drawing/2014/main" id="{00000000-0008-0000-04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74083</xdr:colOff>
      <xdr:row>217</xdr:row>
      <xdr:rowOff>127000</xdr:rowOff>
    </xdr:from>
    <xdr:to>
      <xdr:col>16</xdr:col>
      <xdr:colOff>431800</xdr:colOff>
      <xdr:row>239</xdr:row>
      <xdr:rowOff>117364</xdr:rowOff>
    </xdr:to>
    <xdr:graphicFrame macro="">
      <xdr:nvGraphicFramePr>
        <xdr:cNvPr id="4" name="Chart 42">
          <a:extLst>
            <a:ext uri="{FF2B5EF4-FFF2-40B4-BE49-F238E27FC236}">
              <a16:creationId xmlns="" xmlns:a16="http://schemas.microsoft.com/office/drawing/2014/main" id="{00000000-0008-0000-04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174625</xdr:colOff>
      <xdr:row>146</xdr:row>
      <xdr:rowOff>111126</xdr:rowOff>
    </xdr:from>
    <xdr:to>
      <xdr:col>14</xdr:col>
      <xdr:colOff>719667</xdr:colOff>
      <xdr:row>167</xdr:row>
      <xdr:rowOff>174626</xdr:rowOff>
    </xdr:to>
    <xdr:graphicFrame macro="">
      <xdr:nvGraphicFramePr>
        <xdr:cNvPr id="5" name="Chart 4">
          <a:extLst>
            <a:ext uri="{FF2B5EF4-FFF2-40B4-BE49-F238E27FC236}">
              <a16:creationId xmlns="" xmlns:a16="http://schemas.microsoft.com/office/drawing/2014/main" id="{00000000-0008-0000-04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120656</xdr:colOff>
      <xdr:row>80</xdr:row>
      <xdr:rowOff>131536</xdr:rowOff>
    </xdr:from>
    <xdr:to>
      <xdr:col>15</xdr:col>
      <xdr:colOff>278191</xdr:colOff>
      <xdr:row>99</xdr:row>
      <xdr:rowOff>30239</xdr:rowOff>
    </xdr:to>
    <xdr:graphicFrame macro="">
      <xdr:nvGraphicFramePr>
        <xdr:cNvPr id="6" name="Chart 5">
          <a:extLst>
            <a:ext uri="{FF2B5EF4-FFF2-40B4-BE49-F238E27FC236}">
              <a16:creationId xmlns="" xmlns:a16="http://schemas.microsoft.com/office/drawing/2014/main" id="{00000000-0008-0000-04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0</xdr:colOff>
      <xdr:row>114</xdr:row>
      <xdr:rowOff>43543</xdr:rowOff>
    </xdr:from>
    <xdr:to>
      <xdr:col>16</xdr:col>
      <xdr:colOff>211667</xdr:colOff>
      <xdr:row>132</xdr:row>
      <xdr:rowOff>137584</xdr:rowOff>
    </xdr:to>
    <xdr:graphicFrame macro="">
      <xdr:nvGraphicFramePr>
        <xdr:cNvPr id="7" name="Chart 6">
          <a:extLst>
            <a:ext uri="{FF2B5EF4-FFF2-40B4-BE49-F238E27FC236}">
              <a16:creationId xmlns="" xmlns:a16="http://schemas.microsoft.com/office/drawing/2014/main" id="{00000000-0008-0000-04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6</xdr:col>
      <xdr:colOff>105833</xdr:colOff>
      <xdr:row>180</xdr:row>
      <xdr:rowOff>142120</xdr:rowOff>
    </xdr:from>
    <xdr:to>
      <xdr:col>16</xdr:col>
      <xdr:colOff>576791</xdr:colOff>
      <xdr:row>202</xdr:row>
      <xdr:rowOff>147563</xdr:rowOff>
    </xdr:to>
    <xdr:graphicFrame macro="">
      <xdr:nvGraphicFramePr>
        <xdr:cNvPr id="8" name="Chart 7">
          <a:extLst>
            <a:ext uri="{FF2B5EF4-FFF2-40B4-BE49-F238E27FC236}">
              <a16:creationId xmlns="" xmlns:a16="http://schemas.microsoft.com/office/drawing/2014/main" id="{00000000-0008-0000-04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22</xdr:col>
      <xdr:colOff>60550</xdr:colOff>
      <xdr:row>43</xdr:row>
      <xdr:rowOff>27706</xdr:rowOff>
    </xdr:from>
    <xdr:to>
      <xdr:col>31</xdr:col>
      <xdr:colOff>522513</xdr:colOff>
      <xdr:row>64</xdr:row>
      <xdr:rowOff>56243</xdr:rowOff>
    </xdr:to>
    <xdr:graphicFrame macro="">
      <xdr:nvGraphicFramePr>
        <xdr:cNvPr id="9" name="Chart 4">
          <a:extLst>
            <a:ext uri="{FF2B5EF4-FFF2-40B4-BE49-F238E27FC236}">
              <a16:creationId xmlns="" xmlns:a16="http://schemas.microsoft.com/office/drawing/2014/main" id="{00000000-0008-0000-04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6</xdr:col>
      <xdr:colOff>15875</xdr:colOff>
      <xdr:row>252</xdr:row>
      <xdr:rowOff>67846</xdr:rowOff>
    </xdr:from>
    <xdr:to>
      <xdr:col>16</xdr:col>
      <xdr:colOff>301625</xdr:colOff>
      <xdr:row>274</xdr:row>
      <xdr:rowOff>82927</xdr:rowOff>
    </xdr:to>
    <xdr:graphicFrame macro="">
      <xdr:nvGraphicFramePr>
        <xdr:cNvPr id="11" name="Chart 10">
          <a:extLst>
            <a:ext uri="{FF2B5EF4-FFF2-40B4-BE49-F238E27FC236}">
              <a16:creationId xmlns="" xmlns:a16="http://schemas.microsoft.com/office/drawing/2014/main" id="{00000000-0008-0000-04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editAs="oneCell">
    <xdr:from>
      <xdr:col>13</xdr:col>
      <xdr:colOff>589644</xdr:colOff>
      <xdr:row>0</xdr:row>
      <xdr:rowOff>127000</xdr:rowOff>
    </xdr:from>
    <xdr:to>
      <xdr:col>22</xdr:col>
      <xdr:colOff>466961</xdr:colOff>
      <xdr:row>5</xdr:row>
      <xdr:rowOff>15875</xdr:rowOff>
    </xdr:to>
    <xdr:pic>
      <xdr:nvPicPr>
        <xdr:cNvPr id="13" name="Picture 12">
          <a:extLst>
            <a:ext uri="{FF2B5EF4-FFF2-40B4-BE49-F238E27FC236}">
              <a16:creationId xmlns="" xmlns:a16="http://schemas.microsoft.com/office/drawing/2014/main" id="{00000000-0008-0000-0400-00000F000000}"/>
            </a:ext>
          </a:extLst>
        </xdr:cNvPr>
        <xdr:cNvPicPr>
          <a:picLocks noChangeAspect="1"/>
        </xdr:cNvPicPr>
      </xdr:nvPicPr>
      <xdr:blipFill>
        <a:blip xmlns:r="http://schemas.openxmlformats.org/officeDocument/2006/relationships" r:embed="rId10"/>
        <a:stretch>
          <a:fillRect/>
        </a:stretch>
      </xdr:blipFill>
      <xdr:spPr>
        <a:xfrm>
          <a:off x="12797519" y="127000"/>
          <a:ext cx="4163567" cy="889000"/>
        </a:xfrm>
        <a:prstGeom prst="rect">
          <a:avLst/>
        </a:prstGeom>
      </xdr:spPr>
    </xdr:pic>
    <xdr:clientData/>
  </xdr:twoCellAnchor>
  <xdr:twoCellAnchor>
    <xdr:from>
      <xdr:col>15</xdr:col>
      <xdr:colOff>485319</xdr:colOff>
      <xdr:row>80</xdr:row>
      <xdr:rowOff>158750</xdr:rowOff>
    </xdr:from>
    <xdr:to>
      <xdr:col>26</xdr:col>
      <xdr:colOff>730249</xdr:colOff>
      <xdr:row>98</xdr:row>
      <xdr:rowOff>198815</xdr:rowOff>
    </xdr:to>
    <xdr:graphicFrame macro="">
      <xdr:nvGraphicFramePr>
        <xdr:cNvPr id="14" name="Chart 13">
          <a:extLst>
            <a:ext uri="{FF2B5EF4-FFF2-40B4-BE49-F238E27FC236}">
              <a16:creationId xmlns="" xmlns:a16="http://schemas.microsoft.com/office/drawing/2014/main" id="{00000000-0008-0000-04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27</xdr:col>
      <xdr:colOff>76655</xdr:colOff>
      <xdr:row>80</xdr:row>
      <xdr:rowOff>179917</xdr:rowOff>
    </xdr:from>
    <xdr:to>
      <xdr:col>33</xdr:col>
      <xdr:colOff>774246</xdr:colOff>
      <xdr:row>98</xdr:row>
      <xdr:rowOff>179917</xdr:rowOff>
    </xdr:to>
    <xdr:graphicFrame macro="">
      <xdr:nvGraphicFramePr>
        <xdr:cNvPr id="15" name="Chart 14">
          <a:extLst>
            <a:ext uri="{FF2B5EF4-FFF2-40B4-BE49-F238E27FC236}">
              <a16:creationId xmlns="" xmlns:a16="http://schemas.microsoft.com/office/drawing/2014/main" id="{00000000-0008-0000-0400-00001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13</xdr:col>
      <xdr:colOff>705305</xdr:colOff>
      <xdr:row>0</xdr:row>
      <xdr:rowOff>208643</xdr:rowOff>
    </xdr:from>
    <xdr:to>
      <xdr:col>18</xdr:col>
      <xdr:colOff>462428</xdr:colOff>
      <xdr:row>4</xdr:row>
      <xdr:rowOff>89237</xdr:rowOff>
    </xdr:to>
    <xdr:pic>
      <xdr:nvPicPr>
        <xdr:cNvPr id="2" name="Picture 1">
          <a:extLst>
            <a:ext uri="{FF2B5EF4-FFF2-40B4-BE49-F238E27FC236}">
              <a16:creationId xmlns="" xmlns:a16="http://schemas.microsoft.com/office/drawing/2014/main" id="{00000000-0008-0000-0500-000003000000}"/>
            </a:ext>
          </a:extLst>
        </xdr:cNvPr>
        <xdr:cNvPicPr>
          <a:picLocks noChangeAspect="1"/>
        </xdr:cNvPicPr>
      </xdr:nvPicPr>
      <xdr:blipFill>
        <a:blip xmlns:r="http://schemas.openxmlformats.org/officeDocument/2006/relationships" r:embed="rId1"/>
        <a:stretch>
          <a:fillRect/>
        </a:stretch>
      </xdr:blipFill>
      <xdr:spPr>
        <a:xfrm>
          <a:off x="13897430" y="208643"/>
          <a:ext cx="4113676" cy="88865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13</xdr:col>
      <xdr:colOff>766535</xdr:colOff>
      <xdr:row>0</xdr:row>
      <xdr:rowOff>182562</xdr:rowOff>
    </xdr:from>
    <xdr:to>
      <xdr:col>19</xdr:col>
      <xdr:colOff>163068</xdr:colOff>
      <xdr:row>4</xdr:row>
      <xdr:rowOff>63156</xdr:rowOff>
    </xdr:to>
    <xdr:pic>
      <xdr:nvPicPr>
        <xdr:cNvPr id="2" name="Picture 1">
          <a:extLst>
            <a:ext uri="{FF2B5EF4-FFF2-40B4-BE49-F238E27FC236}">
              <a16:creationId xmlns="" xmlns:a16="http://schemas.microsoft.com/office/drawing/2014/main" id="{00000000-0008-0000-0600-000006000000}"/>
            </a:ext>
          </a:extLst>
        </xdr:cNvPr>
        <xdr:cNvPicPr>
          <a:picLocks noChangeAspect="1"/>
        </xdr:cNvPicPr>
      </xdr:nvPicPr>
      <xdr:blipFill>
        <a:blip xmlns:r="http://schemas.openxmlformats.org/officeDocument/2006/relationships" r:embed="rId1"/>
        <a:stretch>
          <a:fillRect/>
        </a:stretch>
      </xdr:blipFill>
      <xdr:spPr>
        <a:xfrm>
          <a:off x="14855598" y="182562"/>
          <a:ext cx="4126149" cy="88865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12</xdr:col>
      <xdr:colOff>953633</xdr:colOff>
      <xdr:row>0</xdr:row>
      <xdr:rowOff>230188</xdr:rowOff>
    </xdr:from>
    <xdr:to>
      <xdr:col>17</xdr:col>
      <xdr:colOff>728373</xdr:colOff>
      <xdr:row>5</xdr:row>
      <xdr:rowOff>61188</xdr:rowOff>
    </xdr:to>
    <xdr:pic>
      <xdr:nvPicPr>
        <xdr:cNvPr id="2" name="Picture 1">
          <a:extLst>
            <a:ext uri="{FF2B5EF4-FFF2-40B4-BE49-F238E27FC236}">
              <a16:creationId xmlns="" xmlns:a16="http://schemas.microsoft.com/office/drawing/2014/main" id="{00000000-0008-0000-0700-000003000000}"/>
            </a:ext>
          </a:extLst>
        </xdr:cNvPr>
        <xdr:cNvPicPr>
          <a:picLocks noChangeAspect="1"/>
        </xdr:cNvPicPr>
      </xdr:nvPicPr>
      <xdr:blipFill>
        <a:blip xmlns:r="http://schemas.openxmlformats.org/officeDocument/2006/relationships" r:embed="rId1"/>
        <a:stretch>
          <a:fillRect/>
        </a:stretch>
      </xdr:blipFill>
      <xdr:spPr>
        <a:xfrm>
          <a:off x="12844008" y="230188"/>
          <a:ext cx="4104604" cy="88752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13</xdr:col>
      <xdr:colOff>588508</xdr:colOff>
      <xdr:row>0</xdr:row>
      <xdr:rowOff>99786</xdr:rowOff>
    </xdr:from>
    <xdr:to>
      <xdr:col>18</xdr:col>
      <xdr:colOff>122246</xdr:colOff>
      <xdr:row>3</xdr:row>
      <xdr:rowOff>219639</xdr:rowOff>
    </xdr:to>
    <xdr:pic>
      <xdr:nvPicPr>
        <xdr:cNvPr id="2" name="Picture 1">
          <a:extLst>
            <a:ext uri="{FF2B5EF4-FFF2-40B4-BE49-F238E27FC236}">
              <a16:creationId xmlns="" xmlns:a16="http://schemas.microsoft.com/office/drawing/2014/main" id="{00000000-0008-0000-0800-000004000000}"/>
            </a:ext>
          </a:extLst>
        </xdr:cNvPr>
        <xdr:cNvPicPr>
          <a:picLocks noChangeAspect="1"/>
        </xdr:cNvPicPr>
      </xdr:nvPicPr>
      <xdr:blipFill>
        <a:blip xmlns:r="http://schemas.openxmlformats.org/officeDocument/2006/relationships" r:embed="rId1"/>
        <a:stretch>
          <a:fillRect/>
        </a:stretch>
      </xdr:blipFill>
      <xdr:spPr>
        <a:xfrm>
          <a:off x="13491708" y="99786"/>
          <a:ext cx="4132724" cy="880039"/>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12</xdr:col>
      <xdr:colOff>875393</xdr:colOff>
      <xdr:row>0</xdr:row>
      <xdr:rowOff>185964</xdr:rowOff>
    </xdr:from>
    <xdr:to>
      <xdr:col>17</xdr:col>
      <xdr:colOff>37201</xdr:colOff>
      <xdr:row>4</xdr:row>
      <xdr:rowOff>64290</xdr:rowOff>
    </xdr:to>
    <xdr:pic>
      <xdr:nvPicPr>
        <xdr:cNvPr id="2" name="Picture 1">
          <a:extLst>
            <a:ext uri="{FF2B5EF4-FFF2-40B4-BE49-F238E27FC236}">
              <a16:creationId xmlns="" xmlns:a16="http://schemas.microsoft.com/office/drawing/2014/main" id="{00000000-0008-0000-0900-000003000000}"/>
            </a:ext>
          </a:extLst>
        </xdr:cNvPr>
        <xdr:cNvPicPr>
          <a:picLocks noChangeAspect="1"/>
        </xdr:cNvPicPr>
      </xdr:nvPicPr>
      <xdr:blipFill>
        <a:blip xmlns:r="http://schemas.openxmlformats.org/officeDocument/2006/relationships" r:embed="rId1"/>
        <a:stretch>
          <a:fillRect/>
        </a:stretch>
      </xdr:blipFill>
      <xdr:spPr>
        <a:xfrm>
          <a:off x="12146643" y="185964"/>
          <a:ext cx="4090995" cy="886389"/>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11</xdr:col>
      <xdr:colOff>392339</xdr:colOff>
      <xdr:row>0</xdr:row>
      <xdr:rowOff>238125</xdr:rowOff>
    </xdr:from>
    <xdr:to>
      <xdr:col>15</xdr:col>
      <xdr:colOff>628675</xdr:colOff>
      <xdr:row>4</xdr:row>
      <xdr:rowOff>118719</xdr:rowOff>
    </xdr:to>
    <xdr:pic>
      <xdr:nvPicPr>
        <xdr:cNvPr id="2" name="Picture 1">
          <a:extLst>
            <a:ext uri="{FF2B5EF4-FFF2-40B4-BE49-F238E27FC236}">
              <a16:creationId xmlns="" xmlns:a16="http://schemas.microsoft.com/office/drawing/2014/main" id="{00000000-0008-0000-0A00-000003000000}"/>
            </a:ext>
          </a:extLst>
        </xdr:cNvPr>
        <xdr:cNvPicPr>
          <a:picLocks noChangeAspect="1"/>
        </xdr:cNvPicPr>
      </xdr:nvPicPr>
      <xdr:blipFill>
        <a:blip xmlns:r="http://schemas.openxmlformats.org/officeDocument/2006/relationships" r:embed="rId1"/>
        <a:stretch>
          <a:fillRect/>
        </a:stretch>
      </xdr:blipFill>
      <xdr:spPr>
        <a:xfrm>
          <a:off x="11584214" y="238125"/>
          <a:ext cx="4108003" cy="888657"/>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5</xdr:col>
      <xdr:colOff>97519</xdr:colOff>
      <xdr:row>289</xdr:row>
      <xdr:rowOff>55928</xdr:rowOff>
    </xdr:from>
    <xdr:to>
      <xdr:col>11</xdr:col>
      <xdr:colOff>320146</xdr:colOff>
      <xdr:row>307</xdr:row>
      <xdr:rowOff>42333</xdr:rowOff>
    </xdr:to>
    <xdr:graphicFrame macro="">
      <xdr:nvGraphicFramePr>
        <xdr:cNvPr id="2" name="Chart 1">
          <a:extLst>
            <a:ext uri="{FF2B5EF4-FFF2-40B4-BE49-F238E27FC236}">
              <a16:creationId xmlns="" xmlns:a16="http://schemas.microsoft.com/office/drawing/2014/main" id="{00000000-0008-0000-0B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457539</xdr:colOff>
      <xdr:row>216</xdr:row>
      <xdr:rowOff>118267</xdr:rowOff>
    </xdr:from>
    <xdr:to>
      <xdr:col>12</xdr:col>
      <xdr:colOff>790575</xdr:colOff>
      <xdr:row>231</xdr:row>
      <xdr:rowOff>105834</xdr:rowOff>
    </xdr:to>
    <xdr:graphicFrame macro="">
      <xdr:nvGraphicFramePr>
        <xdr:cNvPr id="7" name="Chart 6">
          <a:extLst>
            <a:ext uri="{FF2B5EF4-FFF2-40B4-BE49-F238E27FC236}">
              <a16:creationId xmlns="" xmlns:a16="http://schemas.microsoft.com/office/drawing/2014/main" id="{00000000-0008-0000-0B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210910</xdr:colOff>
      <xdr:row>74</xdr:row>
      <xdr:rowOff>15875</xdr:rowOff>
    </xdr:from>
    <xdr:to>
      <xdr:col>10</xdr:col>
      <xdr:colOff>83344</xdr:colOff>
      <xdr:row>89</xdr:row>
      <xdr:rowOff>39668</xdr:rowOff>
    </xdr:to>
    <xdr:graphicFrame macro="">
      <xdr:nvGraphicFramePr>
        <xdr:cNvPr id="10" name="Chart 9">
          <a:extLst>
            <a:ext uri="{FF2B5EF4-FFF2-40B4-BE49-F238E27FC236}">
              <a16:creationId xmlns="" xmlns:a16="http://schemas.microsoft.com/office/drawing/2014/main" id="{00000000-0008-0000-0B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10</xdr:col>
      <xdr:colOff>71438</xdr:colOff>
      <xdr:row>74</xdr:row>
      <xdr:rowOff>15874</xdr:rowOff>
    </xdr:from>
    <xdr:to>
      <xdr:col>17</xdr:col>
      <xdr:colOff>7938</xdr:colOff>
      <xdr:row>89</xdr:row>
      <xdr:rowOff>39686</xdr:rowOff>
    </xdr:to>
    <xdr:graphicFrame macro="">
      <xdr:nvGraphicFramePr>
        <xdr:cNvPr id="11" name="Chart 10">
          <a:extLst>
            <a:ext uri="{FF2B5EF4-FFF2-40B4-BE49-F238E27FC236}">
              <a16:creationId xmlns="" xmlns:a16="http://schemas.microsoft.com/office/drawing/2014/main" id="{00000000-0008-0000-0B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11</xdr:col>
      <xdr:colOff>738185</xdr:colOff>
      <xdr:row>50</xdr:row>
      <xdr:rowOff>86178</xdr:rowOff>
    </xdr:from>
    <xdr:to>
      <xdr:col>20</xdr:col>
      <xdr:colOff>55563</xdr:colOff>
      <xdr:row>66</xdr:row>
      <xdr:rowOff>158296</xdr:rowOff>
    </xdr:to>
    <xdr:graphicFrame macro="">
      <xdr:nvGraphicFramePr>
        <xdr:cNvPr id="13" name="Chart 12">
          <a:extLst>
            <a:ext uri="{FF2B5EF4-FFF2-40B4-BE49-F238E27FC236}">
              <a16:creationId xmlns="" xmlns:a16="http://schemas.microsoft.com/office/drawing/2014/main" id="{00000000-0008-0000-0B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11</xdr:col>
      <xdr:colOff>25650</xdr:colOff>
      <xdr:row>21</xdr:row>
      <xdr:rowOff>158385</xdr:rowOff>
    </xdr:from>
    <xdr:to>
      <xdr:col>17</xdr:col>
      <xdr:colOff>412750</xdr:colOff>
      <xdr:row>37</xdr:row>
      <xdr:rowOff>121582</xdr:rowOff>
    </xdr:to>
    <xdr:graphicFrame macro="">
      <xdr:nvGraphicFramePr>
        <xdr:cNvPr id="15" name="Chart 14">
          <a:extLst>
            <a:ext uri="{FF2B5EF4-FFF2-40B4-BE49-F238E27FC236}">
              <a16:creationId xmlns="" xmlns:a16="http://schemas.microsoft.com/office/drawing/2014/main" id="{00000000-0008-0000-0B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5</xdr:col>
      <xdr:colOff>158750</xdr:colOff>
      <xdr:row>21</xdr:row>
      <xdr:rowOff>158385</xdr:rowOff>
    </xdr:from>
    <xdr:to>
      <xdr:col>11</xdr:col>
      <xdr:colOff>95249</xdr:colOff>
      <xdr:row>37</xdr:row>
      <xdr:rowOff>119061</xdr:rowOff>
    </xdr:to>
    <xdr:graphicFrame macro="">
      <xdr:nvGraphicFramePr>
        <xdr:cNvPr id="14" name="Chart 13">
          <a:extLst>
            <a:ext uri="{FF2B5EF4-FFF2-40B4-BE49-F238E27FC236}">
              <a16:creationId xmlns="" xmlns:a16="http://schemas.microsoft.com/office/drawing/2014/main" id="{00000000-0008-0000-0B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xdr:col>
      <xdr:colOff>184264</xdr:colOff>
      <xdr:row>103</xdr:row>
      <xdr:rowOff>107157</xdr:rowOff>
    </xdr:from>
    <xdr:to>
      <xdr:col>22</xdr:col>
      <xdr:colOff>254000</xdr:colOff>
      <xdr:row>122</xdr:row>
      <xdr:rowOff>103187</xdr:rowOff>
    </xdr:to>
    <xdr:graphicFrame macro="">
      <xdr:nvGraphicFramePr>
        <xdr:cNvPr id="19" name="Chart 18">
          <a:extLst>
            <a:ext uri="{FF2B5EF4-FFF2-40B4-BE49-F238E27FC236}">
              <a16:creationId xmlns="" xmlns:a16="http://schemas.microsoft.com/office/drawing/2014/main" id="{00000000-0008-0000-0B00-00001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11</xdr:col>
      <xdr:colOff>730250</xdr:colOff>
      <xdr:row>308</xdr:row>
      <xdr:rowOff>51595</xdr:rowOff>
    </xdr:from>
    <xdr:to>
      <xdr:col>18</xdr:col>
      <xdr:colOff>202406</xdr:colOff>
      <xdr:row>322</xdr:row>
      <xdr:rowOff>146844</xdr:rowOff>
    </xdr:to>
    <xdr:graphicFrame macro="">
      <xdr:nvGraphicFramePr>
        <xdr:cNvPr id="37" name="Chart 36">
          <a:extLst>
            <a:ext uri="{FF2B5EF4-FFF2-40B4-BE49-F238E27FC236}">
              <a16:creationId xmlns="" xmlns:a16="http://schemas.microsoft.com/office/drawing/2014/main" id="{00000000-0008-0000-0B00-00002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5</xdr:col>
      <xdr:colOff>134937</xdr:colOff>
      <xdr:row>308</xdr:row>
      <xdr:rowOff>11907</xdr:rowOff>
    </xdr:from>
    <xdr:to>
      <xdr:col>11</xdr:col>
      <xdr:colOff>555626</xdr:colOff>
      <xdr:row>322</xdr:row>
      <xdr:rowOff>95250</xdr:rowOff>
    </xdr:to>
    <xdr:graphicFrame macro="">
      <xdr:nvGraphicFramePr>
        <xdr:cNvPr id="22" name="Chart 21">
          <a:extLst>
            <a:ext uri="{FF2B5EF4-FFF2-40B4-BE49-F238E27FC236}">
              <a16:creationId xmlns="" xmlns:a16="http://schemas.microsoft.com/office/drawing/2014/main" id="{00000000-0008-0000-0B00-00001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20</xdr:col>
      <xdr:colOff>211668</xdr:colOff>
      <xdr:row>182</xdr:row>
      <xdr:rowOff>105833</xdr:rowOff>
    </xdr:from>
    <xdr:to>
      <xdr:col>28</xdr:col>
      <xdr:colOff>84668</xdr:colOff>
      <xdr:row>198</xdr:row>
      <xdr:rowOff>164041</xdr:rowOff>
    </xdr:to>
    <xdr:graphicFrame macro="">
      <xdr:nvGraphicFramePr>
        <xdr:cNvPr id="25" name="Chart 24">
          <a:extLst>
            <a:ext uri="{FF2B5EF4-FFF2-40B4-BE49-F238E27FC236}">
              <a16:creationId xmlns="" xmlns:a16="http://schemas.microsoft.com/office/drawing/2014/main" id="{00000000-0008-0000-0B00-00001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5</xdr:col>
      <xdr:colOff>115094</xdr:colOff>
      <xdr:row>245</xdr:row>
      <xdr:rowOff>99219</xdr:rowOff>
    </xdr:from>
    <xdr:to>
      <xdr:col>13</xdr:col>
      <xdr:colOff>579437</xdr:colOff>
      <xdr:row>262</xdr:row>
      <xdr:rowOff>111125</xdr:rowOff>
    </xdr:to>
    <xdr:graphicFrame macro="">
      <xdr:nvGraphicFramePr>
        <xdr:cNvPr id="24" name="Chart 23">
          <a:extLst>
            <a:ext uri="{FF2B5EF4-FFF2-40B4-BE49-F238E27FC236}">
              <a16:creationId xmlns="" xmlns:a16="http://schemas.microsoft.com/office/drawing/2014/main" id="{00000000-0008-0000-0B00-00001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15</xdr:col>
      <xdr:colOff>111125</xdr:colOff>
      <xdr:row>218</xdr:row>
      <xdr:rowOff>7937</xdr:rowOff>
    </xdr:from>
    <xdr:to>
      <xdr:col>25</xdr:col>
      <xdr:colOff>769938</xdr:colOff>
      <xdr:row>231</xdr:row>
      <xdr:rowOff>95249</xdr:rowOff>
    </xdr:to>
    <xdr:graphicFrame macro="">
      <xdr:nvGraphicFramePr>
        <xdr:cNvPr id="4" name="Chart 3">
          <a:extLst>
            <a:ext uri="{FF2B5EF4-FFF2-40B4-BE49-F238E27FC236}">
              <a16:creationId xmlns="" xmlns:a16="http://schemas.microsoft.com/office/drawing/2014/main" id="{00000000-0008-0000-0B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13</xdr:col>
      <xdr:colOff>452436</xdr:colOff>
      <xdr:row>7</xdr:row>
      <xdr:rowOff>78977</xdr:rowOff>
    </xdr:from>
    <xdr:to>
      <xdr:col>23</xdr:col>
      <xdr:colOff>515936</xdr:colOff>
      <xdr:row>16</xdr:row>
      <xdr:rowOff>254000</xdr:rowOff>
    </xdr:to>
    <xdr:graphicFrame macro="">
      <xdr:nvGraphicFramePr>
        <xdr:cNvPr id="5" name="Chart 4">
          <a:extLst>
            <a:ext uri="{FF2B5EF4-FFF2-40B4-BE49-F238E27FC236}">
              <a16:creationId xmlns="" xmlns:a16="http://schemas.microsoft.com/office/drawing/2014/main" id="{00000000-0008-0000-0B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30</xdr:col>
      <xdr:colOff>597956</xdr:colOff>
      <xdr:row>74</xdr:row>
      <xdr:rowOff>67734</xdr:rowOff>
    </xdr:from>
    <xdr:to>
      <xdr:col>39</xdr:col>
      <xdr:colOff>203727</xdr:colOff>
      <xdr:row>89</xdr:row>
      <xdr:rowOff>91547</xdr:rowOff>
    </xdr:to>
    <xdr:graphicFrame macro="">
      <xdr:nvGraphicFramePr>
        <xdr:cNvPr id="27" name="Chart 26">
          <a:extLst>
            <a:ext uri="{FF2B5EF4-FFF2-40B4-BE49-F238E27FC236}">
              <a16:creationId xmlns="" xmlns:a16="http://schemas.microsoft.com/office/drawing/2014/main" id="{00000000-0008-0000-0B00-00001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30</xdr:col>
      <xdr:colOff>232833</xdr:colOff>
      <xdr:row>21</xdr:row>
      <xdr:rowOff>5293</xdr:rowOff>
    </xdr:from>
    <xdr:to>
      <xdr:col>39</xdr:col>
      <xdr:colOff>26458</xdr:colOff>
      <xdr:row>36</xdr:row>
      <xdr:rowOff>93135</xdr:rowOff>
    </xdr:to>
    <xdr:graphicFrame macro="">
      <xdr:nvGraphicFramePr>
        <xdr:cNvPr id="3" name="Chart 2">
          <a:extLst>
            <a:ext uri="{FF2B5EF4-FFF2-40B4-BE49-F238E27FC236}">
              <a16:creationId xmlns="" xmlns:a16="http://schemas.microsoft.com/office/drawing/2014/main" id="{00000000-0008-0000-0B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4</xdr:col>
      <xdr:colOff>417245</xdr:colOff>
      <xdr:row>104</xdr:row>
      <xdr:rowOff>26534</xdr:rowOff>
    </xdr:from>
    <xdr:to>
      <xdr:col>11</xdr:col>
      <xdr:colOff>769939</xdr:colOff>
      <xdr:row>122</xdr:row>
      <xdr:rowOff>42333</xdr:rowOff>
    </xdr:to>
    <xdr:graphicFrame macro="">
      <xdr:nvGraphicFramePr>
        <xdr:cNvPr id="32" name="Chart 31">
          <a:extLst>
            <a:ext uri="{FF2B5EF4-FFF2-40B4-BE49-F238E27FC236}">
              <a16:creationId xmlns="" xmlns:a16="http://schemas.microsoft.com/office/drawing/2014/main" id="{00000000-0008-0000-0B00-00002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23</xdr:col>
      <xdr:colOff>225538</xdr:colOff>
      <xdr:row>103</xdr:row>
      <xdr:rowOff>129167</xdr:rowOff>
    </xdr:from>
    <xdr:to>
      <xdr:col>33</xdr:col>
      <xdr:colOff>42334</xdr:colOff>
      <xdr:row>122</xdr:row>
      <xdr:rowOff>127001</xdr:rowOff>
    </xdr:to>
    <xdr:graphicFrame macro="">
      <xdr:nvGraphicFramePr>
        <xdr:cNvPr id="33" name="Chart 32">
          <a:extLst>
            <a:ext uri="{FF2B5EF4-FFF2-40B4-BE49-F238E27FC236}">
              <a16:creationId xmlns="" xmlns:a16="http://schemas.microsoft.com/office/drawing/2014/main" id="{00000000-0008-0000-0B00-00002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4</xdr:col>
      <xdr:colOff>211362</xdr:colOff>
      <xdr:row>153</xdr:row>
      <xdr:rowOff>21622</xdr:rowOff>
    </xdr:from>
    <xdr:to>
      <xdr:col>12</xdr:col>
      <xdr:colOff>587375</xdr:colOff>
      <xdr:row>172</xdr:row>
      <xdr:rowOff>137132</xdr:rowOff>
    </xdr:to>
    <xdr:graphicFrame macro="">
      <xdr:nvGraphicFramePr>
        <xdr:cNvPr id="34" name="Chart 33">
          <a:extLst>
            <a:ext uri="{FF2B5EF4-FFF2-40B4-BE49-F238E27FC236}">
              <a16:creationId xmlns="" xmlns:a16="http://schemas.microsoft.com/office/drawing/2014/main" id="{00000000-0008-0000-0B00-00002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13</xdr:col>
      <xdr:colOff>785816</xdr:colOff>
      <xdr:row>152</xdr:row>
      <xdr:rowOff>105834</xdr:rowOff>
    </xdr:from>
    <xdr:to>
      <xdr:col>21</xdr:col>
      <xdr:colOff>560917</xdr:colOff>
      <xdr:row>168</xdr:row>
      <xdr:rowOff>137583</xdr:rowOff>
    </xdr:to>
    <xdr:graphicFrame macro="">
      <xdr:nvGraphicFramePr>
        <xdr:cNvPr id="38" name="Chart 37">
          <a:extLst>
            <a:ext uri="{FF2B5EF4-FFF2-40B4-BE49-F238E27FC236}">
              <a16:creationId xmlns="" xmlns:a16="http://schemas.microsoft.com/office/drawing/2014/main" id="{00000000-0008-0000-0B00-00002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22</xdr:col>
      <xdr:colOff>5291</xdr:colOff>
      <xdr:row>152</xdr:row>
      <xdr:rowOff>158749</xdr:rowOff>
    </xdr:from>
    <xdr:to>
      <xdr:col>28</xdr:col>
      <xdr:colOff>719667</xdr:colOff>
      <xdr:row>168</xdr:row>
      <xdr:rowOff>116416</xdr:rowOff>
    </xdr:to>
    <xdr:graphicFrame macro="">
      <xdr:nvGraphicFramePr>
        <xdr:cNvPr id="39" name="Chart 38">
          <a:extLst>
            <a:ext uri="{FF2B5EF4-FFF2-40B4-BE49-F238E27FC236}">
              <a16:creationId xmlns="" xmlns:a16="http://schemas.microsoft.com/office/drawing/2014/main" id="{00000000-0008-0000-0B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29</xdr:col>
      <xdr:colOff>44980</xdr:colOff>
      <xdr:row>152</xdr:row>
      <xdr:rowOff>105834</xdr:rowOff>
    </xdr:from>
    <xdr:to>
      <xdr:col>36</xdr:col>
      <xdr:colOff>285750</xdr:colOff>
      <xdr:row>168</xdr:row>
      <xdr:rowOff>137584</xdr:rowOff>
    </xdr:to>
    <xdr:graphicFrame macro="">
      <xdr:nvGraphicFramePr>
        <xdr:cNvPr id="40" name="Chart 39">
          <a:extLst>
            <a:ext uri="{FF2B5EF4-FFF2-40B4-BE49-F238E27FC236}">
              <a16:creationId xmlns="" xmlns:a16="http://schemas.microsoft.com/office/drawing/2014/main" id="{00000000-0008-0000-0B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12</xdr:col>
      <xdr:colOff>216850</xdr:colOff>
      <xdr:row>182</xdr:row>
      <xdr:rowOff>84665</xdr:rowOff>
    </xdr:from>
    <xdr:to>
      <xdr:col>20</xdr:col>
      <xdr:colOff>137584</xdr:colOff>
      <xdr:row>199</xdr:row>
      <xdr:rowOff>0</xdr:rowOff>
    </xdr:to>
    <xdr:graphicFrame macro="">
      <xdr:nvGraphicFramePr>
        <xdr:cNvPr id="41" name="Chart 40">
          <a:extLst>
            <a:ext uri="{FF2B5EF4-FFF2-40B4-BE49-F238E27FC236}">
              <a16:creationId xmlns="" xmlns:a16="http://schemas.microsoft.com/office/drawing/2014/main" id="{00000000-0008-0000-0B00-00002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20</xdr:col>
      <xdr:colOff>341311</xdr:colOff>
      <xdr:row>50</xdr:row>
      <xdr:rowOff>119063</xdr:rowOff>
    </xdr:from>
    <xdr:to>
      <xdr:col>28</xdr:col>
      <xdr:colOff>508000</xdr:colOff>
      <xdr:row>67</xdr:row>
      <xdr:rowOff>23813</xdr:rowOff>
    </xdr:to>
    <xdr:graphicFrame macro="">
      <xdr:nvGraphicFramePr>
        <xdr:cNvPr id="42" name="Chart 41">
          <a:extLst>
            <a:ext uri="{FF2B5EF4-FFF2-40B4-BE49-F238E27FC236}">
              <a16:creationId xmlns="" xmlns:a16="http://schemas.microsoft.com/office/drawing/2014/main" id="{00000000-0008-0000-0B00-00002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57</xdr:col>
      <xdr:colOff>31751</xdr:colOff>
      <xdr:row>20</xdr:row>
      <xdr:rowOff>174624</xdr:rowOff>
    </xdr:from>
    <xdr:to>
      <xdr:col>66</xdr:col>
      <xdr:colOff>172358</xdr:colOff>
      <xdr:row>36</xdr:row>
      <xdr:rowOff>71285</xdr:rowOff>
    </xdr:to>
    <xdr:graphicFrame macro="">
      <xdr:nvGraphicFramePr>
        <xdr:cNvPr id="43" name="Chart 42">
          <a:extLst>
            <a:ext uri="{FF2B5EF4-FFF2-40B4-BE49-F238E27FC236}">
              <a16:creationId xmlns="" xmlns:a16="http://schemas.microsoft.com/office/drawing/2014/main" id="{00000000-0008-0000-0B00-00002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57</xdr:col>
      <xdr:colOff>62443</xdr:colOff>
      <xdr:row>37</xdr:row>
      <xdr:rowOff>107420</xdr:rowOff>
    </xdr:from>
    <xdr:to>
      <xdr:col>66</xdr:col>
      <xdr:colOff>531813</xdr:colOff>
      <xdr:row>54</xdr:row>
      <xdr:rowOff>86102</xdr:rowOff>
    </xdr:to>
    <xdr:graphicFrame macro="">
      <xdr:nvGraphicFramePr>
        <xdr:cNvPr id="45" name="Chart 44">
          <a:extLst>
            <a:ext uri="{FF2B5EF4-FFF2-40B4-BE49-F238E27FC236}">
              <a16:creationId xmlns="" xmlns:a16="http://schemas.microsoft.com/office/drawing/2014/main" id="{00000000-0008-0000-0B00-00002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40</xdr:col>
      <xdr:colOff>730249</xdr:colOff>
      <xdr:row>184</xdr:row>
      <xdr:rowOff>100541</xdr:rowOff>
    </xdr:from>
    <xdr:to>
      <xdr:col>47</xdr:col>
      <xdr:colOff>297657</xdr:colOff>
      <xdr:row>197</xdr:row>
      <xdr:rowOff>116812</xdr:rowOff>
    </xdr:to>
    <xdr:graphicFrame macro="">
      <xdr:nvGraphicFramePr>
        <xdr:cNvPr id="46" name="Chart 45">
          <a:extLst>
            <a:ext uri="{FF2B5EF4-FFF2-40B4-BE49-F238E27FC236}">
              <a16:creationId xmlns="" xmlns:a16="http://schemas.microsoft.com/office/drawing/2014/main" id="{00000000-0008-0000-0B00-00002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41</xdr:col>
      <xdr:colOff>153984</xdr:colOff>
      <xdr:row>50</xdr:row>
      <xdr:rowOff>136978</xdr:rowOff>
    </xdr:from>
    <xdr:to>
      <xdr:col>50</xdr:col>
      <xdr:colOff>261937</xdr:colOff>
      <xdr:row>67</xdr:row>
      <xdr:rowOff>50346</xdr:rowOff>
    </xdr:to>
    <xdr:graphicFrame macro="">
      <xdr:nvGraphicFramePr>
        <xdr:cNvPr id="44" name="Chart 43">
          <a:extLst>
            <a:ext uri="{FF2B5EF4-FFF2-40B4-BE49-F238E27FC236}">
              <a16:creationId xmlns="" xmlns:a16="http://schemas.microsoft.com/office/drawing/2014/main" id="{00000000-0008-0000-0B00-00002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4</xdr:col>
      <xdr:colOff>555625</xdr:colOff>
      <xdr:row>50</xdr:row>
      <xdr:rowOff>113694</xdr:rowOff>
    </xdr:from>
    <xdr:to>
      <xdr:col>11</xdr:col>
      <xdr:colOff>674687</xdr:colOff>
      <xdr:row>67</xdr:row>
      <xdr:rowOff>17537</xdr:rowOff>
    </xdr:to>
    <xdr:graphicFrame macro="">
      <xdr:nvGraphicFramePr>
        <xdr:cNvPr id="48" name="Chart 47">
          <a:extLst>
            <a:ext uri="{FF2B5EF4-FFF2-40B4-BE49-F238E27FC236}">
              <a16:creationId xmlns="" xmlns:a16="http://schemas.microsoft.com/office/drawing/2014/main" id="{00000000-0008-0000-0B00-00003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editAs="oneCell">
    <xdr:from>
      <xdr:col>15</xdr:col>
      <xdr:colOff>134937</xdr:colOff>
      <xdr:row>0</xdr:row>
      <xdr:rowOff>55562</xdr:rowOff>
    </xdr:from>
    <xdr:to>
      <xdr:col>19</xdr:col>
      <xdr:colOff>168738</xdr:colOff>
      <xdr:row>3</xdr:row>
      <xdr:rowOff>94906</xdr:rowOff>
    </xdr:to>
    <xdr:pic>
      <xdr:nvPicPr>
        <xdr:cNvPr id="51" name="Picture 50">
          <a:extLst>
            <a:ext uri="{FF2B5EF4-FFF2-40B4-BE49-F238E27FC236}">
              <a16:creationId xmlns="" xmlns:a16="http://schemas.microsoft.com/office/drawing/2014/main" id="{00000000-0008-0000-0B00-000033000000}"/>
            </a:ext>
          </a:extLst>
        </xdr:cNvPr>
        <xdr:cNvPicPr>
          <a:picLocks noChangeAspect="1"/>
        </xdr:cNvPicPr>
      </xdr:nvPicPr>
      <xdr:blipFill>
        <a:blip xmlns:r="http://schemas.openxmlformats.org/officeDocument/2006/relationships" r:embed="rId30"/>
        <a:stretch>
          <a:fillRect/>
        </a:stretch>
      </xdr:blipFill>
      <xdr:spPr>
        <a:xfrm>
          <a:off x="10882312" y="55562"/>
          <a:ext cx="3177051" cy="666407"/>
        </a:xfrm>
        <a:prstGeom prst="rect">
          <a:avLst/>
        </a:prstGeom>
      </xdr:spPr>
    </xdr:pic>
    <xdr:clientData/>
  </xdr:twoCellAnchor>
  <xdr:twoCellAnchor editAs="oneCell">
    <xdr:from>
      <xdr:col>37</xdr:col>
      <xdr:colOff>238124</xdr:colOff>
      <xdr:row>21</xdr:row>
      <xdr:rowOff>122003</xdr:rowOff>
    </xdr:from>
    <xdr:to>
      <xdr:col>38</xdr:col>
      <xdr:colOff>474666</xdr:colOff>
      <xdr:row>22</xdr:row>
      <xdr:rowOff>134594</xdr:rowOff>
    </xdr:to>
    <xdr:pic>
      <xdr:nvPicPr>
        <xdr:cNvPr id="52" name="Picture 51">
          <a:extLst>
            <a:ext uri="{FF2B5EF4-FFF2-40B4-BE49-F238E27FC236}">
              <a16:creationId xmlns="" xmlns:a16="http://schemas.microsoft.com/office/drawing/2014/main" id="{00000000-0008-0000-0B00-000034000000}"/>
            </a:ext>
          </a:extLst>
        </xdr:cNvPr>
        <xdr:cNvPicPr>
          <a:picLocks noChangeAspect="1"/>
        </xdr:cNvPicPr>
      </xdr:nvPicPr>
      <xdr:blipFill>
        <a:blip xmlns:r="http://schemas.openxmlformats.org/officeDocument/2006/relationships" r:embed="rId30"/>
        <a:stretch>
          <a:fillRect/>
        </a:stretch>
      </xdr:blipFill>
      <xdr:spPr>
        <a:xfrm>
          <a:off x="28328937" y="5964003"/>
          <a:ext cx="879480" cy="171341"/>
        </a:xfrm>
        <a:prstGeom prst="rect">
          <a:avLst/>
        </a:prstGeom>
      </xdr:spPr>
    </xdr:pic>
    <xdr:clientData/>
  </xdr:twoCellAnchor>
  <xdr:twoCellAnchor editAs="oneCell">
    <xdr:from>
      <xdr:col>15</xdr:col>
      <xdr:colOff>119063</xdr:colOff>
      <xdr:row>74</xdr:row>
      <xdr:rowOff>130298</xdr:rowOff>
    </xdr:from>
    <xdr:to>
      <xdr:col>16</xdr:col>
      <xdr:colOff>430676</xdr:colOff>
      <xdr:row>76</xdr:row>
      <xdr:rowOff>15531</xdr:rowOff>
    </xdr:to>
    <xdr:pic>
      <xdr:nvPicPr>
        <xdr:cNvPr id="53" name="Picture 52">
          <a:extLst>
            <a:ext uri="{FF2B5EF4-FFF2-40B4-BE49-F238E27FC236}">
              <a16:creationId xmlns="" xmlns:a16="http://schemas.microsoft.com/office/drawing/2014/main" id="{00000000-0008-0000-0B00-000035000000}"/>
            </a:ext>
          </a:extLst>
        </xdr:cNvPr>
        <xdr:cNvPicPr>
          <a:picLocks noChangeAspect="1"/>
        </xdr:cNvPicPr>
      </xdr:nvPicPr>
      <xdr:blipFill>
        <a:blip xmlns:r="http://schemas.openxmlformats.org/officeDocument/2006/relationships" r:embed="rId30"/>
        <a:stretch>
          <a:fillRect/>
        </a:stretch>
      </xdr:blipFill>
      <xdr:spPr>
        <a:xfrm>
          <a:off x="10985501" y="18426236"/>
          <a:ext cx="1097426" cy="226546"/>
        </a:xfrm>
        <a:prstGeom prst="rect">
          <a:avLst/>
        </a:prstGeom>
      </xdr:spPr>
    </xdr:pic>
    <xdr:clientData/>
  </xdr:twoCellAnchor>
  <xdr:twoCellAnchor editAs="oneCell">
    <xdr:from>
      <xdr:col>8</xdr:col>
      <xdr:colOff>485775</xdr:colOff>
      <xdr:row>74</xdr:row>
      <xdr:rowOff>52510</xdr:rowOff>
    </xdr:from>
    <xdr:to>
      <xdr:col>10</xdr:col>
      <xdr:colOff>11576</xdr:colOff>
      <xdr:row>75</xdr:row>
      <xdr:rowOff>120306</xdr:rowOff>
    </xdr:to>
    <xdr:pic>
      <xdr:nvPicPr>
        <xdr:cNvPr id="54" name="Picture 53">
          <a:extLst>
            <a:ext uri="{FF2B5EF4-FFF2-40B4-BE49-F238E27FC236}">
              <a16:creationId xmlns="" xmlns:a16="http://schemas.microsoft.com/office/drawing/2014/main" id="{00000000-0008-0000-0B00-000036000000}"/>
            </a:ext>
          </a:extLst>
        </xdr:cNvPr>
        <xdr:cNvPicPr>
          <a:picLocks noChangeAspect="1"/>
        </xdr:cNvPicPr>
      </xdr:nvPicPr>
      <xdr:blipFill>
        <a:blip xmlns:r="http://schemas.openxmlformats.org/officeDocument/2006/relationships" r:embed="rId30"/>
        <a:stretch>
          <a:fillRect/>
        </a:stretch>
      </xdr:blipFill>
      <xdr:spPr>
        <a:xfrm>
          <a:off x="6391275" y="18348448"/>
          <a:ext cx="1097426" cy="226546"/>
        </a:xfrm>
        <a:prstGeom prst="rect">
          <a:avLst/>
        </a:prstGeom>
      </xdr:spPr>
    </xdr:pic>
    <xdr:clientData/>
  </xdr:twoCellAnchor>
  <xdr:twoCellAnchor>
    <xdr:from>
      <xdr:col>34</xdr:col>
      <xdr:colOff>170655</xdr:colOff>
      <xdr:row>104</xdr:row>
      <xdr:rowOff>7938</xdr:rowOff>
    </xdr:from>
    <xdr:to>
      <xdr:col>43</xdr:col>
      <xdr:colOff>47625</xdr:colOff>
      <xdr:row>123</xdr:row>
      <xdr:rowOff>6350</xdr:rowOff>
    </xdr:to>
    <xdr:graphicFrame macro="">
      <xdr:nvGraphicFramePr>
        <xdr:cNvPr id="9" name="Chart 8">
          <a:extLst>
            <a:ext uri="{FF2B5EF4-FFF2-40B4-BE49-F238E27FC236}">
              <a16:creationId xmlns="" xmlns:a16="http://schemas.microsoft.com/office/drawing/2014/main" id="{00000000-0008-0000-0B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xdr:from>
      <xdr:col>39</xdr:col>
      <xdr:colOff>342897</xdr:colOff>
      <xdr:row>74</xdr:row>
      <xdr:rowOff>530</xdr:rowOff>
    </xdr:from>
    <xdr:to>
      <xdr:col>47</xdr:col>
      <xdr:colOff>161396</xdr:colOff>
      <xdr:row>89</xdr:row>
      <xdr:rowOff>84667</xdr:rowOff>
    </xdr:to>
    <xdr:graphicFrame macro="">
      <xdr:nvGraphicFramePr>
        <xdr:cNvPr id="47" name="Chart 46">
          <a:extLst>
            <a:ext uri="{FF2B5EF4-FFF2-40B4-BE49-F238E27FC236}">
              <a16:creationId xmlns="" xmlns:a16="http://schemas.microsoft.com/office/drawing/2014/main" id="{00000000-0008-0000-0B00-00002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xdr:twoCellAnchor>
  <xdr:twoCellAnchor>
    <xdr:from>
      <xdr:col>17</xdr:col>
      <xdr:colOff>160338</xdr:colOff>
      <xdr:row>74</xdr:row>
      <xdr:rowOff>20108</xdr:rowOff>
    </xdr:from>
    <xdr:to>
      <xdr:col>22</xdr:col>
      <xdr:colOff>650875</xdr:colOff>
      <xdr:row>89</xdr:row>
      <xdr:rowOff>41275</xdr:rowOff>
    </xdr:to>
    <xdr:graphicFrame macro="">
      <xdr:nvGraphicFramePr>
        <xdr:cNvPr id="49" name="Chart 48">
          <a:extLst>
            <a:ext uri="{FF2B5EF4-FFF2-40B4-BE49-F238E27FC236}">
              <a16:creationId xmlns="" xmlns:a16="http://schemas.microsoft.com/office/drawing/2014/main" id="{00000000-0008-0000-0B00-00003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twoCellAnchor>
    <xdr:from>
      <xdr:col>28</xdr:col>
      <xdr:colOff>137583</xdr:colOff>
      <xdr:row>182</xdr:row>
      <xdr:rowOff>116417</xdr:rowOff>
    </xdr:from>
    <xdr:to>
      <xdr:col>36</xdr:col>
      <xdr:colOff>95250</xdr:colOff>
      <xdr:row>199</xdr:row>
      <xdr:rowOff>21166</xdr:rowOff>
    </xdr:to>
    <xdr:graphicFrame macro="">
      <xdr:nvGraphicFramePr>
        <xdr:cNvPr id="50" name="Chart 49">
          <a:extLst>
            <a:ext uri="{FF2B5EF4-FFF2-40B4-BE49-F238E27FC236}">
              <a16:creationId xmlns="" xmlns:a16="http://schemas.microsoft.com/office/drawing/2014/main" id="{00000000-0008-0000-0B00-00003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4"/>
        </a:graphicData>
      </a:graphic>
    </xdr:graphicFrame>
    <xdr:clientData/>
  </xdr:twoCellAnchor>
  <xdr:twoCellAnchor>
    <xdr:from>
      <xdr:col>4</xdr:col>
      <xdr:colOff>46260</xdr:colOff>
      <xdr:row>182</xdr:row>
      <xdr:rowOff>86709</xdr:rowOff>
    </xdr:from>
    <xdr:to>
      <xdr:col>12</xdr:col>
      <xdr:colOff>41275</xdr:colOff>
      <xdr:row>199</xdr:row>
      <xdr:rowOff>173567</xdr:rowOff>
    </xdr:to>
    <xdr:graphicFrame macro="">
      <xdr:nvGraphicFramePr>
        <xdr:cNvPr id="56" name="Chart 55">
          <a:extLst>
            <a:ext uri="{FF2B5EF4-FFF2-40B4-BE49-F238E27FC236}">
              <a16:creationId xmlns="" xmlns:a16="http://schemas.microsoft.com/office/drawing/2014/main" id="{00000000-0008-0000-0B00-00003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5"/>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John%20Lively/Dropbox/LC%20Reports/Market%20Update%20Report/2018/Q2%20DHE%20Clos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User/AppData/Local/Temp/Q1_15_Revenue_by_Product_Category_Servic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Oak"/>
      <sheetName val="SOC - LQ"/>
      <sheetName val="SOC - FC"/>
      <sheetName val="R&amp;D"/>
      <sheetName val="Assmts"/>
      <sheetName val="Trend"/>
      <sheetName val="RRR.iqy"/>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nkruptcies"/>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mailto:info@lightcounting.com" TargetMode="Externa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3.xml"/><Relationship Id="rId1" Type="http://schemas.openxmlformats.org/officeDocument/2006/relationships/printerSettings" Target="../printerSettings/printerSettings9.bin"/><Relationship Id="rId4" Type="http://schemas.openxmlformats.org/officeDocument/2006/relationships/comments" Target="../comments6.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14.xml"/><Relationship Id="rId1" Type="http://schemas.openxmlformats.org/officeDocument/2006/relationships/printerSettings" Target="../printerSettings/printerSettings10.bin"/><Relationship Id="rId4" Type="http://schemas.openxmlformats.org/officeDocument/2006/relationships/comments" Target="../comments7.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5.xml"/><Relationship Id="rId1" Type="http://schemas.openxmlformats.org/officeDocument/2006/relationships/printerSettings" Target="../printerSettings/printerSettings11.bin"/><Relationship Id="rId4" Type="http://schemas.openxmlformats.org/officeDocument/2006/relationships/comments" Target="../comments8.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6.xml"/><Relationship Id="rId1" Type="http://schemas.openxmlformats.org/officeDocument/2006/relationships/printerSettings" Target="../printerSettings/printerSettings12.bin"/><Relationship Id="rId4" Type="http://schemas.openxmlformats.org/officeDocument/2006/relationships/comments" Target="../comments9.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7.xml"/><Relationship Id="rId1" Type="http://schemas.openxmlformats.org/officeDocument/2006/relationships/printerSettings" Target="../printerSettings/printerSettings13.bin"/><Relationship Id="rId4" Type="http://schemas.openxmlformats.org/officeDocument/2006/relationships/comments" Target="../comments10.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8.xml"/><Relationship Id="rId1" Type="http://schemas.openxmlformats.org/officeDocument/2006/relationships/printerSettings" Target="../printerSettings/printerSettings14.bin"/><Relationship Id="rId4" Type="http://schemas.openxmlformats.org/officeDocument/2006/relationships/comments" Target="../comments1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6.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7.x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9.xml"/><Relationship Id="rId1" Type="http://schemas.openxmlformats.org/officeDocument/2006/relationships/printerSettings" Target="../printerSettings/printerSettings8.bin"/><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sheetPr>
  <dimension ref="A1:N62"/>
  <sheetViews>
    <sheetView showGridLines="0" tabSelected="1" zoomScale="80" zoomScaleNormal="80" zoomScalePageLayoutView="80" workbookViewId="0">
      <selection activeCell="B2" sqref="B2"/>
    </sheetView>
  </sheetViews>
  <sheetFormatPr defaultColWidth="8.6328125" defaultRowHeight="12.5"/>
  <cols>
    <col min="1" max="1" width="4.453125" style="45" customWidth="1"/>
    <col min="2" max="2" width="36.1796875" style="45" customWidth="1"/>
    <col min="3" max="3" width="55.36328125" style="45" customWidth="1"/>
    <col min="4" max="16384" width="8.6328125" style="45"/>
  </cols>
  <sheetData>
    <row r="1" spans="1:14" ht="15.5">
      <c r="A1" s="102"/>
      <c r="B1" s="104" t="s">
        <v>637</v>
      </c>
      <c r="C1" s="103"/>
      <c r="D1" s="103"/>
      <c r="E1" s="103"/>
      <c r="F1" s="103"/>
      <c r="G1" s="103"/>
      <c r="H1" s="102"/>
      <c r="I1" s="102"/>
    </row>
    <row r="2" spans="1:14">
      <c r="A2" s="102"/>
      <c r="B2" s="319" t="s">
        <v>672</v>
      </c>
      <c r="C2" s="103"/>
      <c r="D2" s="103"/>
      <c r="E2" s="103"/>
      <c r="F2" s="103"/>
      <c r="G2" s="103"/>
      <c r="H2" s="102"/>
      <c r="I2" s="102"/>
    </row>
    <row r="3" spans="1:14">
      <c r="A3" s="102"/>
      <c r="C3" s="103"/>
      <c r="D3" s="103"/>
      <c r="E3" s="103"/>
      <c r="F3" s="103"/>
      <c r="G3" s="103"/>
      <c r="H3" s="102"/>
      <c r="I3" s="102"/>
    </row>
    <row r="4" spans="1:14" ht="14">
      <c r="A4" s="102"/>
      <c r="B4" s="105" t="s">
        <v>184</v>
      </c>
      <c r="C4" s="102"/>
      <c r="D4" s="102"/>
      <c r="E4" s="102"/>
      <c r="F4" s="102"/>
      <c r="G4" s="102"/>
      <c r="H4" s="102"/>
      <c r="I4" s="102"/>
    </row>
    <row r="5" spans="1:14">
      <c r="A5" s="102"/>
      <c r="B5" s="102"/>
      <c r="C5" s="102"/>
      <c r="D5" s="102"/>
      <c r="E5" s="102"/>
      <c r="F5" s="102"/>
      <c r="G5" s="102"/>
      <c r="H5" s="102"/>
      <c r="I5" s="102"/>
    </row>
    <row r="6" spans="1:14">
      <c r="A6" s="102"/>
      <c r="B6" s="1901" t="s">
        <v>364</v>
      </c>
      <c r="C6" s="1902"/>
      <c r="D6" s="1902"/>
      <c r="E6" s="1902"/>
      <c r="F6" s="1902"/>
      <c r="G6" s="1902"/>
      <c r="H6" s="106"/>
      <c r="I6" s="106"/>
      <c r="J6" s="107"/>
      <c r="K6" s="107"/>
      <c r="L6" s="107"/>
      <c r="M6" s="107"/>
      <c r="N6" s="107"/>
    </row>
    <row r="7" spans="1:14">
      <c r="A7" s="102"/>
      <c r="B7" s="1902"/>
      <c r="C7" s="1902"/>
      <c r="D7" s="1902"/>
      <c r="E7" s="1902"/>
      <c r="F7" s="1902"/>
      <c r="G7" s="1902"/>
      <c r="H7" s="106"/>
      <c r="I7" s="106"/>
      <c r="J7" s="107"/>
      <c r="K7" s="107"/>
      <c r="L7" s="107"/>
      <c r="M7" s="107"/>
      <c r="N7" s="107"/>
    </row>
    <row r="8" spans="1:14">
      <c r="A8" s="102"/>
      <c r="B8" s="1902"/>
      <c r="C8" s="1902"/>
      <c r="D8" s="1902"/>
      <c r="E8" s="1902"/>
      <c r="F8" s="1902"/>
      <c r="G8" s="1902"/>
      <c r="H8" s="106"/>
      <c r="I8" s="106"/>
      <c r="J8" s="107"/>
      <c r="K8" s="107"/>
      <c r="L8" s="107"/>
      <c r="M8" s="107"/>
      <c r="N8" s="107"/>
    </row>
    <row r="9" spans="1:14">
      <c r="A9" s="102"/>
      <c r="B9" s="1902"/>
      <c r="C9" s="1902"/>
      <c r="D9" s="1902"/>
      <c r="E9" s="1902"/>
      <c r="F9" s="1902"/>
      <c r="G9" s="1902"/>
      <c r="H9" s="106"/>
      <c r="I9" s="106"/>
      <c r="J9" s="107"/>
      <c r="K9" s="107"/>
      <c r="L9" s="107"/>
      <c r="M9" s="107"/>
      <c r="N9" s="107"/>
    </row>
    <row r="10" spans="1:14">
      <c r="A10" s="102"/>
      <c r="B10" s="1902"/>
      <c r="C10" s="1902"/>
      <c r="D10" s="1902"/>
      <c r="E10" s="1902"/>
      <c r="F10" s="1902"/>
      <c r="G10" s="1902"/>
      <c r="H10" s="106"/>
      <c r="I10" s="106"/>
      <c r="J10" s="107"/>
      <c r="K10" s="107"/>
      <c r="L10" s="107"/>
      <c r="M10" s="107"/>
      <c r="N10" s="107"/>
    </row>
    <row r="11" spans="1:14">
      <c r="A11" s="102"/>
      <c r="B11" s="102"/>
      <c r="C11" s="102"/>
      <c r="D11" s="102"/>
      <c r="E11" s="102"/>
      <c r="F11" s="102"/>
      <c r="G11" s="102"/>
      <c r="H11" s="102"/>
      <c r="I11" s="102"/>
    </row>
    <row r="12" spans="1:14">
      <c r="A12" s="102"/>
      <c r="B12" s="108" t="s">
        <v>185</v>
      </c>
      <c r="C12" s="102"/>
      <c r="D12" s="102"/>
      <c r="E12" s="102"/>
      <c r="F12" s="102"/>
      <c r="G12" s="102"/>
      <c r="H12" s="102"/>
      <c r="I12" s="102"/>
    </row>
    <row r="13" spans="1:14">
      <c r="A13" s="102"/>
      <c r="B13" s="108" t="s">
        <v>186</v>
      </c>
      <c r="C13" s="102"/>
      <c r="D13" s="102"/>
      <c r="E13" s="102"/>
      <c r="F13" s="102"/>
      <c r="G13" s="102"/>
      <c r="H13" s="102"/>
      <c r="I13" s="102"/>
    </row>
    <row r="14" spans="1:14">
      <c r="A14" s="102"/>
      <c r="B14" s="108" t="s">
        <v>187</v>
      </c>
      <c r="C14" s="102"/>
      <c r="D14" s="102"/>
      <c r="E14" s="102"/>
      <c r="F14" s="102"/>
      <c r="G14" s="102"/>
      <c r="H14" s="102"/>
      <c r="I14" s="102"/>
    </row>
    <row r="15" spans="1:14">
      <c r="A15" s="102"/>
      <c r="B15" s="108"/>
      <c r="C15" s="102"/>
      <c r="D15" s="102"/>
      <c r="E15" s="102"/>
      <c r="F15" s="102"/>
      <c r="G15" s="102"/>
      <c r="H15" s="102"/>
      <c r="I15" s="102"/>
    </row>
    <row r="16" spans="1:14">
      <c r="A16" s="102"/>
      <c r="B16" s="102" t="s">
        <v>365</v>
      </c>
      <c r="C16" s="102"/>
      <c r="D16" s="102"/>
      <c r="E16" s="102"/>
      <c r="F16" s="102"/>
      <c r="G16" s="102"/>
      <c r="H16" s="102"/>
      <c r="I16" s="102"/>
    </row>
    <row r="17" spans="1:9">
      <c r="A17" s="102"/>
      <c r="B17" s="102"/>
      <c r="C17" s="102"/>
      <c r="D17" s="102"/>
      <c r="E17" s="102"/>
      <c r="F17" s="102"/>
      <c r="G17" s="102"/>
      <c r="H17" s="102"/>
      <c r="I17" s="102"/>
    </row>
    <row r="18" spans="1:9">
      <c r="A18" s="102"/>
      <c r="B18" s="109" t="s">
        <v>188</v>
      </c>
      <c r="C18" s="110" t="s">
        <v>189</v>
      </c>
      <c r="D18" s="102"/>
      <c r="E18" s="102"/>
      <c r="F18" s="102"/>
      <c r="G18" s="102"/>
      <c r="H18" s="102"/>
      <c r="I18" s="102"/>
    </row>
    <row r="19" spans="1:9">
      <c r="A19" s="102"/>
      <c r="B19" s="111" t="s">
        <v>155</v>
      </c>
      <c r="C19" s="112" t="s">
        <v>190</v>
      </c>
      <c r="D19" s="102"/>
      <c r="E19" s="102"/>
      <c r="G19" s="102"/>
      <c r="H19" s="102"/>
      <c r="I19" s="102"/>
    </row>
    <row r="20" spans="1:9">
      <c r="A20" s="102"/>
      <c r="B20" s="111" t="s">
        <v>46</v>
      </c>
      <c r="C20" s="113" t="s">
        <v>191</v>
      </c>
      <c r="D20" s="102"/>
      <c r="E20" s="102"/>
      <c r="G20" s="102"/>
      <c r="I20" s="102"/>
    </row>
    <row r="21" spans="1:9">
      <c r="A21" s="102"/>
      <c r="B21" s="114" t="s">
        <v>48</v>
      </c>
      <c r="C21" s="113" t="s">
        <v>191</v>
      </c>
      <c r="D21" s="102"/>
      <c r="G21" s="102"/>
      <c r="I21" s="102"/>
    </row>
    <row r="22" spans="1:9">
      <c r="A22" s="102"/>
      <c r="B22" s="115" t="s">
        <v>156</v>
      </c>
      <c r="C22" s="112" t="s">
        <v>190</v>
      </c>
      <c r="D22" s="102"/>
      <c r="E22" s="102"/>
      <c r="F22" s="116"/>
      <c r="G22" s="116"/>
      <c r="H22" s="102"/>
      <c r="I22" s="102"/>
    </row>
    <row r="23" spans="1:9">
      <c r="A23" s="102"/>
      <c r="B23" s="115" t="s">
        <v>157</v>
      </c>
      <c r="C23" s="112" t="s">
        <v>192</v>
      </c>
      <c r="D23" s="102"/>
      <c r="E23" s="102"/>
      <c r="F23" s="116"/>
      <c r="G23" s="116"/>
      <c r="H23" s="102"/>
      <c r="I23" s="102"/>
    </row>
    <row r="24" spans="1:9">
      <c r="A24" s="102"/>
      <c r="B24" s="115" t="s">
        <v>158</v>
      </c>
      <c r="C24" s="113" t="s">
        <v>192</v>
      </c>
      <c r="D24" s="102"/>
      <c r="E24" s="102"/>
      <c r="F24" s="116"/>
      <c r="G24" s="116"/>
      <c r="H24" s="102"/>
      <c r="I24" s="102"/>
    </row>
    <row r="25" spans="1:9">
      <c r="A25" s="102"/>
      <c r="B25" s="115" t="s">
        <v>51</v>
      </c>
      <c r="C25" s="112" t="s">
        <v>193</v>
      </c>
      <c r="D25" s="102"/>
      <c r="E25" s="102"/>
      <c r="F25" s="116"/>
      <c r="G25" s="116"/>
      <c r="H25" s="102"/>
      <c r="I25" s="102"/>
    </row>
    <row r="26" spans="1:9">
      <c r="A26" s="102"/>
      <c r="B26" s="115" t="s">
        <v>404</v>
      </c>
      <c r="C26" s="112" t="s">
        <v>193</v>
      </c>
      <c r="D26" s="102"/>
      <c r="E26" s="102"/>
      <c r="F26" s="116"/>
      <c r="G26" s="116"/>
      <c r="H26" s="102"/>
      <c r="I26" s="102"/>
    </row>
    <row r="27" spans="1:9">
      <c r="A27" s="102"/>
      <c r="B27" s="115" t="s">
        <v>9</v>
      </c>
      <c r="C27" s="113" t="s">
        <v>191</v>
      </c>
      <c r="D27" s="102"/>
      <c r="E27" s="102"/>
      <c r="F27" s="116"/>
      <c r="G27" s="116"/>
      <c r="H27" s="102"/>
      <c r="I27" s="102"/>
    </row>
    <row r="28" spans="1:9">
      <c r="A28" s="102"/>
      <c r="B28" s="115" t="s">
        <v>366</v>
      </c>
      <c r="C28" s="112" t="s">
        <v>190</v>
      </c>
      <c r="D28" s="102"/>
      <c r="E28" s="102"/>
      <c r="F28" s="116"/>
      <c r="G28" s="116"/>
      <c r="H28" s="102"/>
      <c r="I28" s="102"/>
    </row>
    <row r="29" spans="1:9">
      <c r="A29" s="102"/>
      <c r="B29" s="117" t="s">
        <v>159</v>
      </c>
      <c r="C29" s="113" t="s">
        <v>192</v>
      </c>
      <c r="D29" s="102"/>
      <c r="E29" s="102"/>
      <c r="F29" s="116"/>
      <c r="G29" s="116"/>
      <c r="H29" s="102"/>
      <c r="I29" s="102"/>
    </row>
    <row r="30" spans="1:9">
      <c r="A30" s="102"/>
      <c r="B30" s="117" t="s">
        <v>52</v>
      </c>
      <c r="C30" s="113" t="s">
        <v>191</v>
      </c>
      <c r="D30" s="102"/>
      <c r="E30" s="102"/>
      <c r="F30" s="116"/>
      <c r="G30" s="116"/>
      <c r="H30" s="102"/>
      <c r="I30" s="102"/>
    </row>
    <row r="31" spans="1:9">
      <c r="A31" s="102"/>
      <c r="B31" s="115" t="s">
        <v>160</v>
      </c>
      <c r="C31" s="112" t="s">
        <v>192</v>
      </c>
      <c r="D31" s="102"/>
      <c r="E31" s="102"/>
      <c r="F31" s="116"/>
      <c r="G31" s="116"/>
      <c r="H31" s="102"/>
      <c r="I31" s="102"/>
    </row>
    <row r="32" spans="1:9">
      <c r="A32" s="102"/>
      <c r="B32" s="117" t="s">
        <v>161</v>
      </c>
      <c r="C32" s="113" t="s">
        <v>191</v>
      </c>
      <c r="D32" s="102"/>
      <c r="E32" s="102"/>
      <c r="F32" s="116"/>
      <c r="G32" s="116"/>
      <c r="H32" s="102"/>
      <c r="I32" s="102"/>
    </row>
    <row r="33" spans="1:9">
      <c r="A33" s="102"/>
      <c r="B33" s="115" t="s">
        <v>309</v>
      </c>
      <c r="C33" s="113" t="s">
        <v>190</v>
      </c>
      <c r="D33" s="102"/>
      <c r="E33" s="102"/>
      <c r="F33" s="116"/>
      <c r="G33" s="116"/>
      <c r="H33" s="102"/>
      <c r="I33" s="102"/>
    </row>
    <row r="34" spans="1:9">
      <c r="A34" s="102"/>
      <c r="B34" s="115" t="s">
        <v>310</v>
      </c>
      <c r="C34" s="113" t="s">
        <v>193</v>
      </c>
      <c r="D34" s="102"/>
      <c r="E34" s="102"/>
      <c r="F34" s="116"/>
      <c r="G34" s="116"/>
      <c r="H34" s="102"/>
      <c r="I34" s="102"/>
    </row>
    <row r="35" spans="1:9">
      <c r="A35" s="102"/>
      <c r="B35" s="115" t="s">
        <v>443</v>
      </c>
      <c r="C35" s="113" t="s">
        <v>193</v>
      </c>
      <c r="D35" s="102"/>
      <c r="E35" s="102"/>
      <c r="F35" s="116"/>
      <c r="G35" s="116"/>
      <c r="H35" s="102"/>
      <c r="I35" s="102"/>
    </row>
    <row r="36" spans="1:9">
      <c r="A36" s="102"/>
      <c r="B36" s="115" t="s">
        <v>177</v>
      </c>
      <c r="C36" s="113" t="s">
        <v>193</v>
      </c>
      <c r="D36" s="102"/>
      <c r="E36" s="102"/>
      <c r="F36" s="116"/>
      <c r="G36" s="116"/>
      <c r="H36" s="102"/>
      <c r="I36" s="102"/>
    </row>
    <row r="37" spans="1:9">
      <c r="A37" s="102"/>
      <c r="B37" s="117" t="s">
        <v>162</v>
      </c>
      <c r="C37" s="113" t="s">
        <v>191</v>
      </c>
      <c r="D37" s="102"/>
      <c r="E37" s="102"/>
      <c r="F37" s="116"/>
      <c r="G37" s="116"/>
      <c r="H37" s="102"/>
      <c r="I37" s="102"/>
    </row>
    <row r="38" spans="1:9">
      <c r="A38" s="102"/>
      <c r="B38" s="117" t="s">
        <v>53</v>
      </c>
      <c r="C38" s="113" t="s">
        <v>192</v>
      </c>
      <c r="D38" s="102"/>
      <c r="E38" s="102"/>
      <c r="F38" s="116"/>
      <c r="G38" s="116"/>
      <c r="H38" s="102"/>
      <c r="I38" s="102"/>
    </row>
    <row r="39" spans="1:9">
      <c r="A39" s="102"/>
      <c r="B39" s="115" t="s">
        <v>163</v>
      </c>
      <c r="C39" s="112" t="s">
        <v>193</v>
      </c>
      <c r="D39" s="102"/>
      <c r="E39" s="102"/>
      <c r="F39" s="116"/>
      <c r="G39" s="118"/>
      <c r="H39" s="102"/>
      <c r="I39" s="102"/>
    </row>
    <row r="40" spans="1:9">
      <c r="A40" s="102"/>
      <c r="B40" s="115" t="s">
        <v>55</v>
      </c>
      <c r="C40" s="112" t="s">
        <v>190</v>
      </c>
      <c r="D40" s="102"/>
      <c r="E40" s="102"/>
      <c r="F40" s="116"/>
      <c r="G40" s="116"/>
      <c r="H40" s="102"/>
      <c r="I40" s="102"/>
    </row>
    <row r="41" spans="1:9">
      <c r="A41" s="102"/>
      <c r="B41" s="115" t="s">
        <v>164</v>
      </c>
      <c r="C41" s="113" t="s">
        <v>191</v>
      </c>
      <c r="D41" s="102"/>
      <c r="E41" s="102"/>
      <c r="F41" s="116"/>
      <c r="G41" s="116"/>
      <c r="H41" s="102"/>
      <c r="I41" s="102"/>
    </row>
    <row r="42" spans="1:9">
      <c r="A42" s="102"/>
      <c r="B42" s="117" t="s">
        <v>56</v>
      </c>
      <c r="C42" s="113" t="s">
        <v>191</v>
      </c>
      <c r="D42" s="102"/>
      <c r="E42" s="102"/>
      <c r="F42" s="116"/>
      <c r="G42" s="116"/>
      <c r="H42" s="102"/>
      <c r="I42" s="102"/>
    </row>
    <row r="43" spans="1:9">
      <c r="A43" s="102"/>
      <c r="B43" s="115" t="s">
        <v>444</v>
      </c>
      <c r="C43" s="113" t="s">
        <v>192</v>
      </c>
      <c r="D43" s="102"/>
      <c r="E43" s="102"/>
      <c r="F43" s="116"/>
      <c r="G43" s="116"/>
      <c r="H43" s="102"/>
      <c r="I43" s="102"/>
    </row>
    <row r="44" spans="1:9">
      <c r="A44" s="102"/>
      <c r="D44" s="102"/>
      <c r="E44" s="102"/>
      <c r="F44" s="116"/>
      <c r="G44" s="116"/>
      <c r="H44" s="102"/>
      <c r="I44" s="102"/>
    </row>
    <row r="45" spans="1:9">
      <c r="A45" s="102"/>
      <c r="D45" s="102"/>
      <c r="E45" s="102"/>
      <c r="F45" s="116"/>
      <c r="G45" s="116"/>
      <c r="H45" s="102"/>
      <c r="I45" s="102"/>
    </row>
    <row r="46" spans="1:9">
      <c r="A46" s="102"/>
      <c r="B46" s="102" t="s">
        <v>194</v>
      </c>
      <c r="C46" s="102"/>
      <c r="D46" s="102"/>
      <c r="E46" s="102"/>
      <c r="F46" s="116"/>
      <c r="G46" s="116"/>
      <c r="H46" s="102"/>
      <c r="I46" s="102"/>
    </row>
    <row r="47" spans="1:9">
      <c r="A47" s="102"/>
      <c r="B47" s="119" t="s">
        <v>195</v>
      </c>
      <c r="C47" s="102"/>
      <c r="D47" s="102"/>
      <c r="E47" s="102"/>
      <c r="F47" s="116"/>
      <c r="G47" s="116"/>
      <c r="H47" s="102"/>
      <c r="I47" s="102"/>
    </row>
    <row r="48" spans="1:9">
      <c r="A48" s="102"/>
      <c r="B48" s="119"/>
      <c r="C48" s="102"/>
      <c r="D48" s="102"/>
      <c r="E48" s="102"/>
      <c r="F48" s="116"/>
      <c r="G48" s="116"/>
      <c r="H48" s="102"/>
      <c r="I48" s="102"/>
    </row>
    <row r="49" spans="1:9" ht="18.75" customHeight="1">
      <c r="A49" s="102"/>
      <c r="B49" s="1903" t="s">
        <v>196</v>
      </c>
      <c r="C49" s="1904"/>
      <c r="D49" s="102"/>
      <c r="E49" s="102"/>
      <c r="F49" s="116"/>
      <c r="G49" s="116"/>
      <c r="H49" s="102"/>
      <c r="I49" s="102"/>
    </row>
    <row r="50" spans="1:9" ht="33" customHeight="1">
      <c r="A50" s="102"/>
      <c r="B50" s="1904"/>
      <c r="C50" s="1904"/>
      <c r="D50" s="102"/>
      <c r="E50" s="102"/>
      <c r="F50" s="116"/>
      <c r="G50" s="116"/>
      <c r="H50" s="102"/>
      <c r="I50" s="102"/>
    </row>
    <row r="51" spans="1:9">
      <c r="A51" s="102"/>
      <c r="B51" s="102"/>
      <c r="C51" s="102"/>
      <c r="D51" s="102"/>
      <c r="E51" s="102"/>
      <c r="F51" s="116"/>
      <c r="G51" s="116"/>
      <c r="H51" s="102"/>
      <c r="I51" s="102"/>
    </row>
    <row r="52" spans="1:9">
      <c r="A52" s="102"/>
      <c r="B52" s="102"/>
      <c r="C52" s="102"/>
      <c r="D52" s="102"/>
      <c r="E52" s="102"/>
      <c r="F52" s="116"/>
      <c r="G52" s="116"/>
      <c r="H52" s="102"/>
      <c r="I52" s="102"/>
    </row>
    <row r="53" spans="1:9">
      <c r="A53" s="102"/>
      <c r="B53" s="102"/>
      <c r="C53" s="102"/>
      <c r="D53" s="102"/>
      <c r="E53" s="102"/>
      <c r="F53" s="116"/>
      <c r="G53" s="116"/>
      <c r="H53" s="102"/>
      <c r="I53" s="102"/>
    </row>
    <row r="54" spans="1:9">
      <c r="A54" s="102"/>
      <c r="B54" s="102"/>
      <c r="C54" s="102"/>
      <c r="D54" s="102"/>
      <c r="E54" s="102"/>
      <c r="F54" s="116"/>
      <c r="G54" s="116"/>
      <c r="H54" s="102"/>
      <c r="I54" s="102"/>
    </row>
    <row r="55" spans="1:9">
      <c r="A55" s="102"/>
      <c r="B55" s="102"/>
      <c r="C55" s="102"/>
      <c r="D55" s="102"/>
      <c r="E55" s="102"/>
      <c r="F55" s="116"/>
      <c r="G55" s="116"/>
      <c r="H55" s="102"/>
      <c r="I55" s="102"/>
    </row>
    <row r="56" spans="1:9">
      <c r="F56" s="116"/>
      <c r="G56" s="116"/>
    </row>
    <row r="57" spans="1:9">
      <c r="F57" s="116"/>
      <c r="G57" s="116"/>
    </row>
    <row r="58" spans="1:9">
      <c r="F58" s="116"/>
      <c r="G58" s="116"/>
    </row>
    <row r="59" spans="1:9">
      <c r="F59" s="116"/>
      <c r="G59" s="116"/>
    </row>
    <row r="60" spans="1:9">
      <c r="F60" s="120"/>
      <c r="G60" s="120"/>
    </row>
    <row r="61" spans="1:9">
      <c r="F61" s="120"/>
      <c r="G61" s="120"/>
    </row>
    <row r="62" spans="1:9">
      <c r="F62" s="120"/>
      <c r="G62" s="120"/>
    </row>
  </sheetData>
  <mergeCells count="2">
    <mergeCell ref="B6:G10"/>
    <mergeCell ref="B49:C50"/>
  </mergeCells>
  <hyperlinks>
    <hyperlink ref="B47" r:id="rId1"/>
  </hyperlinks>
  <pageMargins left="0.75" right="0.75" top="1" bottom="1" header="0.5" footer="0.5"/>
  <pageSetup orientation="portrait" horizontalDpi="300" verticalDpi="300"/>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CFFCC"/>
  </sheetPr>
  <dimension ref="A1:AD83"/>
  <sheetViews>
    <sheetView zoomScale="80" zoomScaleNormal="80" zoomScalePageLayoutView="80" workbookViewId="0">
      <pane xSplit="2" ySplit="7" topLeftCell="K8" activePane="bottomRight" state="frozen"/>
      <selection activeCell="Y23" sqref="Y23"/>
      <selection pane="topRight" activeCell="Y23" sqref="Y23"/>
      <selection pane="bottomLeft" activeCell="Y23" sqref="Y23"/>
      <selection pane="bottomRight" activeCell="B3" sqref="B3"/>
    </sheetView>
  </sheetViews>
  <sheetFormatPr defaultColWidth="8.81640625" defaultRowHeight="12.5" outlineLevelCol="1"/>
  <cols>
    <col min="1" max="1" width="4.453125" customWidth="1"/>
    <col min="2" max="2" width="20" customWidth="1"/>
    <col min="3" max="9" width="9.36328125" hidden="1" customWidth="1" outlineLevel="1"/>
    <col min="10" max="10" width="10.81640625" hidden="1" customWidth="1" outlineLevel="1"/>
    <col min="11" max="11" width="9.36328125" customWidth="1" collapsed="1"/>
    <col min="12" max="12" width="9.36328125" customWidth="1"/>
    <col min="14" max="22" width="10" customWidth="1"/>
    <col min="26" max="26" width="9.1796875" bestFit="1" customWidth="1"/>
    <col min="27" max="28" width="10.1796875" bestFit="1" customWidth="1"/>
  </cols>
  <sheetData>
    <row r="1" spans="1:29">
      <c r="A1" s="65"/>
      <c r="B1" s="65"/>
      <c r="AB1" s="2"/>
    </row>
    <row r="2" spans="1:29" ht="18">
      <c r="A2" s="65"/>
      <c r="B2" s="66" t="str">
        <f>'Charts for slides'!B2</f>
        <v>Quarterly Market Update for the quarter ended December 31, 2020</v>
      </c>
    </row>
    <row r="3" spans="1:29">
      <c r="A3" s="65"/>
      <c r="B3" s="1379" t="str">
        <f>Introduction!$B$2</f>
        <v>Sample template for 2021</v>
      </c>
    </row>
    <row r="4" spans="1:29" ht="14">
      <c r="A4" s="65"/>
      <c r="B4" s="38" t="s">
        <v>411</v>
      </c>
    </row>
    <row r="5" spans="1:29" ht="14">
      <c r="B5" s="38"/>
      <c r="C5" s="45"/>
      <c r="D5" s="45"/>
      <c r="E5" s="45"/>
      <c r="F5" s="45"/>
      <c r="G5" s="45"/>
      <c r="H5" s="45"/>
      <c r="I5" s="45"/>
      <c r="J5" s="45"/>
      <c r="K5" s="45"/>
      <c r="L5" s="45"/>
      <c r="M5" s="45"/>
      <c r="N5" s="45"/>
      <c r="O5" s="45"/>
      <c r="P5" s="45"/>
      <c r="Q5" s="45"/>
      <c r="R5" s="45"/>
      <c r="S5" s="45"/>
      <c r="T5" s="45"/>
      <c r="U5" s="45"/>
      <c r="V5" s="45"/>
      <c r="W5" s="51"/>
      <c r="X5" s="51"/>
      <c r="Y5" s="51"/>
      <c r="Z5" s="51"/>
      <c r="AA5" s="51"/>
      <c r="AB5" s="51"/>
      <c r="AC5" s="51"/>
    </row>
    <row r="6" spans="1:29" ht="13">
      <c r="B6" s="41" t="s">
        <v>75</v>
      </c>
      <c r="C6" s="123" t="s">
        <v>303</v>
      </c>
      <c r="D6" s="45"/>
      <c r="E6" s="45"/>
      <c r="F6" s="45"/>
      <c r="G6" s="123" t="s">
        <v>303</v>
      </c>
      <c r="H6" s="45"/>
      <c r="I6" s="45"/>
      <c r="J6" s="45"/>
      <c r="K6" s="1692" t="s">
        <v>303</v>
      </c>
      <c r="L6" s="51"/>
      <c r="M6" s="51"/>
      <c r="N6" s="51"/>
      <c r="O6" s="1692" t="s">
        <v>303</v>
      </c>
      <c r="P6" s="924"/>
      <c r="Q6" s="51"/>
      <c r="R6" s="51"/>
      <c r="S6" s="1692" t="s">
        <v>303</v>
      </c>
      <c r="T6" s="14"/>
      <c r="U6" s="45"/>
      <c r="V6" s="45"/>
      <c r="W6" s="366" t="s">
        <v>329</v>
      </c>
      <c r="X6" s="366" t="s">
        <v>448</v>
      </c>
      <c r="Y6" s="366" t="s">
        <v>329</v>
      </c>
      <c r="Z6" s="51"/>
      <c r="AA6" s="51"/>
      <c r="AB6" s="51"/>
      <c r="AC6" s="51"/>
    </row>
    <row r="7" spans="1:29" ht="13">
      <c r="B7" s="1684" t="s">
        <v>60</v>
      </c>
      <c r="C7" s="80" t="s">
        <v>125</v>
      </c>
      <c r="D7" s="81" t="s">
        <v>126</v>
      </c>
      <c r="E7" s="81" t="s">
        <v>127</v>
      </c>
      <c r="F7" s="375" t="s">
        <v>128</v>
      </c>
      <c r="G7" s="372" t="s">
        <v>129</v>
      </c>
      <c r="H7" s="81" t="s">
        <v>130</v>
      </c>
      <c r="I7" s="81" t="s">
        <v>131</v>
      </c>
      <c r="J7" s="82" t="s">
        <v>132</v>
      </c>
      <c r="K7" s="372" t="s">
        <v>133</v>
      </c>
      <c r="L7" s="81" t="s">
        <v>134</v>
      </c>
      <c r="M7" s="81" t="s">
        <v>135</v>
      </c>
      <c r="N7" s="82" t="s">
        <v>136</v>
      </c>
      <c r="O7" s="372" t="s">
        <v>137</v>
      </c>
      <c r="P7" s="81" t="s">
        <v>138</v>
      </c>
      <c r="Q7" s="81" t="s">
        <v>139</v>
      </c>
      <c r="R7" s="82" t="s">
        <v>140</v>
      </c>
      <c r="S7" s="372" t="s">
        <v>141</v>
      </c>
      <c r="T7" s="81" t="s">
        <v>142</v>
      </c>
      <c r="U7" s="81" t="s">
        <v>143</v>
      </c>
      <c r="V7" s="82" t="s">
        <v>144</v>
      </c>
      <c r="W7" s="366" t="s">
        <v>302</v>
      </c>
      <c r="X7" s="366" t="s">
        <v>449</v>
      </c>
      <c r="Y7" s="366" t="s">
        <v>345</v>
      </c>
      <c r="Z7" s="51"/>
      <c r="AA7" s="51"/>
      <c r="AB7" s="51"/>
      <c r="AC7" s="51"/>
    </row>
    <row r="8" spans="1:29" ht="17.25" customHeight="1">
      <c r="B8" s="1685" t="s">
        <v>79</v>
      </c>
      <c r="C8" s="358">
        <v>40535</v>
      </c>
      <c r="D8" s="358">
        <v>40520</v>
      </c>
      <c r="E8" s="358">
        <v>40890</v>
      </c>
      <c r="F8" s="853">
        <v>41841</v>
      </c>
      <c r="G8" s="521">
        <v>39365</v>
      </c>
      <c r="H8" s="358">
        <v>39837</v>
      </c>
      <c r="I8" s="358">
        <v>39668</v>
      </c>
      <c r="J8" s="856">
        <v>41676</v>
      </c>
      <c r="K8" s="521">
        <v>38038</v>
      </c>
      <c r="L8" s="358">
        <v>38986</v>
      </c>
      <c r="M8" s="358"/>
      <c r="N8" s="856"/>
      <c r="O8" s="521"/>
      <c r="P8" s="358"/>
      <c r="Q8" s="358"/>
      <c r="R8" s="856"/>
      <c r="S8" s="521"/>
      <c r="T8" s="358"/>
      <c r="U8" s="358"/>
      <c r="V8" s="856"/>
      <c r="W8" s="605" t="e">
        <f>V8/R8-1</f>
        <v>#DIV/0!</v>
      </c>
      <c r="X8" s="606">
        <f>V8-R8</f>
        <v>0</v>
      </c>
      <c r="Y8" s="1380" t="e">
        <f>V8/U8-1</f>
        <v>#DIV/0!</v>
      </c>
      <c r="Z8" s="51"/>
      <c r="AA8" s="51"/>
      <c r="AB8" s="51"/>
      <c r="AC8" s="51"/>
    </row>
    <row r="9" spans="1:29" ht="17.25" customHeight="1">
      <c r="B9" s="1685" t="s">
        <v>80</v>
      </c>
      <c r="C9" s="358">
        <v>8090.4019453583178</v>
      </c>
      <c r="D9" s="358">
        <v>8277.1965027948972</v>
      </c>
      <c r="E9" s="358">
        <v>7885.2717248621684</v>
      </c>
      <c r="F9" s="853">
        <v>7606.7527308838144</v>
      </c>
      <c r="G9" s="521">
        <v>7586.1214374225519</v>
      </c>
      <c r="H9" s="358">
        <v>7473.7516005121633</v>
      </c>
      <c r="I9" s="358">
        <v>7784.6113582831722</v>
      </c>
      <c r="J9" s="856">
        <v>7919.8726452639949</v>
      </c>
      <c r="K9" s="521">
        <v>8303.6459782911206</v>
      </c>
      <c r="L9" s="358">
        <v>7768.1120021747993</v>
      </c>
      <c r="M9" s="358"/>
      <c r="N9" s="856"/>
      <c r="O9" s="521"/>
      <c r="P9" s="358"/>
      <c r="Q9" s="358"/>
      <c r="R9" s="856"/>
      <c r="S9" s="521"/>
      <c r="T9" s="358"/>
      <c r="U9" s="358"/>
      <c r="V9" s="856"/>
      <c r="W9" s="605" t="e">
        <f t="shared" ref="W9:W23" si="0">V9/R9-1</f>
        <v>#DIV/0!</v>
      </c>
      <c r="X9" s="606">
        <f t="shared" ref="X9:X23" si="1">V9-R9</f>
        <v>0</v>
      </c>
      <c r="Y9" s="1380" t="e">
        <f t="shared" ref="Y9:Y23" si="2">V9/U9-1</f>
        <v>#DIV/0!</v>
      </c>
      <c r="Z9" s="51"/>
      <c r="AA9" s="51"/>
      <c r="AB9" s="51"/>
      <c r="AC9" s="51"/>
    </row>
    <row r="10" spans="1:29" ht="17.25" customHeight="1">
      <c r="B10" s="1685" t="s">
        <v>81</v>
      </c>
      <c r="C10" s="358">
        <v>29523.131563638592</v>
      </c>
      <c r="D10" s="358">
        <v>29523.131563638592</v>
      </c>
      <c r="E10" s="358">
        <v>25862.695078031215</v>
      </c>
      <c r="F10" s="853">
        <v>29225.160453920671</v>
      </c>
      <c r="G10" s="521">
        <v>26724.763979665942</v>
      </c>
      <c r="H10" s="358">
        <v>29875.464819540648</v>
      </c>
      <c r="I10" s="358">
        <v>27085.276432395149</v>
      </c>
      <c r="J10" s="78">
        <v>25872.012102874432</v>
      </c>
      <c r="K10" s="521">
        <v>29183.18545088415</v>
      </c>
      <c r="L10" s="358">
        <v>32346.522856963693</v>
      </c>
      <c r="M10" s="358"/>
      <c r="N10" s="78"/>
      <c r="O10" s="521"/>
      <c r="P10" s="358"/>
      <c r="Q10" s="358"/>
      <c r="R10" s="856"/>
      <c r="S10" s="521"/>
      <c r="T10" s="358"/>
      <c r="U10" s="358"/>
      <c r="V10" s="670"/>
      <c r="W10" s="605" t="e">
        <f t="shared" si="0"/>
        <v>#DIV/0!</v>
      </c>
      <c r="X10" s="606">
        <f t="shared" si="1"/>
        <v>0</v>
      </c>
      <c r="Y10" s="1380" t="e">
        <f t="shared" si="2"/>
        <v>#DIV/0!</v>
      </c>
      <c r="Z10" s="503" t="s">
        <v>667</v>
      </c>
      <c r="AA10" s="51"/>
      <c r="AB10" s="51"/>
      <c r="AC10" s="51"/>
    </row>
    <row r="11" spans="1:29" ht="17.25" customHeight="1">
      <c r="B11" s="1685" t="s">
        <v>82</v>
      </c>
      <c r="C11" s="358">
        <v>13839.441535776616</v>
      </c>
      <c r="D11" s="358">
        <v>13839.441535776616</v>
      </c>
      <c r="E11" s="358">
        <v>13053.421368547419</v>
      </c>
      <c r="F11" s="853">
        <v>13790.960592709789</v>
      </c>
      <c r="G11" s="521">
        <v>13279.30283224401</v>
      </c>
      <c r="H11" s="358">
        <v>13516.587677725118</v>
      </c>
      <c r="I11" s="358">
        <v>13583.049678357751</v>
      </c>
      <c r="J11" s="78">
        <v>13664.227369125183</v>
      </c>
      <c r="K11" s="521">
        <v>15199.326662890944</v>
      </c>
      <c r="L11" s="358">
        <v>12694.393929892769</v>
      </c>
      <c r="M11" s="358"/>
      <c r="N11" s="78"/>
      <c r="O11" s="521"/>
      <c r="P11" s="358"/>
      <c r="Q11" s="358"/>
      <c r="R11" s="856"/>
      <c r="S11" s="521"/>
      <c r="T11" s="358"/>
      <c r="U11" s="358"/>
      <c r="V11" s="78"/>
      <c r="W11" s="605" t="e">
        <f t="shared" si="0"/>
        <v>#DIV/0!</v>
      </c>
      <c r="X11" s="606">
        <f t="shared" si="1"/>
        <v>0</v>
      </c>
      <c r="Y11" s="1380" t="e">
        <f t="shared" si="2"/>
        <v>#DIV/0!</v>
      </c>
      <c r="Z11" s="51"/>
      <c r="AA11" s="51"/>
      <c r="AB11" s="51"/>
      <c r="AC11" s="51"/>
    </row>
    <row r="12" spans="1:29" ht="17.25" customHeight="1">
      <c r="B12" s="1685" t="s">
        <v>83</v>
      </c>
      <c r="C12" s="358">
        <v>10703.132175989713</v>
      </c>
      <c r="D12" s="358">
        <v>10703.132175989713</v>
      </c>
      <c r="E12" s="358">
        <v>10036.614645858344</v>
      </c>
      <c r="F12" s="853">
        <v>10463.559275638336</v>
      </c>
      <c r="G12" s="521">
        <v>10022.512708787219</v>
      </c>
      <c r="H12" s="358">
        <v>10084.578928180825</v>
      </c>
      <c r="I12" s="358">
        <v>10139.303333383317</v>
      </c>
      <c r="J12" s="78">
        <v>10446.4447806354</v>
      </c>
      <c r="K12" s="521">
        <v>11788.905669876031</v>
      </c>
      <c r="L12" s="358">
        <v>11627.578854957044</v>
      </c>
      <c r="M12" s="358"/>
      <c r="N12" s="78"/>
      <c r="O12" s="521"/>
      <c r="P12" s="358"/>
      <c r="Q12" s="358"/>
      <c r="R12" s="856"/>
      <c r="S12" s="521"/>
      <c r="T12" s="358"/>
      <c r="U12" s="358"/>
      <c r="V12" s="78"/>
      <c r="W12" s="605" t="e">
        <f t="shared" si="0"/>
        <v>#DIV/0!</v>
      </c>
      <c r="X12" s="606">
        <f t="shared" si="1"/>
        <v>0</v>
      </c>
      <c r="Y12" s="1380" t="e">
        <f t="shared" si="2"/>
        <v>#DIV/0!</v>
      </c>
      <c r="Z12" s="51"/>
      <c r="AA12" s="51"/>
      <c r="AB12" s="51"/>
      <c r="AC12" s="51"/>
    </row>
    <row r="13" spans="1:29" ht="17.25" customHeight="1">
      <c r="B13" s="1685" t="s">
        <v>84</v>
      </c>
      <c r="C13" s="358">
        <v>12204</v>
      </c>
      <c r="D13" s="358">
        <v>12444</v>
      </c>
      <c r="E13" s="358">
        <v>12557</v>
      </c>
      <c r="F13" s="853">
        <v>12843</v>
      </c>
      <c r="G13" s="521">
        <v>12912</v>
      </c>
      <c r="H13" s="358">
        <v>13122</v>
      </c>
      <c r="I13" s="358">
        <v>13203</v>
      </c>
      <c r="J13" s="856">
        <v>13282</v>
      </c>
      <c r="K13" s="521">
        <v>13518</v>
      </c>
      <c r="L13" s="358">
        <v>13710</v>
      </c>
      <c r="M13" s="358"/>
      <c r="N13" s="856"/>
      <c r="O13" s="521"/>
      <c r="P13" s="358"/>
      <c r="Q13" s="358"/>
      <c r="R13" s="856"/>
      <c r="S13" s="521"/>
      <c r="T13" s="358"/>
      <c r="U13" s="358"/>
      <c r="V13" s="856"/>
      <c r="W13" s="605" t="e">
        <f t="shared" si="0"/>
        <v>#DIV/0!</v>
      </c>
      <c r="X13" s="606">
        <f t="shared" si="1"/>
        <v>0</v>
      </c>
      <c r="Y13" s="1380" t="e">
        <f t="shared" si="2"/>
        <v>#DIV/0!</v>
      </c>
      <c r="Z13" s="51"/>
      <c r="AA13" s="51"/>
      <c r="AB13" s="51"/>
      <c r="AC13" s="51"/>
    </row>
    <row r="14" spans="1:29" ht="17.25" customHeight="1">
      <c r="B14" s="1685" t="s">
        <v>85</v>
      </c>
      <c r="C14" s="358">
        <v>19431.279620853078</v>
      </c>
      <c r="D14" s="358">
        <v>20116.292198261261</v>
      </c>
      <c r="E14" s="358">
        <v>20204.218279209908</v>
      </c>
      <c r="F14" s="853">
        <v>21070.619946091643</v>
      </c>
      <c r="G14" s="521">
        <v>19874.227243658068</v>
      </c>
      <c r="H14" s="358">
        <v>20815.42699724518</v>
      </c>
      <c r="I14" s="358">
        <v>21433.940105695827</v>
      </c>
      <c r="J14" s="856">
        <v>22554.443790464979</v>
      </c>
      <c r="K14" s="521">
        <v>22027.774364016223</v>
      </c>
      <c r="L14" s="358">
        <v>21870.683496070491</v>
      </c>
      <c r="M14" s="358"/>
      <c r="N14" s="856"/>
      <c r="O14" s="521"/>
      <c r="P14" s="358"/>
      <c r="Q14" s="358"/>
      <c r="R14" s="856"/>
      <c r="S14" s="521"/>
      <c r="T14" s="358"/>
      <c r="U14" s="358"/>
      <c r="V14" s="856"/>
      <c r="W14" s="605" t="e">
        <f t="shared" si="0"/>
        <v>#DIV/0!</v>
      </c>
      <c r="X14" s="606">
        <f t="shared" si="1"/>
        <v>0</v>
      </c>
      <c r="Y14" s="1380" t="e">
        <f t="shared" si="2"/>
        <v>#DIV/0!</v>
      </c>
      <c r="Z14" s="51"/>
      <c r="AA14" s="51"/>
      <c r="AB14" s="51"/>
      <c r="AC14" s="51"/>
    </row>
    <row r="15" spans="1:29" ht="17.25" customHeight="1">
      <c r="B15" s="1685" t="s">
        <v>86</v>
      </c>
      <c r="C15" s="358">
        <v>11031.632315661853</v>
      </c>
      <c r="D15" s="358">
        <v>11369.538218358361</v>
      </c>
      <c r="E15" s="358">
        <v>11519.919651824574</v>
      </c>
      <c r="F15" s="853">
        <v>11129.919137466306</v>
      </c>
      <c r="G15" s="521">
        <v>10733.319121722447</v>
      </c>
      <c r="H15" s="358">
        <v>11246.280991735537</v>
      </c>
      <c r="I15" s="358">
        <v>12065.766294773926</v>
      </c>
      <c r="J15" s="856">
        <v>12414.361389052383</v>
      </c>
      <c r="K15" s="521">
        <v>12390.315841219124</v>
      </c>
      <c r="L15" s="358">
        <v>12121.93379376042</v>
      </c>
      <c r="M15" s="358"/>
      <c r="N15" s="856"/>
      <c r="O15" s="521"/>
      <c r="P15" s="358"/>
      <c r="Q15" s="358"/>
      <c r="R15" s="856"/>
      <c r="S15" s="521"/>
      <c r="T15" s="358"/>
      <c r="U15" s="358"/>
      <c r="V15" s="856"/>
      <c r="W15" s="605" t="e">
        <f t="shared" si="0"/>
        <v>#DIV/0!</v>
      </c>
      <c r="X15" s="606">
        <f t="shared" si="1"/>
        <v>0</v>
      </c>
      <c r="Y15" s="1380" t="e">
        <f t="shared" si="2"/>
        <v>#DIV/0!</v>
      </c>
      <c r="Z15" s="51"/>
      <c r="AA15" s="51"/>
      <c r="AB15" s="51"/>
      <c r="AC15" s="51"/>
    </row>
    <row r="16" spans="1:29" ht="17.25" customHeight="1">
      <c r="B16" s="1685" t="s">
        <v>87</v>
      </c>
      <c r="C16" s="358">
        <v>10131.990624186128</v>
      </c>
      <c r="D16" s="358">
        <v>10478.586828967151</v>
      </c>
      <c r="E16" s="358">
        <v>11441.064928518255</v>
      </c>
      <c r="F16" s="853">
        <v>11158.44572790914</v>
      </c>
      <c r="G16" s="521">
        <v>10796.217044433877</v>
      </c>
      <c r="H16" s="358">
        <v>10781.736280262936</v>
      </c>
      <c r="I16" s="358">
        <v>10968.651060371531</v>
      </c>
      <c r="J16" s="856">
        <v>11906.475903614459</v>
      </c>
      <c r="K16" s="521">
        <v>11836.654983028562</v>
      </c>
      <c r="L16" s="358">
        <v>11187.434927012948</v>
      </c>
      <c r="M16" s="358"/>
      <c r="N16" s="856"/>
      <c r="O16" s="521"/>
      <c r="P16" s="358"/>
      <c r="Q16" s="358"/>
      <c r="R16" s="856"/>
      <c r="S16" s="521"/>
      <c r="T16" s="358"/>
      <c r="U16" s="358"/>
      <c r="V16" s="856"/>
      <c r="W16" s="605" t="e">
        <f t="shared" si="0"/>
        <v>#DIV/0!</v>
      </c>
      <c r="X16" s="606">
        <f t="shared" si="1"/>
        <v>0</v>
      </c>
      <c r="Y16" s="1380" t="e">
        <f t="shared" si="2"/>
        <v>#DIV/0!</v>
      </c>
      <c r="Z16" s="51"/>
      <c r="AA16" s="51"/>
      <c r="AB16" s="51"/>
      <c r="AC16" s="51"/>
    </row>
    <row r="17" spans="2:30" ht="17.25" customHeight="1">
      <c r="B17" s="1685" t="s">
        <v>88</v>
      </c>
      <c r="C17" s="358">
        <v>26440.116329542485</v>
      </c>
      <c r="D17" s="358">
        <v>25182.458273932123</v>
      </c>
      <c r="E17" s="358">
        <v>27428.09329261502</v>
      </c>
      <c r="F17" s="853">
        <v>25926.827885921561</v>
      </c>
      <c r="G17" s="521">
        <v>26686.004121096845</v>
      </c>
      <c r="H17" s="358">
        <v>25273.369336437132</v>
      </c>
      <c r="I17" s="358">
        <v>25723.177168270122</v>
      </c>
      <c r="J17" s="856">
        <v>27083.628632175758</v>
      </c>
      <c r="K17" s="521">
        <v>28417.464145758619</v>
      </c>
      <c r="L17" s="358">
        <v>26122.890765290376</v>
      </c>
      <c r="M17" s="358"/>
      <c r="N17" s="856"/>
      <c r="O17" s="521"/>
      <c r="P17" s="358"/>
      <c r="Q17" s="358"/>
      <c r="R17" s="856"/>
      <c r="S17" s="521"/>
      <c r="T17" s="358"/>
      <c r="U17" s="358"/>
      <c r="V17" s="856"/>
      <c r="W17" s="605" t="e">
        <f t="shared" si="0"/>
        <v>#DIV/0!</v>
      </c>
      <c r="X17" s="606">
        <f t="shared" si="1"/>
        <v>0</v>
      </c>
      <c r="Y17" s="1380" t="e">
        <f t="shared" si="2"/>
        <v>#DIV/0!</v>
      </c>
      <c r="Z17" s="51"/>
      <c r="AA17" s="51"/>
      <c r="AB17" s="51"/>
      <c r="AC17" s="51"/>
    </row>
    <row r="18" spans="2:30" ht="17.25" customHeight="1">
      <c r="B18" s="1685" t="s">
        <v>89</v>
      </c>
      <c r="C18" s="358">
        <v>20343.285007379112</v>
      </c>
      <c r="D18" s="358">
        <v>19711.509405629473</v>
      </c>
      <c r="E18" s="358">
        <v>20958.14063449451</v>
      </c>
      <c r="F18" s="853">
        <v>21113.469614613216</v>
      </c>
      <c r="G18" s="521">
        <v>20425.300716789068</v>
      </c>
      <c r="H18" s="358">
        <v>19663.118526007504</v>
      </c>
      <c r="I18" s="358">
        <v>20047.644189445116</v>
      </c>
      <c r="J18" s="856">
        <v>21262.74805102764</v>
      </c>
      <c r="K18" s="521">
        <v>21675.897233230779</v>
      </c>
      <c r="L18" s="358">
        <v>20812.211607052104</v>
      </c>
      <c r="M18" s="358"/>
      <c r="N18" s="856"/>
      <c r="O18" s="521"/>
      <c r="P18" s="358"/>
      <c r="Q18" s="358"/>
      <c r="R18" s="856"/>
      <c r="S18" s="521"/>
      <c r="T18" s="358"/>
      <c r="U18" s="358"/>
      <c r="V18" s="856"/>
      <c r="W18" s="605" t="e">
        <f t="shared" si="0"/>
        <v>#DIV/0!</v>
      </c>
      <c r="X18" s="606">
        <f t="shared" si="1"/>
        <v>0</v>
      </c>
      <c r="Y18" s="1380" t="e">
        <f t="shared" si="2"/>
        <v>#DIV/0!</v>
      </c>
      <c r="Z18" s="51"/>
      <c r="AA18" s="51"/>
      <c r="AB18" s="51"/>
      <c r="AC18" s="51"/>
    </row>
    <row r="19" spans="2:30" ht="17.25" customHeight="1">
      <c r="B19" s="1685" t="s">
        <v>90</v>
      </c>
      <c r="C19" s="358">
        <v>4893.6404717293062</v>
      </c>
      <c r="D19" s="358">
        <v>5256.858981596477</v>
      </c>
      <c r="E19" s="358">
        <v>5404.53074433657</v>
      </c>
      <c r="F19" s="853">
        <v>4544.907391486423</v>
      </c>
      <c r="G19" s="521">
        <v>5136.4314645065015</v>
      </c>
      <c r="H19" s="358">
        <v>5457.8512396694214</v>
      </c>
      <c r="I19" s="358">
        <v>5762.7715795654722</v>
      </c>
      <c r="J19" s="856">
        <v>6061.212477928193</v>
      </c>
      <c r="K19" s="521">
        <v>5787.1451394862979</v>
      </c>
      <c r="L19" s="358">
        <v>5634.6749226006186</v>
      </c>
      <c r="M19" s="358"/>
      <c r="N19" s="856"/>
      <c r="O19" s="521"/>
      <c r="P19" s="358"/>
      <c r="Q19" s="358"/>
      <c r="R19" s="856"/>
      <c r="S19" s="521"/>
      <c r="T19" s="358"/>
      <c r="U19" s="358"/>
      <c r="V19" s="856"/>
      <c r="W19" s="605" t="e">
        <f t="shared" si="0"/>
        <v>#DIV/0!</v>
      </c>
      <c r="X19" s="606">
        <f t="shared" si="1"/>
        <v>0</v>
      </c>
      <c r="Y19" s="1380" t="e">
        <f t="shared" si="2"/>
        <v>#DIV/0!</v>
      </c>
      <c r="Z19" s="51"/>
      <c r="AA19" s="51"/>
      <c r="AB19" s="51"/>
      <c r="AC19" s="51"/>
    </row>
    <row r="20" spans="2:30" ht="17.25" customHeight="1">
      <c r="B20" s="1685" t="s">
        <v>91</v>
      </c>
      <c r="C20" s="358">
        <v>11885.815055659648</v>
      </c>
      <c r="D20" s="358">
        <v>14364.90911143728</v>
      </c>
      <c r="E20" s="358">
        <v>14596.58520254436</v>
      </c>
      <c r="F20" s="853">
        <v>14793.530997304581</v>
      </c>
      <c r="G20" s="521">
        <v>13132</v>
      </c>
      <c r="H20" s="358">
        <v>14280.991735537191</v>
      </c>
      <c r="I20" s="358">
        <v>14978.273634762183</v>
      </c>
      <c r="J20" s="856">
        <v>15493.819894055327</v>
      </c>
      <c r="K20" s="521">
        <v>14980.951210519848</v>
      </c>
      <c r="L20" s="358">
        <v>14460.585853774708</v>
      </c>
      <c r="M20" s="358"/>
      <c r="N20" s="856"/>
      <c r="O20" s="521"/>
      <c r="P20" s="358"/>
      <c r="Q20" s="358"/>
      <c r="R20" s="856"/>
      <c r="S20" s="521"/>
      <c r="T20" s="358"/>
      <c r="U20" s="358"/>
      <c r="V20" s="856"/>
      <c r="W20" s="605" t="e">
        <f t="shared" si="0"/>
        <v>#DIV/0!</v>
      </c>
      <c r="X20" s="606">
        <f t="shared" si="1"/>
        <v>0</v>
      </c>
      <c r="Y20" s="1380" t="e">
        <f t="shared" si="2"/>
        <v>#DIV/0!</v>
      </c>
      <c r="Z20" s="51"/>
      <c r="AA20" s="51"/>
      <c r="AB20" s="51"/>
      <c r="AC20" s="51"/>
    </row>
    <row r="21" spans="2:30" ht="17.25" customHeight="1">
      <c r="B21" s="1685" t="s">
        <v>92</v>
      </c>
      <c r="C21" s="359">
        <v>32171</v>
      </c>
      <c r="D21" s="358">
        <v>30532</v>
      </c>
      <c r="E21" s="359">
        <v>30937</v>
      </c>
      <c r="F21" s="381">
        <v>32340</v>
      </c>
      <c r="G21" s="380">
        <v>29814</v>
      </c>
      <c r="H21" s="358">
        <v>30548</v>
      </c>
      <c r="I21" s="359">
        <v>31717</v>
      </c>
      <c r="J21" s="930">
        <v>33955</v>
      </c>
      <c r="K21" s="380">
        <v>31772</v>
      </c>
      <c r="L21" s="358">
        <v>32203</v>
      </c>
      <c r="M21" s="359"/>
      <c r="N21" s="930"/>
      <c r="O21" s="380"/>
      <c r="P21" s="358"/>
      <c r="Q21" s="359"/>
      <c r="R21" s="930"/>
      <c r="S21" s="380"/>
      <c r="T21" s="358"/>
      <c r="U21" s="359"/>
      <c r="V21" s="930"/>
      <c r="W21" s="605" t="e">
        <f t="shared" si="0"/>
        <v>#DIV/0!</v>
      </c>
      <c r="X21" s="606">
        <f t="shared" si="1"/>
        <v>0</v>
      </c>
      <c r="Y21" s="1380" t="e">
        <f t="shared" si="2"/>
        <v>#DIV/0!</v>
      </c>
      <c r="Z21" s="51"/>
      <c r="AA21" s="51"/>
      <c r="AB21" s="51"/>
      <c r="AC21" s="51"/>
    </row>
    <row r="22" spans="2:30" ht="17.25" customHeight="1">
      <c r="B22" s="1685" t="s">
        <v>93</v>
      </c>
      <c r="C22" s="359">
        <v>14910.599342011157</v>
      </c>
      <c r="D22" s="358">
        <v>15103.308117872868</v>
      </c>
      <c r="E22" s="359">
        <v>15262.805490458655</v>
      </c>
      <c r="F22" s="381">
        <v>14756.87331536388</v>
      </c>
      <c r="G22" s="380">
        <v>12088.040929439352</v>
      </c>
      <c r="H22" s="358">
        <v>12643.526170798899</v>
      </c>
      <c r="I22" s="359">
        <v>13624.192601291836</v>
      </c>
      <c r="J22" s="930">
        <v>13886.992348440259</v>
      </c>
      <c r="K22" s="380">
        <v>14377.534717955021</v>
      </c>
      <c r="L22" s="358">
        <v>12991.188378185281</v>
      </c>
      <c r="M22" s="359"/>
      <c r="N22" s="930"/>
      <c r="O22" s="380"/>
      <c r="P22" s="358"/>
      <c r="Q22" s="359"/>
      <c r="R22" s="930"/>
      <c r="S22" s="380"/>
      <c r="T22" s="358"/>
      <c r="U22" s="359"/>
      <c r="V22" s="930"/>
      <c r="W22" s="605" t="e">
        <f t="shared" si="0"/>
        <v>#DIV/0!</v>
      </c>
      <c r="X22" s="606">
        <f t="shared" si="1"/>
        <v>0</v>
      </c>
      <c r="Y22" s="1380" t="e">
        <f t="shared" si="2"/>
        <v>#DIV/0!</v>
      </c>
      <c r="Z22" s="51"/>
      <c r="AA22" s="51"/>
      <c r="AB22" s="51"/>
      <c r="AC22" s="51"/>
    </row>
    <row r="23" spans="2:30" ht="17.25" customHeight="1">
      <c r="B23" s="1686" t="s">
        <v>19</v>
      </c>
      <c r="C23" s="359">
        <f t="shared" ref="C23:V23" si="3">SUM(C8:C22)</f>
        <v>266134.46598778595</v>
      </c>
      <c r="D23" s="359">
        <f t="shared" si="3"/>
        <v>267422.36291425483</v>
      </c>
      <c r="E23" s="359">
        <f t="shared" si="3"/>
        <v>268037.36104130105</v>
      </c>
      <c r="F23" s="381">
        <f t="shared" si="3"/>
        <v>272605.02706930938</v>
      </c>
      <c r="G23" s="359">
        <f t="shared" si="3"/>
        <v>258575.24159976584</v>
      </c>
      <c r="H23" s="359">
        <f t="shared" si="3"/>
        <v>264619.68430365261</v>
      </c>
      <c r="I23" s="359">
        <f t="shared" si="3"/>
        <v>267784.65743659547</v>
      </c>
      <c r="J23" s="930">
        <f t="shared" si="3"/>
        <v>277479.23938465805</v>
      </c>
      <c r="K23" s="359">
        <f t="shared" si="3"/>
        <v>279296.80139715679</v>
      </c>
      <c r="L23" s="359">
        <f t="shared" si="3"/>
        <v>274537.21138773527</v>
      </c>
      <c r="M23" s="359">
        <f t="shared" si="3"/>
        <v>0</v>
      </c>
      <c r="N23" s="359">
        <f t="shared" si="3"/>
        <v>0</v>
      </c>
      <c r="O23" s="359">
        <f t="shared" si="3"/>
        <v>0</v>
      </c>
      <c r="P23" s="359">
        <f t="shared" si="3"/>
        <v>0</v>
      </c>
      <c r="Q23" s="359">
        <f t="shared" si="3"/>
        <v>0</v>
      </c>
      <c r="R23" s="930">
        <f t="shared" si="3"/>
        <v>0</v>
      </c>
      <c r="S23" s="359">
        <f t="shared" si="3"/>
        <v>0</v>
      </c>
      <c r="T23" s="359">
        <f t="shared" si="3"/>
        <v>0</v>
      </c>
      <c r="U23" s="359">
        <f t="shared" si="3"/>
        <v>0</v>
      </c>
      <c r="V23" s="930">
        <f t="shared" si="3"/>
        <v>0</v>
      </c>
      <c r="W23" s="605" t="e">
        <f t="shared" si="0"/>
        <v>#DIV/0!</v>
      </c>
      <c r="X23" s="606">
        <f t="shared" si="1"/>
        <v>0</v>
      </c>
      <c r="Y23" s="1380" t="e">
        <f t="shared" si="2"/>
        <v>#DIV/0!</v>
      </c>
      <c r="Z23" s="51"/>
      <c r="AA23" s="51"/>
      <c r="AB23" s="51"/>
      <c r="AC23" s="51"/>
    </row>
    <row r="24" spans="2:30" ht="13">
      <c r="B24" s="1655" t="s">
        <v>94</v>
      </c>
      <c r="C24" s="1656">
        <v>5.7098615583869972E-2</v>
      </c>
      <c r="D24" s="1656">
        <v>6.8588673752922436E-2</v>
      </c>
      <c r="E24" s="1656">
        <v>3.8374887672773861E-2</v>
      </c>
      <c r="F24" s="1657">
        <v>4.4206551380093995E-2</v>
      </c>
      <c r="G24" s="1656">
        <f t="shared" ref="G24:P24" si="4">G23/C23-1</f>
        <v>-2.8403778368063848E-2</v>
      </c>
      <c r="H24" s="1656">
        <f t="shared" si="4"/>
        <v>-1.0480344949688636E-2</v>
      </c>
      <c r="I24" s="1656">
        <f t="shared" si="4"/>
        <v>-9.4279246640782688E-4</v>
      </c>
      <c r="J24" s="1687">
        <f t="shared" si="4"/>
        <v>1.7880126304895327E-2</v>
      </c>
      <c r="K24" s="1656">
        <f t="shared" si="4"/>
        <v>8.0137447302339515E-2</v>
      </c>
      <c r="L24" s="1656">
        <f t="shared" si="4"/>
        <v>3.7478417791105167E-2</v>
      </c>
      <c r="M24" s="1656">
        <f t="shared" si="4"/>
        <v>-1</v>
      </c>
      <c r="N24" s="1687">
        <f t="shared" si="4"/>
        <v>-1</v>
      </c>
      <c r="O24" s="1656">
        <f t="shared" ref="O24" si="5">O23/K23-1</f>
        <v>-1</v>
      </c>
      <c r="P24" s="1656">
        <f t="shared" si="4"/>
        <v>-1</v>
      </c>
      <c r="Q24" s="1656" t="e">
        <f>Q23/M23-1</f>
        <v>#DIV/0!</v>
      </c>
      <c r="R24" s="1687" t="e">
        <f>R23/N23-1</f>
        <v>#DIV/0!</v>
      </c>
      <c r="S24" s="1656" t="e">
        <f>S23/O23-1</f>
        <v>#DIV/0!</v>
      </c>
      <c r="T24" s="1656" t="e">
        <f t="shared" ref="T24:U24" si="6">T23/P23-1</f>
        <v>#DIV/0!</v>
      </c>
      <c r="U24" s="1656" t="e">
        <f t="shared" si="6"/>
        <v>#DIV/0!</v>
      </c>
      <c r="V24" s="1687" t="e">
        <f>V23/R23-1</f>
        <v>#DIV/0!</v>
      </c>
      <c r="W24" s="605"/>
      <c r="X24" s="51"/>
      <c r="Y24" s="51"/>
      <c r="Z24" s="51"/>
      <c r="AA24" s="51"/>
      <c r="AB24" s="51"/>
      <c r="AC24" s="51"/>
    </row>
    <row r="25" spans="2:30" s="51" customFormat="1" ht="13">
      <c r="F25" s="98">
        <f>SUM(C23:F23)</f>
        <v>1074199.2170126513</v>
      </c>
      <c r="J25" s="98">
        <f>SUM(G23:J23)</f>
        <v>1068458.822724672</v>
      </c>
      <c r="N25" s="98">
        <f>SUM(K23:P23)</f>
        <v>553834.01278489199</v>
      </c>
      <c r="R25" s="98">
        <f>SUM(O23:R23)</f>
        <v>0</v>
      </c>
      <c r="S25" s="49" t="e">
        <f>S23/R23-1</f>
        <v>#DIV/0!</v>
      </c>
      <c r="V25" s="98">
        <f>SUM(S23:V23)</f>
        <v>0</v>
      </c>
    </row>
    <row r="26" spans="2:30" ht="14.5">
      <c r="B26" s="1688"/>
      <c r="C26" s="51"/>
      <c r="D26" s="51"/>
      <c r="E26" s="51"/>
      <c r="F26" s="49">
        <v>5.1885823764973971E-2</v>
      </c>
      <c r="G26" s="51"/>
      <c r="H26" s="51"/>
      <c r="I26" s="51"/>
      <c r="J26" s="49">
        <f>J25/F25-1</f>
        <v>-5.3438823982233652E-3</v>
      </c>
      <c r="K26" s="51"/>
      <c r="L26" s="51"/>
      <c r="M26" s="51"/>
      <c r="N26" s="49">
        <f>N25/J25-1</f>
        <v>-0.48165151430678221</v>
      </c>
      <c r="O26" s="51"/>
      <c r="P26" s="51"/>
      <c r="Q26" s="51"/>
      <c r="R26" s="49">
        <f>R25/N25-1</f>
        <v>-1</v>
      </c>
      <c r="S26" s="51"/>
      <c r="T26" s="51"/>
      <c r="U26" s="51"/>
      <c r="V26" s="49" t="e">
        <f>V25/R25-1</f>
        <v>#DIV/0!</v>
      </c>
      <c r="W26" s="51"/>
      <c r="X26" s="51"/>
      <c r="Y26" s="51"/>
      <c r="Z26" s="51"/>
      <c r="AA26" s="51"/>
      <c r="AB26" s="51"/>
      <c r="AC26" s="51"/>
    </row>
    <row r="27" spans="2:30" ht="13">
      <c r="B27" s="41" t="s">
        <v>75</v>
      </c>
      <c r="C27" s="51" t="s">
        <v>304</v>
      </c>
      <c r="D27" s="51"/>
      <c r="E27" s="51"/>
      <c r="F27" s="51"/>
      <c r="G27" s="51" t="s">
        <v>304</v>
      </c>
      <c r="H27" s="51"/>
      <c r="I27" s="51"/>
      <c r="J27" s="51"/>
      <c r="K27" s="51" t="s">
        <v>304</v>
      </c>
      <c r="L27" s="51"/>
      <c r="M27" s="51"/>
      <c r="N27" s="51"/>
      <c r="O27" s="51" t="s">
        <v>304</v>
      </c>
      <c r="P27" s="51"/>
      <c r="Q27" s="51"/>
      <c r="R27" s="51"/>
      <c r="S27" s="51" t="s">
        <v>304</v>
      </c>
      <c r="T27" s="51"/>
      <c r="U27" s="51"/>
      <c r="V27" s="51"/>
      <c r="W27" s="366" t="s">
        <v>329</v>
      </c>
      <c r="X27" s="366" t="s">
        <v>448</v>
      </c>
      <c r="Y27" s="366" t="s">
        <v>329</v>
      </c>
      <c r="Z27" s="51"/>
      <c r="AA27" s="51"/>
      <c r="AB27" s="51"/>
      <c r="AC27" s="51"/>
    </row>
    <row r="28" spans="2:30" ht="13">
      <c r="B28" s="864" t="s">
        <v>60</v>
      </c>
      <c r="C28" s="80" t="s">
        <v>125</v>
      </c>
      <c r="D28" s="81" t="s">
        <v>126</v>
      </c>
      <c r="E28" s="81" t="s">
        <v>127</v>
      </c>
      <c r="F28" s="375" t="s">
        <v>128</v>
      </c>
      <c r="G28" s="80" t="s">
        <v>129</v>
      </c>
      <c r="H28" s="81" t="s">
        <v>130</v>
      </c>
      <c r="I28" s="81" t="s">
        <v>131</v>
      </c>
      <c r="J28" s="82" t="s">
        <v>132</v>
      </c>
      <c r="K28" s="372" t="s">
        <v>133</v>
      </c>
      <c r="L28" s="81" t="s">
        <v>134</v>
      </c>
      <c r="M28" s="81" t="s">
        <v>135</v>
      </c>
      <c r="N28" s="82" t="s">
        <v>136</v>
      </c>
      <c r="O28" s="372" t="s">
        <v>137</v>
      </c>
      <c r="P28" s="81" t="s">
        <v>138</v>
      </c>
      <c r="Q28" s="81" t="s">
        <v>139</v>
      </c>
      <c r="R28" s="82" t="s">
        <v>140</v>
      </c>
      <c r="S28" s="372" t="s">
        <v>141</v>
      </c>
      <c r="T28" s="81" t="s">
        <v>142</v>
      </c>
      <c r="U28" s="81" t="s">
        <v>143</v>
      </c>
      <c r="V28" s="82" t="s">
        <v>144</v>
      </c>
      <c r="W28" s="366" t="s">
        <v>302</v>
      </c>
      <c r="X28" s="366" t="s">
        <v>449</v>
      </c>
      <c r="Y28" s="366" t="s">
        <v>345</v>
      </c>
      <c r="Z28" s="51"/>
      <c r="AA28" s="51"/>
      <c r="AB28" s="51"/>
      <c r="AC28" s="51"/>
    </row>
    <row r="29" spans="2:30" ht="16.5" customHeight="1">
      <c r="B29" s="1685" t="str">
        <f t="shared" ref="B29:B43" si="7">B8</f>
        <v>AT&amp;T</v>
      </c>
      <c r="C29" s="521">
        <v>4451</v>
      </c>
      <c r="D29" s="358">
        <v>5251</v>
      </c>
      <c r="E29" s="358">
        <v>5581</v>
      </c>
      <c r="F29" s="853">
        <v>6233</v>
      </c>
      <c r="G29" s="358">
        <v>5784</v>
      </c>
      <c r="H29" s="358">
        <v>4966</v>
      </c>
      <c r="I29" s="358">
        <v>5006</v>
      </c>
      <c r="J29" s="856">
        <v>4891</v>
      </c>
      <c r="K29" s="358">
        <v>5957</v>
      </c>
      <c r="L29" s="358">
        <v>5002</v>
      </c>
      <c r="M29" s="358"/>
      <c r="N29" s="856"/>
      <c r="O29" s="358"/>
      <c r="P29" s="358"/>
      <c r="Q29" s="358"/>
      <c r="R29" s="856"/>
      <c r="S29" s="358"/>
      <c r="T29" s="358"/>
      <c r="U29" s="358"/>
      <c r="V29" s="856"/>
      <c r="W29" s="605" t="e">
        <f t="shared" ref="W29:W44" si="8">V29/R29-1</f>
        <v>#DIV/0!</v>
      </c>
      <c r="X29" s="606">
        <f t="shared" ref="X29:X44" si="9">V29-R29</f>
        <v>0</v>
      </c>
      <c r="Y29" s="1380" t="e">
        <f t="shared" ref="Y29:Y44" si="10">V29/U29-1</f>
        <v>#DIV/0!</v>
      </c>
      <c r="Z29" s="51"/>
      <c r="AA29" s="51"/>
      <c r="AB29" s="51"/>
      <c r="AC29" s="51"/>
    </row>
    <row r="30" spans="2:30" ht="16.5" customHeight="1">
      <c r="B30" s="1685" t="str">
        <f t="shared" si="7"/>
        <v>BT</v>
      </c>
      <c r="C30" s="521">
        <v>1109.998569589472</v>
      </c>
      <c r="D30" s="358">
        <v>1113.6591658305863</v>
      </c>
      <c r="E30" s="358">
        <v>1052.7697558414282</v>
      </c>
      <c r="F30" s="853">
        <v>1057.59682224429</v>
      </c>
      <c r="G30" s="358">
        <v>1266.4188351920693</v>
      </c>
      <c r="H30" s="358">
        <v>1069.1421254801535</v>
      </c>
      <c r="I30" s="358">
        <v>1122.7427375032714</v>
      </c>
      <c r="J30" s="856">
        <v>1164.765189705492</v>
      </c>
      <c r="K30" s="358">
        <v>1323.4066239910937</v>
      </c>
      <c r="L30" s="358">
        <v>1140.410493407639</v>
      </c>
      <c r="M30" s="358"/>
      <c r="N30" s="856"/>
      <c r="O30" s="358"/>
      <c r="P30" s="358"/>
      <c r="Q30" s="358"/>
      <c r="R30" s="856"/>
      <c r="S30" s="358"/>
      <c r="T30" s="358"/>
      <c r="U30" s="358"/>
      <c r="V30" s="856"/>
      <c r="W30" s="605" t="e">
        <f t="shared" si="8"/>
        <v>#DIV/0!</v>
      </c>
      <c r="X30" s="606">
        <f t="shared" si="9"/>
        <v>0</v>
      </c>
      <c r="Y30" s="1380" t="e">
        <f t="shared" si="10"/>
        <v>#DIV/0!</v>
      </c>
      <c r="Z30" s="51"/>
      <c r="AA30" s="51"/>
      <c r="AB30" s="51"/>
      <c r="AC30" s="51"/>
    </row>
    <row r="31" spans="2:30" ht="16.5" customHeight="1">
      <c r="B31" s="1685" t="str">
        <f t="shared" si="7"/>
        <v>China Mobile</v>
      </c>
      <c r="C31" s="354">
        <v>6345.1776649746189</v>
      </c>
      <c r="D31" s="77">
        <v>6353.1428921343504</v>
      </c>
      <c r="E31" s="358">
        <v>7743.0972388955588</v>
      </c>
      <c r="F31" s="853">
        <v>8027.5822039954737</v>
      </c>
      <c r="G31" s="77">
        <v>4955.3156120142257</v>
      </c>
      <c r="H31" s="77">
        <v>6219.4677360554142</v>
      </c>
      <c r="I31" s="358">
        <v>6800.221925654906</v>
      </c>
      <c r="J31" s="78">
        <v>6974.2813918305592</v>
      </c>
      <c r="K31" s="77">
        <v>5161.9307576465189</v>
      </c>
      <c r="L31" s="77">
        <v>6231.5796074496766</v>
      </c>
      <c r="M31" s="358"/>
      <c r="N31" s="78"/>
      <c r="O31" s="77"/>
      <c r="P31" s="77"/>
      <c r="Q31" s="358"/>
      <c r="R31" s="856"/>
      <c r="S31" s="77"/>
      <c r="T31" s="77"/>
      <c r="U31" s="358"/>
      <c r="V31" s="670"/>
      <c r="W31" s="605" t="e">
        <f t="shared" si="8"/>
        <v>#DIV/0!</v>
      </c>
      <c r="X31" s="606">
        <f t="shared" si="9"/>
        <v>0</v>
      </c>
      <c r="Y31" s="1380" t="e">
        <f>V31/U31-1</f>
        <v>#DIV/0!</v>
      </c>
      <c r="Z31" s="503" t="s">
        <v>667</v>
      </c>
      <c r="AA31" s="524"/>
      <c r="AB31" s="524"/>
      <c r="AC31" s="524"/>
      <c r="AD31" s="524"/>
    </row>
    <row r="32" spans="2:30" ht="16.5" customHeight="1">
      <c r="B32" s="1685" t="str">
        <f t="shared" si="7"/>
        <v>China Telecom</v>
      </c>
      <c r="C32" s="354">
        <v>3114.9470980368174</v>
      </c>
      <c r="D32" s="77">
        <v>3118.8573528060992</v>
      </c>
      <c r="E32" s="358">
        <v>4220.7382953181277</v>
      </c>
      <c r="F32" s="853">
        <v>4394.9719655746667</v>
      </c>
      <c r="G32" s="77">
        <v>2985.9840232389251</v>
      </c>
      <c r="H32" s="77">
        <v>2997.958439664601</v>
      </c>
      <c r="I32" s="77">
        <v>3567.5298774910407</v>
      </c>
      <c r="J32" s="78">
        <v>3600.3025718608169</v>
      </c>
      <c r="K32" s="77">
        <v>2576.3804405204542</v>
      </c>
      <c r="L32" s="77">
        <v>2551.1851758951525</v>
      </c>
      <c r="M32" s="358"/>
      <c r="N32" s="78"/>
      <c r="O32" s="77"/>
      <c r="P32" s="77"/>
      <c r="Q32" s="358"/>
      <c r="R32" s="856"/>
      <c r="S32" s="77"/>
      <c r="T32" s="77"/>
      <c r="U32" s="358"/>
      <c r="V32" s="856"/>
      <c r="W32" s="605" t="e">
        <f t="shared" si="8"/>
        <v>#DIV/0!</v>
      </c>
      <c r="X32" s="606">
        <f t="shared" si="9"/>
        <v>0</v>
      </c>
      <c r="Y32" s="1380" t="e">
        <f t="shared" si="10"/>
        <v>#DIV/0!</v>
      </c>
      <c r="Z32" s="51"/>
      <c r="AA32" s="51"/>
      <c r="AB32" s="51"/>
      <c r="AC32" s="51"/>
    </row>
    <row r="33" spans="2:29" ht="16.5" customHeight="1">
      <c r="B33" s="1685" t="str">
        <f t="shared" si="7"/>
        <v>China Unicom</v>
      </c>
      <c r="C33" s="521">
        <v>1383.7074185065135</v>
      </c>
      <c r="D33" s="358">
        <v>1385.4444138268884</v>
      </c>
      <c r="E33" s="358">
        <v>4269.2076830732294</v>
      </c>
      <c r="F33" s="853">
        <v>4443.2240245952071</v>
      </c>
      <c r="G33" s="358">
        <v>1237.8733870761432</v>
      </c>
      <c r="H33" s="358">
        <v>663.50710900473939</v>
      </c>
      <c r="I33" s="358">
        <v>2691.598314564621</v>
      </c>
      <c r="J33" s="78">
        <v>2498.4871406959151</v>
      </c>
      <c r="K33" s="358">
        <v>1331.0034658652673</v>
      </c>
      <c r="L33" s="358">
        <v>909.26193014360069</v>
      </c>
      <c r="M33" s="358"/>
      <c r="N33" s="78"/>
      <c r="O33" s="358"/>
      <c r="P33" s="358"/>
      <c r="Q33" s="358"/>
      <c r="R33" s="856"/>
      <c r="S33" s="358"/>
      <c r="T33" s="358"/>
      <c r="U33" s="358"/>
      <c r="V33" s="856"/>
      <c r="W33" s="605" t="e">
        <f t="shared" si="8"/>
        <v>#DIV/0!</v>
      </c>
      <c r="X33" s="606">
        <f t="shared" si="9"/>
        <v>0</v>
      </c>
      <c r="Y33" s="1380" t="e">
        <f t="shared" si="10"/>
        <v>#DIV/0!</v>
      </c>
      <c r="Z33" s="51"/>
      <c r="AA33" s="51"/>
      <c r="AB33" s="51"/>
      <c r="AC33" s="51"/>
    </row>
    <row r="34" spans="2:29" ht="16.5" customHeight="1">
      <c r="B34" s="1685" t="str">
        <f t="shared" si="7"/>
        <v>Comcast</v>
      </c>
      <c r="C34" s="521">
        <v>1576</v>
      </c>
      <c r="D34" s="358">
        <v>1881</v>
      </c>
      <c r="E34" s="358">
        <v>2044</v>
      </c>
      <c r="F34" s="853">
        <v>2095</v>
      </c>
      <c r="G34" s="358">
        <v>1781</v>
      </c>
      <c r="H34" s="358">
        <v>1956</v>
      </c>
      <c r="I34" s="358">
        <v>2061</v>
      </c>
      <c r="J34" s="856">
        <v>2154</v>
      </c>
      <c r="K34" s="358">
        <v>1688</v>
      </c>
      <c r="L34" s="358">
        <v>1766</v>
      </c>
      <c r="M34" s="358"/>
      <c r="N34" s="856"/>
      <c r="O34" s="358"/>
      <c r="P34" s="358"/>
      <c r="Q34" s="358"/>
      <c r="R34" s="856"/>
      <c r="S34" s="358"/>
      <c r="T34" s="358"/>
      <c r="U34" s="358"/>
      <c r="V34" s="856"/>
      <c r="W34" s="605" t="e">
        <f t="shared" si="8"/>
        <v>#DIV/0!</v>
      </c>
      <c r="X34" s="606">
        <f t="shared" si="9"/>
        <v>0</v>
      </c>
      <c r="Y34" s="1380" t="e">
        <f t="shared" si="10"/>
        <v>#DIV/0!</v>
      </c>
      <c r="Z34" s="51"/>
      <c r="AA34" s="51"/>
      <c r="AB34" s="51"/>
      <c r="AC34" s="51"/>
    </row>
    <row r="35" spans="2:29" ht="16.5" customHeight="1">
      <c r="B35" s="1685" t="str">
        <f t="shared" si="7"/>
        <v>Deutsche Telekom</v>
      </c>
      <c r="C35" s="521">
        <v>3120.2468863661411</v>
      </c>
      <c r="D35" s="358">
        <v>3007.7904482330359</v>
      </c>
      <c r="E35" s="358">
        <v>3056.5785068630735</v>
      </c>
      <c r="F35" s="853">
        <v>2953.0997304582206</v>
      </c>
      <c r="G35" s="358">
        <v>3458.7507994031125</v>
      </c>
      <c r="H35" s="358">
        <v>3299.1735537190084</v>
      </c>
      <c r="I35" s="358">
        <v>3525.5431591309448</v>
      </c>
      <c r="J35" s="856">
        <v>3366.686286050618</v>
      </c>
      <c r="K35" s="358">
        <v>3780.2629961902421</v>
      </c>
      <c r="L35" s="358">
        <v>3597.285067873303</v>
      </c>
      <c r="M35" s="358"/>
      <c r="N35" s="856"/>
      <c r="O35" s="358"/>
      <c r="P35" s="358"/>
      <c r="Q35" s="358"/>
      <c r="R35" s="856"/>
      <c r="S35" s="358"/>
      <c r="T35" s="358"/>
      <c r="U35" s="358"/>
      <c r="V35" s="856"/>
      <c r="W35" s="605" t="e">
        <f t="shared" si="8"/>
        <v>#DIV/0!</v>
      </c>
      <c r="X35" s="606">
        <f t="shared" si="9"/>
        <v>0</v>
      </c>
      <c r="Y35" s="1380" t="e">
        <f t="shared" si="10"/>
        <v>#DIV/0!</v>
      </c>
      <c r="Z35" s="51"/>
      <c r="AA35" s="51"/>
      <c r="AB35" s="51"/>
      <c r="AC35" s="51"/>
    </row>
    <row r="36" spans="2:29" ht="16.5" customHeight="1">
      <c r="B36" s="1685" t="str">
        <f t="shared" si="7"/>
        <v>France Telecom</v>
      </c>
      <c r="C36" s="521">
        <v>1605.8635511958557</v>
      </c>
      <c r="D36" s="358">
        <v>1930.6763012306649</v>
      </c>
      <c r="E36" s="358">
        <v>1747.5728155339807</v>
      </c>
      <c r="F36" s="853">
        <v>2397.8436657681941</v>
      </c>
      <c r="G36" s="358">
        <v>1581.7522916222554</v>
      </c>
      <c r="H36" s="358">
        <v>1947.1074380165289</v>
      </c>
      <c r="I36" s="358">
        <v>1862.595419847328</v>
      </c>
      <c r="J36" s="856">
        <v>2721.6009417304294</v>
      </c>
      <c r="K36" s="358">
        <v>1870.4682315349639</v>
      </c>
      <c r="L36" s="358">
        <v>2199.3331745653727</v>
      </c>
      <c r="M36" s="358"/>
      <c r="N36" s="856"/>
      <c r="O36" s="358"/>
      <c r="P36" s="358"/>
      <c r="Q36" s="358"/>
      <c r="R36" s="856"/>
      <c r="S36" s="358"/>
      <c r="T36" s="358"/>
      <c r="U36" s="358"/>
      <c r="V36" s="856"/>
      <c r="W36" s="605" t="e">
        <f t="shared" si="8"/>
        <v>#DIV/0!</v>
      </c>
      <c r="X36" s="606">
        <f t="shared" si="9"/>
        <v>0</v>
      </c>
      <c r="Y36" s="1380" t="e">
        <f t="shared" si="10"/>
        <v>#DIV/0!</v>
      </c>
      <c r="Z36" s="51"/>
      <c r="AA36" s="51"/>
      <c r="AB36" s="51"/>
      <c r="AC36" s="51"/>
    </row>
    <row r="37" spans="2:29" ht="16.5" customHeight="1">
      <c r="B37" s="1685" t="str">
        <f t="shared" si="7"/>
        <v>KDDI</v>
      </c>
      <c r="C37" s="521">
        <v>1454.8919177011894</v>
      </c>
      <c r="D37" s="358">
        <v>814.40682522232589</v>
      </c>
      <c r="E37" s="358">
        <v>938.81701963036994</v>
      </c>
      <c r="F37" s="853">
        <v>1032.5583181127583</v>
      </c>
      <c r="G37" s="358">
        <v>1958.8770891671511</v>
      </c>
      <c r="H37" s="358">
        <v>1115.7124404995341</v>
      </c>
      <c r="I37" s="358">
        <v>1100.4204005067149</v>
      </c>
      <c r="J37" s="856">
        <v>1231.2455705173636</v>
      </c>
      <c r="K37" s="358">
        <v>1622.1020206907506</v>
      </c>
      <c r="L37" s="358">
        <v>1539.2708895162552</v>
      </c>
      <c r="M37" s="358"/>
      <c r="N37" s="856"/>
      <c r="O37" s="358"/>
      <c r="P37" s="358"/>
      <c r="Q37" s="358"/>
      <c r="R37" s="856"/>
      <c r="S37" s="358"/>
      <c r="T37" s="358"/>
      <c r="U37" s="358"/>
      <c r="V37" s="856"/>
      <c r="W37" s="605" t="e">
        <f t="shared" si="8"/>
        <v>#DIV/0!</v>
      </c>
      <c r="X37" s="606">
        <f t="shared" si="9"/>
        <v>0</v>
      </c>
      <c r="Y37" s="1380" t="e">
        <f t="shared" si="10"/>
        <v>#DIV/0!</v>
      </c>
      <c r="Z37" s="51"/>
      <c r="AA37" s="51"/>
      <c r="AB37" s="51"/>
      <c r="AC37" s="51"/>
    </row>
    <row r="38" spans="2:29" ht="16.5" customHeight="1">
      <c r="B38" s="1685" t="str">
        <f t="shared" si="7"/>
        <v>NTT</v>
      </c>
      <c r="C38" s="521">
        <v>5286.9172671238821</v>
      </c>
      <c r="D38" s="358">
        <v>2636.208753622006</v>
      </c>
      <c r="E38" s="358">
        <v>3725.9993474128041</v>
      </c>
      <c r="F38" s="853">
        <v>3898.8439676245116</v>
      </c>
      <c r="G38" s="358">
        <v>5351.4996213522136</v>
      </c>
      <c r="H38" s="358">
        <v>3202.1414770866986</v>
      </c>
      <c r="I38" s="358">
        <v>3624.6704640262942</v>
      </c>
      <c r="J38" s="856">
        <v>3380.5811481219007</v>
      </c>
      <c r="K38" s="358">
        <v>4938.1530495034149</v>
      </c>
      <c r="L38" s="358">
        <v>2943.1075516257138</v>
      </c>
      <c r="M38" s="358"/>
      <c r="N38" s="856"/>
      <c r="O38" s="358"/>
      <c r="P38" s="358"/>
      <c r="Q38" s="358"/>
      <c r="R38" s="856"/>
      <c r="S38" s="358"/>
      <c r="T38" s="358"/>
      <c r="U38" s="358"/>
      <c r="V38" s="856"/>
      <c r="W38" s="605" t="e">
        <f t="shared" si="8"/>
        <v>#DIV/0!</v>
      </c>
      <c r="X38" s="606">
        <f t="shared" si="9"/>
        <v>0</v>
      </c>
      <c r="Y38" s="1380" t="e">
        <f t="shared" si="10"/>
        <v>#DIV/0!</v>
      </c>
      <c r="Z38" s="51"/>
      <c r="AA38" s="51"/>
      <c r="AB38" s="51"/>
      <c r="AC38" s="51"/>
    </row>
    <row r="39" spans="2:29" ht="16.5" customHeight="1">
      <c r="B39" s="1685" t="str">
        <f t="shared" si="7"/>
        <v>Softbank</v>
      </c>
      <c r="C39" s="521">
        <v>2512.5618543276328</v>
      </c>
      <c r="D39" s="358">
        <v>1381.404902755042</v>
      </c>
      <c r="E39" s="358">
        <v>1587.4867382167956</v>
      </c>
      <c r="F39" s="853">
        <v>2259.4829209608797</v>
      </c>
      <c r="G39" s="358">
        <v>3213.196315668974</v>
      </c>
      <c r="H39" s="358">
        <v>1940.1199543784787</v>
      </c>
      <c r="I39" s="358">
        <v>2207.1386997316858</v>
      </c>
      <c r="J39" s="856">
        <v>2598.4673990077958</v>
      </c>
      <c r="K39" s="358">
        <v>3159.559222748745</v>
      </c>
      <c r="L39" s="358">
        <v>2952.7408719253726</v>
      </c>
      <c r="M39" s="358"/>
      <c r="N39" s="856"/>
      <c r="O39" s="358"/>
      <c r="P39" s="358"/>
      <c r="Q39" s="358"/>
      <c r="R39" s="856"/>
      <c r="S39" s="358"/>
      <c r="T39" s="358"/>
      <c r="U39" s="358"/>
      <c r="V39" s="856"/>
      <c r="W39" s="605" t="e">
        <f t="shared" si="8"/>
        <v>#DIV/0!</v>
      </c>
      <c r="X39" s="606">
        <f t="shared" si="9"/>
        <v>0</v>
      </c>
      <c r="Y39" s="1380" t="e">
        <f t="shared" si="10"/>
        <v>#DIV/0!</v>
      </c>
      <c r="Z39" s="51"/>
      <c r="AA39" s="51"/>
      <c r="AB39" s="51"/>
      <c r="AC39" s="51"/>
    </row>
    <row r="40" spans="2:29" ht="16.5" customHeight="1">
      <c r="B40" s="1685" t="str">
        <f t="shared" si="7"/>
        <v>Telecom Italia</v>
      </c>
      <c r="C40" s="521">
        <v>1040.4496858811858</v>
      </c>
      <c r="D40" s="358">
        <v>1173.0834368296262</v>
      </c>
      <c r="E40" s="358">
        <v>1254.3242941635979</v>
      </c>
      <c r="F40" s="853">
        <v>2106.0247874790739</v>
      </c>
      <c r="G40" s="358">
        <v>885.73864847580478</v>
      </c>
      <c r="H40" s="358">
        <v>1349.8622589531681</v>
      </c>
      <c r="I40" s="358">
        <v>2143.2765707574868</v>
      </c>
      <c r="J40" s="856">
        <v>2142.4367274867568</v>
      </c>
      <c r="K40" s="358">
        <v>811.1097456064889</v>
      </c>
      <c r="L40" s="358">
        <v>1115.7418432960228</v>
      </c>
      <c r="M40" s="358"/>
      <c r="N40" s="856"/>
      <c r="O40" s="358"/>
      <c r="P40" s="358"/>
      <c r="Q40" s="358"/>
      <c r="R40" s="856"/>
      <c r="S40" s="358"/>
      <c r="T40" s="358"/>
      <c r="U40" s="358"/>
      <c r="V40" s="856"/>
      <c r="W40" s="605" t="e">
        <f t="shared" si="8"/>
        <v>#DIV/0!</v>
      </c>
      <c r="X40" s="606">
        <f t="shared" si="9"/>
        <v>0</v>
      </c>
      <c r="Y40" s="1380" t="e">
        <f t="shared" si="10"/>
        <v>#DIV/0!</v>
      </c>
      <c r="Z40" s="51"/>
      <c r="AA40" s="51"/>
      <c r="AB40" s="51"/>
      <c r="AC40" s="51"/>
    </row>
    <row r="41" spans="2:29" ht="16.5" customHeight="1">
      <c r="B41" s="1685" t="str">
        <f t="shared" si="7"/>
        <v>Telefonica</v>
      </c>
      <c r="C41" s="521">
        <v>1656.5634299570152</v>
      </c>
      <c r="D41" s="358">
        <v>2211.809867901095</v>
      </c>
      <c r="E41" s="358">
        <v>2635.8665327530412</v>
      </c>
      <c r="F41" s="853">
        <v>3139.6226415094338</v>
      </c>
      <c r="G41" s="358">
        <v>1621</v>
      </c>
      <c r="H41" s="358">
        <v>2078.2369146005512</v>
      </c>
      <c r="I41" s="358">
        <v>2883.1473869641804</v>
      </c>
      <c r="J41" s="856">
        <v>3219.5409064155383</v>
      </c>
      <c r="K41" s="358">
        <v>1831.1416984146492</v>
      </c>
      <c r="L41" s="358">
        <v>2906.6444391521791</v>
      </c>
      <c r="M41" s="358"/>
      <c r="N41" s="856"/>
      <c r="O41" s="358"/>
      <c r="P41" s="358"/>
      <c r="Q41" s="358"/>
      <c r="R41" s="856"/>
      <c r="S41" s="358"/>
      <c r="T41" s="358"/>
      <c r="U41" s="358"/>
      <c r="V41" s="856"/>
      <c r="W41" s="605" t="e">
        <f t="shared" si="8"/>
        <v>#DIV/0!</v>
      </c>
      <c r="X41" s="606">
        <f t="shared" si="9"/>
        <v>0</v>
      </c>
      <c r="Y41" s="1380" t="e">
        <f t="shared" si="10"/>
        <v>#DIV/0!</v>
      </c>
      <c r="Z41" s="51"/>
      <c r="AA41" s="51"/>
      <c r="AB41" s="51"/>
      <c r="AC41" s="51"/>
    </row>
    <row r="42" spans="2:29" ht="16.5" customHeight="1">
      <c r="B42" s="1685" t="str">
        <f t="shared" si="7"/>
        <v>Verizon</v>
      </c>
      <c r="C42" s="380">
        <v>3387</v>
      </c>
      <c r="D42" s="358">
        <v>3886</v>
      </c>
      <c r="E42" s="359">
        <v>4125</v>
      </c>
      <c r="F42" s="381">
        <v>5661</v>
      </c>
      <c r="G42" s="359">
        <v>3067</v>
      </c>
      <c r="H42" s="358">
        <v>3944</v>
      </c>
      <c r="I42" s="359">
        <v>4271</v>
      </c>
      <c r="J42" s="930">
        <v>5965</v>
      </c>
      <c r="K42" s="359">
        <v>4552</v>
      </c>
      <c r="L42" s="358">
        <v>3286</v>
      </c>
      <c r="M42" s="359"/>
      <c r="N42" s="930"/>
      <c r="O42" s="359"/>
      <c r="P42" s="358"/>
      <c r="Q42" s="359"/>
      <c r="R42" s="930"/>
      <c r="S42" s="359"/>
      <c r="T42" s="358"/>
      <c r="U42" s="359"/>
      <c r="V42" s="930"/>
      <c r="W42" s="605" t="e">
        <f t="shared" si="8"/>
        <v>#DIV/0!</v>
      </c>
      <c r="X42" s="606">
        <f t="shared" si="9"/>
        <v>0</v>
      </c>
      <c r="Y42" s="1380" t="e">
        <f t="shared" si="10"/>
        <v>#DIV/0!</v>
      </c>
      <c r="Z42" s="51"/>
      <c r="AA42" s="51"/>
      <c r="AB42" s="51"/>
      <c r="AC42" s="51"/>
    </row>
    <row r="43" spans="2:29" ht="16.5" customHeight="1">
      <c r="B43" s="1685" t="str">
        <f t="shared" si="7"/>
        <v>Vodafone</v>
      </c>
      <c r="C43" s="380">
        <v>3498.068945787441</v>
      </c>
      <c r="D43" s="358">
        <v>2487.7537201718906</v>
      </c>
      <c r="E43" s="359">
        <v>2216.8284789644013</v>
      </c>
      <c r="F43" s="381">
        <v>2976.2438194617739</v>
      </c>
      <c r="G43" s="359">
        <v>1578.341505009593</v>
      </c>
      <c r="H43" s="358">
        <v>3130.7415483006489</v>
      </c>
      <c r="I43" s="359">
        <v>2125.8461538461534</v>
      </c>
      <c r="J43" s="930">
        <v>2450.5359708173737</v>
      </c>
      <c r="K43" s="359">
        <v>2428.74486025641</v>
      </c>
      <c r="L43" s="358">
        <v>1561.4056026522985</v>
      </c>
      <c r="M43" s="359"/>
      <c r="N43" s="930"/>
      <c r="O43" s="359"/>
      <c r="P43" s="358"/>
      <c r="Q43" s="359"/>
      <c r="R43" s="930"/>
      <c r="S43" s="359"/>
      <c r="T43" s="358"/>
      <c r="U43" s="358"/>
      <c r="V43" s="930"/>
      <c r="W43" s="605" t="e">
        <f t="shared" si="8"/>
        <v>#DIV/0!</v>
      </c>
      <c r="X43" s="606">
        <f t="shared" si="9"/>
        <v>0</v>
      </c>
      <c r="Y43" s="1380" t="e">
        <f t="shared" si="10"/>
        <v>#DIV/0!</v>
      </c>
      <c r="Z43" s="51"/>
      <c r="AA43" s="51"/>
      <c r="AB43" s="51"/>
      <c r="AC43" s="51"/>
    </row>
    <row r="44" spans="2:29" ht="16.5" customHeight="1">
      <c r="B44" s="317" t="s">
        <v>19</v>
      </c>
      <c r="C44" s="359">
        <f t="shared" ref="C44:V44" si="11">SUM(C29:C43)</f>
        <v>41543.394289447759</v>
      </c>
      <c r="D44" s="359">
        <f t="shared" si="11"/>
        <v>38632.238080563613</v>
      </c>
      <c r="E44" s="359">
        <f t="shared" si="11"/>
        <v>46199.286706666404</v>
      </c>
      <c r="F44" s="381">
        <f t="shared" si="11"/>
        <v>52676.094867784479</v>
      </c>
      <c r="G44" s="359">
        <f t="shared" si="11"/>
        <v>40726.748128220461</v>
      </c>
      <c r="H44" s="359">
        <f t="shared" si="11"/>
        <v>39879.170995759523</v>
      </c>
      <c r="I44" s="359">
        <f t="shared" si="11"/>
        <v>44992.73111002463</v>
      </c>
      <c r="J44" s="930">
        <f t="shared" si="11"/>
        <v>48358.931244240557</v>
      </c>
      <c r="K44" s="359">
        <f t="shared" si="11"/>
        <v>43031.263112968998</v>
      </c>
      <c r="L44" s="359">
        <f t="shared" si="11"/>
        <v>39701.966647502581</v>
      </c>
      <c r="M44" s="359"/>
      <c r="N44" s="930"/>
      <c r="O44" s="359"/>
      <c r="P44" s="359"/>
      <c r="Q44" s="359"/>
      <c r="R44" s="930"/>
      <c r="S44" s="359"/>
      <c r="T44" s="359"/>
      <c r="U44" s="359"/>
      <c r="V44" s="930"/>
      <c r="W44" s="605" t="e">
        <f t="shared" si="8"/>
        <v>#DIV/0!</v>
      </c>
      <c r="X44" s="606">
        <f t="shared" si="9"/>
        <v>0</v>
      </c>
      <c r="Y44" s="1380" t="e">
        <f t="shared" si="10"/>
        <v>#DIV/0!</v>
      </c>
      <c r="Z44" s="51"/>
      <c r="AA44" s="51"/>
      <c r="AB44" s="51"/>
      <c r="AC44" s="51"/>
    </row>
    <row r="45" spans="2:29" ht="13">
      <c r="B45" s="68" t="s">
        <v>94</v>
      </c>
      <c r="C45" s="49">
        <v>5.2744963972386927E-2</v>
      </c>
      <c r="D45" s="49">
        <v>-1.2103578964339778E-2</v>
      </c>
      <c r="E45" s="49">
        <v>-0.13577773311269659</v>
      </c>
      <c r="F45" s="496">
        <v>-0.10016515325697417</v>
      </c>
      <c r="G45" s="49">
        <f t="shared" ref="G45:N45" si="12">G44/C44-1</f>
        <v>-1.9657665802111146E-2</v>
      </c>
      <c r="H45" s="49">
        <f t="shared" si="12"/>
        <v>3.227700431426106E-2</v>
      </c>
      <c r="I45" s="49">
        <f t="shared" si="12"/>
        <v>-2.6116325221698156E-2</v>
      </c>
      <c r="J45" s="1689">
        <f t="shared" si="12"/>
        <v>-8.1956789590797885E-2</v>
      </c>
      <c r="K45" s="1658">
        <f t="shared" si="12"/>
        <v>5.6584802142641166E-2</v>
      </c>
      <c r="L45" s="1656">
        <f t="shared" si="12"/>
        <v>-4.4435313932625897E-3</v>
      </c>
      <c r="M45" s="1656">
        <f t="shared" si="12"/>
        <v>-1</v>
      </c>
      <c r="N45" s="1687">
        <f t="shared" si="12"/>
        <v>-1</v>
      </c>
      <c r="O45" s="1656">
        <f t="shared" ref="O45" si="13">O44/K44-1</f>
        <v>-1</v>
      </c>
      <c r="P45" s="1656">
        <f t="shared" ref="P45" si="14">P44/L44-1</f>
        <v>-1</v>
      </c>
      <c r="Q45" s="1656" t="e">
        <f t="shared" ref="Q45" si="15">Q44/M44-1</f>
        <v>#DIV/0!</v>
      </c>
      <c r="R45" s="1687" t="e">
        <f t="shared" ref="R45" si="16">R44/N44-1</f>
        <v>#DIV/0!</v>
      </c>
      <c r="S45" s="1656" t="e">
        <f>S44/O44-1</f>
        <v>#DIV/0!</v>
      </c>
      <c r="T45" s="1656" t="e">
        <f t="shared" ref="T45:V45" si="17">T44/P44-1</f>
        <v>#DIV/0!</v>
      </c>
      <c r="U45" s="1656" t="e">
        <f t="shared" si="17"/>
        <v>#DIV/0!</v>
      </c>
      <c r="V45" s="1687" t="e">
        <f t="shared" si="17"/>
        <v>#DIV/0!</v>
      </c>
      <c r="W45" s="51"/>
      <c r="X45" s="98"/>
      <c r="Y45" s="51"/>
      <c r="Z45" s="51"/>
      <c r="AA45" s="51"/>
      <c r="AB45" s="51"/>
      <c r="AC45" s="51"/>
    </row>
    <row r="46" spans="2:29" ht="13">
      <c r="B46" s="51"/>
      <c r="C46" s="51"/>
      <c r="D46" s="51"/>
      <c r="E46" s="51"/>
      <c r="F46" s="51"/>
      <c r="G46" s="51"/>
      <c r="H46" s="51"/>
      <c r="I46" s="51"/>
      <c r="J46" s="51"/>
      <c r="K46" s="51"/>
      <c r="L46" s="51"/>
      <c r="M46" s="98"/>
      <c r="N46" s="51"/>
      <c r="O46" s="51"/>
      <c r="P46" s="51"/>
      <c r="Q46" s="51"/>
      <c r="R46" s="51"/>
      <c r="S46" s="49" t="e">
        <f>S44/R44-1</f>
        <v>#DIV/0!</v>
      </c>
      <c r="T46" s="49" t="e">
        <f>T44/S44-1</f>
        <v>#DIV/0!</v>
      </c>
      <c r="U46" s="49" t="e">
        <f>U44/T44-1</f>
        <v>#DIV/0!</v>
      </c>
      <c r="V46" s="49" t="e">
        <f>V44/U44-1</f>
        <v>#DIV/0!</v>
      </c>
      <c r="W46" s="51"/>
      <c r="X46" s="51"/>
      <c r="Y46" s="51"/>
      <c r="Z46" s="51"/>
      <c r="AA46" s="51"/>
      <c r="AB46" s="51"/>
      <c r="AC46" s="51"/>
    </row>
    <row r="47" spans="2:29" ht="13">
      <c r="B47" s="51"/>
      <c r="C47" s="51"/>
      <c r="D47" s="51"/>
      <c r="E47" s="51"/>
      <c r="F47" s="98">
        <f>SUM(C44:F44)</f>
        <v>179051.01394446226</v>
      </c>
      <c r="G47" s="51"/>
      <c r="H47" s="51"/>
      <c r="I47" s="51"/>
      <c r="J47" s="98">
        <f>SUM(G44:J44)</f>
        <v>173957.58147824518</v>
      </c>
      <c r="K47" s="51"/>
      <c r="L47" s="51"/>
      <c r="M47" s="51"/>
      <c r="N47" s="98">
        <f>SUM(K44:P44)</f>
        <v>82733.229760471586</v>
      </c>
      <c r="O47" s="98"/>
      <c r="P47" s="98"/>
      <c r="Q47" s="98"/>
      <c r="R47" s="98">
        <f>SUM(O44:R44)</f>
        <v>0</v>
      </c>
      <c r="S47" s="98"/>
      <c r="T47" s="98"/>
      <c r="U47" s="98"/>
      <c r="V47" s="98">
        <f>SUM(S44:V44)</f>
        <v>0</v>
      </c>
      <c r="W47" s="51"/>
      <c r="X47" s="51"/>
      <c r="Y47" s="51"/>
      <c r="Z47" s="51"/>
      <c r="AA47" s="51"/>
      <c r="AB47" s="51"/>
      <c r="AC47" s="51"/>
    </row>
    <row r="48" spans="2:29" ht="13">
      <c r="B48" s="51"/>
      <c r="C48" s="51"/>
      <c r="D48" s="51"/>
      <c r="E48" s="51"/>
      <c r="F48" s="49">
        <v>-6.041981308403177E-2</v>
      </c>
      <c r="G48" s="51"/>
      <c r="H48" s="51"/>
      <c r="I48" s="51"/>
      <c r="J48" s="49">
        <f>J47/F47-1</f>
        <v>-2.8446822802114635E-2</v>
      </c>
      <c r="K48" s="51"/>
      <c r="L48" s="51"/>
      <c r="M48" s="51"/>
      <c r="N48" s="49">
        <f>N47/J47-1</f>
        <v>-0.5244057254795873</v>
      </c>
      <c r="O48" s="49"/>
      <c r="P48" s="49"/>
      <c r="Q48" s="49"/>
      <c r="R48" s="49">
        <f>R47/N47-1</f>
        <v>-1</v>
      </c>
      <c r="S48" s="49"/>
      <c r="T48" s="49"/>
      <c r="U48" s="49"/>
      <c r="V48" s="49" t="e">
        <f>V47/R47-1</f>
        <v>#DIV/0!</v>
      </c>
      <c r="W48" s="51"/>
      <c r="X48" s="51"/>
      <c r="Y48" s="51"/>
      <c r="Z48" s="51"/>
      <c r="AA48" s="51"/>
      <c r="AB48" s="51"/>
      <c r="AC48" s="51"/>
    </row>
    <row r="49" spans="2:26" ht="13">
      <c r="B49" s="51"/>
      <c r="C49" s="51"/>
      <c r="D49" s="51"/>
      <c r="E49" s="51"/>
      <c r="F49" s="51"/>
      <c r="G49" s="51"/>
      <c r="H49" s="51"/>
      <c r="I49" s="51"/>
      <c r="J49" s="51"/>
      <c r="K49" s="51"/>
      <c r="L49" s="51"/>
      <c r="M49" s="51"/>
      <c r="N49" s="51"/>
      <c r="O49" s="51"/>
      <c r="P49" s="51"/>
      <c r="Q49" s="51"/>
      <c r="R49" s="51"/>
      <c r="S49" s="51"/>
      <c r="T49" s="51"/>
      <c r="U49" s="51"/>
      <c r="V49" s="51"/>
      <c r="W49" s="51"/>
      <c r="X49" s="51"/>
      <c r="Y49" s="51"/>
      <c r="Z49" s="51"/>
    </row>
    <row r="50" spans="2:26" ht="13">
      <c r="B50" s="51" t="s">
        <v>376</v>
      </c>
      <c r="C50" s="98">
        <f t="shared" ref="C50:V50" si="18">C32+C33+C31</f>
        <v>10843.83218151795</v>
      </c>
      <c r="D50" s="98">
        <f t="shared" si="18"/>
        <v>10857.444658767337</v>
      </c>
      <c r="E50" s="98">
        <f t="shared" si="18"/>
        <v>16233.043217286915</v>
      </c>
      <c r="F50" s="98">
        <f t="shared" si="18"/>
        <v>16865.778194165348</v>
      </c>
      <c r="G50" s="98">
        <f t="shared" si="18"/>
        <v>9179.1730223292943</v>
      </c>
      <c r="H50" s="98">
        <f t="shared" si="18"/>
        <v>9880.9332847247551</v>
      </c>
      <c r="I50" s="98">
        <f t="shared" si="18"/>
        <v>13059.350117710568</v>
      </c>
      <c r="J50" s="98">
        <f t="shared" si="18"/>
        <v>13073.071104387291</v>
      </c>
      <c r="K50" s="98">
        <f t="shared" si="18"/>
        <v>9069.3146640322411</v>
      </c>
      <c r="L50" s="98">
        <f t="shared" si="18"/>
        <v>9692.0267134884307</v>
      </c>
      <c r="M50" s="98">
        <f t="shared" si="18"/>
        <v>0</v>
      </c>
      <c r="N50" s="98">
        <f t="shared" si="18"/>
        <v>0</v>
      </c>
      <c r="O50" s="98">
        <f t="shared" si="18"/>
        <v>0</v>
      </c>
      <c r="P50" s="98">
        <f t="shared" si="18"/>
        <v>0</v>
      </c>
      <c r="Q50" s="98">
        <f t="shared" si="18"/>
        <v>0</v>
      </c>
      <c r="R50" s="98">
        <f t="shared" si="18"/>
        <v>0</v>
      </c>
      <c r="S50" s="98">
        <f t="shared" si="18"/>
        <v>0</v>
      </c>
      <c r="T50" s="98">
        <f t="shared" si="18"/>
        <v>0</v>
      </c>
      <c r="U50" s="98">
        <f t="shared" si="18"/>
        <v>0</v>
      </c>
      <c r="V50" s="98">
        <f t="shared" si="18"/>
        <v>0</v>
      </c>
      <c r="W50" s="51" t="s">
        <v>293</v>
      </c>
      <c r="X50" s="51"/>
      <c r="Y50" s="51"/>
      <c r="Z50" s="51"/>
    </row>
    <row r="51" spans="2:26" ht="13">
      <c r="B51" s="51"/>
      <c r="C51" s="1690">
        <v>-7.1264180311134684E-3</v>
      </c>
      <c r="D51" s="1691">
        <v>-1.1077015068864493E-2</v>
      </c>
      <c r="E51" s="1691">
        <v>-0.32842929756705186</v>
      </c>
      <c r="F51" s="1691">
        <v>-0.28717058618014757</v>
      </c>
      <c r="G51" s="1691">
        <f t="shared" ref="G51:Q51" si="19">G50/C50-1</f>
        <v>-0.15351207316043425</v>
      </c>
      <c r="H51" s="1691">
        <f t="shared" si="19"/>
        <v>-8.9939336992526431E-2</v>
      </c>
      <c r="I51" s="1691">
        <f t="shared" si="19"/>
        <v>-0.195508202442079</v>
      </c>
      <c r="J51" s="1691">
        <f t="shared" si="19"/>
        <v>-0.22487590232214305</v>
      </c>
      <c r="K51" s="1691">
        <f t="shared" si="19"/>
        <v>-1.1968219580327233E-2</v>
      </c>
      <c r="L51" s="1691">
        <f t="shared" si="19"/>
        <v>-1.9118292350820854E-2</v>
      </c>
      <c r="M51" s="1691">
        <f t="shared" si="19"/>
        <v>-1</v>
      </c>
      <c r="N51" s="1691">
        <f t="shared" si="19"/>
        <v>-1</v>
      </c>
      <c r="O51" s="1691">
        <f t="shared" si="19"/>
        <v>-1</v>
      </c>
      <c r="P51" s="1691">
        <f t="shared" si="19"/>
        <v>-1</v>
      </c>
      <c r="Q51" s="1691" t="e">
        <f t="shared" si="19"/>
        <v>#DIV/0!</v>
      </c>
      <c r="R51" s="1691" t="e">
        <f t="shared" ref="R51" si="20">R50/N50-1</f>
        <v>#DIV/0!</v>
      </c>
      <c r="S51" s="1691" t="e">
        <f t="shared" ref="S51:V51" si="21">S50/O50-1</f>
        <v>#DIV/0!</v>
      </c>
      <c r="T51" s="1691" t="e">
        <f t="shared" si="21"/>
        <v>#DIV/0!</v>
      </c>
      <c r="U51" s="1691" t="e">
        <f t="shared" si="21"/>
        <v>#DIV/0!</v>
      </c>
      <c r="V51" s="1691" t="e">
        <f t="shared" si="21"/>
        <v>#DIV/0!</v>
      </c>
      <c r="W51" s="98"/>
      <c r="X51" s="51"/>
      <c r="Y51" s="51"/>
      <c r="Z51" s="51"/>
    </row>
    <row r="52" spans="2:26" ht="13">
      <c r="B52" s="51"/>
      <c r="C52" s="1690">
        <v>-0.54168716981073617</v>
      </c>
      <c r="D52" s="1691">
        <f t="shared" ref="D52:Q52" si="22">D50/C50-1</f>
        <v>1.2553198003735222E-3</v>
      </c>
      <c r="E52" s="1691">
        <f t="shared" si="22"/>
        <v>0.49510715711351172</v>
      </c>
      <c r="F52" s="1691">
        <f t="shared" si="22"/>
        <v>3.8978210580048245E-2</v>
      </c>
      <c r="G52" s="1691">
        <f t="shared" si="22"/>
        <v>-0.45575158663566473</v>
      </c>
      <c r="H52" s="1691">
        <f t="shared" si="22"/>
        <v>7.6451360126708057E-2</v>
      </c>
      <c r="I52" s="1691">
        <f t="shared" si="22"/>
        <v>0.32167172284215573</v>
      </c>
      <c r="J52" s="1691">
        <f t="shared" si="22"/>
        <v>1.0506638196425833E-3</v>
      </c>
      <c r="K52" s="1691">
        <f t="shared" si="22"/>
        <v>-0.30625982283622699</v>
      </c>
      <c r="L52" s="1691">
        <f t="shared" si="22"/>
        <v>6.8661422888521839E-2</v>
      </c>
      <c r="M52" s="1691">
        <f t="shared" si="22"/>
        <v>-1</v>
      </c>
      <c r="N52" s="1691" t="e">
        <f t="shared" si="22"/>
        <v>#DIV/0!</v>
      </c>
      <c r="O52" s="1691" t="e">
        <f t="shared" si="22"/>
        <v>#DIV/0!</v>
      </c>
      <c r="P52" s="1691" t="e">
        <f t="shared" si="22"/>
        <v>#DIV/0!</v>
      </c>
      <c r="Q52" s="1691" t="e">
        <f t="shared" si="22"/>
        <v>#DIV/0!</v>
      </c>
      <c r="R52" s="1691" t="e">
        <f t="shared" ref="R52" si="23">R50/Q50-1</f>
        <v>#DIV/0!</v>
      </c>
      <c r="S52" s="1691" t="e">
        <f t="shared" ref="S52:V52" si="24">S50/R50-1</f>
        <v>#DIV/0!</v>
      </c>
      <c r="T52" s="1691" t="e">
        <f t="shared" si="24"/>
        <v>#DIV/0!</v>
      </c>
      <c r="U52" s="1691" t="e">
        <f t="shared" si="24"/>
        <v>#DIV/0!</v>
      </c>
      <c r="V52" s="1691" t="e">
        <f t="shared" si="24"/>
        <v>#DIV/0!</v>
      </c>
      <c r="W52" s="98"/>
      <c r="X52" s="51"/>
      <c r="Y52" s="51"/>
      <c r="Z52" s="51"/>
    </row>
    <row r="53" spans="2:26" ht="13">
      <c r="B53" s="51" t="s">
        <v>377</v>
      </c>
      <c r="C53" s="98">
        <f>C44-C50</f>
        <v>30699.562107929807</v>
      </c>
      <c r="D53" s="98">
        <f>D44-D50</f>
        <v>27774.793421796276</v>
      </c>
      <c r="E53" s="98">
        <f t="shared" ref="E53:J53" si="25">E44-E50</f>
        <v>29966.243489379489</v>
      </c>
      <c r="F53" s="98">
        <f t="shared" si="25"/>
        <v>35810.316673619134</v>
      </c>
      <c r="G53" s="98">
        <f t="shared" si="25"/>
        <v>31547.575105891166</v>
      </c>
      <c r="H53" s="98">
        <f t="shared" si="25"/>
        <v>29998.237711034766</v>
      </c>
      <c r="I53" s="98">
        <f t="shared" si="25"/>
        <v>31933.380992314062</v>
      </c>
      <c r="J53" s="98">
        <f t="shared" si="25"/>
        <v>35285.860139853263</v>
      </c>
      <c r="K53" s="98">
        <f t="shared" ref="K53:P53" si="26">K44-K50</f>
        <v>33961.948448936761</v>
      </c>
      <c r="L53" s="98">
        <f t="shared" si="26"/>
        <v>30009.93993401415</v>
      </c>
      <c r="M53" s="98">
        <f t="shared" si="26"/>
        <v>0</v>
      </c>
      <c r="N53" s="98">
        <f t="shared" si="26"/>
        <v>0</v>
      </c>
      <c r="O53" s="98">
        <f t="shared" si="26"/>
        <v>0</v>
      </c>
      <c r="P53" s="98">
        <f t="shared" si="26"/>
        <v>0</v>
      </c>
      <c r="Q53" s="98">
        <f t="shared" ref="Q53:S53" si="27">Q44-Q50</f>
        <v>0</v>
      </c>
      <c r="R53" s="98">
        <f t="shared" si="27"/>
        <v>0</v>
      </c>
      <c r="S53" s="98">
        <f t="shared" si="27"/>
        <v>0</v>
      </c>
      <c r="T53" s="98">
        <f t="shared" ref="T53:U53" si="28">T44-T50</f>
        <v>0</v>
      </c>
      <c r="U53" s="98">
        <f t="shared" si="28"/>
        <v>0</v>
      </c>
      <c r="V53" s="98">
        <f t="shared" ref="V53" si="29">V44-V50</f>
        <v>0</v>
      </c>
      <c r="W53" s="51" t="s">
        <v>294</v>
      </c>
      <c r="X53" s="51"/>
      <c r="Y53" s="51"/>
      <c r="Z53" s="51"/>
    </row>
    <row r="54" spans="2:26" ht="13">
      <c r="B54" s="51"/>
      <c r="C54" s="1690">
        <v>7.5656248522235181E-2</v>
      </c>
      <c r="D54" s="1691">
        <v>-1.2504293888629614E-2</v>
      </c>
      <c r="E54" s="1691">
        <v>2.3231499000913036E-2</v>
      </c>
      <c r="F54" s="1691">
        <v>2.6689351017894491E-2</v>
      </c>
      <c r="G54" s="1691">
        <f t="shared" ref="G54:Q54" si="30">G53/C53-1</f>
        <v>2.7622967226047734E-2</v>
      </c>
      <c r="H54" s="1691">
        <f t="shared" si="30"/>
        <v>8.0052595008452521E-2</v>
      </c>
      <c r="I54" s="1691">
        <f t="shared" si="30"/>
        <v>6.5645115098652784E-2</v>
      </c>
      <c r="J54" s="1691">
        <f t="shared" si="30"/>
        <v>-1.4645403405556312E-2</v>
      </c>
      <c r="K54" s="1691">
        <f t="shared" si="30"/>
        <v>7.6531186151126196E-2</v>
      </c>
      <c r="L54" s="1691">
        <f t="shared" si="30"/>
        <v>3.9009701476833136E-4</v>
      </c>
      <c r="M54" s="1691">
        <f t="shared" si="30"/>
        <v>-1</v>
      </c>
      <c r="N54" s="1691">
        <f t="shared" si="30"/>
        <v>-1</v>
      </c>
      <c r="O54" s="1691">
        <f t="shared" si="30"/>
        <v>-1</v>
      </c>
      <c r="P54" s="1691">
        <f t="shared" si="30"/>
        <v>-1</v>
      </c>
      <c r="Q54" s="1691" t="e">
        <f t="shared" si="30"/>
        <v>#DIV/0!</v>
      </c>
      <c r="R54" s="1691" t="e">
        <f t="shared" ref="R54" si="31">R53/N53-1</f>
        <v>#DIV/0!</v>
      </c>
      <c r="S54" s="1691" t="e">
        <f t="shared" ref="S54:V54" si="32">S53/O53-1</f>
        <v>#DIV/0!</v>
      </c>
      <c r="T54" s="1691" t="e">
        <f t="shared" si="32"/>
        <v>#DIV/0!</v>
      </c>
      <c r="U54" s="1691" t="e">
        <f t="shared" si="32"/>
        <v>#DIV/0!</v>
      </c>
      <c r="V54" s="1691" t="e">
        <f t="shared" si="32"/>
        <v>#DIV/0!</v>
      </c>
      <c r="W54" s="98"/>
      <c r="X54" s="51"/>
      <c r="Y54" s="51"/>
      <c r="Z54" s="51"/>
    </row>
    <row r="55" spans="2:26" ht="13">
      <c r="B55" s="51"/>
      <c r="C55" s="1690">
        <v>-0.11983706303431108</v>
      </c>
      <c r="D55" s="1691">
        <f t="shared" ref="D55:Q55" si="33">D53/C53-1</f>
        <v>-9.5270697212259337E-2</v>
      </c>
      <c r="E55" s="1691">
        <f t="shared" si="33"/>
        <v>7.8900679270704321E-2</v>
      </c>
      <c r="F55" s="1691">
        <f t="shared" si="33"/>
        <v>0.19502188141502885</v>
      </c>
      <c r="G55" s="1691">
        <f t="shared" si="33"/>
        <v>-0.11903669008513007</v>
      </c>
      <c r="H55" s="1691">
        <f t="shared" si="33"/>
        <v>-4.9111140544272125E-2</v>
      </c>
      <c r="I55" s="1691">
        <f t="shared" si="33"/>
        <v>6.4508565467079393E-2</v>
      </c>
      <c r="J55" s="1691">
        <f t="shared" si="33"/>
        <v>0.10498353269721417</v>
      </c>
      <c r="K55" s="1691">
        <f t="shared" si="33"/>
        <v>-3.7519609431915901E-2</v>
      </c>
      <c r="L55" s="1691">
        <f t="shared" si="33"/>
        <v>-0.1163657768594939</v>
      </c>
      <c r="M55" s="1691">
        <f t="shared" si="33"/>
        <v>-1</v>
      </c>
      <c r="N55" s="1691" t="e">
        <f t="shared" si="33"/>
        <v>#DIV/0!</v>
      </c>
      <c r="O55" s="1691" t="e">
        <f t="shared" si="33"/>
        <v>#DIV/0!</v>
      </c>
      <c r="P55" s="1691" t="e">
        <f t="shared" si="33"/>
        <v>#DIV/0!</v>
      </c>
      <c r="Q55" s="1691" t="e">
        <f t="shared" si="33"/>
        <v>#DIV/0!</v>
      </c>
      <c r="R55" s="1691" t="e">
        <f t="shared" ref="R55" si="34">R53/Q53-1</f>
        <v>#DIV/0!</v>
      </c>
      <c r="S55" s="1691" t="e">
        <f t="shared" ref="S55:V55" si="35">S53/R53-1</f>
        <v>#DIV/0!</v>
      </c>
      <c r="T55" s="1691" t="e">
        <f t="shared" si="35"/>
        <v>#DIV/0!</v>
      </c>
      <c r="U55" s="1691" t="e">
        <f t="shared" si="35"/>
        <v>#DIV/0!</v>
      </c>
      <c r="V55" s="1691" t="e">
        <f t="shared" si="35"/>
        <v>#DIV/0!</v>
      </c>
      <c r="W55" s="98"/>
      <c r="X55" s="51"/>
      <c r="Y55" s="51"/>
      <c r="Z55" s="51"/>
    </row>
    <row r="56" spans="2:26" ht="13">
      <c r="B56" s="51"/>
      <c r="C56" s="51"/>
      <c r="D56" s="51"/>
      <c r="E56" s="51"/>
      <c r="F56" s="51"/>
      <c r="G56" s="51"/>
      <c r="H56" s="51"/>
      <c r="I56" s="51"/>
      <c r="J56" s="98"/>
      <c r="K56" s="98"/>
      <c r="L56" s="98"/>
      <c r="M56" s="98"/>
      <c r="N56" s="98"/>
      <c r="O56" s="98"/>
      <c r="P56" s="98"/>
      <c r="Q56" s="98"/>
      <c r="R56" s="98"/>
      <c r="S56" s="98"/>
      <c r="T56" s="98"/>
      <c r="U56" s="98"/>
      <c r="V56" s="98"/>
      <c r="W56" s="98"/>
      <c r="X56" s="51"/>
      <c r="Y56" s="51"/>
      <c r="Z56" s="51"/>
    </row>
    <row r="57" spans="2:26" ht="13">
      <c r="B57" s="51"/>
      <c r="C57" s="98">
        <f t="shared" ref="C57:V57" si="36">C23-C58</f>
        <v>212068.76071238104</v>
      </c>
      <c r="D57" s="98">
        <f t="shared" si="36"/>
        <v>213356.65763884992</v>
      </c>
      <c r="E57" s="98">
        <f t="shared" si="36"/>
        <v>219084.62994886405</v>
      </c>
      <c r="F57" s="98">
        <f t="shared" si="36"/>
        <v>219125.34674704057</v>
      </c>
      <c r="G57" s="98">
        <f t="shared" si="36"/>
        <v>208548.66207906866</v>
      </c>
      <c r="H57" s="98">
        <f t="shared" si="36"/>
        <v>211143.05287820601</v>
      </c>
      <c r="I57" s="98">
        <f t="shared" si="36"/>
        <v>216977.02799245925</v>
      </c>
      <c r="J57" s="98">
        <f t="shared" si="36"/>
        <v>227496.55513202303</v>
      </c>
      <c r="K57" s="98">
        <f t="shared" si="36"/>
        <v>223125.38361350566</v>
      </c>
      <c r="L57" s="98">
        <f t="shared" si="36"/>
        <v>217868.71574592177</v>
      </c>
      <c r="M57" s="98">
        <f t="shared" si="36"/>
        <v>0</v>
      </c>
      <c r="N57" s="98">
        <f t="shared" si="36"/>
        <v>0</v>
      </c>
      <c r="O57" s="98">
        <f t="shared" si="36"/>
        <v>0</v>
      </c>
      <c r="P57" s="98">
        <f t="shared" si="36"/>
        <v>0</v>
      </c>
      <c r="Q57" s="98">
        <f t="shared" si="36"/>
        <v>0</v>
      </c>
      <c r="R57" s="98">
        <f t="shared" si="36"/>
        <v>0</v>
      </c>
      <c r="S57" s="98">
        <f t="shared" si="36"/>
        <v>0</v>
      </c>
      <c r="T57" s="98">
        <f t="shared" si="36"/>
        <v>0</v>
      </c>
      <c r="U57" s="98">
        <f t="shared" si="36"/>
        <v>0</v>
      </c>
      <c r="V57" s="98">
        <f t="shared" si="36"/>
        <v>0</v>
      </c>
      <c r="W57" s="503" t="s">
        <v>409</v>
      </c>
      <c r="X57" s="51"/>
      <c r="Y57" s="51"/>
      <c r="Z57" s="51" t="s">
        <v>412</v>
      </c>
    </row>
    <row r="58" spans="2:26" ht="13">
      <c r="B58" s="51"/>
      <c r="C58" s="98">
        <f t="shared" ref="C58:I58" si="37">C10+C11+C12</f>
        <v>54065.705275404922</v>
      </c>
      <c r="D58" s="98">
        <f t="shared" si="37"/>
        <v>54065.705275404922</v>
      </c>
      <c r="E58" s="98">
        <f t="shared" si="37"/>
        <v>48952.731092436981</v>
      </c>
      <c r="F58" s="98">
        <f t="shared" si="37"/>
        <v>53479.680322268796</v>
      </c>
      <c r="G58" s="98">
        <f t="shared" si="37"/>
        <v>50026.579520697167</v>
      </c>
      <c r="H58" s="98">
        <f t="shared" si="37"/>
        <v>53476.631425446591</v>
      </c>
      <c r="I58" s="98">
        <f t="shared" si="37"/>
        <v>50807.629444136212</v>
      </c>
      <c r="J58" s="98">
        <f t="shared" ref="J58:O58" si="38">J10+J11+J12</f>
        <v>49982.684252635016</v>
      </c>
      <c r="K58" s="98">
        <f t="shared" si="38"/>
        <v>56171.41778365113</v>
      </c>
      <c r="L58" s="98">
        <f t="shared" si="38"/>
        <v>56668.495641813504</v>
      </c>
      <c r="M58" s="98">
        <f t="shared" si="38"/>
        <v>0</v>
      </c>
      <c r="N58" s="98">
        <f t="shared" si="38"/>
        <v>0</v>
      </c>
      <c r="O58" s="98">
        <f t="shared" si="38"/>
        <v>0</v>
      </c>
      <c r="P58" s="98">
        <f t="shared" ref="P58:Q58" si="39">P10+P11+P12</f>
        <v>0</v>
      </c>
      <c r="Q58" s="98">
        <f t="shared" si="39"/>
        <v>0</v>
      </c>
      <c r="R58" s="98">
        <f t="shared" ref="R58:S58" si="40">R10+R11+R12</f>
        <v>0</v>
      </c>
      <c r="S58" s="98">
        <f t="shared" si="40"/>
        <v>0</v>
      </c>
      <c r="T58" s="98">
        <f t="shared" ref="T58:U58" si="41">T10+T11+T12</f>
        <v>0</v>
      </c>
      <c r="U58" s="98">
        <f t="shared" si="41"/>
        <v>0</v>
      </c>
      <c r="V58" s="98">
        <f t="shared" ref="V58" si="42">V10+V11+V12</f>
        <v>0</v>
      </c>
      <c r="W58" s="51" t="s">
        <v>410</v>
      </c>
      <c r="X58" s="51"/>
      <c r="Y58" s="51"/>
      <c r="Z58" s="51" t="s">
        <v>412</v>
      </c>
    </row>
    <row r="79" spans="10:22">
      <c r="J79" t="s">
        <v>558</v>
      </c>
      <c r="K79" s="1132">
        <v>6.3563999999999998</v>
      </c>
      <c r="L79" s="1132">
        <v>6.3788</v>
      </c>
      <c r="M79" s="1132">
        <v>6.8023999999999996</v>
      </c>
      <c r="N79" s="1132">
        <v>6.9146999999999998</v>
      </c>
      <c r="O79" s="1132">
        <v>6.7457000000000003</v>
      </c>
      <c r="P79" s="1132">
        <v>6.8243999999999998</v>
      </c>
      <c r="Q79" s="1132">
        <v>7.0128000000000004</v>
      </c>
      <c r="R79" s="1132">
        <v>7.0444000000000004</v>
      </c>
      <c r="S79" s="1132">
        <v>6.9786999999999999</v>
      </c>
      <c r="T79" s="1132">
        <v>7.0850999999999997</v>
      </c>
      <c r="U79" s="1132">
        <v>6.9170999999999996</v>
      </c>
      <c r="V79" s="1132">
        <v>6.6239999999999997</v>
      </c>
    </row>
    <row r="82" spans="2:11">
      <c r="B82" t="s">
        <v>605</v>
      </c>
      <c r="K82" t="s">
        <v>662</v>
      </c>
    </row>
    <row r="83" spans="2:11">
      <c r="K83" t="s">
        <v>663</v>
      </c>
    </row>
  </sheetData>
  <pageMargins left="0.7" right="0.7" top="0.75" bottom="0.75" header="0.3" footer="0.3"/>
  <pageSetup orientation="portrait" r:id="rId1"/>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CFFCC"/>
  </sheetPr>
  <dimension ref="A1:AA60"/>
  <sheetViews>
    <sheetView zoomScale="80" zoomScaleNormal="80" zoomScalePageLayoutView="80" workbookViewId="0">
      <selection activeCell="M29" sqref="M29:V43"/>
    </sheetView>
  </sheetViews>
  <sheetFormatPr defaultColWidth="8.81640625" defaultRowHeight="12.5" outlineLevelCol="1"/>
  <cols>
    <col min="1" max="1" width="4.453125" customWidth="1"/>
    <col min="2" max="2" width="20" customWidth="1"/>
    <col min="3" max="3" width="11.81640625" hidden="1" customWidth="1" outlineLevel="1"/>
    <col min="4" max="10" width="9.81640625" hidden="1" customWidth="1" outlineLevel="1"/>
    <col min="11" max="11" width="9.81640625" customWidth="1" collapsed="1"/>
    <col min="12" max="21" width="9.81640625" customWidth="1"/>
    <col min="22" max="22" width="9.7265625" customWidth="1"/>
    <col min="24" max="24" width="9.1796875" bestFit="1" customWidth="1"/>
    <col min="26" max="26" width="10.36328125" customWidth="1"/>
  </cols>
  <sheetData>
    <row r="1" spans="1:27">
      <c r="A1" s="65"/>
      <c r="B1" s="65"/>
    </row>
    <row r="2" spans="1:27" ht="18">
      <c r="A2" s="65"/>
      <c r="B2" s="66" t="str">
        <f>'Charts for slides'!B2</f>
        <v>Quarterly Market Update for the quarter ended December 31, 2020</v>
      </c>
      <c r="C2" s="65"/>
      <c r="D2" s="65"/>
      <c r="E2" s="65"/>
    </row>
    <row r="3" spans="1:27" ht="13" customHeight="1">
      <c r="A3" s="65"/>
      <c r="B3" s="1379" t="str">
        <f>Introduction!$B$2</f>
        <v>Sample template for 2021</v>
      </c>
      <c r="C3" s="65"/>
      <c r="D3" s="65"/>
      <c r="E3" s="65"/>
    </row>
    <row r="4" spans="1:27" ht="14">
      <c r="A4" s="65"/>
      <c r="B4" s="38" t="s">
        <v>367</v>
      </c>
      <c r="C4" s="65"/>
      <c r="D4" s="65"/>
      <c r="E4" s="65"/>
    </row>
    <row r="5" spans="1:27" ht="14">
      <c r="A5" s="65"/>
      <c r="B5" s="371"/>
    </row>
    <row r="6" spans="1:27" ht="13">
      <c r="B6" s="41" t="s">
        <v>75</v>
      </c>
      <c r="C6" s="123" t="s">
        <v>303</v>
      </c>
      <c r="D6" s="45"/>
      <c r="E6" s="45"/>
      <c r="F6" s="45"/>
      <c r="G6" s="123" t="s">
        <v>303</v>
      </c>
      <c r="H6" s="45"/>
      <c r="I6" s="45"/>
      <c r="J6" s="45"/>
      <c r="K6" s="123" t="s">
        <v>303</v>
      </c>
      <c r="L6" s="45"/>
      <c r="M6" s="45"/>
      <c r="N6" s="45"/>
      <c r="O6" s="45"/>
      <c r="R6" s="23"/>
      <c r="S6" s="45" t="str">
        <f>K6</f>
        <v>Revenue ($ mn)</v>
      </c>
      <c r="V6" s="23"/>
      <c r="W6" s="366" t="s">
        <v>329</v>
      </c>
      <c r="X6" s="366" t="s">
        <v>448</v>
      </c>
      <c r="Y6" s="366" t="s">
        <v>329</v>
      </c>
      <c r="Z6" s="51"/>
      <c r="AA6" s="51"/>
    </row>
    <row r="7" spans="1:27" ht="13">
      <c r="B7" s="1674" t="s">
        <v>60</v>
      </c>
      <c r="C7" s="80" t="s">
        <v>125</v>
      </c>
      <c r="D7" s="81" t="s">
        <v>126</v>
      </c>
      <c r="E7" s="81" t="s">
        <v>127</v>
      </c>
      <c r="F7" s="82" t="s">
        <v>128</v>
      </c>
      <c r="G7" s="80" t="s">
        <v>129</v>
      </c>
      <c r="H7" s="81" t="s">
        <v>130</v>
      </c>
      <c r="I7" s="81" t="s">
        <v>131</v>
      </c>
      <c r="J7" s="82" t="s">
        <v>132</v>
      </c>
      <c r="K7" s="80" t="s">
        <v>133</v>
      </c>
      <c r="L7" s="81" t="s">
        <v>134</v>
      </c>
      <c r="M7" s="81" t="s">
        <v>135</v>
      </c>
      <c r="N7" s="82" t="s">
        <v>136</v>
      </c>
      <c r="O7" s="80" t="s">
        <v>137</v>
      </c>
      <c r="P7" s="535" t="s">
        <v>138</v>
      </c>
      <c r="Q7" s="81" t="s">
        <v>139</v>
      </c>
      <c r="R7" s="82" t="s">
        <v>140</v>
      </c>
      <c r="S7" s="80" t="s">
        <v>141</v>
      </c>
      <c r="T7" s="535" t="s">
        <v>142</v>
      </c>
      <c r="U7" s="81" t="s">
        <v>143</v>
      </c>
      <c r="V7" s="82" t="s">
        <v>144</v>
      </c>
      <c r="W7" s="366" t="s">
        <v>302</v>
      </c>
      <c r="X7" s="366" t="s">
        <v>449</v>
      </c>
      <c r="Y7" s="366" t="s">
        <v>345</v>
      </c>
      <c r="Z7" s="51"/>
      <c r="AA7" s="51"/>
    </row>
    <row r="8" spans="1:27" ht="13">
      <c r="B8" s="1676" t="s">
        <v>66</v>
      </c>
      <c r="C8" s="1673">
        <v>3697.6331722830409</v>
      </c>
      <c r="D8" s="57">
        <v>4922.3844952695881</v>
      </c>
      <c r="E8" s="57">
        <v>5145.8583433373351</v>
      </c>
      <c r="F8" s="58">
        <v>7797.9058358351031</v>
      </c>
      <c r="G8" s="56">
        <v>5603.3405954974587</v>
      </c>
      <c r="H8" s="57">
        <v>7318.1188479766679</v>
      </c>
      <c r="I8" s="57">
        <v>8265.5310470992226</v>
      </c>
      <c r="J8" s="58">
        <v>12450.029240204532</v>
      </c>
      <c r="K8" s="56">
        <v>9737.7358490566039</v>
      </c>
      <c r="L8" s="57">
        <v>12685.771618486235</v>
      </c>
      <c r="M8" s="57"/>
      <c r="N8" s="58"/>
      <c r="O8" s="56"/>
      <c r="P8" s="313"/>
      <c r="Q8" s="57"/>
      <c r="R8" s="58"/>
      <c r="S8" s="56"/>
      <c r="T8" s="313"/>
      <c r="U8" s="313"/>
      <c r="V8" s="58"/>
      <c r="W8" s="605" t="e">
        <f t="shared" ref="W8:W23" si="0">V8/R8-1</f>
        <v>#DIV/0!</v>
      </c>
      <c r="X8" s="922">
        <f t="shared" ref="X8:X23" si="1">V8-R8</f>
        <v>0</v>
      </c>
      <c r="Y8" s="1380" t="e">
        <f t="shared" ref="Y8:Y23" si="2">V8/U8-1</f>
        <v>#DIV/0!</v>
      </c>
      <c r="Z8" s="1661"/>
      <c r="AA8" s="51"/>
    </row>
    <row r="9" spans="1:27" ht="13">
      <c r="B9" s="1676" t="s">
        <v>182</v>
      </c>
      <c r="C9" s="1673">
        <v>20257</v>
      </c>
      <c r="D9" s="57">
        <v>21500</v>
      </c>
      <c r="E9" s="57">
        <v>22451</v>
      </c>
      <c r="F9" s="58">
        <v>26064</v>
      </c>
      <c r="G9" s="56">
        <v>24750</v>
      </c>
      <c r="H9" s="57">
        <v>26010</v>
      </c>
      <c r="I9" s="57">
        <v>27772</v>
      </c>
      <c r="J9" s="58">
        <v>32323</v>
      </c>
      <c r="K9" s="56">
        <v>31146</v>
      </c>
      <c r="L9" s="57">
        <v>32657</v>
      </c>
      <c r="M9" s="57"/>
      <c r="N9" s="58"/>
      <c r="O9" s="56"/>
      <c r="P9" s="57"/>
      <c r="Q9" s="57"/>
      <c r="R9" s="58"/>
      <c r="S9" s="56"/>
      <c r="T9" s="57"/>
      <c r="U9" s="57"/>
      <c r="V9" s="58"/>
      <c r="W9" s="605" t="e">
        <f t="shared" si="0"/>
        <v>#DIV/0!</v>
      </c>
      <c r="X9" s="922">
        <f t="shared" si="1"/>
        <v>0</v>
      </c>
      <c r="Y9" s="1380" t="e">
        <f t="shared" si="2"/>
        <v>#DIV/0!</v>
      </c>
      <c r="Z9" s="1661"/>
      <c r="AA9" s="51"/>
    </row>
    <row r="10" spans="1:27" ht="13">
      <c r="B10" s="1676" t="s">
        <v>67</v>
      </c>
      <c r="C10" s="1673">
        <v>29128</v>
      </c>
      <c r="D10" s="57">
        <v>30404</v>
      </c>
      <c r="E10" s="57">
        <v>32714</v>
      </c>
      <c r="F10" s="58">
        <v>43741</v>
      </c>
      <c r="G10" s="56">
        <v>35714</v>
      </c>
      <c r="H10" s="57">
        <v>37955</v>
      </c>
      <c r="I10" s="57">
        <v>43744</v>
      </c>
      <c r="J10" s="58">
        <v>60453</v>
      </c>
      <c r="K10" s="56">
        <v>51042</v>
      </c>
      <c r="L10" s="57">
        <v>52886</v>
      </c>
      <c r="M10" s="57"/>
      <c r="N10" s="58"/>
      <c r="O10" s="56"/>
      <c r="P10" s="57"/>
      <c r="Q10" s="57"/>
      <c r="R10" s="58"/>
      <c r="S10" s="56"/>
      <c r="T10" s="57"/>
      <c r="U10" s="57"/>
      <c r="V10" s="58"/>
      <c r="W10" s="605" t="e">
        <f t="shared" si="0"/>
        <v>#DIV/0!</v>
      </c>
      <c r="X10" s="922">
        <f t="shared" si="1"/>
        <v>0</v>
      </c>
      <c r="Y10" s="1380" t="e">
        <f t="shared" si="2"/>
        <v>#DIV/0!</v>
      </c>
      <c r="Z10" s="1661"/>
      <c r="AA10" s="51"/>
    </row>
    <row r="11" spans="1:27" ht="13">
      <c r="B11" s="1676" t="s">
        <v>68</v>
      </c>
      <c r="C11" s="1673">
        <v>50557</v>
      </c>
      <c r="D11" s="57">
        <v>42358</v>
      </c>
      <c r="E11" s="57">
        <v>46852</v>
      </c>
      <c r="F11" s="58">
        <v>78351</v>
      </c>
      <c r="G11" s="56">
        <v>52896</v>
      </c>
      <c r="H11" s="57">
        <v>45408</v>
      </c>
      <c r="I11" s="57">
        <v>52579</v>
      </c>
      <c r="J11" s="58">
        <v>88293</v>
      </c>
      <c r="K11" s="56">
        <v>61137</v>
      </c>
      <c r="L11" s="57">
        <v>53265</v>
      </c>
      <c r="M11" s="57"/>
      <c r="N11" s="58"/>
      <c r="O11" s="56"/>
      <c r="P11" s="57"/>
      <c r="Q11" s="57"/>
      <c r="R11" s="58"/>
      <c r="S11" s="56"/>
      <c r="T11" s="57"/>
      <c r="U11" s="57"/>
      <c r="V11" s="58"/>
      <c r="W11" s="605" t="e">
        <f t="shared" si="0"/>
        <v>#DIV/0!</v>
      </c>
      <c r="X11" s="922">
        <f t="shared" si="1"/>
        <v>0</v>
      </c>
      <c r="Y11" s="1380" t="e">
        <f t="shared" si="2"/>
        <v>#DIV/0!</v>
      </c>
      <c r="Z11" s="1661"/>
      <c r="AA11" s="51"/>
    </row>
    <row r="12" spans="1:27" ht="13">
      <c r="B12" s="1676" t="s">
        <v>69</v>
      </c>
      <c r="C12" s="1673">
        <v>2418.9652009051433</v>
      </c>
      <c r="D12" s="57">
        <v>2795.9952236612476</v>
      </c>
      <c r="E12" s="57">
        <v>2739.045618247299</v>
      </c>
      <c r="F12" s="58">
        <v>2667.0571867906569</v>
      </c>
      <c r="G12" s="56">
        <v>2453.304284676834</v>
      </c>
      <c r="H12" s="57">
        <v>3043.9664600802043</v>
      </c>
      <c r="I12" s="57">
        <v>3522.1700730255366</v>
      </c>
      <c r="J12" s="58">
        <v>3532.2167074030199</v>
      </c>
      <c r="K12" s="56">
        <v>3287.2641509433961</v>
      </c>
      <c r="L12" s="57">
        <v>4071.6122154637237</v>
      </c>
      <c r="M12" s="57"/>
      <c r="N12" s="58"/>
      <c r="O12" s="56"/>
      <c r="P12" s="57"/>
      <c r="Q12" s="313"/>
      <c r="R12" s="477"/>
      <c r="S12" s="56"/>
      <c r="T12" s="57"/>
      <c r="U12" s="57"/>
      <c r="V12" s="477"/>
      <c r="W12" s="605" t="e">
        <f t="shared" si="0"/>
        <v>#DIV/0!</v>
      </c>
      <c r="X12" s="922">
        <f t="shared" si="1"/>
        <v>0</v>
      </c>
      <c r="Y12" s="1380" t="e">
        <f t="shared" si="2"/>
        <v>#DIV/0!</v>
      </c>
      <c r="Z12" s="1661"/>
      <c r="AA12" s="51"/>
    </row>
    <row r="13" spans="1:27" ht="13">
      <c r="B13" s="1676" t="s">
        <v>70</v>
      </c>
      <c r="C13" s="1673">
        <v>2137</v>
      </c>
      <c r="D13" s="57">
        <v>2230</v>
      </c>
      <c r="E13" s="57">
        <v>2217</v>
      </c>
      <c r="F13" s="58">
        <v>2395</v>
      </c>
      <c r="G13" s="56">
        <v>2217</v>
      </c>
      <c r="H13" s="57">
        <v>2328</v>
      </c>
      <c r="I13" s="57">
        <v>2409</v>
      </c>
      <c r="J13" s="58">
        <v>2613</v>
      </c>
      <c r="K13" s="56">
        <v>2580</v>
      </c>
      <c r="L13" s="57">
        <v>2640</v>
      </c>
      <c r="M13" s="57"/>
      <c r="N13" s="58"/>
      <c r="O13" s="56"/>
      <c r="P13" s="57"/>
      <c r="Q13" s="57"/>
      <c r="R13" s="58"/>
      <c r="S13" s="56"/>
      <c r="T13" s="57"/>
      <c r="U13" s="57"/>
      <c r="V13" s="58"/>
      <c r="W13" s="605" t="e">
        <f t="shared" si="0"/>
        <v>#DIV/0!</v>
      </c>
      <c r="X13" s="922">
        <f t="shared" si="1"/>
        <v>0</v>
      </c>
      <c r="Y13" s="1380" t="e">
        <f t="shared" si="2"/>
        <v>#DIV/0!</v>
      </c>
      <c r="Z13" s="1661"/>
      <c r="AA13" s="51"/>
    </row>
    <row r="14" spans="1:27" ht="13">
      <c r="B14" s="1676" t="s">
        <v>71</v>
      </c>
      <c r="C14" s="1673">
        <v>5382</v>
      </c>
      <c r="D14" s="57">
        <v>6436</v>
      </c>
      <c r="E14" s="57">
        <v>7011</v>
      </c>
      <c r="F14" s="58">
        <v>8809</v>
      </c>
      <c r="G14" s="56">
        <v>8032</v>
      </c>
      <c r="H14" s="57">
        <v>9321</v>
      </c>
      <c r="I14" s="57">
        <v>10328</v>
      </c>
      <c r="J14" s="58">
        <v>12972</v>
      </c>
      <c r="K14" s="56">
        <v>11966</v>
      </c>
      <c r="L14" s="57">
        <v>13231</v>
      </c>
      <c r="M14" s="57"/>
      <c r="N14" s="58"/>
      <c r="O14" s="56"/>
      <c r="P14" s="57"/>
      <c r="Q14" s="57"/>
      <c r="R14" s="58"/>
      <c r="S14" s="56"/>
      <c r="T14" s="57"/>
      <c r="U14" s="57"/>
      <c r="V14" s="58"/>
      <c r="W14" s="605" t="e">
        <f t="shared" si="0"/>
        <v>#DIV/0!</v>
      </c>
      <c r="X14" s="922">
        <f t="shared" si="1"/>
        <v>0</v>
      </c>
      <c r="Y14" s="1380" t="e">
        <f t="shared" si="2"/>
        <v>#DIV/0!</v>
      </c>
      <c r="Z14" s="1661"/>
      <c r="AA14" s="51"/>
    </row>
    <row r="15" spans="1:27" ht="13">
      <c r="B15" s="1676" t="s">
        <v>72</v>
      </c>
      <c r="C15" s="1673">
        <v>22076</v>
      </c>
      <c r="D15" s="57">
        <v>20614</v>
      </c>
      <c r="E15" s="57">
        <v>20453</v>
      </c>
      <c r="F15" s="58">
        <v>24090</v>
      </c>
      <c r="G15" s="56">
        <v>22090</v>
      </c>
      <c r="H15" s="57">
        <v>23317</v>
      </c>
      <c r="I15" s="57">
        <v>24538</v>
      </c>
      <c r="J15" s="58">
        <v>28918</v>
      </c>
      <c r="K15" s="56">
        <v>26819</v>
      </c>
      <c r="L15" s="57">
        <v>30085</v>
      </c>
      <c r="M15" s="57"/>
      <c r="N15" s="58"/>
      <c r="O15" s="56"/>
      <c r="P15" s="57"/>
      <c r="Q15" s="57"/>
      <c r="R15" s="58"/>
      <c r="S15" s="56"/>
      <c r="T15" s="57"/>
      <c r="U15" s="57"/>
      <c r="V15" s="58"/>
      <c r="W15" s="605" t="e">
        <f t="shared" si="0"/>
        <v>#DIV/0!</v>
      </c>
      <c r="X15" s="922">
        <f t="shared" si="1"/>
        <v>0</v>
      </c>
      <c r="Y15" s="1380" t="e">
        <f t="shared" si="2"/>
        <v>#DIV/0!</v>
      </c>
      <c r="Z15" s="1661"/>
      <c r="AA15" s="51"/>
    </row>
    <row r="16" spans="1:27" ht="13">
      <c r="B16" s="1676" t="s">
        <v>180</v>
      </c>
      <c r="C16" s="1673">
        <v>9012</v>
      </c>
      <c r="D16" s="57">
        <v>10594</v>
      </c>
      <c r="E16" s="57">
        <v>8585</v>
      </c>
      <c r="F16" s="58">
        <v>9035</v>
      </c>
      <c r="G16" s="56">
        <v>9205</v>
      </c>
      <c r="H16" s="57">
        <v>10892</v>
      </c>
      <c r="I16" s="57">
        <v>9187</v>
      </c>
      <c r="J16" s="58">
        <v>9621</v>
      </c>
      <c r="K16" s="56">
        <v>9771</v>
      </c>
      <c r="L16" s="57">
        <v>11251</v>
      </c>
      <c r="M16" s="57"/>
      <c r="N16" s="58"/>
      <c r="O16" s="56"/>
      <c r="P16" s="57"/>
      <c r="Q16" s="57"/>
      <c r="R16" s="58"/>
      <c r="S16" s="56"/>
      <c r="T16" s="57"/>
      <c r="U16" s="57"/>
      <c r="V16" s="58"/>
      <c r="W16" s="605" t="e">
        <f t="shared" si="0"/>
        <v>#DIV/0!</v>
      </c>
      <c r="X16" s="922">
        <f t="shared" si="1"/>
        <v>0</v>
      </c>
      <c r="Y16" s="1380" t="e">
        <f t="shared" si="2"/>
        <v>#DIV/0!</v>
      </c>
      <c r="Z16" s="1661"/>
      <c r="AA16" s="51"/>
    </row>
    <row r="17" spans="2:27" ht="13">
      <c r="B17" s="1676" t="s">
        <v>181</v>
      </c>
      <c r="C17" s="1673">
        <v>2544</v>
      </c>
      <c r="D17" s="57">
        <v>2650</v>
      </c>
      <c r="E17" s="57">
        <v>2667</v>
      </c>
      <c r="F17" s="58">
        <v>2981</v>
      </c>
      <c r="G17" s="56">
        <v>2975</v>
      </c>
      <c r="H17" s="57">
        <v>3136</v>
      </c>
      <c r="I17" s="57">
        <v>3239</v>
      </c>
      <c r="J17" s="58">
        <v>3744</v>
      </c>
      <c r="K17" s="56">
        <v>3685</v>
      </c>
      <c r="L17" s="57">
        <v>3857</v>
      </c>
      <c r="M17" s="57"/>
      <c r="N17" s="58"/>
      <c r="O17" s="56"/>
      <c r="P17" s="57"/>
      <c r="Q17" s="57"/>
      <c r="R17" s="58"/>
      <c r="S17" s="56"/>
      <c r="T17" s="57"/>
      <c r="U17" s="57"/>
      <c r="V17" s="58"/>
      <c r="W17" s="605" t="e">
        <f t="shared" si="0"/>
        <v>#DIV/0!</v>
      </c>
      <c r="X17" s="922">
        <f t="shared" si="1"/>
        <v>0</v>
      </c>
      <c r="Y17" s="1380" t="e">
        <f t="shared" si="2"/>
        <v>#DIV/0!</v>
      </c>
      <c r="Z17" s="1661"/>
      <c r="AA17" s="51"/>
    </row>
    <row r="18" spans="2:27" ht="13">
      <c r="B18" s="1676" t="s">
        <v>73</v>
      </c>
      <c r="C18" s="1673">
        <v>4891.9026359244081</v>
      </c>
      <c r="D18" s="57">
        <v>5463.8559750160748</v>
      </c>
      <c r="E18" s="57">
        <v>6060.6242496998802</v>
      </c>
      <c r="F18" s="58">
        <v>6150.6919528446952</v>
      </c>
      <c r="G18" s="56">
        <v>7197.0951343500365</v>
      </c>
      <c r="H18" s="57">
        <v>8254.6117389719293</v>
      </c>
      <c r="I18" s="57">
        <v>9778.224294861222</v>
      </c>
      <c r="J18" s="477">
        <v>10037.949229675996</v>
      </c>
      <c r="K18" s="56">
        <v>11561.006289308176</v>
      </c>
      <c r="L18" s="57">
        <v>11549.978052298238</v>
      </c>
      <c r="M18" s="57"/>
      <c r="N18" s="58"/>
      <c r="O18" s="56"/>
      <c r="P18" s="313"/>
      <c r="Q18" s="57"/>
      <c r="R18" s="58"/>
      <c r="S18" s="56"/>
      <c r="T18" s="313"/>
      <c r="U18" s="313"/>
      <c r="V18" s="58"/>
      <c r="W18" s="605" t="e">
        <f t="shared" si="0"/>
        <v>#DIV/0!</v>
      </c>
      <c r="X18" s="922">
        <f t="shared" si="1"/>
        <v>0</v>
      </c>
      <c r="Y18" s="1380" t="e">
        <f t="shared" si="2"/>
        <v>#DIV/0!</v>
      </c>
      <c r="Z18" s="1661"/>
      <c r="AA18" s="51"/>
    </row>
    <row r="19" spans="2:27" ht="13">
      <c r="B19" s="1676" t="s">
        <v>74</v>
      </c>
      <c r="C19" s="1673">
        <v>594.5</v>
      </c>
      <c r="D19" s="57">
        <v>602</v>
      </c>
      <c r="E19" s="57">
        <v>615.93399999999997</v>
      </c>
      <c r="F19" s="59">
        <v>717.20600000000002</v>
      </c>
      <c r="G19" s="56">
        <v>548</v>
      </c>
      <c r="H19" s="57">
        <v>574</v>
      </c>
      <c r="I19" s="57">
        <v>590</v>
      </c>
      <c r="J19" s="57">
        <v>731.56</v>
      </c>
      <c r="K19" s="56">
        <v>665</v>
      </c>
      <c r="L19" s="57">
        <v>710.54</v>
      </c>
      <c r="M19" s="57"/>
      <c r="N19" s="57"/>
      <c r="O19" s="56"/>
      <c r="P19" s="57"/>
      <c r="Q19" s="57"/>
      <c r="R19" s="58"/>
      <c r="S19" s="56"/>
      <c r="T19" s="57"/>
      <c r="U19" s="57"/>
      <c r="V19" s="58"/>
      <c r="W19" s="605" t="e">
        <f t="shared" si="0"/>
        <v>#DIV/0!</v>
      </c>
      <c r="X19" s="922">
        <f t="shared" si="1"/>
        <v>0</v>
      </c>
      <c r="Y19" s="1380" t="e">
        <f t="shared" si="2"/>
        <v>#DIV/0!</v>
      </c>
      <c r="Z19" s="1661"/>
      <c r="AA19" s="51"/>
    </row>
    <row r="20" spans="2:27" ht="13">
      <c r="B20" s="1675" t="s">
        <v>405</v>
      </c>
      <c r="C20" s="541">
        <v>8227.0440645832059</v>
      </c>
      <c r="D20" s="364">
        <v>9934.9277425675882</v>
      </c>
      <c r="E20" s="364">
        <v>9029.670618247299</v>
      </c>
      <c r="F20" s="477">
        <v>11629.366332283809</v>
      </c>
      <c r="G20" s="541">
        <v>10924.936383442267</v>
      </c>
      <c r="H20" s="364">
        <v>13591.246810061977</v>
      </c>
      <c r="I20" s="364">
        <v>12557.731859826959</v>
      </c>
      <c r="J20" s="477">
        <v>16519.216062619023</v>
      </c>
      <c r="K20" s="541">
        <v>15743.396226415094</v>
      </c>
      <c r="L20" s="364">
        <v>19171.474258481219</v>
      </c>
      <c r="M20" s="364"/>
      <c r="N20" s="477"/>
      <c r="O20" s="541"/>
      <c r="P20" s="364"/>
      <c r="Q20" s="364"/>
      <c r="R20" s="477"/>
      <c r="S20" s="541"/>
      <c r="T20" s="364"/>
      <c r="U20" s="364"/>
      <c r="V20" s="58"/>
      <c r="W20" s="605" t="e">
        <f t="shared" si="0"/>
        <v>#DIV/0!</v>
      </c>
      <c r="X20" s="922">
        <f t="shared" si="1"/>
        <v>0</v>
      </c>
      <c r="Y20" s="1380" t="e">
        <f t="shared" si="2"/>
        <v>#DIV/0!</v>
      </c>
      <c r="Z20" s="1661"/>
      <c r="AA20" s="51"/>
    </row>
    <row r="21" spans="2:27" ht="13">
      <c r="B21" s="1671" t="s">
        <v>406</v>
      </c>
      <c r="C21" s="541">
        <v>1210.1706317656412</v>
      </c>
      <c r="D21" s="364">
        <v>1370.5948991151527</v>
      </c>
      <c r="E21" s="364">
        <v>1382.3529411764707</v>
      </c>
      <c r="F21" s="477">
        <v>1771.8386175587611</v>
      </c>
      <c r="G21" s="541">
        <v>1981.2636165577342</v>
      </c>
      <c r="H21" s="364">
        <v>1950.5650747356908</v>
      </c>
      <c r="I21" s="364">
        <v>1871.0731904811889</v>
      </c>
      <c r="J21" s="477">
        <v>2190.3162440582405</v>
      </c>
      <c r="K21" s="541">
        <v>2124.8875562218891</v>
      </c>
      <c r="L21" s="364">
        <v>2441.3793103448274</v>
      </c>
      <c r="M21" s="364"/>
      <c r="N21" s="477"/>
      <c r="O21" s="541"/>
      <c r="P21" s="364"/>
      <c r="Q21" s="364"/>
      <c r="R21" s="477"/>
      <c r="S21" s="541"/>
      <c r="T21" s="364"/>
      <c r="U21" s="364"/>
      <c r="V21" s="58"/>
      <c r="W21" s="605" t="e">
        <f t="shared" si="0"/>
        <v>#DIV/0!</v>
      </c>
      <c r="X21" s="922">
        <f t="shared" si="1"/>
        <v>0</v>
      </c>
      <c r="Y21" s="1380" t="e">
        <f t="shared" si="2"/>
        <v>#DIV/0!</v>
      </c>
      <c r="Z21" s="1661"/>
      <c r="AA21" s="51"/>
    </row>
    <row r="22" spans="2:27" ht="13">
      <c r="B22" s="1671" t="s">
        <v>407</v>
      </c>
      <c r="C22" s="541">
        <v>1860.5895663873769</v>
      </c>
      <c r="D22" s="364">
        <v>2057.4538440341694</v>
      </c>
      <c r="E22" s="364">
        <v>1801.0204081632653</v>
      </c>
      <c r="F22" s="477">
        <v>2709.5262502745845</v>
      </c>
      <c r="G22" s="541">
        <v>2317.0660856935369</v>
      </c>
      <c r="H22" s="364">
        <v>2554.4294567991251</v>
      </c>
      <c r="I22" s="364">
        <v>2296.1807794388878</v>
      </c>
      <c r="J22" s="477">
        <v>3521.8701734918805</v>
      </c>
      <c r="K22" s="541">
        <v>3124.3710691823899</v>
      </c>
      <c r="L22" s="364">
        <v>3251.0817081582741</v>
      </c>
      <c r="M22" s="364"/>
      <c r="N22" s="477"/>
      <c r="O22" s="541"/>
      <c r="P22" s="364"/>
      <c r="Q22" s="364"/>
      <c r="R22" s="477"/>
      <c r="S22" s="541"/>
      <c r="T22" s="364"/>
      <c r="U22" s="364"/>
      <c r="V22" s="58"/>
      <c r="W22" s="605" t="e">
        <f t="shared" si="0"/>
        <v>#DIV/0!</v>
      </c>
      <c r="X22" s="922">
        <f t="shared" si="1"/>
        <v>0</v>
      </c>
      <c r="Y22" s="1380" t="e">
        <f t="shared" si="2"/>
        <v>#DIV/0!</v>
      </c>
      <c r="Z22" s="1661"/>
      <c r="AA22" s="51"/>
    </row>
    <row r="23" spans="2:27" ht="13">
      <c r="B23" s="1672" t="s">
        <v>19</v>
      </c>
      <c r="C23" s="56">
        <f t="shared" ref="C23:V23" si="3">SUM(C8:C22)</f>
        <v>163993.8052718488</v>
      </c>
      <c r="D23" s="57">
        <f t="shared" si="3"/>
        <v>163933.21217966382</v>
      </c>
      <c r="E23" s="57">
        <f t="shared" si="3"/>
        <v>169724.50617887155</v>
      </c>
      <c r="F23" s="58">
        <f t="shared" si="3"/>
        <v>228909.5921755876</v>
      </c>
      <c r="G23" s="56">
        <f t="shared" si="3"/>
        <v>188904.00610021787</v>
      </c>
      <c r="H23" s="57">
        <f t="shared" si="3"/>
        <v>195653.9383886256</v>
      </c>
      <c r="I23" s="57">
        <f t="shared" si="3"/>
        <v>212676.91124473303</v>
      </c>
      <c r="J23" s="58">
        <f t="shared" si="3"/>
        <v>287920.15765745268</v>
      </c>
      <c r="K23" s="56">
        <f t="shared" si="3"/>
        <v>244389.66114112752</v>
      </c>
      <c r="L23" s="57">
        <f t="shared" si="3"/>
        <v>253753.83716323256</v>
      </c>
      <c r="M23" s="57">
        <f t="shared" si="3"/>
        <v>0</v>
      </c>
      <c r="N23" s="58">
        <f t="shared" si="3"/>
        <v>0</v>
      </c>
      <c r="O23" s="56">
        <f t="shared" si="3"/>
        <v>0</v>
      </c>
      <c r="P23" s="57">
        <f t="shared" si="3"/>
        <v>0</v>
      </c>
      <c r="Q23" s="57">
        <f t="shared" si="3"/>
        <v>0</v>
      </c>
      <c r="R23" s="58">
        <f t="shared" si="3"/>
        <v>0</v>
      </c>
      <c r="S23" s="56">
        <f t="shared" si="3"/>
        <v>0</v>
      </c>
      <c r="T23" s="57">
        <f t="shared" si="3"/>
        <v>0</v>
      </c>
      <c r="U23" s="57">
        <f t="shared" si="3"/>
        <v>0</v>
      </c>
      <c r="V23" s="58">
        <f t="shared" si="3"/>
        <v>0</v>
      </c>
      <c r="W23" s="605" t="e">
        <f t="shared" si="0"/>
        <v>#DIV/0!</v>
      </c>
      <c r="X23" s="922">
        <f t="shared" si="1"/>
        <v>0</v>
      </c>
      <c r="Y23" s="1380" t="e">
        <f t="shared" si="2"/>
        <v>#DIV/0!</v>
      </c>
      <c r="Z23" s="1661"/>
      <c r="AA23" s="51"/>
    </row>
    <row r="24" spans="2:27" ht="13">
      <c r="B24" s="1683" t="s">
        <v>94</v>
      </c>
      <c r="C24" s="1681">
        <v>6.6412667642799628E-2</v>
      </c>
      <c r="D24" s="1682">
        <v>7.9657102976388616E-2</v>
      </c>
      <c r="E24" s="1682">
        <v>9.9820064974516232E-2</v>
      </c>
      <c r="F24" s="1670">
        <v>0.12557069381315999</v>
      </c>
      <c r="G24" s="1681">
        <f t="shared" ref="G24:O24" si="4">G23/C23-1</f>
        <v>0.15189720603821577</v>
      </c>
      <c r="H24" s="1682">
        <f t="shared" si="4"/>
        <v>0.19349786286257364</v>
      </c>
      <c r="I24" s="1682">
        <f t="shared" si="4"/>
        <v>0.25307132147784372</v>
      </c>
      <c r="J24" s="1670">
        <f t="shared" si="4"/>
        <v>0.25778983275021683</v>
      </c>
      <c r="K24" s="1681">
        <f t="shared" si="4"/>
        <v>0.2937240780985515</v>
      </c>
      <c r="L24" s="1682">
        <f>L23/H23-1</f>
        <v>0.29695236013702764</v>
      </c>
      <c r="M24" s="1682">
        <f t="shared" si="4"/>
        <v>-1</v>
      </c>
      <c r="N24" s="1670">
        <f t="shared" si="4"/>
        <v>-1</v>
      </c>
      <c r="O24" s="1681">
        <f t="shared" si="4"/>
        <v>-1</v>
      </c>
      <c r="P24" s="1682">
        <f>P23/L23-1</f>
        <v>-1</v>
      </c>
      <c r="Q24" s="1682" t="e">
        <f>Q23/M23-1</f>
        <v>#DIV/0!</v>
      </c>
      <c r="R24" s="1670" t="e">
        <f t="shared" ref="R24:S24" si="5">R23/N23-1</f>
        <v>#DIV/0!</v>
      </c>
      <c r="S24" s="1681" t="e">
        <f t="shared" si="5"/>
        <v>#DIV/0!</v>
      </c>
      <c r="T24" s="1682" t="e">
        <f>T23/P23-1</f>
        <v>#DIV/0!</v>
      </c>
      <c r="U24" s="1682" t="e">
        <f>U23/Q23-1</f>
        <v>#DIV/0!</v>
      </c>
      <c r="V24" s="1670" t="e">
        <f>V23/R23-1</f>
        <v>#DIV/0!</v>
      </c>
      <c r="W24" s="51"/>
      <c r="X24" s="51"/>
      <c r="Y24" s="51"/>
      <c r="Z24" s="51"/>
      <c r="AA24" s="51"/>
    </row>
    <row r="25" spans="2:27" ht="13">
      <c r="B25" s="63"/>
      <c r="C25" s="95"/>
      <c r="D25" s="95"/>
      <c r="E25" s="95"/>
      <c r="F25" s="95"/>
      <c r="G25" s="95"/>
      <c r="H25" s="95"/>
      <c r="I25" s="95"/>
      <c r="J25" s="95"/>
      <c r="K25" s="95"/>
      <c r="L25" s="95"/>
      <c r="M25" s="95"/>
      <c r="N25" s="95"/>
      <c r="O25" s="95"/>
      <c r="P25" s="95"/>
      <c r="Q25" s="95"/>
      <c r="R25" s="95"/>
      <c r="S25" s="95"/>
      <c r="T25" s="95"/>
      <c r="U25" s="95"/>
      <c r="V25" s="95"/>
      <c r="W25" s="51"/>
      <c r="X25" s="51"/>
      <c r="Y25" s="51"/>
      <c r="Z25" s="51"/>
      <c r="AA25" s="51"/>
    </row>
    <row r="26" spans="2:27" ht="14">
      <c r="B26" s="371"/>
      <c r="C26" s="95"/>
      <c r="D26" s="95"/>
      <c r="E26" s="95"/>
      <c r="F26" s="95"/>
      <c r="G26" s="95"/>
      <c r="H26" s="95"/>
      <c r="I26" s="95"/>
      <c r="J26" s="95"/>
      <c r="K26" s="95"/>
      <c r="L26" s="95"/>
      <c r="M26" s="95"/>
      <c r="N26" s="95"/>
      <c r="O26" s="95"/>
      <c r="P26" s="95"/>
      <c r="Q26" s="95"/>
      <c r="R26" s="95"/>
      <c r="S26" s="95"/>
      <c r="T26" s="95"/>
      <c r="U26" s="95"/>
      <c r="V26" s="95"/>
      <c r="W26" s="1678"/>
      <c r="X26" s="51"/>
      <c r="Y26" s="51"/>
      <c r="Z26" s="51"/>
      <c r="AA26" s="51"/>
    </row>
    <row r="27" spans="2:27" ht="13">
      <c r="B27" s="64" t="s">
        <v>75</v>
      </c>
      <c r="C27" t="s">
        <v>305</v>
      </c>
      <c r="G27" t="s">
        <v>305</v>
      </c>
      <c r="K27" t="s">
        <v>305</v>
      </c>
      <c r="S27" t="str">
        <f>K27</f>
        <v>Capex or PP&amp;E ($ mn)</v>
      </c>
      <c r="W27" s="366" t="s">
        <v>329</v>
      </c>
      <c r="X27" s="366" t="s">
        <v>448</v>
      </c>
      <c r="Y27" s="366" t="s">
        <v>329</v>
      </c>
      <c r="Z27" s="51"/>
      <c r="AA27" s="51"/>
    </row>
    <row r="28" spans="2:27" ht="13">
      <c r="B28" s="48" t="s">
        <v>60</v>
      </c>
      <c r="C28" s="80" t="s">
        <v>125</v>
      </c>
      <c r="D28" s="81" t="s">
        <v>126</v>
      </c>
      <c r="E28" s="81" t="s">
        <v>127</v>
      </c>
      <c r="F28" s="82" t="s">
        <v>128</v>
      </c>
      <c r="G28" s="80" t="s">
        <v>129</v>
      </c>
      <c r="H28" s="81" t="s">
        <v>130</v>
      </c>
      <c r="I28" s="81" t="s">
        <v>131</v>
      </c>
      <c r="J28" s="82" t="s">
        <v>132</v>
      </c>
      <c r="K28" s="80" t="str">
        <f t="shared" ref="K28:V28" si="6">K7</f>
        <v>1Q 18</v>
      </c>
      <c r="L28" s="81" t="str">
        <f t="shared" si="6"/>
        <v>2Q 18</v>
      </c>
      <c r="M28" s="81" t="str">
        <f t="shared" si="6"/>
        <v>3Q 18</v>
      </c>
      <c r="N28" s="82" t="str">
        <f t="shared" si="6"/>
        <v>4Q 18</v>
      </c>
      <c r="O28" s="80" t="str">
        <f t="shared" si="6"/>
        <v>1Q 19</v>
      </c>
      <c r="P28" s="81" t="str">
        <f t="shared" si="6"/>
        <v>2Q 19</v>
      </c>
      <c r="Q28" s="81" t="str">
        <f t="shared" si="6"/>
        <v>3Q 19</v>
      </c>
      <c r="R28" s="82" t="str">
        <f t="shared" si="6"/>
        <v>4Q 19</v>
      </c>
      <c r="S28" s="80" t="str">
        <f t="shared" si="6"/>
        <v>1Q 20</v>
      </c>
      <c r="T28" s="81" t="str">
        <f t="shared" si="6"/>
        <v>2Q 20</v>
      </c>
      <c r="U28" s="81" t="str">
        <f t="shared" si="6"/>
        <v>3Q 20</v>
      </c>
      <c r="V28" s="82" t="str">
        <f t="shared" si="6"/>
        <v>4Q 20</v>
      </c>
      <c r="W28" s="366" t="s">
        <v>302</v>
      </c>
      <c r="X28" s="366" t="s">
        <v>449</v>
      </c>
      <c r="Y28" s="366" t="s">
        <v>345</v>
      </c>
      <c r="Z28" s="51"/>
      <c r="AA28" s="51"/>
    </row>
    <row r="29" spans="2:27" ht="13">
      <c r="B29" s="1677" t="str">
        <f t="shared" ref="B29:B43" si="7">B8</f>
        <v>Alibaba</v>
      </c>
      <c r="C29" s="56">
        <v>150.60240963855421</v>
      </c>
      <c r="D29" s="57">
        <v>498.91307675821321</v>
      </c>
      <c r="E29" s="57">
        <v>537.06482593037219</v>
      </c>
      <c r="F29" s="58">
        <v>1069.1952844695029</v>
      </c>
      <c r="G29" s="56">
        <v>494.84386347131448</v>
      </c>
      <c r="H29" s="57">
        <v>523.36857455340873</v>
      </c>
      <c r="I29" s="57">
        <v>794.90254872563719</v>
      </c>
      <c r="J29" s="58">
        <v>1576.7019667170953</v>
      </c>
      <c r="K29" s="56">
        <v>883.01886792452831</v>
      </c>
      <c r="L29" s="57">
        <v>1529.9115821157584</v>
      </c>
      <c r="M29" s="57"/>
      <c r="N29" s="58"/>
      <c r="O29" s="56"/>
      <c r="P29" s="57"/>
      <c r="Q29" s="57"/>
      <c r="R29" s="58"/>
      <c r="S29" s="56"/>
      <c r="T29" s="57"/>
      <c r="U29" s="57"/>
      <c r="V29" s="58"/>
      <c r="W29" s="605" t="e">
        <f t="shared" ref="W29:W44" si="8">V29/R29-1</f>
        <v>#DIV/0!</v>
      </c>
      <c r="X29" s="922">
        <f t="shared" ref="X29:X44" si="9">V29-R29</f>
        <v>0</v>
      </c>
      <c r="Y29" s="1380" t="e">
        <f t="shared" ref="Y29:Y44" si="10">V29/U29-1</f>
        <v>#DIV/0!</v>
      </c>
      <c r="Z29" s="931">
        <f>SUM(O29:R29)</f>
        <v>0</v>
      </c>
      <c r="AA29" s="931">
        <f>SUM(S29:U29)</f>
        <v>0</v>
      </c>
    </row>
    <row r="30" spans="2:27" ht="13">
      <c r="B30" s="1677" t="str">
        <f t="shared" si="7"/>
        <v>Alphabet</v>
      </c>
      <c r="C30" s="56">
        <v>2036</v>
      </c>
      <c r="D30" s="57">
        <v>2123</v>
      </c>
      <c r="E30" s="57">
        <v>2554</v>
      </c>
      <c r="F30" s="58">
        <v>3078</v>
      </c>
      <c r="G30" s="56">
        <v>2406</v>
      </c>
      <c r="H30" s="57">
        <v>2835</v>
      </c>
      <c r="I30" s="57">
        <v>3538</v>
      </c>
      <c r="J30" s="58">
        <v>4307</v>
      </c>
      <c r="K30" s="56">
        <v>7299</v>
      </c>
      <c r="L30" s="57">
        <v>5299</v>
      </c>
      <c r="M30" s="57"/>
      <c r="N30" s="58"/>
      <c r="O30" s="56"/>
      <c r="P30" s="57"/>
      <c r="Q30" s="57"/>
      <c r="R30" s="58"/>
      <c r="S30" s="56"/>
      <c r="T30" s="57"/>
      <c r="U30" s="57"/>
      <c r="V30" s="58"/>
      <c r="W30" s="605" t="e">
        <f t="shared" si="8"/>
        <v>#DIV/0!</v>
      </c>
      <c r="X30" s="922">
        <f t="shared" si="9"/>
        <v>0</v>
      </c>
      <c r="Y30" s="1380" t="e">
        <f t="shared" si="10"/>
        <v>#DIV/0!</v>
      </c>
      <c r="Z30" s="931"/>
      <c r="AA30" s="51"/>
    </row>
    <row r="31" spans="2:27" ht="13">
      <c r="B31" s="1677" t="str">
        <f t="shared" si="7"/>
        <v>Amazon</v>
      </c>
      <c r="C31" s="56">
        <v>1179</v>
      </c>
      <c r="D31" s="57">
        <v>1711</v>
      </c>
      <c r="E31" s="57">
        <v>1841</v>
      </c>
      <c r="F31" s="58">
        <v>2005</v>
      </c>
      <c r="G31" s="56">
        <v>1861</v>
      </c>
      <c r="H31" s="57">
        <v>2501</v>
      </c>
      <c r="I31" s="57">
        <v>2659</v>
      </c>
      <c r="J31" s="58">
        <v>3619</v>
      </c>
      <c r="K31" s="56">
        <v>3098</v>
      </c>
      <c r="L31" s="57">
        <v>3243</v>
      </c>
      <c r="M31" s="57"/>
      <c r="N31" s="58"/>
      <c r="O31" s="56"/>
      <c r="P31" s="57"/>
      <c r="Q31" s="57"/>
      <c r="R31" s="58"/>
      <c r="S31" s="56"/>
      <c r="T31" s="57"/>
      <c r="U31" s="57"/>
      <c r="V31" s="58"/>
      <c r="W31" s="605" t="e">
        <f t="shared" si="8"/>
        <v>#DIV/0!</v>
      </c>
      <c r="X31" s="922">
        <f t="shared" si="9"/>
        <v>0</v>
      </c>
      <c r="Y31" s="1380" t="e">
        <f t="shared" si="10"/>
        <v>#DIV/0!</v>
      </c>
      <c r="Z31" s="931"/>
      <c r="AA31" s="51"/>
    </row>
    <row r="32" spans="2:27" ht="13">
      <c r="B32" s="1677" t="str">
        <f t="shared" si="7"/>
        <v>Apple</v>
      </c>
      <c r="C32" s="56">
        <v>2336</v>
      </c>
      <c r="D32" s="57">
        <v>2809</v>
      </c>
      <c r="E32" s="57">
        <v>3977</v>
      </c>
      <c r="F32" s="58">
        <v>3334</v>
      </c>
      <c r="G32" s="56">
        <v>2975</v>
      </c>
      <c r="H32" s="57">
        <v>3287</v>
      </c>
      <c r="I32" s="57">
        <v>2855</v>
      </c>
      <c r="J32" s="58">
        <v>2810</v>
      </c>
      <c r="K32" s="56">
        <v>4195</v>
      </c>
      <c r="L32" s="57">
        <v>3267</v>
      </c>
      <c r="M32" s="57"/>
      <c r="N32" s="58"/>
      <c r="O32" s="56"/>
      <c r="P32" s="57"/>
      <c r="Q32" s="57"/>
      <c r="R32" s="58"/>
      <c r="S32" s="56"/>
      <c r="T32" s="57"/>
      <c r="U32" s="57"/>
      <c r="V32" s="58"/>
      <c r="W32" s="605" t="e">
        <f t="shared" si="8"/>
        <v>#DIV/0!</v>
      </c>
      <c r="X32" s="922">
        <f t="shared" si="9"/>
        <v>0</v>
      </c>
      <c r="Y32" s="1380" t="e">
        <f t="shared" si="10"/>
        <v>#DIV/0!</v>
      </c>
      <c r="Z32" s="931"/>
      <c r="AA32" s="51"/>
    </row>
    <row r="33" spans="1:27" ht="13">
      <c r="B33" s="1677" t="str">
        <f t="shared" si="7"/>
        <v>Baidu</v>
      </c>
      <c r="C33" s="56">
        <v>126.23081157115773</v>
      </c>
      <c r="D33" s="57">
        <v>149.96478981047733</v>
      </c>
      <c r="E33" s="57">
        <v>177.52100840336135</v>
      </c>
      <c r="F33" s="58">
        <v>176.02694588855533</v>
      </c>
      <c r="G33" s="56">
        <v>169.64415395787947</v>
      </c>
      <c r="H33" s="57">
        <v>164.05395552314982</v>
      </c>
      <c r="I33" s="57">
        <v>194.48484757606204</v>
      </c>
      <c r="J33" s="58">
        <v>178.14032299179775</v>
      </c>
      <c r="K33" s="56">
        <v>314.46540880503142</v>
      </c>
      <c r="L33" s="57">
        <v>227</v>
      </c>
      <c r="M33" s="57"/>
      <c r="N33" s="58"/>
      <c r="O33" s="56"/>
      <c r="P33" s="57"/>
      <c r="Q33" s="57"/>
      <c r="R33" s="477"/>
      <c r="S33" s="56"/>
      <c r="T33" s="57"/>
      <c r="U33" s="57"/>
      <c r="V33" s="58"/>
      <c r="W33" s="605" t="e">
        <f t="shared" si="8"/>
        <v>#DIV/0!</v>
      </c>
      <c r="X33" s="922">
        <f t="shared" si="9"/>
        <v>0</v>
      </c>
      <c r="Y33" s="1380" t="e">
        <f t="shared" si="10"/>
        <v>#DIV/0!</v>
      </c>
      <c r="Z33" s="931"/>
      <c r="AA33" s="51"/>
    </row>
    <row r="34" spans="1:27" ht="13">
      <c r="B34" s="1677" t="str">
        <f t="shared" si="7"/>
        <v>eBay</v>
      </c>
      <c r="C34" s="56">
        <v>158</v>
      </c>
      <c r="D34" s="57">
        <v>147</v>
      </c>
      <c r="E34" s="57">
        <v>185</v>
      </c>
      <c r="F34" s="58">
        <v>136</v>
      </c>
      <c r="G34" s="56">
        <v>135</v>
      </c>
      <c r="H34" s="57">
        <v>182</v>
      </c>
      <c r="I34" s="57">
        <v>157</v>
      </c>
      <c r="J34" s="58">
        <v>192</v>
      </c>
      <c r="K34" s="56">
        <v>158</v>
      </c>
      <c r="L34" s="57">
        <v>184</v>
      </c>
      <c r="M34" s="57"/>
      <c r="N34" s="58"/>
      <c r="O34" s="56"/>
      <c r="P34" s="57"/>
      <c r="Q34" s="57"/>
      <c r="R34" s="58"/>
      <c r="S34" s="56"/>
      <c r="T34" s="57"/>
      <c r="U34" s="57"/>
      <c r="V34" s="58"/>
      <c r="W34" s="605" t="e">
        <f t="shared" si="8"/>
        <v>#DIV/0!</v>
      </c>
      <c r="X34" s="922">
        <f t="shared" si="9"/>
        <v>0</v>
      </c>
      <c r="Y34" s="1380" t="e">
        <f t="shared" si="10"/>
        <v>#DIV/0!</v>
      </c>
      <c r="Z34" s="931"/>
      <c r="AA34" s="51"/>
    </row>
    <row r="35" spans="1:27" ht="13">
      <c r="B35" s="1677" t="str">
        <f t="shared" si="7"/>
        <v>Facebook</v>
      </c>
      <c r="C35" s="56">
        <v>1132</v>
      </c>
      <c r="D35" s="57">
        <v>995</v>
      </c>
      <c r="E35" s="57">
        <v>1095</v>
      </c>
      <c r="F35" s="58">
        <v>1269</v>
      </c>
      <c r="G35" s="56">
        <v>1271</v>
      </c>
      <c r="H35" s="57">
        <v>1444</v>
      </c>
      <c r="I35" s="57">
        <v>1760</v>
      </c>
      <c r="J35" s="58">
        <v>2262</v>
      </c>
      <c r="K35" s="56">
        <v>2812</v>
      </c>
      <c r="L35" s="57">
        <v>3459</v>
      </c>
      <c r="M35" s="57"/>
      <c r="N35" s="58"/>
      <c r="O35" s="56"/>
      <c r="P35" s="57"/>
      <c r="Q35" s="57"/>
      <c r="R35" s="58"/>
      <c r="S35" s="56"/>
      <c r="T35" s="57"/>
      <c r="U35" s="57"/>
      <c r="V35" s="58"/>
      <c r="W35" s="605" t="e">
        <f t="shared" si="8"/>
        <v>#DIV/0!</v>
      </c>
      <c r="X35" s="922">
        <f t="shared" si="9"/>
        <v>0</v>
      </c>
      <c r="Y35" s="1380" t="e">
        <f t="shared" si="10"/>
        <v>#DIV/0!</v>
      </c>
      <c r="Z35" s="931"/>
      <c r="AA35" s="51"/>
    </row>
    <row r="36" spans="1:27" ht="13">
      <c r="B36" s="1677" t="str">
        <f t="shared" si="7"/>
        <v>Microsoft</v>
      </c>
      <c r="C36" s="56">
        <v>2308</v>
      </c>
      <c r="D36" s="57">
        <v>2655</v>
      </c>
      <c r="E36" s="57">
        <v>2163</v>
      </c>
      <c r="F36" s="58">
        <v>1988</v>
      </c>
      <c r="G36" s="56">
        <v>1695</v>
      </c>
      <c r="H36" s="57">
        <v>2283</v>
      </c>
      <c r="I36" s="57">
        <v>2132</v>
      </c>
      <c r="J36" s="58">
        <v>2586</v>
      </c>
      <c r="K36" s="56">
        <v>2934</v>
      </c>
      <c r="L36" s="57">
        <v>3980</v>
      </c>
      <c r="M36" s="57"/>
      <c r="N36" s="58"/>
      <c r="O36" s="56"/>
      <c r="P36" s="57"/>
      <c r="Q36" s="57"/>
      <c r="R36" s="58"/>
      <c r="S36" s="56"/>
      <c r="T36" s="57"/>
      <c r="U36" s="57"/>
      <c r="V36" s="58"/>
      <c r="W36" s="605" t="e">
        <f t="shared" si="8"/>
        <v>#DIV/0!</v>
      </c>
      <c r="X36" s="922">
        <f t="shared" si="9"/>
        <v>0</v>
      </c>
      <c r="Y36" s="1380" t="e">
        <f t="shared" si="10"/>
        <v>#DIV/0!</v>
      </c>
      <c r="Z36" s="931"/>
      <c r="AA36" s="51"/>
    </row>
    <row r="37" spans="1:27" ht="13">
      <c r="B37" s="1677" t="str">
        <f t="shared" si="7"/>
        <v>Oracle</v>
      </c>
      <c r="C37" s="56">
        <v>368</v>
      </c>
      <c r="D37" s="57">
        <v>180</v>
      </c>
      <c r="E37" s="57">
        <v>299</v>
      </c>
      <c r="F37" s="58">
        <v>757</v>
      </c>
      <c r="G37" s="56">
        <v>440</v>
      </c>
      <c r="H37" s="57">
        <v>525</v>
      </c>
      <c r="I37" s="57">
        <v>473</v>
      </c>
      <c r="J37" s="58">
        <v>599</v>
      </c>
      <c r="K37" s="56">
        <v>286</v>
      </c>
      <c r="L37" s="57">
        <v>378</v>
      </c>
      <c r="M37" s="57"/>
      <c r="N37" s="58"/>
      <c r="O37" s="56"/>
      <c r="P37" s="57"/>
      <c r="Q37" s="57"/>
      <c r="R37" s="58"/>
      <c r="S37" s="56"/>
      <c r="T37" s="57"/>
      <c r="U37" s="57"/>
      <c r="V37" s="58"/>
      <c r="W37" s="605" t="e">
        <f t="shared" si="8"/>
        <v>#DIV/0!</v>
      </c>
      <c r="X37" s="922">
        <f t="shared" si="9"/>
        <v>0</v>
      </c>
      <c r="Y37" s="1380" t="e">
        <f t="shared" si="10"/>
        <v>#DIV/0!</v>
      </c>
      <c r="Z37" s="931"/>
      <c r="AA37" s="51"/>
    </row>
    <row r="38" spans="1:27" ht="13">
      <c r="B38" s="1677" t="str">
        <f t="shared" si="7"/>
        <v>PayPal</v>
      </c>
      <c r="C38" s="56">
        <v>133</v>
      </c>
      <c r="D38" s="57">
        <v>201</v>
      </c>
      <c r="E38" s="57">
        <v>183</v>
      </c>
      <c r="F38" s="58">
        <v>152</v>
      </c>
      <c r="G38" s="56">
        <v>148</v>
      </c>
      <c r="H38" s="57">
        <v>174</v>
      </c>
      <c r="I38" s="57">
        <v>165</v>
      </c>
      <c r="J38" s="58">
        <v>180</v>
      </c>
      <c r="K38" s="56">
        <v>178</v>
      </c>
      <c r="L38" s="57">
        <v>198</v>
      </c>
      <c r="M38" s="57"/>
      <c r="N38" s="58"/>
      <c r="O38" s="56"/>
      <c r="P38" s="57"/>
      <c r="Q38" s="57"/>
      <c r="R38" s="58"/>
      <c r="S38" s="56"/>
      <c r="T38" s="57"/>
      <c r="U38" s="57"/>
      <c r="V38" s="58"/>
      <c r="W38" s="605" t="e">
        <f t="shared" si="8"/>
        <v>#DIV/0!</v>
      </c>
      <c r="X38" s="922">
        <f t="shared" si="9"/>
        <v>0</v>
      </c>
      <c r="Y38" s="1380" t="e">
        <f t="shared" si="10"/>
        <v>#DIV/0!</v>
      </c>
      <c r="Z38" s="931"/>
      <c r="AA38" s="51"/>
    </row>
    <row r="39" spans="1:27" ht="13">
      <c r="B39" s="1677" t="str">
        <f t="shared" si="7"/>
        <v>Tencent</v>
      </c>
      <c r="C39" s="56">
        <v>627.63745336676652</v>
      </c>
      <c r="D39" s="57">
        <v>230.39710970270355</v>
      </c>
      <c r="E39" s="57">
        <v>547.86914765906363</v>
      </c>
      <c r="F39" s="477">
        <v>415.7574870030021</v>
      </c>
      <c r="G39" s="56">
        <v>306.17283950617286</v>
      </c>
      <c r="H39" s="57">
        <v>438.93547211082756</v>
      </c>
      <c r="I39" s="57">
        <v>547.46659868943902</v>
      </c>
      <c r="J39" s="477">
        <v>752.18094676524402</v>
      </c>
      <c r="K39" s="56">
        <v>993.39622641509425</v>
      </c>
      <c r="L39" s="57">
        <v>1110.7104784598985</v>
      </c>
      <c r="M39" s="57"/>
      <c r="N39" s="58"/>
      <c r="O39" s="56"/>
      <c r="P39" s="57"/>
      <c r="Q39" s="57"/>
      <c r="R39" s="58"/>
      <c r="S39" s="56"/>
      <c r="T39" s="57"/>
      <c r="U39" s="57"/>
      <c r="V39" s="58"/>
      <c r="W39" s="605" t="e">
        <f t="shared" si="8"/>
        <v>#DIV/0!</v>
      </c>
      <c r="X39" s="922">
        <f t="shared" si="9"/>
        <v>0</v>
      </c>
      <c r="Y39" s="1380" t="e">
        <f t="shared" si="10"/>
        <v>#DIV/0!</v>
      </c>
      <c r="Z39" s="931"/>
      <c r="AA39" s="51"/>
    </row>
    <row r="40" spans="1:27" ht="13">
      <c r="B40" s="1677" t="str">
        <f t="shared" si="7"/>
        <v>Twitter</v>
      </c>
      <c r="C40" s="56">
        <v>59.1</v>
      </c>
      <c r="D40" s="57">
        <v>39</v>
      </c>
      <c r="E40" s="57">
        <v>72.3</v>
      </c>
      <c r="F40" s="58">
        <v>48</v>
      </c>
      <c r="G40" s="56">
        <v>39.880000000000003</v>
      </c>
      <c r="H40" s="57">
        <v>43.335999999999999</v>
      </c>
      <c r="I40" s="57">
        <v>34.58</v>
      </c>
      <c r="J40" s="59">
        <v>40</v>
      </c>
      <c r="K40" s="56">
        <v>107</v>
      </c>
      <c r="L40" s="57">
        <v>194</v>
      </c>
      <c r="M40" s="57"/>
      <c r="N40" s="59"/>
      <c r="O40" s="56"/>
      <c r="P40" s="57"/>
      <c r="Q40" s="57"/>
      <c r="R40" s="59"/>
      <c r="S40" s="56"/>
      <c r="T40" s="57"/>
      <c r="U40" s="57"/>
      <c r="V40" s="58"/>
      <c r="W40" s="605" t="e">
        <f t="shared" si="8"/>
        <v>#DIV/0!</v>
      </c>
      <c r="X40" s="922">
        <f t="shared" si="9"/>
        <v>0</v>
      </c>
      <c r="Y40" s="1380" t="e">
        <f t="shared" si="10"/>
        <v>#DIV/0!</v>
      </c>
      <c r="Z40" s="931"/>
      <c r="AA40" s="51"/>
    </row>
    <row r="41" spans="1:27" ht="13">
      <c r="B41" s="1671" t="str">
        <f t="shared" si="7"/>
        <v>JD.com</v>
      </c>
      <c r="C41" s="56">
        <v>159.31915479175586</v>
      </c>
      <c r="D41" s="57">
        <v>156.91773062674139</v>
      </c>
      <c r="E41" s="57">
        <v>139.92091836734696</v>
      </c>
      <c r="F41" s="477">
        <v>192.03836860218203</v>
      </c>
      <c r="G41" s="56">
        <v>97.732461873638357</v>
      </c>
      <c r="H41" s="57">
        <v>190.32417061611375</v>
      </c>
      <c r="I41" s="57">
        <v>1079.2499512663258</v>
      </c>
      <c r="J41" s="58">
        <v>328.38998935356659</v>
      </c>
      <c r="K41" s="56">
        <v>592.13836477987422</v>
      </c>
      <c r="L41" s="57">
        <v>743.71355113814514</v>
      </c>
      <c r="M41" s="57"/>
      <c r="N41" s="58"/>
      <c r="O41" s="56"/>
      <c r="P41" s="57"/>
      <c r="Q41" s="57"/>
      <c r="R41" s="477"/>
      <c r="S41" s="56"/>
      <c r="T41" s="57"/>
      <c r="U41" s="57"/>
      <c r="V41" s="58"/>
      <c r="W41" s="605" t="e">
        <f t="shared" si="8"/>
        <v>#DIV/0!</v>
      </c>
      <c r="X41" s="922">
        <f t="shared" si="9"/>
        <v>0</v>
      </c>
      <c r="Y41" s="1380" t="e">
        <f t="shared" si="10"/>
        <v>#DIV/0!</v>
      </c>
      <c r="Z41" s="931"/>
      <c r="AA41" s="51"/>
    </row>
    <row r="42" spans="1:27" ht="13">
      <c r="B42" s="1671" t="str">
        <f t="shared" si="7"/>
        <v>NetEase</v>
      </c>
      <c r="C42" s="56">
        <v>37.306586753103787</v>
      </c>
      <c r="D42" s="57">
        <v>40.108998499739755</v>
      </c>
      <c r="E42" s="57">
        <v>24.909963985594239</v>
      </c>
      <c r="F42" s="477">
        <v>67.950501574284246</v>
      </c>
      <c r="G42" s="56">
        <v>47.204066811909954</v>
      </c>
      <c r="H42" s="57">
        <v>47.393364928909953</v>
      </c>
      <c r="I42" s="57">
        <v>66.427746704853874</v>
      </c>
      <c r="J42" s="58">
        <v>85.771266625680397</v>
      </c>
      <c r="K42" s="56">
        <v>100.44977511244377</v>
      </c>
      <c r="L42" s="57">
        <v>116.17691154422788</v>
      </c>
      <c r="M42" s="57"/>
      <c r="N42" s="58"/>
      <c r="O42" s="56"/>
      <c r="P42" s="57"/>
      <c r="Q42" s="57"/>
      <c r="R42" s="477"/>
      <c r="S42" s="56"/>
      <c r="T42" s="57"/>
      <c r="U42" s="57"/>
      <c r="V42" s="58"/>
      <c r="W42" s="605" t="e">
        <f t="shared" si="8"/>
        <v>#DIV/0!</v>
      </c>
      <c r="X42" s="922">
        <f t="shared" si="9"/>
        <v>0</v>
      </c>
      <c r="Y42" s="1380" t="e">
        <f t="shared" si="10"/>
        <v>#DIV/0!</v>
      </c>
      <c r="Z42" s="931"/>
      <c r="AA42" s="51"/>
    </row>
    <row r="43" spans="1:27" ht="13">
      <c r="B43" s="1671" t="str">
        <f t="shared" si="7"/>
        <v>VIPShop.com</v>
      </c>
      <c r="C43" s="56">
        <v>101.06415509754756</v>
      </c>
      <c r="D43" s="57">
        <v>90.015614953614403</v>
      </c>
      <c r="E43" s="57">
        <v>124.5498199279712</v>
      </c>
      <c r="F43" s="477">
        <v>104.26887310536721</v>
      </c>
      <c r="G43" s="56">
        <v>84.967320261437905</v>
      </c>
      <c r="H43" s="57">
        <v>98.286547575647106</v>
      </c>
      <c r="I43" s="57">
        <v>107.81388234941295</v>
      </c>
      <c r="J43" s="58">
        <v>74.375084346743847</v>
      </c>
      <c r="K43" s="56">
        <v>128.32814465408805</v>
      </c>
      <c r="L43" s="57">
        <v>136.38928952154009</v>
      </c>
      <c r="M43" s="57"/>
      <c r="N43" s="58"/>
      <c r="O43" s="56"/>
      <c r="P43" s="57"/>
      <c r="Q43" s="57"/>
      <c r="R43" s="477"/>
      <c r="S43" s="56"/>
      <c r="T43" s="57"/>
      <c r="U43" s="57"/>
      <c r="V43" s="58"/>
      <c r="W43" s="605" t="e">
        <f t="shared" si="8"/>
        <v>#DIV/0!</v>
      </c>
      <c r="X43" s="922">
        <f t="shared" si="9"/>
        <v>0</v>
      </c>
      <c r="Y43" s="1380" t="e">
        <f t="shared" si="10"/>
        <v>#DIV/0!</v>
      </c>
      <c r="Z43" s="931"/>
      <c r="AA43" s="51"/>
    </row>
    <row r="44" spans="1:27" ht="13">
      <c r="B44" s="62" t="s">
        <v>19</v>
      </c>
      <c r="C44" s="56">
        <f t="shared" ref="C44:V44" si="11">SUM(C29:C43)</f>
        <v>10911.260571218885</v>
      </c>
      <c r="D44" s="57">
        <f t="shared" si="11"/>
        <v>12026.317320351491</v>
      </c>
      <c r="E44" s="57">
        <f t="shared" si="11"/>
        <v>13921.135684273708</v>
      </c>
      <c r="F44" s="58">
        <f t="shared" si="11"/>
        <v>14792.237460642893</v>
      </c>
      <c r="G44" s="56">
        <f t="shared" si="11"/>
        <v>12171.444705882352</v>
      </c>
      <c r="H44" s="57">
        <f t="shared" si="11"/>
        <v>14736.698085308059</v>
      </c>
      <c r="I44" s="57">
        <f t="shared" si="11"/>
        <v>16563.925575311729</v>
      </c>
      <c r="J44" s="58">
        <f t="shared" si="11"/>
        <v>19590.559576800129</v>
      </c>
      <c r="K44" s="56">
        <f t="shared" si="11"/>
        <v>24078.796787691066</v>
      </c>
      <c r="L44" s="57">
        <f t="shared" si="11"/>
        <v>24065.901812779572</v>
      </c>
      <c r="M44" s="57">
        <f t="shared" si="11"/>
        <v>0</v>
      </c>
      <c r="N44" s="58">
        <f t="shared" si="11"/>
        <v>0</v>
      </c>
      <c r="O44" s="56">
        <f t="shared" si="11"/>
        <v>0</v>
      </c>
      <c r="P44" s="57">
        <f t="shared" si="11"/>
        <v>0</v>
      </c>
      <c r="Q44" s="57">
        <f t="shared" si="11"/>
        <v>0</v>
      </c>
      <c r="R44" s="58">
        <f t="shared" si="11"/>
        <v>0</v>
      </c>
      <c r="S44" s="56">
        <f t="shared" si="11"/>
        <v>0</v>
      </c>
      <c r="T44" s="57">
        <f t="shared" si="11"/>
        <v>0</v>
      </c>
      <c r="U44" s="57">
        <f t="shared" si="11"/>
        <v>0</v>
      </c>
      <c r="V44" s="58">
        <f t="shared" si="11"/>
        <v>0</v>
      </c>
      <c r="W44" s="605" t="e">
        <f t="shared" si="8"/>
        <v>#DIV/0!</v>
      </c>
      <c r="X44" s="922">
        <f t="shared" si="9"/>
        <v>0</v>
      </c>
      <c r="Y44" s="1380" t="e">
        <f t="shared" si="10"/>
        <v>#DIV/0!</v>
      </c>
      <c r="Z44" s="931"/>
      <c r="AA44" s="51"/>
    </row>
    <row r="45" spans="1:27" ht="13">
      <c r="A45" s="27"/>
      <c r="B45" s="1683" t="s">
        <v>94</v>
      </c>
      <c r="C45" s="1681">
        <v>0.16240200589340192</v>
      </c>
      <c r="D45" s="1682">
        <v>0.16668624964515266</v>
      </c>
      <c r="E45" s="1682">
        <v>0.2352608482366827</v>
      </c>
      <c r="F45" s="1670">
        <v>0.22079428398906242</v>
      </c>
      <c r="G45" s="1681">
        <f t="shared" ref="G45:T45" si="12">G44/C44-1</f>
        <v>0.11549390892446554</v>
      </c>
      <c r="H45" s="1682">
        <f t="shared" si="12"/>
        <v>0.22537080078287453</v>
      </c>
      <c r="I45" s="1682">
        <f t="shared" si="12"/>
        <v>0.18984010722799738</v>
      </c>
      <c r="J45" s="1670">
        <f t="shared" si="12"/>
        <v>0.3243810903471458</v>
      </c>
      <c r="K45" s="1681">
        <f t="shared" si="12"/>
        <v>0.97830227795834257</v>
      </c>
      <c r="L45" s="1682">
        <f t="shared" si="12"/>
        <v>0.63305929682934758</v>
      </c>
      <c r="M45" s="1682">
        <f t="shared" si="12"/>
        <v>-1</v>
      </c>
      <c r="N45" s="1670">
        <f t="shared" si="12"/>
        <v>-1</v>
      </c>
      <c r="O45" s="1681">
        <f t="shared" si="12"/>
        <v>-1</v>
      </c>
      <c r="P45" s="1682">
        <f t="shared" si="12"/>
        <v>-1</v>
      </c>
      <c r="Q45" s="1682" t="e">
        <f t="shared" si="12"/>
        <v>#DIV/0!</v>
      </c>
      <c r="R45" s="1670" t="e">
        <f t="shared" si="12"/>
        <v>#DIV/0!</v>
      </c>
      <c r="S45" s="1681" t="e">
        <f t="shared" si="12"/>
        <v>#DIV/0!</v>
      </c>
      <c r="T45" s="1682" t="e">
        <f t="shared" si="12"/>
        <v>#DIV/0!</v>
      </c>
      <c r="U45" s="1682" t="e">
        <f>U44/Q44-1</f>
        <v>#DIV/0!</v>
      </c>
      <c r="V45" s="1670" t="e">
        <f>V44/R44-1</f>
        <v>#DIV/0!</v>
      </c>
      <c r="W45" s="51"/>
      <c r="X45" s="51"/>
      <c r="Y45" s="51"/>
      <c r="Z45" s="51"/>
      <c r="AA45" s="51"/>
    </row>
    <row r="46" spans="1:27" ht="13">
      <c r="B46" s="51"/>
      <c r="C46" s="1678"/>
      <c r="D46" s="1678"/>
      <c r="E46" s="1679" t="s">
        <v>486</v>
      </c>
      <c r="F46" s="931">
        <f>SUM(C44:F44)</f>
        <v>51650.951036486978</v>
      </c>
      <c r="G46" s="931"/>
      <c r="H46" s="931"/>
      <c r="I46" s="931"/>
      <c r="J46" s="931">
        <f>SUM(G44:J44)</f>
        <v>63062.627943302265</v>
      </c>
      <c r="K46" s="931"/>
      <c r="L46" s="931"/>
      <c r="M46" s="931"/>
      <c r="N46" s="931">
        <f>SUM(K44:P44)</f>
        <v>48144.698600470641</v>
      </c>
      <c r="O46" s="1678"/>
      <c r="P46" s="1678"/>
      <c r="Q46" s="1678"/>
      <c r="R46" s="931">
        <f>SUM(O44:R44)</f>
        <v>0</v>
      </c>
      <c r="S46" s="1678"/>
      <c r="T46" s="1678"/>
      <c r="U46" s="1678"/>
      <c r="V46" s="931"/>
      <c r="W46" s="51"/>
      <c r="X46" s="51"/>
      <c r="Y46" s="51"/>
      <c r="Z46" s="51"/>
      <c r="AA46" s="51"/>
    </row>
    <row r="47" spans="1:27" ht="13">
      <c r="B47" s="51"/>
      <c r="C47" s="1678"/>
      <c r="D47" s="1678"/>
      <c r="E47" s="1678"/>
      <c r="F47" s="1678"/>
      <c r="G47" s="1678"/>
      <c r="H47" s="1678"/>
      <c r="I47" s="1678"/>
      <c r="J47" s="1678"/>
      <c r="K47" s="1680">
        <f t="shared" ref="K47:P47" si="13">K42/K44</f>
        <v>4.1717107377970434E-3</v>
      </c>
      <c r="L47" s="1680">
        <f t="shared" si="13"/>
        <v>4.8274489129069391E-3</v>
      </c>
      <c r="M47" s="1680" t="e">
        <f t="shared" si="13"/>
        <v>#DIV/0!</v>
      </c>
      <c r="N47" s="1680" t="e">
        <f t="shared" si="13"/>
        <v>#DIV/0!</v>
      </c>
      <c r="O47" s="1680" t="e">
        <f t="shared" si="13"/>
        <v>#DIV/0!</v>
      </c>
      <c r="P47" s="1680" t="e">
        <f t="shared" si="13"/>
        <v>#DIV/0!</v>
      </c>
      <c r="Q47" s="1680" t="e">
        <f>Q42/Q44</f>
        <v>#DIV/0!</v>
      </c>
      <c r="R47" s="1680" t="e">
        <f t="shared" ref="R47:S47" si="14">R42/R44</f>
        <v>#DIV/0!</v>
      </c>
      <c r="S47" s="1680" t="e">
        <f t="shared" si="14"/>
        <v>#DIV/0!</v>
      </c>
      <c r="T47" s="1680" t="e">
        <f t="shared" ref="T47:U47" si="15">T42/T44</f>
        <v>#DIV/0!</v>
      </c>
      <c r="U47" s="1680" t="e">
        <f t="shared" si="15"/>
        <v>#DIV/0!</v>
      </c>
      <c r="V47" s="1680" t="e">
        <f t="shared" ref="V47" si="16">V42/V44</f>
        <v>#DIV/0!</v>
      </c>
      <c r="W47" s="51"/>
      <c r="X47" s="931">
        <f>X43+X42+X41+X39+X33+X29</f>
        <v>0</v>
      </c>
      <c r="Y47" s="51"/>
      <c r="Z47" s="51"/>
      <c r="AA47" s="51"/>
    </row>
    <row r="48" spans="1:27" ht="13">
      <c r="B48" s="51"/>
      <c r="C48" s="51"/>
      <c r="D48" s="51"/>
      <c r="E48" s="51"/>
      <c r="F48" s="51"/>
      <c r="G48" s="51"/>
      <c r="H48" s="931"/>
      <c r="I48" s="51"/>
      <c r="J48" s="51"/>
      <c r="K48" s="51"/>
      <c r="L48" s="931"/>
      <c r="M48" s="51"/>
      <c r="N48" s="51"/>
      <c r="O48" s="51"/>
      <c r="P48" s="51"/>
      <c r="Q48" s="51"/>
      <c r="R48" s="51"/>
      <c r="S48" s="51"/>
      <c r="T48" s="51"/>
      <c r="U48" s="51"/>
      <c r="V48" s="51"/>
      <c r="W48" s="51"/>
      <c r="X48" s="50" t="e">
        <f>X47/X44</f>
        <v>#DIV/0!</v>
      </c>
      <c r="Y48" s="51"/>
      <c r="Z48" s="51"/>
      <c r="AA48" s="51"/>
    </row>
    <row r="49" spans="3:27" ht="13">
      <c r="K49" s="51"/>
      <c r="L49" s="51"/>
      <c r="M49" s="51"/>
      <c r="N49" s="51"/>
      <c r="O49" s="51"/>
      <c r="P49" s="51"/>
      <c r="Q49" s="51"/>
      <c r="R49" s="51"/>
      <c r="S49" s="51"/>
      <c r="T49" s="51"/>
      <c r="U49" s="51"/>
      <c r="V49" s="51"/>
      <c r="W49" s="51"/>
      <c r="X49" s="51"/>
      <c r="Y49" s="51"/>
      <c r="Z49" s="51"/>
      <c r="AA49" s="51"/>
    </row>
    <row r="50" spans="3:27" ht="13">
      <c r="K50" s="51"/>
      <c r="L50" s="51"/>
      <c r="M50" s="51"/>
      <c r="N50" s="51"/>
      <c r="O50" s="51"/>
      <c r="P50" s="51"/>
      <c r="Q50" s="51"/>
      <c r="R50" s="51"/>
      <c r="S50" s="51"/>
      <c r="T50" s="51"/>
      <c r="U50" s="51"/>
      <c r="V50" s="51"/>
      <c r="W50" s="51"/>
      <c r="X50" s="51"/>
      <c r="Y50" s="51"/>
      <c r="Z50" s="51"/>
      <c r="AA50" s="51"/>
    </row>
    <row r="51" spans="3:27" ht="13">
      <c r="C51" s="1678">
        <f t="shared" ref="C51:J51" si="17">C8+C12+C18+C20+C21+C22</f>
        <v>22306.305271848818</v>
      </c>
      <c r="D51" s="1678">
        <f t="shared" si="17"/>
        <v>26545.212179663824</v>
      </c>
      <c r="E51" s="1678">
        <f t="shared" si="17"/>
        <v>26158.572178871553</v>
      </c>
      <c r="F51" s="1678">
        <f t="shared" si="17"/>
        <v>32726.386175587613</v>
      </c>
      <c r="G51" s="1678">
        <f t="shared" si="17"/>
        <v>30477.00610021787</v>
      </c>
      <c r="H51" s="1678">
        <f t="shared" si="17"/>
        <v>36712.938388625589</v>
      </c>
      <c r="I51" s="1678">
        <f t="shared" si="17"/>
        <v>38290.911244733019</v>
      </c>
      <c r="J51" s="1678">
        <f t="shared" si="17"/>
        <v>48251.597657452694</v>
      </c>
      <c r="K51" s="1678">
        <f t="shared" ref="K51:M51" si="18">K8+K12+K18+K20+K21+K22</f>
        <v>45578.661141127544</v>
      </c>
      <c r="L51" s="1678">
        <f t="shared" si="18"/>
        <v>53171.297163232513</v>
      </c>
      <c r="M51" s="1678">
        <f t="shared" si="18"/>
        <v>0</v>
      </c>
      <c r="N51" s="1678">
        <f t="shared" ref="N51:U51" si="19">N8+N12+N18+N20+N21+N22</f>
        <v>0</v>
      </c>
      <c r="O51" s="1678">
        <f t="shared" si="19"/>
        <v>0</v>
      </c>
      <c r="P51" s="1678">
        <f t="shared" si="19"/>
        <v>0</v>
      </c>
      <c r="Q51" s="1678">
        <f t="shared" si="19"/>
        <v>0</v>
      </c>
      <c r="R51" s="1678">
        <f t="shared" si="19"/>
        <v>0</v>
      </c>
      <c r="S51" s="1678">
        <f t="shared" si="19"/>
        <v>0</v>
      </c>
      <c r="T51" s="1678">
        <f t="shared" si="19"/>
        <v>0</v>
      </c>
      <c r="U51" s="1678">
        <f t="shared" si="19"/>
        <v>0</v>
      </c>
      <c r="V51" s="1678">
        <f t="shared" ref="V51" si="20">V8+V12+V18+V20+V21+V22</f>
        <v>0</v>
      </c>
      <c r="W51" s="51"/>
      <c r="X51" s="1654" t="s">
        <v>565</v>
      </c>
      <c r="Y51" s="51"/>
      <c r="Z51" s="51"/>
      <c r="AA51" s="51"/>
    </row>
    <row r="52" spans="3:27" ht="13">
      <c r="C52" s="51"/>
      <c r="D52" s="51"/>
      <c r="E52" s="51"/>
      <c r="F52" s="51"/>
      <c r="G52" s="51"/>
      <c r="H52" s="51"/>
      <c r="I52" s="51"/>
      <c r="J52" s="51"/>
      <c r="K52" s="51"/>
      <c r="L52" s="51"/>
      <c r="M52" s="51"/>
      <c r="N52" s="924"/>
      <c r="O52" s="924"/>
      <c r="P52" s="924"/>
      <c r="Q52" s="924"/>
      <c r="R52" s="1042" t="e">
        <f t="shared" ref="R52:V52" si="21">R51/N51-1</f>
        <v>#DIV/0!</v>
      </c>
      <c r="S52" s="1042" t="e">
        <f t="shared" si="21"/>
        <v>#DIV/0!</v>
      </c>
      <c r="T52" s="1042" t="e">
        <f t="shared" si="21"/>
        <v>#DIV/0!</v>
      </c>
      <c r="U52" s="1042" t="e">
        <f t="shared" si="21"/>
        <v>#DIV/0!</v>
      </c>
      <c r="V52" s="1042" t="e">
        <f t="shared" si="21"/>
        <v>#DIV/0!</v>
      </c>
      <c r="W52" s="51"/>
      <c r="X52" s="924"/>
      <c r="Y52" s="51"/>
      <c r="Z52" s="51"/>
      <c r="AA52" s="51"/>
    </row>
    <row r="53" spans="3:27" ht="13">
      <c r="C53" s="1678">
        <f t="shared" ref="C53:J53" si="22">C23-C51</f>
        <v>141687.5</v>
      </c>
      <c r="D53" s="1678">
        <f t="shared" si="22"/>
        <v>137388</v>
      </c>
      <c r="E53" s="1678">
        <f t="shared" si="22"/>
        <v>143565.93400000001</v>
      </c>
      <c r="F53" s="1678">
        <f t="shared" si="22"/>
        <v>196183.20600000001</v>
      </c>
      <c r="G53" s="1678">
        <f t="shared" si="22"/>
        <v>158427</v>
      </c>
      <c r="H53" s="1678">
        <f t="shared" si="22"/>
        <v>158941</v>
      </c>
      <c r="I53" s="1678">
        <f t="shared" si="22"/>
        <v>174386</v>
      </c>
      <c r="J53" s="1678">
        <f t="shared" si="22"/>
        <v>239668.56</v>
      </c>
      <c r="K53" s="1678">
        <f t="shared" ref="K53:M53" si="23">K23-K51</f>
        <v>198810.99999999997</v>
      </c>
      <c r="L53" s="1678">
        <f t="shared" si="23"/>
        <v>200582.54000000004</v>
      </c>
      <c r="M53" s="1678">
        <f t="shared" si="23"/>
        <v>0</v>
      </c>
      <c r="N53" s="1678">
        <f t="shared" ref="N53:U53" si="24">N23-N51</f>
        <v>0</v>
      </c>
      <c r="O53" s="1678">
        <f t="shared" si="24"/>
        <v>0</v>
      </c>
      <c r="P53" s="1678">
        <f t="shared" si="24"/>
        <v>0</v>
      </c>
      <c r="Q53" s="1678">
        <f t="shared" si="24"/>
        <v>0</v>
      </c>
      <c r="R53" s="1678">
        <f t="shared" si="24"/>
        <v>0</v>
      </c>
      <c r="S53" s="1678">
        <f t="shared" si="24"/>
        <v>0</v>
      </c>
      <c r="T53" s="1678">
        <f t="shared" si="24"/>
        <v>0</v>
      </c>
      <c r="U53" s="1678">
        <f t="shared" si="24"/>
        <v>0</v>
      </c>
      <c r="V53" s="1678">
        <f t="shared" ref="V53" si="25">V23-V51</f>
        <v>0</v>
      </c>
      <c r="W53" s="51"/>
      <c r="X53" s="1654" t="s">
        <v>566</v>
      </c>
      <c r="Y53" s="51"/>
      <c r="Z53" s="51"/>
      <c r="AA53" s="51"/>
    </row>
    <row r="54" spans="3:27" ht="13">
      <c r="C54" s="51"/>
      <c r="D54" s="51"/>
      <c r="E54" s="51"/>
      <c r="F54" s="51"/>
      <c r="G54" s="51"/>
      <c r="H54" s="51"/>
      <c r="I54" s="51"/>
      <c r="J54" s="51"/>
      <c r="K54" s="51"/>
      <c r="L54" s="51"/>
      <c r="M54" s="51"/>
      <c r="N54" s="924"/>
      <c r="O54" s="924"/>
      <c r="P54" s="924"/>
      <c r="Q54" s="924"/>
      <c r="R54" s="1042" t="e">
        <f t="shared" ref="R54:V54" si="26">R53/N53-1</f>
        <v>#DIV/0!</v>
      </c>
      <c r="S54" s="1042" t="e">
        <f t="shared" si="26"/>
        <v>#DIV/0!</v>
      </c>
      <c r="T54" s="1042" t="e">
        <f t="shared" si="26"/>
        <v>#DIV/0!</v>
      </c>
      <c r="U54" s="1042" t="e">
        <f t="shared" si="26"/>
        <v>#DIV/0!</v>
      </c>
      <c r="V54" s="1042" t="e">
        <f t="shared" si="26"/>
        <v>#DIV/0!</v>
      </c>
      <c r="W54" s="51"/>
      <c r="X54" s="51"/>
      <c r="Y54" s="51"/>
      <c r="Z54" s="51"/>
      <c r="AA54" s="51"/>
    </row>
    <row r="55" spans="3:27" ht="13">
      <c r="C55" s="51"/>
      <c r="D55" s="51"/>
      <c r="E55" s="51"/>
      <c r="F55" s="51"/>
      <c r="G55" s="51"/>
      <c r="H55" s="51"/>
      <c r="I55" s="51"/>
      <c r="J55" s="51"/>
      <c r="K55" s="51"/>
      <c r="L55" s="51"/>
      <c r="M55" s="51"/>
      <c r="N55" s="51"/>
      <c r="O55" s="51"/>
      <c r="P55" s="51"/>
      <c r="Q55" s="51"/>
      <c r="R55" s="51"/>
      <c r="S55" s="51"/>
      <c r="T55" s="51"/>
      <c r="U55" s="51"/>
      <c r="V55" s="51"/>
      <c r="W55" s="51"/>
      <c r="X55" s="51"/>
      <c r="Y55" s="51"/>
      <c r="Z55" s="51"/>
      <c r="AA55" s="51"/>
    </row>
    <row r="56" spans="3:27" ht="13">
      <c r="C56" s="1678">
        <f t="shared" ref="C56:J56" si="27">C43+C42+C41+C39+C33+C29</f>
        <v>1202.1605712188857</v>
      </c>
      <c r="D56" s="1678">
        <f t="shared" si="27"/>
        <v>1166.3173203514896</v>
      </c>
      <c r="E56" s="1678">
        <f t="shared" si="27"/>
        <v>1551.8356842737094</v>
      </c>
      <c r="F56" s="1678">
        <f t="shared" si="27"/>
        <v>2025.2374606428939</v>
      </c>
      <c r="G56" s="1678">
        <f t="shared" si="27"/>
        <v>1200.5647058823529</v>
      </c>
      <c r="H56" s="1678">
        <f t="shared" si="27"/>
        <v>1462.362085308057</v>
      </c>
      <c r="I56" s="1678">
        <f t="shared" si="27"/>
        <v>2790.345575311731</v>
      </c>
      <c r="J56" s="1678">
        <f t="shared" si="27"/>
        <v>2995.5595768001281</v>
      </c>
      <c r="K56" s="1678">
        <f t="shared" ref="K56:M56" si="28">K43+K42+K41+K39+K33+K29</f>
        <v>3011.7967876910602</v>
      </c>
      <c r="L56" s="1678">
        <f t="shared" si="28"/>
        <v>3863.9018127795698</v>
      </c>
      <c r="M56" s="1678">
        <f t="shared" si="28"/>
        <v>0</v>
      </c>
      <c r="N56" s="1678">
        <f t="shared" ref="N56:U56" si="29">N43+N42+N41+N39+N33+N29</f>
        <v>0</v>
      </c>
      <c r="O56" s="1678">
        <f t="shared" si="29"/>
        <v>0</v>
      </c>
      <c r="P56" s="1678">
        <f t="shared" si="29"/>
        <v>0</v>
      </c>
      <c r="Q56" s="1678">
        <f t="shared" si="29"/>
        <v>0</v>
      </c>
      <c r="R56" s="1678">
        <f t="shared" si="29"/>
        <v>0</v>
      </c>
      <c r="S56" s="1678">
        <f t="shared" si="29"/>
        <v>0</v>
      </c>
      <c r="T56" s="1678">
        <f t="shared" si="29"/>
        <v>0</v>
      </c>
      <c r="U56" s="1678">
        <f t="shared" si="29"/>
        <v>0</v>
      </c>
      <c r="V56" s="1678">
        <f t="shared" ref="V56" si="30">V43+V42+V41+V39+V33+V29</f>
        <v>0</v>
      </c>
      <c r="W56" s="51"/>
      <c r="X56" s="1654" t="s">
        <v>563</v>
      </c>
      <c r="Y56" s="51"/>
      <c r="Z56" s="51"/>
      <c r="AA56" s="51"/>
    </row>
    <row r="57" spans="3:27" ht="13">
      <c r="C57" s="1042"/>
      <c r="D57" s="1042"/>
      <c r="E57" s="1042"/>
      <c r="F57" s="1042"/>
      <c r="G57" s="1042"/>
      <c r="H57" s="1042"/>
      <c r="I57" s="1042"/>
      <c r="J57" s="1042"/>
      <c r="K57" s="1042"/>
      <c r="L57" s="1042"/>
      <c r="M57" s="1042"/>
      <c r="N57" s="1042"/>
      <c r="O57" s="1042"/>
      <c r="P57" s="1042"/>
      <c r="Q57" s="1042"/>
      <c r="R57" s="1042" t="e">
        <f t="shared" ref="R57:U57" si="31">R56/N56-1</f>
        <v>#DIV/0!</v>
      </c>
      <c r="S57" s="1042" t="e">
        <f t="shared" si="31"/>
        <v>#DIV/0!</v>
      </c>
      <c r="T57" s="1042" t="e">
        <f t="shared" si="31"/>
        <v>#DIV/0!</v>
      </c>
      <c r="U57" s="1042" t="e">
        <f t="shared" si="31"/>
        <v>#DIV/0!</v>
      </c>
      <c r="V57" s="1042" t="e">
        <f>V56/R56-1</f>
        <v>#DIV/0!</v>
      </c>
      <c r="W57" s="51"/>
      <c r="X57" s="51"/>
      <c r="Y57" s="51"/>
      <c r="Z57" s="51"/>
      <c r="AA57" s="51"/>
    </row>
    <row r="58" spans="3:27" ht="13">
      <c r="C58" s="1678">
        <f t="shared" ref="C58:J58" si="32">C44-C56</f>
        <v>9709.0999999999985</v>
      </c>
      <c r="D58" s="1678">
        <f t="shared" si="32"/>
        <v>10860.000000000002</v>
      </c>
      <c r="E58" s="1678">
        <f t="shared" si="32"/>
        <v>12369.3</v>
      </c>
      <c r="F58" s="1678">
        <f t="shared" si="32"/>
        <v>12767</v>
      </c>
      <c r="G58" s="1678">
        <f t="shared" si="32"/>
        <v>10970.88</v>
      </c>
      <c r="H58" s="1678">
        <f t="shared" si="32"/>
        <v>13274.336000000001</v>
      </c>
      <c r="I58" s="1678">
        <f t="shared" si="32"/>
        <v>13773.579999999998</v>
      </c>
      <c r="J58" s="1678">
        <f t="shared" si="32"/>
        <v>16595</v>
      </c>
      <c r="K58" s="1678">
        <f t="shared" ref="K58:M58" si="33">K44-K56</f>
        <v>21067.000000000007</v>
      </c>
      <c r="L58" s="1678">
        <f t="shared" si="33"/>
        <v>20202</v>
      </c>
      <c r="M58" s="1678">
        <f t="shared" si="33"/>
        <v>0</v>
      </c>
      <c r="N58" s="1678">
        <f t="shared" ref="N58:S58" si="34">N44-N56</f>
        <v>0</v>
      </c>
      <c r="O58" s="1678">
        <f t="shared" si="34"/>
        <v>0</v>
      </c>
      <c r="P58" s="1678">
        <f t="shared" si="34"/>
        <v>0</v>
      </c>
      <c r="Q58" s="1678">
        <f t="shared" si="34"/>
        <v>0</v>
      </c>
      <c r="R58" s="1678">
        <f t="shared" si="34"/>
        <v>0</v>
      </c>
      <c r="S58" s="1678">
        <f t="shared" si="34"/>
        <v>0</v>
      </c>
      <c r="T58" s="1678">
        <f t="shared" ref="T58:U58" si="35">T44-T56</f>
        <v>0</v>
      </c>
      <c r="U58" s="1678">
        <f t="shared" si="35"/>
        <v>0</v>
      </c>
      <c r="V58" s="1678">
        <f t="shared" ref="V58" si="36">V44-V56</f>
        <v>0</v>
      </c>
      <c r="W58" s="51"/>
      <c r="X58" s="1654" t="s">
        <v>564</v>
      </c>
      <c r="Y58" s="51"/>
      <c r="Z58" s="51"/>
      <c r="AA58" s="51"/>
    </row>
    <row r="59" spans="3:27" ht="13">
      <c r="K59" s="51"/>
      <c r="L59" s="51"/>
      <c r="M59" s="51"/>
      <c r="N59" s="1042"/>
      <c r="O59" s="1042"/>
      <c r="P59" s="1042"/>
      <c r="Q59" s="1042"/>
      <c r="R59" s="1042" t="e">
        <f t="shared" ref="R59:V59" si="37">R58/N58-1</f>
        <v>#DIV/0!</v>
      </c>
      <c r="S59" s="1042" t="e">
        <f t="shared" si="37"/>
        <v>#DIV/0!</v>
      </c>
      <c r="T59" s="1042" t="e">
        <f t="shared" si="37"/>
        <v>#DIV/0!</v>
      </c>
      <c r="U59" s="1042" t="e">
        <f t="shared" si="37"/>
        <v>#DIV/0!</v>
      </c>
      <c r="V59" s="1042" t="e">
        <f t="shared" si="37"/>
        <v>#DIV/0!</v>
      </c>
      <c r="W59" s="51"/>
      <c r="X59" s="51"/>
      <c r="Y59" s="51"/>
      <c r="Z59" s="51"/>
      <c r="AA59" s="51"/>
    </row>
    <row r="60" spans="3:27" ht="13">
      <c r="K60" s="51"/>
      <c r="L60" s="51"/>
      <c r="M60" s="51"/>
      <c r="N60" s="51"/>
      <c r="O60" s="51"/>
      <c r="P60" s="51"/>
      <c r="Q60" s="51"/>
      <c r="R60" s="51"/>
      <c r="S60" s="51"/>
      <c r="T60" s="51"/>
      <c r="U60" s="1042" t="e">
        <f>U56/T56-1</f>
        <v>#DIV/0!</v>
      </c>
      <c r="V60" s="1042" t="e">
        <f>V56/U56-1</f>
        <v>#DIV/0!</v>
      </c>
      <c r="W60" s="51"/>
      <c r="X60" s="51"/>
      <c r="Y60" s="51"/>
    </row>
  </sheetData>
  <pageMargins left="0.7" right="0.7" top="0.75" bottom="0.75" header="0.3" footer="0.3"/>
  <pageSetup orientation="portrait" r:id="rId1"/>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CFFCC"/>
  </sheetPr>
  <dimension ref="A1:AH29"/>
  <sheetViews>
    <sheetView zoomScale="80" zoomScaleNormal="80" zoomScalePageLayoutView="80" workbookViewId="0">
      <pane xSplit="2" ySplit="7" topLeftCell="K8" activePane="bottomRight" state="frozen"/>
      <selection activeCell="Y23" sqref="Y23"/>
      <selection pane="topRight" activeCell="Y23" sqref="Y23"/>
      <selection pane="bottomLeft" activeCell="Y23" sqref="Y23"/>
      <selection pane="bottomRight" activeCell="M8" sqref="M8:V17"/>
    </sheetView>
  </sheetViews>
  <sheetFormatPr defaultColWidth="8.81640625" defaultRowHeight="12.5" outlineLevelCol="1"/>
  <cols>
    <col min="1" max="1" width="4.453125" customWidth="1"/>
    <col min="2" max="2" width="22.36328125" customWidth="1"/>
    <col min="3" max="10" width="8.81640625" hidden="1" customWidth="1" outlineLevel="1"/>
    <col min="11" max="11" width="8.81640625" collapsed="1"/>
    <col min="14" max="14" width="10.1796875" bestFit="1" customWidth="1"/>
    <col min="15" max="22" width="10.1796875" customWidth="1"/>
    <col min="23" max="26" width="10.1796875" hidden="1" customWidth="1" outlineLevel="1"/>
    <col min="27" max="27" width="8.81640625" collapsed="1"/>
    <col min="33" max="33" width="11.1796875" customWidth="1"/>
  </cols>
  <sheetData>
    <row r="1" spans="1:34">
      <c r="A1" s="65"/>
      <c r="B1" s="65"/>
    </row>
    <row r="2" spans="1:34" ht="18">
      <c r="A2" s="65"/>
      <c r="B2" s="66" t="str">
        <f>'Charts for slides'!B2</f>
        <v>Quarterly Market Update for the quarter ended December 31, 2020</v>
      </c>
      <c r="C2" s="101"/>
      <c r="D2" s="101"/>
    </row>
    <row r="3" spans="1:34" ht="13">
      <c r="A3" s="65"/>
      <c r="B3" s="1379" t="str">
        <f>Introduction!$B$2</f>
        <v>Sample template for 2021</v>
      </c>
      <c r="C3" s="101"/>
      <c r="D3" s="101"/>
      <c r="AG3" s="51"/>
      <c r="AH3" s="51"/>
    </row>
    <row r="4" spans="1:34" ht="14">
      <c r="A4" s="65"/>
      <c r="B4" s="38" t="s">
        <v>58</v>
      </c>
      <c r="C4" s="101"/>
      <c r="D4" s="101"/>
      <c r="AG4" s="51"/>
      <c r="AH4" s="51"/>
    </row>
    <row r="5" spans="1:34" ht="13">
      <c r="R5" s="1927"/>
      <c r="AG5" s="51"/>
      <c r="AH5" s="51"/>
    </row>
    <row r="6" spans="1:34" ht="13">
      <c r="B6" s="41" t="s">
        <v>75</v>
      </c>
      <c r="C6" t="s">
        <v>303</v>
      </c>
      <c r="G6" t="s">
        <v>303</v>
      </c>
      <c r="K6" t="s">
        <v>303</v>
      </c>
      <c r="R6" s="1928"/>
      <c r="AA6" s="25" t="s">
        <v>329</v>
      </c>
      <c r="AB6" s="25" t="s">
        <v>448</v>
      </c>
      <c r="AC6" s="25" t="s">
        <v>329</v>
      </c>
      <c r="AG6" s="51"/>
      <c r="AH6" s="51"/>
    </row>
    <row r="7" spans="1:34" ht="13">
      <c r="B7" s="47" t="s">
        <v>60</v>
      </c>
      <c r="C7" s="534" t="s">
        <v>125</v>
      </c>
      <c r="D7" s="535" t="s">
        <v>126</v>
      </c>
      <c r="E7" s="535" t="s">
        <v>127</v>
      </c>
      <c r="F7" s="536" t="s">
        <v>128</v>
      </c>
      <c r="G7" s="534" t="s">
        <v>129</v>
      </c>
      <c r="H7" s="535" t="s">
        <v>130</v>
      </c>
      <c r="I7" s="535" t="s">
        <v>131</v>
      </c>
      <c r="J7" s="540" t="s">
        <v>132</v>
      </c>
      <c r="K7" s="539" t="s">
        <v>133</v>
      </c>
      <c r="L7" s="535" t="s">
        <v>134</v>
      </c>
      <c r="M7" s="535" t="s">
        <v>135</v>
      </c>
      <c r="N7" s="540" t="s">
        <v>136</v>
      </c>
      <c r="O7" s="539" t="s">
        <v>137</v>
      </c>
      <c r="P7" s="535" t="s">
        <v>138</v>
      </c>
      <c r="Q7" s="535" t="s">
        <v>139</v>
      </c>
      <c r="R7" s="540" t="s">
        <v>140</v>
      </c>
      <c r="S7" s="539" t="s">
        <v>141</v>
      </c>
      <c r="T7" s="535" t="s">
        <v>142</v>
      </c>
      <c r="U7" s="535" t="s">
        <v>143</v>
      </c>
      <c r="V7" s="540" t="s">
        <v>144</v>
      </c>
      <c r="W7" s="539" t="s">
        <v>633</v>
      </c>
      <c r="X7" s="535" t="s">
        <v>634</v>
      </c>
      <c r="Y7" s="535" t="s">
        <v>635</v>
      </c>
      <c r="Z7" s="540" t="s">
        <v>636</v>
      </c>
      <c r="AA7" s="366" t="s">
        <v>302</v>
      </c>
      <c r="AB7" s="366" t="s">
        <v>449</v>
      </c>
      <c r="AC7" s="366" t="s">
        <v>345</v>
      </c>
      <c r="AG7" s="502" t="s">
        <v>639</v>
      </c>
      <c r="AH7" s="502" t="s">
        <v>629</v>
      </c>
    </row>
    <row r="8" spans="1:34" ht="17" customHeight="1">
      <c r="B8" s="61" t="s">
        <v>13</v>
      </c>
      <c r="C8" s="53">
        <v>142</v>
      </c>
      <c r="D8" s="53">
        <v>162.69999999999999</v>
      </c>
      <c r="E8" s="53">
        <v>168.89</v>
      </c>
      <c r="F8" s="52">
        <v>162.98699999999999</v>
      </c>
      <c r="G8" s="53">
        <v>170.3</v>
      </c>
      <c r="H8" s="53">
        <v>184.67</v>
      </c>
      <c r="I8" s="53">
        <v>185.1</v>
      </c>
      <c r="J8" s="495">
        <v>126.5</v>
      </c>
      <c r="K8" s="494">
        <v>120.81</v>
      </c>
      <c r="L8" s="53">
        <v>128.048</v>
      </c>
      <c r="M8" s="53"/>
      <c r="N8" s="852"/>
      <c r="O8" s="494"/>
      <c r="P8" s="53"/>
      <c r="Q8" s="53"/>
      <c r="R8" s="852"/>
      <c r="S8" s="354"/>
      <c r="T8" s="77"/>
      <c r="U8" s="77"/>
      <c r="V8" s="920"/>
      <c r="W8" s="494"/>
      <c r="X8" s="53"/>
      <c r="Y8" s="53"/>
      <c r="Z8" s="671"/>
      <c r="AA8" s="657" t="e">
        <f t="shared" ref="AA8:AA18" si="0">V8/R8-1</f>
        <v>#DIV/0!</v>
      </c>
      <c r="AB8" s="658">
        <f t="shared" ref="AB8:AB18" si="1">V8-R8</f>
        <v>0</v>
      </c>
      <c r="AC8" s="1380" t="e">
        <f t="shared" ref="AC8:AC18" si="2">V8/U8-1</f>
        <v>#DIV/0!</v>
      </c>
      <c r="AD8" s="503" t="s">
        <v>432</v>
      </c>
      <c r="AG8" s="964">
        <f>SUM(S8:V8)</f>
        <v>0</v>
      </c>
      <c r="AH8" s="1042" t="e">
        <f>SUM(S8:V8)/SUM(O8:R8)-1</f>
        <v>#DIV/0!</v>
      </c>
    </row>
    <row r="9" spans="1:34" ht="17" customHeight="1">
      <c r="B9" s="61" t="s">
        <v>12</v>
      </c>
      <c r="C9" s="53">
        <v>134.4208089937176</v>
      </c>
      <c r="D9" s="53">
        <v>177.48673365699443</v>
      </c>
      <c r="E9" s="53">
        <v>177.99352750809061</v>
      </c>
      <c r="F9" s="52">
        <v>142.84120075884388</v>
      </c>
      <c r="G9" s="53">
        <v>151.14048177360905</v>
      </c>
      <c r="H9" s="53">
        <v>158.89807162534436</v>
      </c>
      <c r="I9" s="53">
        <v>130.56136230182031</v>
      </c>
      <c r="J9" s="495">
        <v>138.00824014125956</v>
      </c>
      <c r="K9" s="494">
        <v>148.13567653926509</v>
      </c>
      <c r="L9" s="53">
        <v>147.35651345558466</v>
      </c>
      <c r="M9" s="53"/>
      <c r="N9" s="852"/>
      <c r="O9" s="494"/>
      <c r="P9" s="53"/>
      <c r="Q9" s="53"/>
      <c r="R9" s="852"/>
      <c r="S9" s="354"/>
      <c r="T9" s="77"/>
      <c r="U9" s="77"/>
      <c r="V9" s="920"/>
      <c r="W9" s="494"/>
      <c r="X9" s="53"/>
      <c r="Y9" s="53"/>
      <c r="Z9" s="671"/>
      <c r="AA9" s="657" t="e">
        <f t="shared" si="0"/>
        <v>#DIV/0!</v>
      </c>
      <c r="AB9" s="658">
        <f t="shared" si="1"/>
        <v>0</v>
      </c>
      <c r="AC9" s="1380" t="e">
        <f t="shared" si="2"/>
        <v>#DIV/0!</v>
      </c>
      <c r="AD9" s="503" t="s">
        <v>432</v>
      </c>
      <c r="AG9" s="964">
        <f t="shared" ref="AG9:AG18" si="3">SUM(S9:V9)</f>
        <v>0</v>
      </c>
      <c r="AH9" s="1042" t="e">
        <f t="shared" ref="AH9:AH18" si="4">SUM(S9:V9)/SUM(O9:R9)-1</f>
        <v>#DIV/0!</v>
      </c>
    </row>
    <row r="10" spans="1:34" ht="17" customHeight="1">
      <c r="B10" s="61" t="s">
        <v>11</v>
      </c>
      <c r="C10" s="53">
        <v>640.70000000000005</v>
      </c>
      <c r="D10" s="53">
        <v>670.6</v>
      </c>
      <c r="E10" s="53">
        <v>716.2</v>
      </c>
      <c r="F10" s="52">
        <v>621.15</v>
      </c>
      <c r="G10" s="53">
        <v>707</v>
      </c>
      <c r="H10" s="53">
        <v>728.7</v>
      </c>
      <c r="I10" s="53">
        <v>744</v>
      </c>
      <c r="J10" s="495">
        <v>646</v>
      </c>
      <c r="K10" s="494">
        <v>730</v>
      </c>
      <c r="L10" s="53">
        <v>818.8</v>
      </c>
      <c r="M10" s="53"/>
      <c r="N10" s="852"/>
      <c r="O10" s="494"/>
      <c r="P10" s="53"/>
      <c r="Q10" s="53"/>
      <c r="R10" s="852"/>
      <c r="S10" s="354"/>
      <c r="T10" s="77"/>
      <c r="U10" s="77"/>
      <c r="V10" s="920"/>
      <c r="W10" s="494"/>
      <c r="X10" s="53"/>
      <c r="Y10" s="53"/>
      <c r="Z10" s="671"/>
      <c r="AA10" s="657" t="e">
        <f t="shared" si="0"/>
        <v>#DIV/0!</v>
      </c>
      <c r="AB10" s="658">
        <f t="shared" si="1"/>
        <v>0</v>
      </c>
      <c r="AC10" s="1380" t="e">
        <f t="shared" si="2"/>
        <v>#DIV/0!</v>
      </c>
      <c r="AD10" s="503" t="s">
        <v>432</v>
      </c>
      <c r="AG10" s="964">
        <f t="shared" si="3"/>
        <v>0</v>
      </c>
      <c r="AH10" s="1042" t="e">
        <f t="shared" si="4"/>
        <v>#DIV/0!</v>
      </c>
    </row>
    <row r="11" spans="1:34" ht="17" customHeight="1">
      <c r="B11" s="61" t="s">
        <v>10</v>
      </c>
      <c r="C11" s="53">
        <v>4718.6643350033082</v>
      </c>
      <c r="D11" s="53">
        <v>4897.2961133149993</v>
      </c>
      <c r="E11" s="53">
        <v>4343.439083912147</v>
      </c>
      <c r="F11" s="52">
        <v>5279.6650426982178</v>
      </c>
      <c r="G11" s="53">
        <v>3907.589871204224</v>
      </c>
      <c r="H11" s="53">
        <v>4188.1060924728008</v>
      </c>
      <c r="I11" s="53">
        <v>4348.5738151978967</v>
      </c>
      <c r="J11" s="495">
        <v>4350.9092438792813</v>
      </c>
      <c r="K11" s="494">
        <v>3525.4095228704196</v>
      </c>
      <c r="L11" s="53">
        <v>3731.6115059845406</v>
      </c>
      <c r="M11" s="53"/>
      <c r="N11" s="852"/>
      <c r="O11" s="494"/>
      <c r="P11" s="53"/>
      <c r="Q11" s="53"/>
      <c r="R11" s="852"/>
      <c r="S11" s="354"/>
      <c r="T11" s="77"/>
      <c r="U11" s="77"/>
      <c r="V11" s="920"/>
      <c r="W11" s="494"/>
      <c r="X11" s="53"/>
      <c r="Y11" s="53"/>
      <c r="Z11" s="671"/>
      <c r="AA11" s="657" t="e">
        <f t="shared" si="0"/>
        <v>#DIV/0!</v>
      </c>
      <c r="AB11" s="658">
        <f t="shared" si="1"/>
        <v>0</v>
      </c>
      <c r="AC11" s="1380" t="e">
        <f t="shared" si="2"/>
        <v>#DIV/0!</v>
      </c>
      <c r="AD11" s="503" t="s">
        <v>428</v>
      </c>
      <c r="AE11" s="51"/>
      <c r="AG11" s="964">
        <f t="shared" si="3"/>
        <v>0</v>
      </c>
      <c r="AH11" s="1042" t="e">
        <f t="shared" si="4"/>
        <v>#DIV/0!</v>
      </c>
    </row>
    <row r="12" spans="1:34" ht="17" customHeight="1">
      <c r="B12" s="317" t="s">
        <v>538</v>
      </c>
      <c r="C12" s="1043">
        <v>432.70834832506199</v>
      </c>
      <c r="D12" s="1043">
        <v>740.89373899697603</v>
      </c>
      <c r="E12" s="1043">
        <v>641.40661168178701</v>
      </c>
      <c r="F12" s="52">
        <v>773.41915022324599</v>
      </c>
      <c r="G12" s="1043">
        <v>511.63528881915403</v>
      </c>
      <c r="H12" s="1043">
        <v>914.50356673992906</v>
      </c>
      <c r="I12" s="1043">
        <v>798.82556175131106</v>
      </c>
      <c r="J12" s="495">
        <v>925.25959454682402</v>
      </c>
      <c r="K12" s="494">
        <v>677.27483180818194</v>
      </c>
      <c r="L12" s="1043">
        <v>1049.6058001239201</v>
      </c>
      <c r="M12" s="1043"/>
      <c r="N12" s="852"/>
      <c r="O12" s="354"/>
      <c r="P12" s="355"/>
      <c r="Q12" s="355"/>
      <c r="R12" s="920"/>
      <c r="S12" s="354"/>
      <c r="T12" s="77"/>
      <c r="U12" s="77"/>
      <c r="V12" s="920"/>
      <c r="W12" s="494"/>
      <c r="X12" s="53"/>
      <c r="Y12" s="53"/>
      <c r="Z12" s="671"/>
      <c r="AA12" s="657" t="e">
        <f t="shared" si="0"/>
        <v>#DIV/0!</v>
      </c>
      <c r="AB12" s="658">
        <f t="shared" si="1"/>
        <v>0</v>
      </c>
      <c r="AC12" s="1380" t="e">
        <f t="shared" si="2"/>
        <v>#DIV/0!</v>
      </c>
      <c r="AD12" s="503"/>
      <c r="AE12" s="51"/>
      <c r="AG12" s="964">
        <f>SUM(S12:V12)</f>
        <v>0</v>
      </c>
      <c r="AH12" s="1042" t="e">
        <f t="shared" si="4"/>
        <v>#DIV/0!</v>
      </c>
    </row>
    <row r="13" spans="1:34" ht="17" customHeight="1">
      <c r="B13" s="61" t="s">
        <v>57</v>
      </c>
      <c r="C13" s="53">
        <v>1496.609623616569</v>
      </c>
      <c r="D13" s="53">
        <v>875.02850331194577</v>
      </c>
      <c r="E13" s="53">
        <v>1156.6814964176087</v>
      </c>
      <c r="F13" s="52">
        <v>1143.5999539269083</v>
      </c>
      <c r="G13" s="53">
        <v>1436.2198622778747</v>
      </c>
      <c r="H13" s="53">
        <v>884.18681797084969</v>
      </c>
      <c r="I13" s="53">
        <v>1009.1053740267089</v>
      </c>
      <c r="J13" s="495">
        <v>913.32048247416833</v>
      </c>
      <c r="K13" s="494">
        <v>1301.0205023841299</v>
      </c>
      <c r="L13" s="53">
        <v>821.39622707164449</v>
      </c>
      <c r="M13" s="53"/>
      <c r="N13" s="852"/>
      <c r="O13" s="494"/>
      <c r="P13" s="53"/>
      <c r="Q13" s="53"/>
      <c r="R13" s="852"/>
      <c r="S13" s="354"/>
      <c r="T13" s="77"/>
      <c r="U13" s="77"/>
      <c r="V13" s="920"/>
      <c r="W13" s="494"/>
      <c r="X13" s="53"/>
      <c r="Y13" s="53"/>
      <c r="Z13" s="671"/>
      <c r="AA13" s="657" t="e">
        <f t="shared" si="0"/>
        <v>#DIV/0!</v>
      </c>
      <c r="AB13" s="658">
        <f t="shared" si="1"/>
        <v>0</v>
      </c>
      <c r="AC13" s="1380" t="e">
        <f t="shared" si="2"/>
        <v>#DIV/0!</v>
      </c>
      <c r="AD13" s="503" t="s">
        <v>431</v>
      </c>
      <c r="AE13" s="51"/>
      <c r="AG13" s="964">
        <f t="shared" si="3"/>
        <v>0</v>
      </c>
      <c r="AH13" s="1042" t="e">
        <f t="shared" si="4"/>
        <v>#DIV/0!</v>
      </c>
    </row>
    <row r="14" spans="1:34" ht="17" customHeight="1">
      <c r="B14" s="317" t="s">
        <v>485</v>
      </c>
      <c r="C14" s="53">
        <v>12552.496647438928</v>
      </c>
      <c r="D14" s="53">
        <v>14434.173449429994</v>
      </c>
      <c r="E14" s="53">
        <v>12953.178688801727</v>
      </c>
      <c r="F14" s="52">
        <v>11956.780328124671</v>
      </c>
      <c r="G14" s="77">
        <v>13180.121479810874</v>
      </c>
      <c r="H14" s="77">
        <v>12344.584048529698</v>
      </c>
      <c r="I14" s="77">
        <v>10500</v>
      </c>
      <c r="J14" s="376">
        <v>19016.557671837065</v>
      </c>
      <c r="K14" s="354">
        <v>13069.037778207496</v>
      </c>
      <c r="L14" s="919">
        <v>14444.725965387233</v>
      </c>
      <c r="M14" s="77"/>
      <c r="N14" s="920"/>
      <c r="O14" s="354"/>
      <c r="P14" s="919"/>
      <c r="Q14" s="919"/>
      <c r="R14" s="920"/>
      <c r="S14" s="354"/>
      <c r="T14" s="919"/>
      <c r="U14" s="919"/>
      <c r="V14" s="920"/>
      <c r="W14" s="354"/>
      <c r="X14" s="919"/>
      <c r="Y14" s="919"/>
      <c r="Z14" s="671"/>
      <c r="AA14" s="657" t="e">
        <f t="shared" si="0"/>
        <v>#DIV/0!</v>
      </c>
      <c r="AB14" s="658">
        <f t="shared" si="1"/>
        <v>0</v>
      </c>
      <c r="AC14" s="1380" t="e">
        <f t="shared" si="2"/>
        <v>#DIV/0!</v>
      </c>
      <c r="AD14" s="503" t="s">
        <v>433</v>
      </c>
      <c r="AE14" s="51"/>
      <c r="AG14" s="964">
        <f t="shared" si="3"/>
        <v>0</v>
      </c>
      <c r="AH14" s="1042" t="e">
        <f t="shared" si="4"/>
        <v>#DIV/0!</v>
      </c>
    </row>
    <row r="15" spans="1:34" ht="17" customHeight="1">
      <c r="B15" s="61" t="s">
        <v>7</v>
      </c>
      <c r="C15" s="53">
        <v>216.1</v>
      </c>
      <c r="D15" s="53">
        <v>227.6</v>
      </c>
      <c r="E15" s="53">
        <v>156.19999999999999</v>
      </c>
      <c r="F15" s="52">
        <v>151.4</v>
      </c>
      <c r="G15" s="53">
        <v>147.1</v>
      </c>
      <c r="H15" s="53">
        <v>143.4</v>
      </c>
      <c r="I15" s="53">
        <v>159.57900000000001</v>
      </c>
      <c r="J15" s="495">
        <v>160.54300000000001</v>
      </c>
      <c r="K15" s="494">
        <v>171.6</v>
      </c>
      <c r="L15" s="53">
        <v>175.3</v>
      </c>
      <c r="M15" s="53"/>
      <c r="N15" s="852"/>
      <c r="O15" s="494"/>
      <c r="P15" s="53"/>
      <c r="Q15" s="53"/>
      <c r="R15" s="852"/>
      <c r="S15" s="354"/>
      <c r="T15" s="77"/>
      <c r="U15" s="77"/>
      <c r="V15" s="920"/>
      <c r="W15" s="494"/>
      <c r="X15" s="53"/>
      <c r="Y15" s="53"/>
      <c r="Z15" s="671"/>
      <c r="AA15" s="657" t="e">
        <f t="shared" si="0"/>
        <v>#DIV/0!</v>
      </c>
      <c r="AB15" s="658">
        <f t="shared" si="1"/>
        <v>0</v>
      </c>
      <c r="AC15" s="1380" t="e">
        <f t="shared" si="2"/>
        <v>#DIV/0!</v>
      </c>
      <c r="AD15" s="503" t="s">
        <v>432</v>
      </c>
      <c r="AE15" s="51"/>
      <c r="AG15" s="964">
        <f t="shared" si="3"/>
        <v>0</v>
      </c>
      <c r="AH15" s="1042" t="e">
        <f t="shared" si="4"/>
        <v>#DIV/0!</v>
      </c>
    </row>
    <row r="16" spans="1:34" ht="17" customHeight="1">
      <c r="B16" s="61" t="s">
        <v>183</v>
      </c>
      <c r="C16" s="53">
        <v>5710.3493882949406</v>
      </c>
      <c r="D16" s="53">
        <v>5895.9015467991412</v>
      </c>
      <c r="E16" s="53">
        <v>5939.0693003013057</v>
      </c>
      <c r="F16" s="52">
        <v>6543.3962264150941</v>
      </c>
      <c r="G16" s="53">
        <v>5224.8987422724367</v>
      </c>
      <c r="H16" s="53">
        <v>5477.6859504132235</v>
      </c>
      <c r="I16" s="53">
        <v>5664.1221374045799</v>
      </c>
      <c r="J16" s="495">
        <v>6859.3290170688642</v>
      </c>
      <c r="K16" s="494">
        <v>4649.1335873171929</v>
      </c>
      <c r="L16" s="53">
        <v>4859.4903548463917</v>
      </c>
      <c r="M16" s="53"/>
      <c r="N16" s="852"/>
      <c r="O16" s="494"/>
      <c r="P16" s="53"/>
      <c r="Q16" s="53"/>
      <c r="R16" s="852"/>
      <c r="S16" s="354"/>
      <c r="T16" s="77"/>
      <c r="U16" s="77"/>
      <c r="V16" s="920"/>
      <c r="W16" s="494"/>
      <c r="X16" s="53"/>
      <c r="Y16" s="53"/>
      <c r="Z16" s="671"/>
      <c r="AA16" s="657" t="e">
        <f t="shared" si="0"/>
        <v>#DIV/0!</v>
      </c>
      <c r="AB16" s="658">
        <f t="shared" si="1"/>
        <v>0</v>
      </c>
      <c r="AC16" s="1380" t="e">
        <f t="shared" si="2"/>
        <v>#DIV/0!</v>
      </c>
      <c r="AD16" s="503" t="s">
        <v>429</v>
      </c>
      <c r="AE16" s="51"/>
      <c r="AG16" s="964">
        <f t="shared" si="3"/>
        <v>0</v>
      </c>
      <c r="AH16" s="1042" t="e">
        <f t="shared" si="4"/>
        <v>#DIV/0!</v>
      </c>
    </row>
    <row r="17" spans="2:34" ht="17" customHeight="1">
      <c r="B17" s="61" t="s">
        <v>6</v>
      </c>
      <c r="C17" s="53">
        <v>1935.9545976942518</v>
      </c>
      <c r="D17" s="53">
        <v>2460.592533792676</v>
      </c>
      <c r="E17" s="53">
        <v>2149.5316670546604</v>
      </c>
      <c r="F17" s="52">
        <v>2614.2779437165818</v>
      </c>
      <c r="G17" s="921">
        <v>2108.3216366807028</v>
      </c>
      <c r="H17" s="77">
        <v>2600.8320133362545</v>
      </c>
      <c r="I17" s="77">
        <v>1983.5879673460004</v>
      </c>
      <c r="J17" s="376">
        <v>2751.7954377112919</v>
      </c>
      <c r="K17" s="354">
        <v>2483.3929117189591</v>
      </c>
      <c r="L17" s="919">
        <v>1210.5037461512522</v>
      </c>
      <c r="M17" s="77"/>
      <c r="N17" s="920"/>
      <c r="O17" s="354"/>
      <c r="P17" s="53"/>
      <c r="Q17" s="53"/>
      <c r="R17" s="852"/>
      <c r="S17" s="354"/>
      <c r="T17" s="77"/>
      <c r="U17" s="77"/>
      <c r="V17" s="920"/>
      <c r="W17" s="354"/>
      <c r="X17" s="53"/>
      <c r="Y17" s="53"/>
      <c r="Z17" s="671"/>
      <c r="AA17" s="657" t="e">
        <f t="shared" si="0"/>
        <v>#DIV/0!</v>
      </c>
      <c r="AB17" s="658">
        <f t="shared" si="1"/>
        <v>0</v>
      </c>
      <c r="AC17" s="1380" t="e">
        <f t="shared" si="2"/>
        <v>#DIV/0!</v>
      </c>
      <c r="AD17" s="503" t="s">
        <v>430</v>
      </c>
      <c r="AE17" s="51"/>
      <c r="AG17" s="964">
        <f t="shared" si="3"/>
        <v>0</v>
      </c>
      <c r="AH17" s="1042" t="e">
        <f t="shared" si="4"/>
        <v>#DIV/0!</v>
      </c>
    </row>
    <row r="18" spans="2:34" ht="17" customHeight="1">
      <c r="B18" s="61" t="s">
        <v>19</v>
      </c>
      <c r="C18" s="54">
        <f t="shared" ref="C18:N18" si="5">SUM(C8:C17)</f>
        <v>27980.003749366777</v>
      </c>
      <c r="D18" s="54">
        <f t="shared" si="5"/>
        <v>30542.272619302727</v>
      </c>
      <c r="E18" s="54">
        <f t="shared" si="5"/>
        <v>28402.590375677326</v>
      </c>
      <c r="F18" s="55">
        <f t="shared" si="5"/>
        <v>29389.516845863564</v>
      </c>
      <c r="G18" s="54">
        <f t="shared" si="5"/>
        <v>27544.327362838878</v>
      </c>
      <c r="H18" s="54">
        <f t="shared" si="5"/>
        <v>27625.566561088101</v>
      </c>
      <c r="I18" s="54">
        <f t="shared" si="5"/>
        <v>25523.455218028321</v>
      </c>
      <c r="J18" s="377">
        <f t="shared" si="5"/>
        <v>35888.222687658759</v>
      </c>
      <c r="K18" s="54">
        <f t="shared" si="5"/>
        <v>26875.814810845641</v>
      </c>
      <c r="L18" s="54">
        <f t="shared" si="5"/>
        <v>27386.838113020567</v>
      </c>
      <c r="M18" s="54">
        <f t="shared" si="5"/>
        <v>0</v>
      </c>
      <c r="N18" s="377">
        <f t="shared" si="5"/>
        <v>0</v>
      </c>
      <c r="O18" s="54">
        <f t="shared" ref="O18" si="6">SUM(O8:O17)</f>
        <v>0</v>
      </c>
      <c r="P18" s="54">
        <f t="shared" ref="P18:V18" si="7">SUM(P8:P17)</f>
        <v>0</v>
      </c>
      <c r="Q18" s="54">
        <f t="shared" si="7"/>
        <v>0</v>
      </c>
      <c r="R18" s="377">
        <f t="shared" si="7"/>
        <v>0</v>
      </c>
      <c r="S18" s="54">
        <f t="shared" si="7"/>
        <v>0</v>
      </c>
      <c r="T18" s="54">
        <f t="shared" si="7"/>
        <v>0</v>
      </c>
      <c r="U18" s="54">
        <f t="shared" si="7"/>
        <v>0</v>
      </c>
      <c r="V18" s="377">
        <f t="shared" si="7"/>
        <v>0</v>
      </c>
      <c r="W18" s="54"/>
      <c r="X18" s="54"/>
      <c r="Y18" s="54"/>
      <c r="Z18" s="377"/>
      <c r="AA18" s="657" t="e">
        <f t="shared" si="0"/>
        <v>#DIV/0!</v>
      </c>
      <c r="AB18" s="658">
        <f t="shared" si="1"/>
        <v>0</v>
      </c>
      <c r="AC18" s="1380" t="e">
        <f t="shared" si="2"/>
        <v>#DIV/0!</v>
      </c>
      <c r="AG18" s="964">
        <f t="shared" si="3"/>
        <v>0</v>
      </c>
      <c r="AH18" s="1042" t="e">
        <f t="shared" si="4"/>
        <v>#DIV/0!</v>
      </c>
    </row>
    <row r="19" spans="2:34" ht="20.25" customHeight="1">
      <c r="B19" s="1035" t="s">
        <v>94</v>
      </c>
      <c r="C19" s="49">
        <v>0.18958462729105063</v>
      </c>
      <c r="D19" s="49">
        <v>0.19365517840729307</v>
      </c>
      <c r="E19" s="49">
        <v>6.4108547547695016E-2</v>
      </c>
      <c r="F19" s="49">
        <v>7.2267716729409681E-2</v>
      </c>
      <c r="G19" s="49">
        <f t="shared" ref="G19:S19" si="8">G18/C18-1</f>
        <v>-1.5570990998804213E-2</v>
      </c>
      <c r="H19" s="49">
        <f t="shared" si="8"/>
        <v>-9.5497348693406203E-2</v>
      </c>
      <c r="I19" s="49">
        <f t="shared" si="8"/>
        <v>-0.10136875262316092</v>
      </c>
      <c r="J19" s="49">
        <f t="shared" si="8"/>
        <v>0.22112326228016421</v>
      </c>
      <c r="K19" s="49">
        <f t="shared" si="8"/>
        <v>-2.4270425746360846E-2</v>
      </c>
      <c r="L19" s="49">
        <f t="shared" si="8"/>
        <v>-8.6415765461184124E-3</v>
      </c>
      <c r="M19" s="49">
        <f t="shared" si="8"/>
        <v>-1</v>
      </c>
      <c r="N19" s="49">
        <f t="shared" si="8"/>
        <v>-1</v>
      </c>
      <c r="O19" s="49">
        <f t="shared" si="8"/>
        <v>-1</v>
      </c>
      <c r="P19" s="49">
        <f t="shared" si="8"/>
        <v>-1</v>
      </c>
      <c r="Q19" s="49" t="e">
        <f t="shared" si="8"/>
        <v>#DIV/0!</v>
      </c>
      <c r="R19" s="49" t="e">
        <f t="shared" si="8"/>
        <v>#DIV/0!</v>
      </c>
      <c r="S19" s="49" t="e">
        <f t="shared" si="8"/>
        <v>#DIV/0!</v>
      </c>
      <c r="T19" s="49" t="e">
        <f t="shared" ref="T19" si="9">T18/P18-1</f>
        <v>#DIV/0!</v>
      </c>
      <c r="U19" s="49" t="e">
        <f t="shared" ref="U19" si="10">U18/Q18-1</f>
        <v>#DIV/0!</v>
      </c>
      <c r="V19" s="49" t="e">
        <f t="shared" ref="V19" si="11">V18/R18-1</f>
        <v>#DIV/0!</v>
      </c>
      <c r="W19" s="49" t="e">
        <f t="shared" ref="W19" si="12">W18/S18-1</f>
        <v>#DIV/0!</v>
      </c>
      <c r="X19" s="49" t="e">
        <f t="shared" ref="X19" si="13">X18/T18-1</f>
        <v>#DIV/0!</v>
      </c>
      <c r="Y19" s="49" t="e">
        <f t="shared" ref="Y19" si="14">Y18/U18-1</f>
        <v>#DIV/0!</v>
      </c>
      <c r="Z19" s="49" t="e">
        <f t="shared" ref="Z19" si="15">Z18/V18-1</f>
        <v>#DIV/0!</v>
      </c>
      <c r="AA19" s="45"/>
      <c r="AD19" s="92"/>
    </row>
    <row r="20" spans="2:34" ht="20.25" customHeight="1">
      <c r="B20" s="45"/>
      <c r="C20" s="45"/>
      <c r="D20" s="45"/>
      <c r="E20" s="45"/>
      <c r="F20" s="42">
        <v>0.12712269448582858</v>
      </c>
      <c r="G20" s="45"/>
      <c r="H20" s="45"/>
      <c r="I20" s="45"/>
      <c r="J20" s="42">
        <f>SUM(G18:J18)/SUM(C18:F18)-1</f>
        <v>2.2971212257376639E-3</v>
      </c>
      <c r="K20" s="45"/>
      <c r="L20" s="45"/>
      <c r="M20" s="45"/>
      <c r="N20" s="42">
        <f>SUM(K18:P18)/SUM(G18:J18)-1</f>
        <v>-0.53455205593580435</v>
      </c>
      <c r="O20" s="45"/>
      <c r="P20" s="45"/>
      <c r="Q20" s="49"/>
      <c r="R20" s="42"/>
      <c r="S20" s="42"/>
      <c r="T20" s="45"/>
      <c r="U20" s="49"/>
      <c r="V20" s="42"/>
      <c r="W20" s="42"/>
      <c r="X20" s="45"/>
      <c r="Y20" s="49"/>
      <c r="Z20" s="42"/>
      <c r="AA20" s="45"/>
      <c r="AB20" s="1025"/>
      <c r="AC20" s="1024"/>
      <c r="AD20" s="92"/>
    </row>
    <row r="21" spans="2:34" s="51" customFormat="1" ht="13">
      <c r="C21" s="1042">
        <v>8.6214367395598845E-2</v>
      </c>
      <c r="D21" s="1042">
        <v>7.7865454683843094E-2</v>
      </c>
      <c r="E21" s="1042">
        <v>5.2052798938796663E-2</v>
      </c>
      <c r="F21" s="1042">
        <v>1.1803673743228771E-2</v>
      </c>
      <c r="G21" s="1042">
        <f t="shared" ref="G21:L21" si="16">(G18-G17-G14)/(C18-C17-C14)-1</f>
        <v>-9.1588292562960971E-2</v>
      </c>
      <c r="H21" s="1042">
        <f t="shared" si="16"/>
        <v>-7.088152896005917E-2</v>
      </c>
      <c r="I21" s="1042">
        <f t="shared" si="16"/>
        <v>-1.9550008627981508E-2</v>
      </c>
      <c r="J21" s="1042">
        <f t="shared" si="16"/>
        <v>-4.71431621866919E-2</v>
      </c>
      <c r="K21" s="1042">
        <f t="shared" si="16"/>
        <v>-7.6085911606584622E-2</v>
      </c>
      <c r="L21" s="1042">
        <f t="shared" si="16"/>
        <v>-7.4805271262218365E-2</v>
      </c>
      <c r="M21" s="1042">
        <f>(M18-M17-M14)/(I18-I17-I14)-1</f>
        <v>-1</v>
      </c>
      <c r="N21" s="1042">
        <f>(N18-N17-N14)/(J18-J17-J14)-1</f>
        <v>-1</v>
      </c>
      <c r="O21" s="1041">
        <f>(O18-O17-O14)/(K18-K17-K14)-1</f>
        <v>-1</v>
      </c>
      <c r="P21" s="1042">
        <f t="shared" ref="P21:V21" si="17">(P18-P17-P14)/(L18-L17-L14)-1</f>
        <v>-1</v>
      </c>
      <c r="Q21" s="1042" t="e">
        <f t="shared" si="17"/>
        <v>#DIV/0!</v>
      </c>
      <c r="R21" s="1042" t="e">
        <f>(R18-R17-R14)/(N18-N17-N14)-1</f>
        <v>#DIV/0!</v>
      </c>
      <c r="S21" s="1042" t="e">
        <f t="shared" si="17"/>
        <v>#DIV/0!</v>
      </c>
      <c r="T21" s="1042" t="e">
        <f t="shared" si="17"/>
        <v>#DIV/0!</v>
      </c>
      <c r="U21" s="1042" t="e">
        <f t="shared" si="17"/>
        <v>#DIV/0!</v>
      </c>
      <c r="V21" s="1042" t="e">
        <f t="shared" si="17"/>
        <v>#DIV/0!</v>
      </c>
      <c r="W21" s="1042" t="e">
        <f t="shared" ref="W21" si="18">(W18-W17-W14)/(S18-S17-S14)-1</f>
        <v>#DIV/0!</v>
      </c>
      <c r="X21" s="1042" t="e">
        <f t="shared" ref="X21" si="19">(X18-X17-X14)/(T18-T17-T14)-1</f>
        <v>#DIV/0!</v>
      </c>
      <c r="Y21" s="1042" t="e">
        <f t="shared" ref="Y21" si="20">(Y18-Y17-Y14)/(U18-U17-U14)-1</f>
        <v>#DIV/0!</v>
      </c>
      <c r="Z21" s="1042" t="e">
        <f t="shared" ref="Z21" si="21">(Z18-Z17-Z14)/(V18-V17-V14)-1</f>
        <v>#DIV/0!</v>
      </c>
      <c r="AB21" s="1654" t="s">
        <v>567</v>
      </c>
    </row>
    <row r="22" spans="2:34" s="51" customFormat="1" ht="13">
      <c r="C22" s="1042">
        <v>0.30119518777574683</v>
      </c>
      <c r="D22" s="1042">
        <v>0.300433102470685</v>
      </c>
      <c r="E22" s="1042">
        <v>7.4428089986906532E-2</v>
      </c>
      <c r="F22" s="1042">
        <v>0.13780695397414156</v>
      </c>
      <c r="G22" s="1042">
        <f t="shared" ref="G22:M22" si="22">(G17+G14)/(C17+C14)-1</f>
        <v>5.5215830720838577E-2</v>
      </c>
      <c r="H22" s="1042">
        <f t="shared" si="22"/>
        <v>-0.11538188355449963</v>
      </c>
      <c r="I22" s="1042">
        <f t="shared" si="22"/>
        <v>-0.17342068587674186</v>
      </c>
      <c r="J22" s="1042">
        <f t="shared" si="22"/>
        <v>0.49394455113915536</v>
      </c>
      <c r="K22" s="1042">
        <f t="shared" si="22"/>
        <v>1.7267132527714057E-2</v>
      </c>
      <c r="L22" s="1042">
        <f t="shared" si="22"/>
        <v>4.7493736322514524E-2</v>
      </c>
      <c r="M22" s="1042">
        <f t="shared" si="22"/>
        <v>-1</v>
      </c>
      <c r="N22" s="1042">
        <f>(N17+N14)/(J17+J14)-1</f>
        <v>-1</v>
      </c>
      <c r="O22" s="1042">
        <f>(O17+O14)/(K17+K14)-1</f>
        <v>-1</v>
      </c>
      <c r="P22" s="1042">
        <f t="shared" ref="P22:V22" si="23">(P17+P14)/(L17+L14)-1</f>
        <v>-1</v>
      </c>
      <c r="Q22" s="1042" t="e">
        <f t="shared" si="23"/>
        <v>#DIV/0!</v>
      </c>
      <c r="R22" s="1042" t="e">
        <f>(R17+R14)/(N17+N14)-1</f>
        <v>#DIV/0!</v>
      </c>
      <c r="S22" s="1042" t="e">
        <f t="shared" si="23"/>
        <v>#DIV/0!</v>
      </c>
      <c r="T22" s="1042" t="e">
        <f t="shared" si="23"/>
        <v>#DIV/0!</v>
      </c>
      <c r="U22" s="1042" t="e">
        <f t="shared" si="23"/>
        <v>#DIV/0!</v>
      </c>
      <c r="V22" s="1042" t="e">
        <f t="shared" si="23"/>
        <v>#DIV/0!</v>
      </c>
      <c r="W22" s="1042" t="e">
        <f t="shared" ref="W22" si="24">(W17+W14)/(S17+S14)-1</f>
        <v>#DIV/0!</v>
      </c>
      <c r="X22" s="1042" t="e">
        <f t="shared" ref="X22" si="25">(X17+X14)/(T17+T14)-1</f>
        <v>#DIV/0!</v>
      </c>
      <c r="Y22" s="1042" t="e">
        <f t="shared" ref="Y22" si="26">(Y17+Y14)/(U17+U14)-1</f>
        <v>#DIV/0!</v>
      </c>
      <c r="Z22" s="1042" t="e">
        <f t="shared" ref="Z22" si="27">(Z17+Z14)/(V17+V14)-1</f>
        <v>#DIV/0!</v>
      </c>
      <c r="AB22" s="1654" t="s">
        <v>568</v>
      </c>
    </row>
    <row r="23" spans="2:34" s="51" customFormat="1" ht="13">
      <c r="C23" s="1040">
        <f t="shared" ref="C23:M23" si="28">C18-C17-C14</f>
        <v>13491.552504233596</v>
      </c>
      <c r="D23" s="1040">
        <f t="shared" si="28"/>
        <v>13647.506636080057</v>
      </c>
      <c r="E23" s="1040">
        <f t="shared" si="28"/>
        <v>13299.880019820939</v>
      </c>
      <c r="F23" s="1040">
        <f t="shared" si="28"/>
        <v>14818.458574022312</v>
      </c>
      <c r="G23" s="1040">
        <f t="shared" si="28"/>
        <v>12255.884246347301</v>
      </c>
      <c r="H23" s="1040">
        <f t="shared" si="28"/>
        <v>12680.150499222149</v>
      </c>
      <c r="I23" s="1040">
        <f>I18-I17-I14</f>
        <v>13039.86725068232</v>
      </c>
      <c r="J23" s="1040">
        <f t="shared" si="28"/>
        <v>14119.869578110403</v>
      </c>
      <c r="K23" s="1040">
        <f t="shared" si="28"/>
        <v>11323.384120919187</v>
      </c>
      <c r="L23" s="1040">
        <f t="shared" si="28"/>
        <v>11731.608401482083</v>
      </c>
      <c r="M23" s="1040">
        <f t="shared" si="28"/>
        <v>0</v>
      </c>
      <c r="N23" s="1040">
        <f t="shared" ref="N23:P23" si="29">N18-N17-N14</f>
        <v>0</v>
      </c>
      <c r="O23" s="1040">
        <f t="shared" si="29"/>
        <v>0</v>
      </c>
      <c r="P23" s="1040">
        <f t="shared" si="29"/>
        <v>0</v>
      </c>
      <c r="Q23" s="1040">
        <f t="shared" ref="Q23:R23" si="30">Q18-Q17-Q14</f>
        <v>0</v>
      </c>
      <c r="R23" s="1040">
        <f t="shared" si="30"/>
        <v>0</v>
      </c>
      <c r="S23" s="1040">
        <f t="shared" ref="S23:Z23" si="31">S18-S17-S14</f>
        <v>0</v>
      </c>
      <c r="T23" s="1040">
        <f t="shared" si="31"/>
        <v>0</v>
      </c>
      <c r="U23" s="1040">
        <f t="shared" si="31"/>
        <v>0</v>
      </c>
      <c r="V23" s="1040">
        <f t="shared" si="31"/>
        <v>0</v>
      </c>
      <c r="W23" s="1040">
        <f t="shared" si="31"/>
        <v>0</v>
      </c>
      <c r="X23" s="1040">
        <f t="shared" si="31"/>
        <v>0</v>
      </c>
      <c r="Y23" s="1040">
        <f t="shared" si="31"/>
        <v>0</v>
      </c>
      <c r="Z23" s="1040">
        <f t="shared" si="31"/>
        <v>0</v>
      </c>
      <c r="AB23" s="1654" t="s">
        <v>569</v>
      </c>
    </row>
    <row r="24" spans="2:34" s="51" customFormat="1" ht="13">
      <c r="C24" s="924"/>
      <c r="D24" s="924"/>
      <c r="E24" s="924"/>
      <c r="F24" s="1040">
        <f>SUM(C23:F23)</f>
        <v>55257.397734156904</v>
      </c>
      <c r="G24" s="924"/>
      <c r="H24" s="924"/>
      <c r="I24" s="924"/>
      <c r="J24" s="1040">
        <f>SUM(G23:J23)</f>
        <v>52095.771574362174</v>
      </c>
      <c r="N24" s="1040">
        <f>SUM(K23:N23)</f>
        <v>23054.99252240127</v>
      </c>
      <c r="R24" s="1040">
        <f>SUM(O23:R23)</f>
        <v>0</v>
      </c>
      <c r="V24" s="1040">
        <f>SUM(S23:V23)</f>
        <v>0</v>
      </c>
      <c r="Z24" s="1040">
        <f>SUM(W23:Z23)</f>
        <v>0</v>
      </c>
      <c r="AB24" s="1025"/>
      <c r="AC24" s="1024"/>
    </row>
    <row r="25" spans="2:34" s="51" customFormat="1" ht="13">
      <c r="C25" s="924"/>
      <c r="D25" s="924"/>
      <c r="E25" s="924"/>
      <c r="F25" s="1041">
        <v>5.5283119779967027E-2</v>
      </c>
      <c r="G25" s="924"/>
      <c r="H25" s="924"/>
      <c r="I25" s="924"/>
      <c r="J25" s="1041">
        <f>J24/F24-1</f>
        <v>-5.7216341873450149E-2</v>
      </c>
      <c r="N25" s="1041">
        <f>N24/J24-1</f>
        <v>-0.55744983084678423</v>
      </c>
      <c r="O25" s="1041"/>
      <c r="R25" s="1041">
        <f>R24/N24-1</f>
        <v>-1</v>
      </c>
      <c r="V25" s="1041" t="e">
        <f>V24/R24-1</f>
        <v>#DIV/0!</v>
      </c>
      <c r="Z25" s="1041" t="e">
        <f>Z24/V24-1</f>
        <v>#DIV/0!</v>
      </c>
      <c r="AC25" s="1024"/>
      <c r="AD25" s="1026"/>
    </row>
    <row r="26" spans="2:34" ht="13">
      <c r="AC26" s="1024"/>
      <c r="AD26" s="1023"/>
    </row>
    <row r="27" spans="2:34" ht="13">
      <c r="L27" s="92">
        <f>L14+K14</f>
        <v>27513.763743594729</v>
      </c>
      <c r="O27" s="92"/>
      <c r="AB27" s="1023"/>
      <c r="AC27" s="1024"/>
    </row>
    <row r="28" spans="2:34" ht="13">
      <c r="AB28" s="1023"/>
      <c r="AC28" s="1024"/>
    </row>
    <row r="29" spans="2:34" ht="13">
      <c r="AB29" s="1023"/>
      <c r="AC29" s="1024"/>
    </row>
  </sheetData>
  <mergeCells count="1">
    <mergeCell ref="R5:R6"/>
  </mergeCells>
  <conditionalFormatting sqref="F9:F11 F13:F16">
    <cfRule type="expression" dxfId="2" priority="7">
      <formula>F9=0</formula>
    </cfRule>
  </conditionalFormatting>
  <conditionalFormatting sqref="F17">
    <cfRule type="expression" dxfId="1" priority="6">
      <formula>F17=0</formula>
    </cfRule>
  </conditionalFormatting>
  <conditionalFormatting sqref="F8">
    <cfRule type="expression" dxfId="0" priority="5">
      <formula>F8=0</formula>
    </cfRule>
  </conditionalFormatting>
  <pageMargins left="0.7" right="0.7" top="0.75" bottom="0.75" header="0.3" footer="0.3"/>
  <pageSetup orientation="portrait" r:id="rId1"/>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CFFCC"/>
  </sheetPr>
  <dimension ref="A1:AG33"/>
  <sheetViews>
    <sheetView zoomScale="80" zoomScaleNormal="80" zoomScalePageLayoutView="80" workbookViewId="0">
      <pane xSplit="10" ySplit="7" topLeftCell="K8" activePane="bottomRight" state="frozen"/>
      <selection pane="topRight" activeCell="K1" sqref="K1"/>
      <selection pane="bottomLeft" activeCell="A8" sqref="A8"/>
      <selection pane="bottomRight" activeCell="M8" sqref="M8:V21"/>
    </sheetView>
  </sheetViews>
  <sheetFormatPr defaultColWidth="8.81640625" defaultRowHeight="12.5" outlineLevelCol="1"/>
  <cols>
    <col min="1" max="1" width="4.453125" customWidth="1"/>
    <col min="2" max="2" width="27.6328125" customWidth="1"/>
    <col min="3" max="10" width="8.81640625" hidden="1" customWidth="1" outlineLevel="1"/>
    <col min="11" max="11" width="8.81640625" collapsed="1"/>
    <col min="18" max="22" width="8.81640625" customWidth="1"/>
    <col min="23" max="26" width="8.81640625" hidden="1" customWidth="1" outlineLevel="1"/>
    <col min="27" max="27" width="8.81640625" collapsed="1"/>
  </cols>
  <sheetData>
    <row r="1" spans="1:33">
      <c r="A1" s="65"/>
      <c r="B1" s="65"/>
    </row>
    <row r="2" spans="1:33" ht="18">
      <c r="A2" s="65"/>
      <c r="B2" s="66" t="str">
        <f>'Charts for slides'!B2</f>
        <v>Quarterly Market Update for the quarter ended December 31, 2020</v>
      </c>
    </row>
    <row r="3" spans="1:33">
      <c r="A3" s="65"/>
      <c r="B3" s="1379" t="str">
        <f>Introduction!$B$2</f>
        <v>Sample template for 2021</v>
      </c>
      <c r="AB3" s="92"/>
    </row>
    <row r="4" spans="1:33" ht="14">
      <c r="A4" s="65"/>
      <c r="B4" s="38" t="s">
        <v>59</v>
      </c>
      <c r="AB4" s="92"/>
    </row>
    <row r="6" spans="1:33" s="51" customFormat="1" ht="13">
      <c r="B6" s="41" t="s">
        <v>75</v>
      </c>
      <c r="C6" s="51" t="s">
        <v>303</v>
      </c>
      <c r="E6" s="366"/>
      <c r="G6" s="51" t="s">
        <v>303</v>
      </c>
      <c r="I6" s="366"/>
      <c r="K6" s="51" t="s">
        <v>303</v>
      </c>
      <c r="R6" s="966"/>
      <c r="S6" s="966"/>
      <c r="T6" s="966"/>
      <c r="U6" s="966"/>
      <c r="V6" s="966"/>
      <c r="W6" s="966"/>
      <c r="X6" s="966"/>
      <c r="Y6" s="966"/>
      <c r="Z6" s="966"/>
      <c r="AA6" s="366" t="s">
        <v>329</v>
      </c>
      <c r="AB6" s="366" t="s">
        <v>448</v>
      </c>
      <c r="AC6" s="25" t="s">
        <v>329</v>
      </c>
      <c r="AD6" s="924"/>
    </row>
    <row r="7" spans="1:33" s="51" customFormat="1" ht="13">
      <c r="B7" s="357" t="s">
        <v>60</v>
      </c>
      <c r="C7" s="80" t="s">
        <v>125</v>
      </c>
      <c r="D7" s="382" t="s">
        <v>126</v>
      </c>
      <c r="E7" s="382" t="s">
        <v>127</v>
      </c>
      <c r="F7" s="82" t="s">
        <v>128</v>
      </c>
      <c r="G7" s="80" t="s">
        <v>129</v>
      </c>
      <c r="H7" s="81" t="s">
        <v>130</v>
      </c>
      <c r="I7" s="81" t="s">
        <v>131</v>
      </c>
      <c r="J7" s="82" t="s">
        <v>132</v>
      </c>
      <c r="K7" s="80" t="s">
        <v>133</v>
      </c>
      <c r="L7" s="81" t="s">
        <v>134</v>
      </c>
      <c r="M7" s="81" t="s">
        <v>135</v>
      </c>
      <c r="N7" s="82" t="s">
        <v>136</v>
      </c>
      <c r="O7" s="80" t="s">
        <v>137</v>
      </c>
      <c r="P7" s="81" t="s">
        <v>138</v>
      </c>
      <c r="Q7" s="81" t="s">
        <v>139</v>
      </c>
      <c r="R7" s="82" t="s">
        <v>140</v>
      </c>
      <c r="S7" s="80" t="s">
        <v>141</v>
      </c>
      <c r="T7" s="81" t="s">
        <v>142</v>
      </c>
      <c r="U7" s="81" t="s">
        <v>143</v>
      </c>
      <c r="V7" s="82" t="s">
        <v>144</v>
      </c>
      <c r="W7" s="80" t="s">
        <v>633</v>
      </c>
      <c r="X7" s="81" t="s">
        <v>634</v>
      </c>
      <c r="Y7" s="81" t="s">
        <v>635</v>
      </c>
      <c r="Z7" s="82" t="s">
        <v>636</v>
      </c>
      <c r="AA7" s="366" t="s">
        <v>302</v>
      </c>
      <c r="AB7" s="366" t="s">
        <v>449</v>
      </c>
      <c r="AC7" s="366" t="s">
        <v>345</v>
      </c>
      <c r="AD7" s="924" t="s">
        <v>639</v>
      </c>
      <c r="AE7" s="502" t="s">
        <v>629</v>
      </c>
    </row>
    <row r="8" spans="1:33" s="51" customFormat="1" ht="16.5" customHeight="1">
      <c r="B8" s="317" t="s">
        <v>61</v>
      </c>
      <c r="C8" s="358">
        <v>242.2</v>
      </c>
      <c r="D8" s="358">
        <v>268.74099999999999</v>
      </c>
      <c r="E8" s="358">
        <v>290.26100000000002</v>
      </c>
      <c r="F8" s="856">
        <v>327.96899999999999</v>
      </c>
      <c r="G8" s="358">
        <v>335.47500000000002</v>
      </c>
      <c r="H8" s="358">
        <v>405.2</v>
      </c>
      <c r="I8" s="358">
        <v>437.63299999999998</v>
      </c>
      <c r="J8" s="856">
        <v>468</v>
      </c>
      <c r="K8" s="358">
        <v>472.5</v>
      </c>
      <c r="L8" s="358">
        <v>519.79999999999995</v>
      </c>
      <c r="M8" s="358"/>
      <c r="N8" s="856"/>
      <c r="O8" s="358"/>
      <c r="P8" s="358"/>
      <c r="Q8" s="358"/>
      <c r="R8" s="78"/>
      <c r="S8" s="77"/>
      <c r="T8" s="358"/>
      <c r="U8" s="358"/>
      <c r="V8" s="78"/>
      <c r="W8" s="358"/>
      <c r="X8" s="358"/>
      <c r="Y8" s="358"/>
      <c r="Z8" s="78"/>
      <c r="AA8" s="657" t="e">
        <f>V8/R8-1</f>
        <v>#DIV/0!</v>
      </c>
      <c r="AB8" s="658">
        <f>V8-R8</f>
        <v>0</v>
      </c>
      <c r="AC8" s="1380" t="e">
        <f>V8/U8-1</f>
        <v>#DIV/0!</v>
      </c>
      <c r="AD8" s="1652">
        <f>SUM(S8:V8)</f>
        <v>0</v>
      </c>
      <c r="AE8" s="1042" t="e">
        <f>SUM(S8:V8)/SUM(O8:R8)-1</f>
        <v>#DIV/0!</v>
      </c>
      <c r="AG8" s="964"/>
    </row>
    <row r="9" spans="1:33" s="51" customFormat="1" ht="16.5" customHeight="1">
      <c r="B9" s="317" t="s">
        <v>30</v>
      </c>
      <c r="C9" s="358">
        <v>523.30600000000004</v>
      </c>
      <c r="D9" s="358">
        <v>590.721</v>
      </c>
      <c r="E9" s="358">
        <v>657.29899999999998</v>
      </c>
      <c r="F9" s="856">
        <v>581.46299999999997</v>
      </c>
      <c r="G9" s="358">
        <v>552.75300000000004</v>
      </c>
      <c r="H9" s="358">
        <v>549</v>
      </c>
      <c r="I9" s="925" t="s">
        <v>387</v>
      </c>
      <c r="J9" s="926"/>
      <c r="K9" s="927"/>
      <c r="L9" s="928"/>
      <c r="M9" s="925"/>
      <c r="N9" s="855"/>
      <c r="O9" s="927"/>
      <c r="P9" s="928"/>
      <c r="Q9" s="928"/>
      <c r="R9" s="1044"/>
      <c r="S9" s="927"/>
      <c r="T9" s="928"/>
      <c r="U9" s="965"/>
      <c r="V9" s="926"/>
      <c r="W9" s="927"/>
      <c r="X9" s="928"/>
      <c r="Y9" s="928"/>
      <c r="Z9" s="1044"/>
      <c r="AA9" s="932" t="s">
        <v>640</v>
      </c>
      <c r="AB9" s="933"/>
      <c r="AC9" s="933"/>
      <c r="AD9" s="933"/>
      <c r="AE9" s="933"/>
      <c r="AG9" s="964"/>
    </row>
    <row r="10" spans="1:33" s="51" customFormat="1" ht="16.5" customHeight="1">
      <c r="B10" s="317" t="s">
        <v>390</v>
      </c>
      <c r="C10" s="358">
        <v>6152</v>
      </c>
      <c r="D10" s="358">
        <v>6543</v>
      </c>
      <c r="E10" s="358">
        <v>6639</v>
      </c>
      <c r="F10" s="856">
        <v>5912</v>
      </c>
      <c r="G10" s="358">
        <v>6288</v>
      </c>
      <c r="H10" s="358">
        <v>6169</v>
      </c>
      <c r="I10" s="358">
        <v>6970</v>
      </c>
      <c r="J10" s="856">
        <v>6694</v>
      </c>
      <c r="K10" s="358">
        <v>7163</v>
      </c>
      <c r="L10" s="358">
        <v>7443</v>
      </c>
      <c r="M10" s="358"/>
      <c r="N10" s="856"/>
      <c r="O10" s="358"/>
      <c r="P10" s="358"/>
      <c r="Q10" s="358"/>
      <c r="R10" s="78"/>
      <c r="S10" s="358"/>
      <c r="T10" s="358"/>
      <c r="U10" s="929"/>
      <c r="V10" s="78"/>
      <c r="W10" s="358"/>
      <c r="X10" s="358"/>
      <c r="Y10" s="358"/>
      <c r="Z10" s="78"/>
      <c r="AA10" s="657" t="e">
        <f t="shared" ref="AA10:AA18" si="0">V10/R10-1</f>
        <v>#DIV/0!</v>
      </c>
      <c r="AB10" s="658">
        <f t="shared" ref="AB10:AB18" si="1">V10-R10</f>
        <v>0</v>
      </c>
      <c r="AC10" s="1380" t="e">
        <f t="shared" ref="AC10:AC18" si="2">V10/U10-1</f>
        <v>#DIV/0!</v>
      </c>
      <c r="AD10" s="1652">
        <f t="shared" ref="AD10:AD22" si="3">SUM(S10:V10)</f>
        <v>0</v>
      </c>
      <c r="AE10" s="1042" t="e">
        <f t="shared" ref="AE10:AE22" si="4">SUM(S10:V10)/SUM(O10:R10)-1</f>
        <v>#DIV/0!</v>
      </c>
      <c r="AG10" s="964"/>
    </row>
    <row r="11" spans="1:33" s="51" customFormat="1" ht="16.5" customHeight="1">
      <c r="B11" s="317" t="s">
        <v>626</v>
      </c>
      <c r="C11" s="929">
        <v>5573</v>
      </c>
      <c r="D11" s="929">
        <v>5800</v>
      </c>
      <c r="E11" s="929">
        <v>5989</v>
      </c>
      <c r="F11" s="856">
        <v>8395</v>
      </c>
      <c r="G11" s="929">
        <v>6922</v>
      </c>
      <c r="H11" s="929">
        <v>7400</v>
      </c>
      <c r="I11" s="929">
        <v>7518</v>
      </c>
      <c r="J11" s="856">
        <v>8812</v>
      </c>
      <c r="K11" s="929">
        <v>8667</v>
      </c>
      <c r="L11" s="358">
        <v>9227</v>
      </c>
      <c r="M11" s="929"/>
      <c r="N11" s="856"/>
      <c r="O11" s="929"/>
      <c r="P11" s="358"/>
      <c r="Q11" s="358"/>
      <c r="R11" s="78"/>
      <c r="S11" s="929"/>
      <c r="T11" s="358"/>
      <c r="U11" s="929"/>
      <c r="V11" s="78"/>
      <c r="W11" s="929"/>
      <c r="X11" s="358"/>
      <c r="Y11" s="358"/>
      <c r="Z11" s="78"/>
      <c r="AA11" s="657" t="e">
        <f t="shared" si="0"/>
        <v>#DIV/0!</v>
      </c>
      <c r="AB11" s="658">
        <f t="shared" si="1"/>
        <v>0</v>
      </c>
      <c r="AC11" s="1380" t="e">
        <f t="shared" si="2"/>
        <v>#DIV/0!</v>
      </c>
      <c r="AD11" s="1652">
        <f t="shared" si="3"/>
        <v>0</v>
      </c>
      <c r="AE11" s="1042" t="e">
        <f t="shared" si="4"/>
        <v>#DIV/0!</v>
      </c>
      <c r="AG11" s="964"/>
    </row>
    <row r="12" spans="1:33" s="51" customFormat="1" ht="16.5" customHeight="1">
      <c r="B12" s="537" t="s">
        <v>386</v>
      </c>
      <c r="C12" s="929">
        <v>124.958</v>
      </c>
      <c r="D12" s="929">
        <v>139.99600000000001</v>
      </c>
      <c r="E12" s="929">
        <v>122.642</v>
      </c>
      <c r="F12" s="856">
        <v>148.1</v>
      </c>
      <c r="G12" s="929">
        <v>148.69999999999999</v>
      </c>
      <c r="H12" s="929">
        <v>178.7</v>
      </c>
      <c r="I12" s="929">
        <v>211.7</v>
      </c>
      <c r="J12" s="856">
        <v>231</v>
      </c>
      <c r="K12" s="929">
        <v>262</v>
      </c>
      <c r="L12" s="929">
        <v>278.3</v>
      </c>
      <c r="M12" s="929"/>
      <c r="N12" s="856"/>
      <c r="O12" s="929"/>
      <c r="P12" s="929"/>
      <c r="Q12" s="929"/>
      <c r="R12" s="78"/>
      <c r="S12" s="929"/>
      <c r="T12" s="929"/>
      <c r="U12" s="929"/>
      <c r="V12" s="78"/>
      <c r="W12" s="929"/>
      <c r="X12" s="929"/>
      <c r="Y12" s="929"/>
      <c r="Z12" s="78"/>
      <c r="AA12" s="657" t="e">
        <f t="shared" si="0"/>
        <v>#DIV/0!</v>
      </c>
      <c r="AB12" s="658">
        <f t="shared" si="1"/>
        <v>0</v>
      </c>
      <c r="AC12" s="1380" t="e">
        <f t="shared" si="2"/>
        <v>#DIV/0!</v>
      </c>
      <c r="AD12" s="1652">
        <f t="shared" si="3"/>
        <v>0</v>
      </c>
      <c r="AE12" s="1042" t="e">
        <f t="shared" si="4"/>
        <v>#DIV/0!</v>
      </c>
      <c r="AG12" s="964"/>
    </row>
    <row r="13" spans="1:33" s="51" customFormat="1" ht="16.5" customHeight="1">
      <c r="B13" s="537" t="s">
        <v>436</v>
      </c>
      <c r="C13" s="929">
        <v>470.00183475016814</v>
      </c>
      <c r="D13" s="929">
        <v>948.81571523299385</v>
      </c>
      <c r="E13" s="929">
        <v>1246.9987765474532</v>
      </c>
      <c r="F13" s="856">
        <v>1392.1759118819136</v>
      </c>
      <c r="G13" s="929">
        <v>1129.1212781408858</v>
      </c>
      <c r="H13" s="929">
        <v>1331.9797061828499</v>
      </c>
      <c r="I13" s="929">
        <v>1590.8416149055347</v>
      </c>
      <c r="J13" s="856">
        <v>1855.2858974671967</v>
      </c>
      <c r="K13" s="929">
        <v>1590.8375810207071</v>
      </c>
      <c r="L13" s="929">
        <v>1927.6925500384264</v>
      </c>
      <c r="M13" s="929"/>
      <c r="N13" s="856"/>
      <c r="O13" s="355"/>
      <c r="P13" s="355"/>
      <c r="Q13" s="355"/>
      <c r="R13" s="78"/>
      <c r="S13" s="355"/>
      <c r="T13" s="355"/>
      <c r="U13" s="355"/>
      <c r="V13" s="670"/>
      <c r="W13" s="929"/>
      <c r="X13" s="929"/>
      <c r="Y13" s="929"/>
      <c r="Z13" s="670"/>
      <c r="AA13" s="657" t="e">
        <f t="shared" si="0"/>
        <v>#DIV/0!</v>
      </c>
      <c r="AB13" s="658">
        <f t="shared" si="1"/>
        <v>0</v>
      </c>
      <c r="AC13" s="1380" t="e">
        <f t="shared" si="2"/>
        <v>#DIV/0!</v>
      </c>
      <c r="AD13" s="1652">
        <f t="shared" si="3"/>
        <v>0</v>
      </c>
      <c r="AE13" s="1042" t="e">
        <f t="shared" si="4"/>
        <v>#DIV/0!</v>
      </c>
    </row>
    <row r="14" spans="1:33" s="51" customFormat="1" ht="16.5" customHeight="1">
      <c r="B14" s="537" t="s">
        <v>434</v>
      </c>
      <c r="C14" s="358">
        <v>7159</v>
      </c>
      <c r="D14" s="358">
        <v>6476</v>
      </c>
      <c r="E14" s="358">
        <v>6682</v>
      </c>
      <c r="F14" s="856">
        <v>6325</v>
      </c>
      <c r="G14" s="358">
        <v>6243</v>
      </c>
      <c r="H14" s="358">
        <v>6791</v>
      </c>
      <c r="I14" s="358">
        <v>6852</v>
      </c>
      <c r="J14" s="856">
        <v>6951</v>
      </c>
      <c r="K14" s="358">
        <v>6023</v>
      </c>
      <c r="L14" s="358">
        <v>6243</v>
      </c>
      <c r="M14" s="358"/>
      <c r="N14" s="856"/>
      <c r="O14" s="358"/>
      <c r="P14" s="358"/>
      <c r="Q14" s="358"/>
      <c r="R14" s="78"/>
      <c r="S14" s="358"/>
      <c r="T14" s="358"/>
      <c r="U14" s="929"/>
      <c r="V14" s="78"/>
      <c r="W14" s="358"/>
      <c r="X14" s="358"/>
      <c r="Y14" s="358"/>
      <c r="Z14" s="78"/>
      <c r="AA14" s="657" t="e">
        <f t="shared" si="0"/>
        <v>#DIV/0!</v>
      </c>
      <c r="AB14" s="658">
        <f t="shared" si="1"/>
        <v>0</v>
      </c>
      <c r="AC14" s="1380" t="e">
        <f t="shared" si="2"/>
        <v>#DIV/0!</v>
      </c>
      <c r="AD14" s="1652">
        <f t="shared" si="3"/>
        <v>0</v>
      </c>
      <c r="AE14" s="1042" t="e">
        <f>SUM(S14:V14)/SUM(O14:R14)-1</f>
        <v>#DIV/0!</v>
      </c>
    </row>
    <row r="15" spans="1:33" s="51" customFormat="1" ht="16.5" customHeight="1">
      <c r="B15" s="537" t="s">
        <v>389</v>
      </c>
      <c r="C15" s="358">
        <v>1675</v>
      </c>
      <c r="D15" s="358">
        <v>1950</v>
      </c>
      <c r="E15" s="358">
        <v>1558</v>
      </c>
      <c r="F15" s="856">
        <v>2530</v>
      </c>
      <c r="G15" s="358">
        <v>1395</v>
      </c>
      <c r="H15" s="358">
        <v>1747</v>
      </c>
      <c r="I15" s="358">
        <v>1721</v>
      </c>
      <c r="J15" s="856">
        <v>3332</v>
      </c>
      <c r="K15" s="358">
        <v>1500</v>
      </c>
      <c r="L15" s="358">
        <v>2177</v>
      </c>
      <c r="M15" s="358"/>
      <c r="N15" s="856"/>
      <c r="O15" s="358"/>
      <c r="P15" s="358"/>
      <c r="Q15" s="358"/>
      <c r="R15" s="78"/>
      <c r="S15" s="358"/>
      <c r="T15" s="358"/>
      <c r="U15" s="358"/>
      <c r="V15" s="78"/>
      <c r="W15" s="358"/>
      <c r="X15" s="358"/>
      <c r="Y15" s="358"/>
      <c r="Z15" s="78"/>
      <c r="AA15" s="657" t="e">
        <f t="shared" si="0"/>
        <v>#DIV/0!</v>
      </c>
      <c r="AB15" s="658">
        <f t="shared" si="1"/>
        <v>0</v>
      </c>
      <c r="AC15" s="1380" t="e">
        <f t="shared" si="2"/>
        <v>#DIV/0!</v>
      </c>
      <c r="AD15" s="1652">
        <f t="shared" si="3"/>
        <v>0</v>
      </c>
      <c r="AE15" s="1042" t="e">
        <f t="shared" si="4"/>
        <v>#DIV/0!</v>
      </c>
    </row>
    <row r="16" spans="1:33" s="51" customFormat="1" ht="16.5" customHeight="1">
      <c r="B16" s="537" t="s">
        <v>435</v>
      </c>
      <c r="C16" s="929">
        <v>366.33845024769124</v>
      </c>
      <c r="D16" s="929">
        <v>528.30653918925282</v>
      </c>
      <c r="E16" s="929">
        <v>443.74036470471401</v>
      </c>
      <c r="F16" s="856">
        <v>516.78049487349563</v>
      </c>
      <c r="G16" s="929">
        <v>562.38198983297025</v>
      </c>
      <c r="H16" s="929">
        <v>764.6322281765099</v>
      </c>
      <c r="I16" s="929">
        <v>1159.3028657674615</v>
      </c>
      <c r="J16" s="856">
        <v>1367.2684380627743</v>
      </c>
      <c r="K16" s="929">
        <v>1196.9039078723833</v>
      </c>
      <c r="L16" s="929">
        <v>1806.0120010760081</v>
      </c>
      <c r="M16" s="929"/>
      <c r="N16" s="856"/>
      <c r="O16" s="355"/>
      <c r="P16" s="355"/>
      <c r="Q16" s="355"/>
      <c r="R16" s="78"/>
      <c r="S16" s="355"/>
      <c r="T16" s="355"/>
      <c r="U16" s="355"/>
      <c r="V16" s="670"/>
      <c r="W16" s="929"/>
      <c r="X16" s="929"/>
      <c r="Y16" s="929"/>
      <c r="Z16" s="670"/>
      <c r="AA16" s="657" t="e">
        <f t="shared" si="0"/>
        <v>#DIV/0!</v>
      </c>
      <c r="AB16" s="658">
        <f t="shared" si="1"/>
        <v>0</v>
      </c>
      <c r="AC16" s="1380" t="e">
        <f t="shared" si="2"/>
        <v>#DIV/0!</v>
      </c>
      <c r="AD16" s="1652">
        <f t="shared" si="3"/>
        <v>0</v>
      </c>
      <c r="AE16" s="1042" t="e">
        <f t="shared" si="4"/>
        <v>#DIV/0!</v>
      </c>
    </row>
    <row r="17" spans="2:31" s="51" customFormat="1" ht="16.5" customHeight="1">
      <c r="B17" s="317" t="s">
        <v>388</v>
      </c>
      <c r="C17" s="358">
        <v>680</v>
      </c>
      <c r="D17" s="358">
        <v>783.90000000000009</v>
      </c>
      <c r="E17" s="358">
        <v>842</v>
      </c>
      <c r="F17" s="856">
        <v>904.8</v>
      </c>
      <c r="G17" s="358">
        <v>763.2</v>
      </c>
      <c r="H17" s="358">
        <v>848.5</v>
      </c>
      <c r="I17" s="358">
        <v>798</v>
      </c>
      <c r="J17" s="856">
        <v>743</v>
      </c>
      <c r="K17" s="358">
        <v>638.1</v>
      </c>
      <c r="L17" s="358">
        <v>745.40000000000009</v>
      </c>
      <c r="M17" s="358"/>
      <c r="N17" s="856"/>
      <c r="O17" s="358"/>
      <c r="P17" s="358"/>
      <c r="Q17" s="358"/>
      <c r="R17" s="78"/>
      <c r="S17" s="358"/>
      <c r="T17" s="358"/>
      <c r="U17" s="358"/>
      <c r="V17" s="78"/>
      <c r="W17" s="358"/>
      <c r="X17" s="358"/>
      <c r="Y17" s="358"/>
      <c r="Z17" s="78"/>
      <c r="AA17" s="657" t="e">
        <f t="shared" si="0"/>
        <v>#DIV/0!</v>
      </c>
      <c r="AB17" s="658">
        <f t="shared" si="1"/>
        <v>0</v>
      </c>
      <c r="AC17" s="1380" t="e">
        <f t="shared" si="2"/>
        <v>#DIV/0!</v>
      </c>
      <c r="AD17" s="1652">
        <f t="shared" si="3"/>
        <v>0</v>
      </c>
      <c r="AE17" s="1042" t="e">
        <f t="shared" si="4"/>
        <v>#DIV/0!</v>
      </c>
    </row>
    <row r="18" spans="2:31" s="51" customFormat="1" ht="16.5" customHeight="1">
      <c r="B18" s="317" t="s">
        <v>391</v>
      </c>
      <c r="C18" s="358">
        <v>979</v>
      </c>
      <c r="D18" s="358">
        <v>1086</v>
      </c>
      <c r="E18" s="358">
        <v>1100</v>
      </c>
      <c r="F18" s="856">
        <v>1050</v>
      </c>
      <c r="G18" s="358">
        <v>850</v>
      </c>
      <c r="H18" s="358">
        <v>765.5</v>
      </c>
      <c r="I18" s="358">
        <v>967</v>
      </c>
      <c r="J18" s="856">
        <v>1200</v>
      </c>
      <c r="K18" s="358">
        <v>1223</v>
      </c>
      <c r="L18" s="358">
        <v>1629</v>
      </c>
      <c r="M18" s="358"/>
      <c r="N18" s="856"/>
      <c r="O18" s="358"/>
      <c r="P18" s="358"/>
      <c r="Q18" s="358"/>
      <c r="R18" s="78"/>
      <c r="S18" s="358"/>
      <c r="T18" s="358"/>
      <c r="U18" s="358"/>
      <c r="V18" s="78"/>
      <c r="W18" s="358"/>
      <c r="X18" s="358"/>
      <c r="Y18" s="358"/>
      <c r="Z18" s="78"/>
      <c r="AA18" s="657" t="e">
        <f t="shared" si="0"/>
        <v>#DIV/0!</v>
      </c>
      <c r="AB18" s="658">
        <f t="shared" si="1"/>
        <v>0</v>
      </c>
      <c r="AC18" s="1380" t="e">
        <f t="shared" si="2"/>
        <v>#DIV/0!</v>
      </c>
      <c r="AD18" s="1652">
        <f t="shared" si="3"/>
        <v>0</v>
      </c>
      <c r="AE18" s="1042" t="e">
        <f t="shared" si="4"/>
        <v>#DIV/0!</v>
      </c>
    </row>
    <row r="19" spans="2:31" s="51" customFormat="1" ht="16.5" customHeight="1">
      <c r="B19" s="317" t="s">
        <v>31</v>
      </c>
      <c r="C19" s="358">
        <v>196.8</v>
      </c>
      <c r="D19" s="358">
        <v>214.8</v>
      </c>
      <c r="E19" s="358">
        <v>224.2</v>
      </c>
      <c r="F19" s="856">
        <v>221.7</v>
      </c>
      <c r="G19" s="358">
        <v>188.65100000000001</v>
      </c>
      <c r="H19" s="358">
        <v>212</v>
      </c>
      <c r="I19" s="358">
        <v>226</v>
      </c>
      <c r="J19" s="856">
        <v>238</v>
      </c>
      <c r="K19" s="358">
        <v>251</v>
      </c>
      <c r="L19" s="358">
        <v>268.5</v>
      </c>
      <c r="M19" s="358"/>
      <c r="N19" s="856"/>
      <c r="O19" s="358"/>
      <c r="P19" s="358"/>
      <c r="Q19" s="358"/>
      <c r="R19" s="78"/>
      <c r="S19" s="358"/>
      <c r="T19" s="927"/>
      <c r="U19" s="927"/>
      <c r="V19" s="855"/>
      <c r="W19" s="358"/>
      <c r="X19" s="358"/>
      <c r="Y19" s="358"/>
      <c r="Z19" s="78"/>
      <c r="AA19" s="932" t="s">
        <v>641</v>
      </c>
      <c r="AB19" s="933"/>
      <c r="AC19" s="933"/>
      <c r="AD19" s="933"/>
      <c r="AE19" s="933"/>
    </row>
    <row r="20" spans="2:31" s="51" customFormat="1" ht="16.5" customHeight="1">
      <c r="B20" s="317" t="s">
        <v>392</v>
      </c>
      <c r="C20" s="358">
        <v>757</v>
      </c>
      <c r="D20" s="358">
        <v>660</v>
      </c>
      <c r="E20" s="358">
        <v>710</v>
      </c>
      <c r="F20" s="856">
        <v>784</v>
      </c>
      <c r="G20" s="358">
        <v>852</v>
      </c>
      <c r="H20" s="358">
        <v>723</v>
      </c>
      <c r="I20" s="358">
        <v>807</v>
      </c>
      <c r="J20" s="856">
        <v>920</v>
      </c>
      <c r="K20" s="358">
        <v>1011</v>
      </c>
      <c r="L20" s="358">
        <v>875</v>
      </c>
      <c r="M20" s="358"/>
      <c r="N20" s="856"/>
      <c r="O20" s="358"/>
      <c r="P20" s="358"/>
      <c r="Q20" s="358"/>
      <c r="R20" s="78"/>
      <c r="S20" s="358"/>
      <c r="T20" s="358"/>
      <c r="U20" s="358"/>
      <c r="V20" s="78"/>
      <c r="W20" s="358"/>
      <c r="X20" s="358"/>
      <c r="Y20" s="358"/>
      <c r="Z20" s="78"/>
      <c r="AA20" s="657" t="e">
        <f t="shared" ref="AA20:AA22" si="5">V20/R20-1</f>
        <v>#DIV/0!</v>
      </c>
      <c r="AB20" s="658">
        <f t="shared" ref="AB20:AB22" si="6">V20-R20</f>
        <v>0</v>
      </c>
      <c r="AC20" s="1380" t="e">
        <f t="shared" ref="AC20:AC22" si="7">V20/U20-1</f>
        <v>#DIV/0!</v>
      </c>
      <c r="AD20" s="1652">
        <f t="shared" si="3"/>
        <v>0</v>
      </c>
      <c r="AE20" s="1042" t="e">
        <f t="shared" si="4"/>
        <v>#DIV/0!</v>
      </c>
    </row>
    <row r="21" spans="2:31" s="51" customFormat="1" ht="16.5" customHeight="1">
      <c r="B21" s="317" t="s">
        <v>292</v>
      </c>
      <c r="C21" s="358">
        <v>604</v>
      </c>
      <c r="D21" s="358">
        <v>725</v>
      </c>
      <c r="E21" s="358">
        <v>996</v>
      </c>
      <c r="F21" s="856">
        <v>1014</v>
      </c>
      <c r="G21" s="358">
        <v>1028</v>
      </c>
      <c r="H21" s="358">
        <v>1114</v>
      </c>
      <c r="I21" s="358">
        <v>943</v>
      </c>
      <c r="J21" s="856">
        <v>940</v>
      </c>
      <c r="K21" s="358">
        <v>994</v>
      </c>
      <c r="L21" s="358">
        <v>1115</v>
      </c>
      <c r="M21" s="358"/>
      <c r="N21" s="856"/>
      <c r="O21" s="358"/>
      <c r="P21" s="358"/>
      <c r="Q21" s="358"/>
      <c r="R21" s="78"/>
      <c r="S21" s="358"/>
      <c r="T21" s="358"/>
      <c r="U21" s="358"/>
      <c r="V21" s="78"/>
      <c r="W21" s="358"/>
      <c r="X21" s="358"/>
      <c r="Y21" s="358"/>
      <c r="Z21" s="78"/>
      <c r="AA21" s="657" t="e">
        <f t="shared" si="5"/>
        <v>#DIV/0!</v>
      </c>
      <c r="AB21" s="658">
        <f t="shared" si="6"/>
        <v>0</v>
      </c>
      <c r="AC21" s="1380" t="e">
        <f t="shared" si="7"/>
        <v>#DIV/0!</v>
      </c>
      <c r="AD21" s="1652">
        <f t="shared" si="3"/>
        <v>0</v>
      </c>
      <c r="AE21" s="1042" t="e">
        <f t="shared" si="4"/>
        <v>#DIV/0!</v>
      </c>
    </row>
    <row r="22" spans="2:31" s="51" customFormat="1" ht="16.5" customHeight="1">
      <c r="B22" s="317" t="s">
        <v>19</v>
      </c>
      <c r="C22" s="359">
        <f t="shared" ref="C22:N22" si="8">SUM(C8:C21)</f>
        <v>25502.604284997858</v>
      </c>
      <c r="D22" s="359">
        <f t="shared" si="8"/>
        <v>26715.280254422247</v>
      </c>
      <c r="E22" s="359">
        <f t="shared" si="8"/>
        <v>27501.141141252167</v>
      </c>
      <c r="F22" s="930">
        <f t="shared" si="8"/>
        <v>30102.988406755412</v>
      </c>
      <c r="G22" s="359">
        <f t="shared" si="8"/>
        <v>27258.28226797386</v>
      </c>
      <c r="H22" s="359">
        <f t="shared" si="8"/>
        <v>28999.511934359361</v>
      </c>
      <c r="I22" s="359">
        <f t="shared" si="8"/>
        <v>30201.477480672998</v>
      </c>
      <c r="J22" s="930">
        <f t="shared" si="8"/>
        <v>33751.554335529974</v>
      </c>
      <c r="K22" s="359">
        <f t="shared" si="8"/>
        <v>30992.341488893089</v>
      </c>
      <c r="L22" s="359">
        <f t="shared" si="8"/>
        <v>34254.704551114439</v>
      </c>
      <c r="M22" s="359">
        <f t="shared" si="8"/>
        <v>0</v>
      </c>
      <c r="N22" s="930">
        <f t="shared" si="8"/>
        <v>0</v>
      </c>
      <c r="O22" s="359">
        <f t="shared" ref="O22:Q22" si="9">SUM(O8:O21)</f>
        <v>0</v>
      </c>
      <c r="P22" s="359">
        <f t="shared" si="9"/>
        <v>0</v>
      </c>
      <c r="Q22" s="359">
        <f t="shared" si="9"/>
        <v>0</v>
      </c>
      <c r="R22" s="381">
        <f t="shared" ref="R22:T22" si="10">SUM(R8:R21)</f>
        <v>0</v>
      </c>
      <c r="S22" s="380">
        <f t="shared" si="10"/>
        <v>0</v>
      </c>
      <c r="T22" s="359">
        <f t="shared" si="10"/>
        <v>0</v>
      </c>
      <c r="U22" s="359">
        <f t="shared" ref="U22" si="11">SUM(U8:U21)</f>
        <v>0</v>
      </c>
      <c r="V22" s="381">
        <f>SUM(V8:V21)</f>
        <v>0</v>
      </c>
      <c r="W22" s="359"/>
      <c r="X22" s="359"/>
      <c r="Y22" s="359"/>
      <c r="Z22" s="381"/>
      <c r="AA22" s="657" t="e">
        <f t="shared" si="5"/>
        <v>#DIV/0!</v>
      </c>
      <c r="AB22" s="658">
        <f t="shared" si="6"/>
        <v>0</v>
      </c>
      <c r="AC22" s="1380" t="e">
        <f t="shared" si="7"/>
        <v>#DIV/0!</v>
      </c>
      <c r="AD22" s="1652">
        <f t="shared" si="3"/>
        <v>0</v>
      </c>
      <c r="AE22" s="1042" t="e">
        <f t="shared" si="4"/>
        <v>#DIV/0!</v>
      </c>
    </row>
    <row r="23" spans="2:31" s="51" customFormat="1" ht="16.5" customHeight="1">
      <c r="B23" s="656" t="s">
        <v>94</v>
      </c>
      <c r="C23" s="49">
        <v>-2.458360383696423E-2</v>
      </c>
      <c r="D23" s="49">
        <v>-5.8062757365763162E-2</v>
      </c>
      <c r="E23" s="49">
        <v>-1.2746685840979821E-2</v>
      </c>
      <c r="F23" s="49">
        <v>2.4412756543814362E-2</v>
      </c>
      <c r="G23" s="49">
        <f t="shared" ref="G23:M23" si="12">G22/C22-1</f>
        <v>6.8843086116063601E-2</v>
      </c>
      <c r="H23" s="49">
        <f t="shared" si="12"/>
        <v>8.5502815549127531E-2</v>
      </c>
      <c r="I23" s="49">
        <f t="shared" si="12"/>
        <v>9.8189974210571407E-2</v>
      </c>
      <c r="J23" s="49">
        <f t="shared" si="12"/>
        <v>0.12120278158017661</v>
      </c>
      <c r="K23" s="49">
        <f t="shared" si="12"/>
        <v>0.13698806051716717</v>
      </c>
      <c r="L23" s="49">
        <f t="shared" si="12"/>
        <v>0.18121658835673693</v>
      </c>
      <c r="M23" s="49">
        <f t="shared" si="12"/>
        <v>-1</v>
      </c>
      <c r="N23" s="49">
        <f>N22/J22-1</f>
        <v>-1</v>
      </c>
      <c r="O23" s="49">
        <f t="shared" ref="O23:Q23" si="13">O22/K22-1</f>
        <v>-1</v>
      </c>
      <c r="P23" s="49">
        <f t="shared" si="13"/>
        <v>-1</v>
      </c>
      <c r="Q23" s="49" t="e">
        <f t="shared" si="13"/>
        <v>#DIV/0!</v>
      </c>
      <c r="R23" s="49" t="e">
        <f>R22/N22-1</f>
        <v>#DIV/0!</v>
      </c>
      <c r="S23" s="49" t="e">
        <f t="shared" ref="S23:V23" si="14">S22/O22-1</f>
        <v>#DIV/0!</v>
      </c>
      <c r="T23" s="49" t="e">
        <f t="shared" si="14"/>
        <v>#DIV/0!</v>
      </c>
      <c r="U23" s="49" t="e">
        <f t="shared" si="14"/>
        <v>#DIV/0!</v>
      </c>
      <c r="V23" s="49" t="e">
        <f t="shared" si="14"/>
        <v>#DIV/0!</v>
      </c>
      <c r="W23" s="49">
        <v>1.8673262496852101E-2</v>
      </c>
      <c r="X23" s="49">
        <v>1.01867326249685</v>
      </c>
      <c r="Y23" s="49">
        <v>2.0186732624968502</v>
      </c>
      <c r="Z23" s="49">
        <v>3.0186732624968502</v>
      </c>
      <c r="AD23" s="1653"/>
    </row>
    <row r="24" spans="2:31" s="51" customFormat="1" ht="13">
      <c r="B24" s="923"/>
      <c r="F24" s="50"/>
      <c r="J24" s="50">
        <f>SUM(G22:J22)/SUM(C22:F22)-1</f>
        <v>9.4596807547511652E-2</v>
      </c>
      <c r="N24" s="50">
        <f>SUM(K22:P22)/SUM(G22:J22)-1</f>
        <v>-0.45722820314081702</v>
      </c>
      <c r="P24" s="50"/>
      <c r="Q24" s="50"/>
      <c r="R24" s="50">
        <f>SUM(O22:R22)/SUM(K22:P22)-1</f>
        <v>-1</v>
      </c>
      <c r="T24" s="50" t="e">
        <f>T22/S22-1</f>
        <v>#DIV/0!</v>
      </c>
      <c r="U24" s="50" t="e">
        <f>U22/T22-1</f>
        <v>#DIV/0!</v>
      </c>
      <c r="V24" s="50" t="e">
        <f>V22/U22-1</f>
        <v>#DIV/0!</v>
      </c>
      <c r="X24" s="50"/>
      <c r="Y24" s="50"/>
      <c r="Z24" s="50"/>
    </row>
    <row r="25" spans="2:31" s="51" customFormat="1" ht="13">
      <c r="B25" s="923" t="s">
        <v>63</v>
      </c>
    </row>
    <row r="26" spans="2:31" s="51" customFormat="1" ht="13">
      <c r="B26" s="923" t="s">
        <v>64</v>
      </c>
      <c r="F26" s="931">
        <f>SUM(C22:F22)</f>
        <v>109822.01408742768</v>
      </c>
      <c r="J26" s="931">
        <f>SUM(G22:J22)</f>
        <v>120210.8260185362</v>
      </c>
      <c r="L26" s="931"/>
      <c r="N26" s="931">
        <f>SUM(K22:N22)</f>
        <v>65247.046040007524</v>
      </c>
      <c r="R26" s="931">
        <f>SUM(O22:R22)</f>
        <v>0</v>
      </c>
      <c r="V26" s="931">
        <f>SUM(S22:V22)</f>
        <v>0</v>
      </c>
      <c r="Z26" s="931"/>
    </row>
    <row r="27" spans="2:31" s="51" customFormat="1" ht="13">
      <c r="B27" s="923" t="s">
        <v>62</v>
      </c>
      <c r="R27" s="50">
        <f>(R26/F26)^(1/3)-1</f>
        <v>-1</v>
      </c>
      <c r="V27" s="50">
        <f>(V26/J26)^(1/3)-1</f>
        <v>-1</v>
      </c>
    </row>
    <row r="28" spans="2:31" s="51" customFormat="1" ht="13">
      <c r="B28" s="317" t="s">
        <v>176</v>
      </c>
      <c r="C28" s="674">
        <v>6532.2282674000007</v>
      </c>
      <c r="D28" s="674">
        <v>6727.9998029567996</v>
      </c>
      <c r="E28" s="674">
        <v>7091.1590352015</v>
      </c>
      <c r="F28" s="675">
        <v>8430.3856301916985</v>
      </c>
      <c r="G28" s="674">
        <v>7075</v>
      </c>
      <c r="H28" s="674">
        <v>7306.2238665000004</v>
      </c>
      <c r="I28" s="674">
        <v>8369.2121212121219</v>
      </c>
      <c r="J28" s="675">
        <v>8483.7655277599988</v>
      </c>
      <c r="K28" s="674">
        <v>6472.3848054599994</v>
      </c>
      <c r="L28" s="674">
        <v>6204.3733373999994</v>
      </c>
      <c r="M28" s="674">
        <v>8650.7803199999998</v>
      </c>
      <c r="N28" s="674">
        <v>9766.1537095000003</v>
      </c>
      <c r="O28" s="77">
        <v>7178.7902475098199</v>
      </c>
      <c r="P28" s="77">
        <v>7895.6990560157301</v>
      </c>
      <c r="Q28" s="77">
        <v>8504.5194152024287</v>
      </c>
      <c r="R28" s="77">
        <v>9755.9263317433561</v>
      </c>
      <c r="S28" s="77">
        <v>6318.0615189461487</v>
      </c>
      <c r="T28" s="77">
        <v>9041.2553953223814</v>
      </c>
      <c r="U28" s="674">
        <v>11156.100686374077</v>
      </c>
      <c r="V28" s="674">
        <v>10635.829832338313</v>
      </c>
      <c r="W28" s="77"/>
      <c r="X28" s="77"/>
      <c r="Y28" s="77"/>
      <c r="Z28" s="77"/>
    </row>
    <row r="29" spans="2:31" s="51" customFormat="1" ht="13"/>
    <row r="30" spans="2:31" s="51" customFormat="1" ht="13">
      <c r="B30" s="923" t="s">
        <v>487</v>
      </c>
      <c r="C30" s="98">
        <f>C18+C16+C13</f>
        <v>1815.3402849978595</v>
      </c>
      <c r="D30" s="98">
        <f t="shared" ref="D30:O30" si="15">D18+D16+D13</f>
        <v>2563.1222544222464</v>
      </c>
      <c r="E30" s="98">
        <f t="shared" si="15"/>
        <v>2790.7391412521674</v>
      </c>
      <c r="F30" s="98">
        <f t="shared" si="15"/>
        <v>2958.9564067554093</v>
      </c>
      <c r="G30" s="98">
        <f t="shared" si="15"/>
        <v>2541.5032679738561</v>
      </c>
      <c r="H30" s="98">
        <f t="shared" si="15"/>
        <v>2862.11193435936</v>
      </c>
      <c r="I30" s="98">
        <f t="shared" si="15"/>
        <v>3717.144480672996</v>
      </c>
      <c r="J30" s="98">
        <f t="shared" si="15"/>
        <v>4422.5543355299706</v>
      </c>
      <c r="K30" s="98">
        <f t="shared" si="15"/>
        <v>4010.7414888930907</v>
      </c>
      <c r="L30" s="98">
        <f t="shared" si="15"/>
        <v>5362.7045511144352</v>
      </c>
      <c r="M30" s="98">
        <f t="shared" si="15"/>
        <v>0</v>
      </c>
      <c r="N30" s="98">
        <f t="shared" si="15"/>
        <v>0</v>
      </c>
      <c r="O30" s="98">
        <f t="shared" si="15"/>
        <v>0</v>
      </c>
      <c r="P30" s="98">
        <f t="shared" ref="P30:Q30" si="16">P18+P16+P13</f>
        <v>0</v>
      </c>
      <c r="Q30" s="98">
        <f t="shared" si="16"/>
        <v>0</v>
      </c>
      <c r="R30" s="98">
        <f t="shared" ref="R30:S30" si="17">R18+R16+R13</f>
        <v>0</v>
      </c>
      <c r="S30" s="98">
        <f t="shared" si="17"/>
        <v>0</v>
      </c>
      <c r="T30" s="98">
        <f t="shared" ref="T30:U30" si="18">T18+T16+T13</f>
        <v>0</v>
      </c>
      <c r="U30" s="98">
        <f t="shared" si="18"/>
        <v>0</v>
      </c>
      <c r="V30" s="98">
        <f t="shared" ref="V30" si="19">V18+V16+V13</f>
        <v>0</v>
      </c>
      <c r="W30" s="98"/>
      <c r="X30" s="98"/>
      <c r="Y30" s="98"/>
      <c r="Z30" s="98"/>
      <c r="AB30" s="51" t="str">
        <f>B30</f>
        <v>Chinese: H3C, Inspur, Lenovo</v>
      </c>
    </row>
    <row r="31" spans="2:31" s="51" customFormat="1" ht="13">
      <c r="G31" s="50">
        <f>G30/C30-1</f>
        <v>0.40001480106901988</v>
      </c>
      <c r="H31" s="50">
        <f t="shared" ref="H31:Q31" si="20">H30/D30-1</f>
        <v>0.11665057311302895</v>
      </c>
      <c r="I31" s="50">
        <f t="shared" si="20"/>
        <v>0.33195698076071811</v>
      </c>
      <c r="J31" s="50">
        <f t="shared" si="20"/>
        <v>0.49463315019887144</v>
      </c>
      <c r="K31" s="50">
        <f t="shared" si="20"/>
        <v>0.5780981041549258</v>
      </c>
      <c r="L31" s="50">
        <f t="shared" si="20"/>
        <v>0.87368791790974965</v>
      </c>
      <c r="M31" s="50">
        <f t="shared" si="20"/>
        <v>-1</v>
      </c>
      <c r="N31" s="50">
        <f t="shared" si="20"/>
        <v>-1</v>
      </c>
      <c r="O31" s="50">
        <f t="shared" si="20"/>
        <v>-1</v>
      </c>
      <c r="P31" s="50">
        <f t="shared" si="20"/>
        <v>-1</v>
      </c>
      <c r="Q31" s="50" t="e">
        <f t="shared" si="20"/>
        <v>#DIV/0!</v>
      </c>
      <c r="R31" s="50" t="e">
        <f t="shared" ref="R31" si="21">R30/N30-1</f>
        <v>#DIV/0!</v>
      </c>
      <c r="S31" s="50" t="e">
        <f t="shared" ref="S31:T31" si="22">S30/O30-1</f>
        <v>#DIV/0!</v>
      </c>
      <c r="T31" s="50" t="e">
        <f t="shared" si="22"/>
        <v>#DIV/0!</v>
      </c>
      <c r="U31" s="50" t="e">
        <f>U30/Q30-1</f>
        <v>#DIV/0!</v>
      </c>
      <c r="V31" s="50" t="e">
        <f>V30/R30-1</f>
        <v>#DIV/0!</v>
      </c>
      <c r="W31" s="50"/>
      <c r="X31" s="50"/>
      <c r="Y31" s="50"/>
      <c r="Z31" s="50"/>
    </row>
    <row r="32" spans="2:31" ht="13">
      <c r="B32" s="923" t="s">
        <v>488</v>
      </c>
      <c r="C32" s="98">
        <f t="shared" ref="C32:F32" si="23">C22-C30</f>
        <v>23687.263999999999</v>
      </c>
      <c r="D32" s="98">
        <f t="shared" si="23"/>
        <v>24152.157999999999</v>
      </c>
      <c r="E32" s="98">
        <f t="shared" si="23"/>
        <v>24710.401999999998</v>
      </c>
      <c r="F32" s="98">
        <f t="shared" si="23"/>
        <v>27144.032000000003</v>
      </c>
      <c r="G32" s="98">
        <f>G22-G30</f>
        <v>24716.779000000002</v>
      </c>
      <c r="H32" s="98">
        <f t="shared" ref="H32:O32" si="24">H22-H30</f>
        <v>26137.4</v>
      </c>
      <c r="I32" s="98">
        <f t="shared" si="24"/>
        <v>26484.333000000002</v>
      </c>
      <c r="J32" s="98">
        <f t="shared" si="24"/>
        <v>29329.000000000004</v>
      </c>
      <c r="K32" s="98">
        <f t="shared" si="24"/>
        <v>26981.599999999999</v>
      </c>
      <c r="L32" s="98">
        <f t="shared" si="24"/>
        <v>28892.000000000004</v>
      </c>
      <c r="M32" s="98">
        <f t="shared" si="24"/>
        <v>0</v>
      </c>
      <c r="N32" s="98">
        <f t="shared" si="24"/>
        <v>0</v>
      </c>
      <c r="O32" s="98">
        <f t="shared" si="24"/>
        <v>0</v>
      </c>
      <c r="P32" s="98">
        <f t="shared" ref="P32:Q32" si="25">P22-P30</f>
        <v>0</v>
      </c>
      <c r="Q32" s="98">
        <f t="shared" si="25"/>
        <v>0</v>
      </c>
      <c r="R32" s="98">
        <f t="shared" ref="R32:S32" si="26">R22-R30</f>
        <v>0</v>
      </c>
      <c r="S32" s="98">
        <f t="shared" si="26"/>
        <v>0</v>
      </c>
      <c r="T32" s="98">
        <f t="shared" ref="T32:U32" si="27">T22-T30</f>
        <v>0</v>
      </c>
      <c r="U32" s="98">
        <f t="shared" si="27"/>
        <v>0</v>
      </c>
      <c r="V32" s="98">
        <f t="shared" ref="V32" si="28">V22-V30</f>
        <v>0</v>
      </c>
      <c r="W32" s="98"/>
      <c r="X32" s="98"/>
      <c r="Y32" s="98"/>
      <c r="Z32" s="98"/>
      <c r="AB32" t="str">
        <f>B32</f>
        <v>Total less China</v>
      </c>
    </row>
    <row r="33" spans="7:26" ht="13">
      <c r="G33" s="50">
        <f>G32/C32-1</f>
        <v>4.346280769277544E-2</v>
      </c>
      <c r="H33" s="50">
        <f t="shared" ref="H33" si="29">H32/D32-1</f>
        <v>8.2197292680844525E-2</v>
      </c>
      <c r="I33" s="50">
        <f t="shared" ref="I33" si="30">I32/E32-1</f>
        <v>7.1788836134677458E-2</v>
      </c>
      <c r="J33" s="50">
        <f t="shared" ref="J33" si="31">J32/F32-1</f>
        <v>8.0495336875523904E-2</v>
      </c>
      <c r="K33" s="50">
        <f t="shared" ref="K33" si="32">K32/G32-1</f>
        <v>9.1630911940427051E-2</v>
      </c>
      <c r="L33" s="50">
        <f t="shared" ref="L33" si="33">L32/H32-1</f>
        <v>0.10538921239296961</v>
      </c>
      <c r="M33" s="50">
        <f t="shared" ref="M33" si="34">M32/I32-1</f>
        <v>-1</v>
      </c>
      <c r="N33" s="50">
        <f t="shared" ref="N33" si="35">N32/J32-1</f>
        <v>-1</v>
      </c>
      <c r="O33" s="50">
        <f t="shared" ref="O33:Q33" si="36">O32/K32-1</f>
        <v>-1</v>
      </c>
      <c r="P33" s="50">
        <f t="shared" si="36"/>
        <v>-1</v>
      </c>
      <c r="Q33" s="50" t="e">
        <f t="shared" si="36"/>
        <v>#DIV/0!</v>
      </c>
      <c r="R33" s="50" t="e">
        <f t="shared" ref="R33" si="37">R32/N32-1</f>
        <v>#DIV/0!</v>
      </c>
      <c r="S33" s="50" t="e">
        <f t="shared" ref="S33:V33" si="38">S32/O32-1</f>
        <v>#DIV/0!</v>
      </c>
      <c r="T33" s="50" t="e">
        <f t="shared" si="38"/>
        <v>#DIV/0!</v>
      </c>
      <c r="U33" s="50" t="e">
        <f t="shared" si="38"/>
        <v>#DIV/0!</v>
      </c>
      <c r="V33" s="50" t="e">
        <f t="shared" si="38"/>
        <v>#DIV/0!</v>
      </c>
      <c r="W33" s="50"/>
      <c r="X33" s="50"/>
      <c r="Y33" s="50"/>
      <c r="Z33" s="50"/>
    </row>
  </sheetData>
  <pageMargins left="0.7" right="0.7" top="0.75" bottom="0.75" header="0.3" footer="0.3"/>
  <pageSetup orientation="portrait" r:id="rId1"/>
  <drawing r:id="rId2"/>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CFFCC"/>
  </sheetPr>
  <dimension ref="A1:AK81"/>
  <sheetViews>
    <sheetView zoomScale="80" zoomScaleNormal="80" zoomScalePageLayoutView="80" workbookViewId="0">
      <pane xSplit="10" ySplit="7" topLeftCell="K8" activePane="bottomRight" state="frozen"/>
      <selection pane="topRight" activeCell="K1" sqref="K1"/>
      <selection pane="bottomLeft" activeCell="A8" sqref="A8"/>
      <selection pane="bottomRight" activeCell="M8" sqref="M8:V23"/>
    </sheetView>
  </sheetViews>
  <sheetFormatPr defaultColWidth="8.81640625" defaultRowHeight="13" outlineLevelCol="1"/>
  <cols>
    <col min="1" max="1" width="4.453125" customWidth="1"/>
    <col min="2" max="2" width="20" customWidth="1"/>
    <col min="3" max="5" width="8.81640625" hidden="1" customWidth="1" outlineLevel="1"/>
    <col min="6" max="6" width="9.1796875" hidden="1" customWidth="1" outlineLevel="1"/>
    <col min="7" max="10" width="10.36328125" hidden="1" customWidth="1" outlineLevel="1"/>
    <col min="11" max="11" width="10.36328125" customWidth="1" collapsed="1"/>
    <col min="12" max="22" width="10.36328125" customWidth="1"/>
    <col min="23" max="32" width="8.81640625" style="51" customWidth="1"/>
    <col min="33" max="34" width="8.81640625" style="51"/>
    <col min="35" max="35" width="8.08984375" style="51" customWidth="1"/>
    <col min="36" max="36" width="8.81640625" style="51"/>
  </cols>
  <sheetData>
    <row r="1" spans="1:36">
      <c r="A1" s="65"/>
      <c r="B1" s="65"/>
    </row>
    <row r="2" spans="1:36" ht="18">
      <c r="A2" s="65"/>
      <c r="B2" s="66" t="str">
        <f>'Charts for slides'!B2</f>
        <v>Quarterly Market Update for the quarter ended December 31, 2020</v>
      </c>
    </row>
    <row r="3" spans="1:36">
      <c r="A3" s="65"/>
      <c r="B3" s="1379" t="str">
        <f>Introduction!$B$2</f>
        <v>Sample template for 2021</v>
      </c>
    </row>
    <row r="4" spans="1:36" ht="14">
      <c r="A4" s="65"/>
      <c r="B4" s="69" t="s">
        <v>78</v>
      </c>
      <c r="O4" s="854"/>
    </row>
    <row r="5" spans="1:36">
      <c r="A5" s="65"/>
      <c r="C5" s="45"/>
      <c r="D5" s="45"/>
      <c r="E5" s="45"/>
      <c r="F5" s="45"/>
      <c r="G5" s="45"/>
      <c r="H5" s="45"/>
      <c r="I5" s="45"/>
      <c r="J5" s="45"/>
      <c r="K5" s="45"/>
      <c r="L5" s="45"/>
      <c r="M5" s="45"/>
      <c r="N5" s="45"/>
      <c r="O5" s="45"/>
      <c r="P5" s="45"/>
      <c r="Q5" s="45"/>
      <c r="R5" s="45"/>
      <c r="S5" s="45"/>
      <c r="T5" s="45"/>
      <c r="U5" s="45"/>
      <c r="V5" s="45"/>
    </row>
    <row r="6" spans="1:36">
      <c r="B6" s="41" t="s">
        <v>75</v>
      </c>
      <c r="C6" s="45" t="s">
        <v>303</v>
      </c>
      <c r="D6" s="45"/>
      <c r="E6" s="45"/>
      <c r="F6" s="45"/>
      <c r="G6" s="45" t="s">
        <v>303</v>
      </c>
      <c r="H6" s="45"/>
      <c r="I6" s="45"/>
      <c r="J6" s="45"/>
      <c r="K6" s="45" t="s">
        <v>303</v>
      </c>
      <c r="L6" s="45"/>
      <c r="M6" s="45"/>
      <c r="N6" s="45"/>
      <c r="O6" s="669"/>
      <c r="P6" s="669"/>
      <c r="Q6" s="669"/>
      <c r="R6" s="669"/>
      <c r="S6" s="23"/>
      <c r="T6" s="23"/>
      <c r="U6" s="23"/>
      <c r="V6" s="23"/>
      <c r="W6" s="366" t="s">
        <v>329</v>
      </c>
      <c r="X6" s="366" t="s">
        <v>448</v>
      </c>
      <c r="Y6" s="366" t="s">
        <v>329</v>
      </c>
    </row>
    <row r="7" spans="1:36">
      <c r="B7" s="47" t="s">
        <v>60</v>
      </c>
      <c r="C7" s="80" t="s">
        <v>125</v>
      </c>
      <c r="D7" s="81" t="s">
        <v>126</v>
      </c>
      <c r="E7" s="81" t="s">
        <v>127</v>
      </c>
      <c r="F7" s="375" t="s">
        <v>128</v>
      </c>
      <c r="G7" s="372" t="s">
        <v>129</v>
      </c>
      <c r="H7" s="81" t="s">
        <v>130</v>
      </c>
      <c r="I7" s="81" t="s">
        <v>131</v>
      </c>
      <c r="J7" s="375" t="s">
        <v>132</v>
      </c>
      <c r="K7" s="372" t="s">
        <v>133</v>
      </c>
      <c r="L7" s="81" t="s">
        <v>134</v>
      </c>
      <c r="M7" s="81" t="s">
        <v>135</v>
      </c>
      <c r="N7" s="375" t="s">
        <v>136</v>
      </c>
      <c r="O7" s="372" t="s">
        <v>137</v>
      </c>
      <c r="P7" s="81" t="s">
        <v>138</v>
      </c>
      <c r="Q7" s="81" t="s">
        <v>139</v>
      </c>
      <c r="R7" s="375" t="s">
        <v>140</v>
      </c>
      <c r="S7" s="372" t="s">
        <v>141</v>
      </c>
      <c r="T7" s="81" t="s">
        <v>142</v>
      </c>
      <c r="U7" s="81" t="s">
        <v>143</v>
      </c>
      <c r="V7" s="375" t="s">
        <v>144</v>
      </c>
      <c r="W7" s="366" t="s">
        <v>302</v>
      </c>
      <c r="X7" s="366" t="s">
        <v>449</v>
      </c>
      <c r="Y7" s="366" t="s">
        <v>345</v>
      </c>
      <c r="AB7" s="966" t="s">
        <v>503</v>
      </c>
      <c r="AC7" s="966" t="s">
        <v>504</v>
      </c>
      <c r="AE7" s="51">
        <v>2016</v>
      </c>
      <c r="AF7" s="51">
        <v>2017</v>
      </c>
      <c r="AG7" s="51">
        <v>2018</v>
      </c>
      <c r="AH7" s="51">
        <v>2019</v>
      </c>
      <c r="AI7" s="51">
        <v>2020</v>
      </c>
      <c r="AJ7" s="1660" t="s">
        <v>642</v>
      </c>
    </row>
    <row r="8" spans="1:36" ht="16.5" customHeight="1">
      <c r="B8" s="317" t="s">
        <v>537</v>
      </c>
      <c r="C8" s="77">
        <v>80.599999999999994</v>
      </c>
      <c r="D8" s="53">
        <v>99.1</v>
      </c>
      <c r="E8" s="53">
        <v>95.8</v>
      </c>
      <c r="F8" s="376">
        <v>100.9</v>
      </c>
      <c r="G8" s="354">
        <v>109.1</v>
      </c>
      <c r="H8" s="77">
        <v>112.7</v>
      </c>
      <c r="I8" s="53">
        <v>116</v>
      </c>
      <c r="J8" s="376">
        <v>110.5</v>
      </c>
      <c r="K8" s="354">
        <v>116.8</v>
      </c>
      <c r="L8" s="77">
        <v>133.19999999999999</v>
      </c>
      <c r="M8" s="77"/>
      <c r="N8" s="376"/>
      <c r="O8" s="354"/>
      <c r="P8" s="77"/>
      <c r="Q8" s="358"/>
      <c r="R8" s="853"/>
      <c r="S8" s="354"/>
      <c r="T8" s="77"/>
      <c r="U8" s="77"/>
      <c r="V8" s="853"/>
      <c r="W8" s="657" t="e">
        <f>V8/R8-1</f>
        <v>#DIV/0!</v>
      </c>
      <c r="X8" s="658">
        <f>V8-R8</f>
        <v>0</v>
      </c>
      <c r="Y8" s="1380" t="e">
        <f>V8/U8-1</f>
        <v>#DIV/0!</v>
      </c>
      <c r="Z8" s="1659" t="str">
        <f>B8</f>
        <v>II-VI Photonic Solutions</v>
      </c>
      <c r="AB8" s="1042" t="e">
        <f>W8</f>
        <v>#DIV/0!</v>
      </c>
      <c r="AC8" s="1661"/>
      <c r="AE8" s="98">
        <f t="shared" ref="AE8:AE24" si="0">SUM(C8:F8)</f>
        <v>376.4</v>
      </c>
      <c r="AF8" s="98">
        <f t="shared" ref="AF8:AF24" si="1">SUM(G8:J8)</f>
        <v>448.3</v>
      </c>
      <c r="AG8" s="98">
        <f t="shared" ref="AG8:AG24" si="2">SUM(K8:P8)</f>
        <v>250</v>
      </c>
      <c r="AH8" s="98">
        <f>SUM(O8:R8)</f>
        <v>0</v>
      </c>
      <c r="AI8" s="98">
        <f>SUM(S8:V8)</f>
        <v>0</v>
      </c>
      <c r="AJ8" s="50" t="e">
        <f>AI8/AH8-1</f>
        <v>#DIV/0!</v>
      </c>
    </row>
    <row r="9" spans="1:36" ht="16.5" customHeight="1">
      <c r="B9" s="317" t="s">
        <v>665</v>
      </c>
      <c r="C9" s="77">
        <v>84.489000000000004</v>
      </c>
      <c r="D9" s="53">
        <v>116.2</v>
      </c>
      <c r="E9" s="53">
        <v>135.304</v>
      </c>
      <c r="F9" s="376">
        <v>142</v>
      </c>
      <c r="G9" s="354">
        <v>114.7</v>
      </c>
      <c r="H9" s="77">
        <v>78.900000000000006</v>
      </c>
      <c r="I9" s="53">
        <v>104.998</v>
      </c>
      <c r="J9" s="376">
        <v>86.6</v>
      </c>
      <c r="K9" s="354">
        <v>72.941000000000003</v>
      </c>
      <c r="L9" s="77">
        <v>65</v>
      </c>
      <c r="M9" s="77"/>
      <c r="N9" s="376"/>
      <c r="O9" s="521"/>
      <c r="P9" s="358"/>
      <c r="Q9" s="358"/>
      <c r="R9" s="853"/>
      <c r="S9" s="354"/>
      <c r="T9" s="77"/>
      <c r="U9" s="77"/>
      <c r="V9" s="920"/>
      <c r="W9" s="605" t="e">
        <f>V9/R9-1</f>
        <v>#DIV/0!</v>
      </c>
      <c r="X9" s="922">
        <f>V9-R9</f>
        <v>0</v>
      </c>
      <c r="Y9" s="1380" t="e">
        <f>V9/U9-1</f>
        <v>#DIV/0!</v>
      </c>
      <c r="Z9" s="1659" t="str">
        <f>B9</f>
        <v>Acacia *</v>
      </c>
      <c r="AC9" s="1042" t="e">
        <f>W9</f>
        <v>#DIV/0!</v>
      </c>
      <c r="AE9" s="98">
        <f t="shared" si="0"/>
        <v>477.99300000000005</v>
      </c>
      <c r="AF9" s="98">
        <f t="shared" si="1"/>
        <v>385.19799999999998</v>
      </c>
      <c r="AG9" s="98">
        <f t="shared" si="2"/>
        <v>137.941</v>
      </c>
      <c r="AH9" s="98">
        <f>SUM(O9:R9)</f>
        <v>0</v>
      </c>
      <c r="AI9" s="98">
        <f>SUM(S9:V9)</f>
        <v>0</v>
      </c>
      <c r="AJ9" s="50" t="e">
        <f t="shared" ref="AJ9:AJ24" si="3">AI9/AH9-1</f>
        <v>#DIV/0!</v>
      </c>
    </row>
    <row r="10" spans="1:36" ht="16.5" customHeight="1">
      <c r="B10" s="317" t="s">
        <v>46</v>
      </c>
      <c r="C10" s="77">
        <v>150.44951379120542</v>
      </c>
      <c r="D10" s="53">
        <v>152.93469275282447</v>
      </c>
      <c r="E10" s="53">
        <v>161</v>
      </c>
      <c r="F10" s="376">
        <v>147</v>
      </c>
      <c r="G10" s="354">
        <v>184</v>
      </c>
      <c r="H10" s="77">
        <v>163.90556325191395</v>
      </c>
      <c r="I10" s="53">
        <v>151.55247492090146</v>
      </c>
      <c r="J10" s="376">
        <v>175</v>
      </c>
      <c r="K10" s="354">
        <v>189.88735762381219</v>
      </c>
      <c r="L10" s="77">
        <v>192.51269831316236</v>
      </c>
      <c r="M10" s="77"/>
      <c r="N10" s="376"/>
      <c r="O10" s="354"/>
      <c r="P10" s="77"/>
      <c r="Q10" s="77"/>
      <c r="R10" s="376"/>
      <c r="S10" s="354"/>
      <c r="T10" s="358"/>
      <c r="U10" s="77"/>
      <c r="V10" s="671"/>
      <c r="W10" s="605" t="e">
        <f>V10/R10-1</f>
        <v>#DIV/0!</v>
      </c>
      <c r="X10" s="922">
        <f>V10-R10</f>
        <v>0</v>
      </c>
      <c r="Y10" s="1380" t="e">
        <f>V10/U10-1</f>
        <v>#DIV/0!</v>
      </c>
      <c r="Z10" s="1659" t="str">
        <f>B10</f>
        <v>Accelink</v>
      </c>
      <c r="AB10" s="1042" t="e">
        <f t="shared" ref="AB10:AB23" si="4">W10</f>
        <v>#DIV/0!</v>
      </c>
      <c r="AC10" s="1661"/>
      <c r="AE10" s="98">
        <f t="shared" si="0"/>
        <v>611.38420654402989</v>
      </c>
      <c r="AF10" s="98">
        <f t="shared" si="1"/>
        <v>674.45803817281535</v>
      </c>
      <c r="AG10" s="98">
        <f t="shared" si="2"/>
        <v>382.40005593697458</v>
      </c>
      <c r="AH10" s="98">
        <f>SUM(O10:R10)</f>
        <v>0</v>
      </c>
      <c r="AI10" s="98">
        <f>SUM(S10:V10)</f>
        <v>0</v>
      </c>
      <c r="AJ10" s="50" t="e">
        <f t="shared" si="3"/>
        <v>#DIV/0!</v>
      </c>
    </row>
    <row r="11" spans="1:36" ht="16.5" customHeight="1">
      <c r="B11" s="61" t="s">
        <v>48</v>
      </c>
      <c r="C11" s="77">
        <v>50.4</v>
      </c>
      <c r="D11" s="53">
        <v>55.3</v>
      </c>
      <c r="E11" s="53">
        <v>70.099999999999994</v>
      </c>
      <c r="F11" s="376">
        <v>85</v>
      </c>
      <c r="G11" s="354">
        <v>96.2</v>
      </c>
      <c r="H11" s="77">
        <v>117.4</v>
      </c>
      <c r="I11" s="53">
        <v>88.879000000000005</v>
      </c>
      <c r="J11" s="376">
        <v>79.855000000000004</v>
      </c>
      <c r="K11" s="354">
        <v>65.2</v>
      </c>
      <c r="L11" s="555">
        <v>87.8</v>
      </c>
      <c r="M11" s="555"/>
      <c r="N11" s="376"/>
      <c r="O11" s="354"/>
      <c r="P11" s="77"/>
      <c r="Q11" s="77"/>
      <c r="R11" s="853"/>
      <c r="S11" s="354"/>
      <c r="T11" s="358"/>
      <c r="U11" s="358"/>
      <c r="V11" s="853"/>
      <c r="W11" s="605" t="e">
        <f>V11/R11-1</f>
        <v>#DIV/0!</v>
      </c>
      <c r="X11" s="922">
        <f>V11-R11</f>
        <v>0</v>
      </c>
      <c r="Y11" s="1380" t="e">
        <f>V11/U11-1</f>
        <v>#DIV/0!</v>
      </c>
      <c r="Z11" s="1659" t="str">
        <f>B11</f>
        <v>Applied Optoelectronics</v>
      </c>
      <c r="AC11" s="1042" t="e">
        <f>W11</f>
        <v>#DIV/0!</v>
      </c>
      <c r="AE11" s="98">
        <f t="shared" si="0"/>
        <v>260.79999999999995</v>
      </c>
      <c r="AF11" s="98">
        <f t="shared" si="1"/>
        <v>382.33400000000006</v>
      </c>
      <c r="AG11" s="98">
        <f t="shared" si="2"/>
        <v>153</v>
      </c>
      <c r="AH11" s="98">
        <f>SUM(O11:R11)</f>
        <v>0</v>
      </c>
      <c r="AI11" s="98">
        <f>SUM(S11:V11)</f>
        <v>0</v>
      </c>
      <c r="AJ11" s="50" t="e">
        <f t="shared" si="3"/>
        <v>#DIV/0!</v>
      </c>
    </row>
    <row r="12" spans="1:36" ht="16.5" customHeight="1">
      <c r="B12" s="61" t="s">
        <v>156</v>
      </c>
      <c r="C12" s="77">
        <v>12</v>
      </c>
      <c r="D12" s="53">
        <v>12</v>
      </c>
      <c r="E12" s="53">
        <v>12</v>
      </c>
      <c r="F12" s="376">
        <v>10</v>
      </c>
      <c r="G12" s="354">
        <v>7</v>
      </c>
      <c r="H12" s="77">
        <v>6.6750600590181044</v>
      </c>
      <c r="I12" s="53">
        <v>7.1365271954084522</v>
      </c>
      <c r="J12" s="913">
        <v>7.3</v>
      </c>
      <c r="K12" s="346">
        <v>6.0817711391160696</v>
      </c>
      <c r="L12" s="557" t="s">
        <v>418</v>
      </c>
      <c r="M12" s="557"/>
      <c r="N12" s="558"/>
      <c r="O12" s="558"/>
      <c r="P12" s="558"/>
      <c r="Q12" s="558"/>
      <c r="R12" s="1028"/>
      <c r="S12" s="558"/>
      <c r="T12" s="1384"/>
      <c r="U12" s="558"/>
      <c r="V12" s="1650"/>
      <c r="W12" s="1381"/>
      <c r="X12" s="1382"/>
      <c r="Y12" s="1383"/>
      <c r="Z12" s="1659"/>
      <c r="AB12" s="1042"/>
      <c r="AC12" s="1661"/>
      <c r="AE12" s="98">
        <f t="shared" si="0"/>
        <v>46</v>
      </c>
      <c r="AF12" s="98">
        <f t="shared" si="1"/>
        <v>28.111587254426556</v>
      </c>
      <c r="AG12" s="98">
        <f t="shared" si="2"/>
        <v>6.0817711391160696</v>
      </c>
      <c r="AH12" s="1662"/>
      <c r="AI12" s="1662"/>
      <c r="AJ12" s="1456"/>
    </row>
    <row r="13" spans="1:36" ht="16.5" customHeight="1">
      <c r="B13" s="317" t="s">
        <v>158</v>
      </c>
      <c r="C13" s="355">
        <v>22.371873279921701</v>
      </c>
      <c r="D13" s="355">
        <v>29.514038149474999</v>
      </c>
      <c r="E13" s="355">
        <v>25.587815126050401</v>
      </c>
      <c r="F13" s="376">
        <v>29.9189939225306</v>
      </c>
      <c r="G13" s="354">
        <v>27.8867102396514</v>
      </c>
      <c r="H13" s="77">
        <v>34.878141013488928</v>
      </c>
      <c r="I13" s="77">
        <v>34.670123858507509</v>
      </c>
      <c r="J13" s="376">
        <v>32.582224943681013</v>
      </c>
      <c r="K13" s="354">
        <v>28.00327229249265</v>
      </c>
      <c r="L13" s="556">
        <v>24.769549131498088</v>
      </c>
      <c r="M13" s="556"/>
      <c r="N13" s="853"/>
      <c r="O13" s="354"/>
      <c r="P13" s="77"/>
      <c r="Q13" s="77"/>
      <c r="R13" s="853"/>
      <c r="S13" s="354"/>
      <c r="T13" s="358"/>
      <c r="U13" s="77"/>
      <c r="V13" s="671"/>
      <c r="W13" s="605" t="e">
        <f>V13/R13-1</f>
        <v>#DIV/0!</v>
      </c>
      <c r="X13" s="922">
        <f>V13-R13</f>
        <v>0</v>
      </c>
      <c r="Y13" s="1380" t="e">
        <f>V13/U13-1</f>
        <v>#DIV/0!</v>
      </c>
      <c r="Z13" s="1659" t="str">
        <f>B13</f>
        <v>Eoptolink</v>
      </c>
      <c r="AC13" s="1042" t="e">
        <f>W13</f>
        <v>#DIV/0!</v>
      </c>
      <c r="AE13" s="98">
        <f t="shared" si="0"/>
        <v>107.3927204779777</v>
      </c>
      <c r="AF13" s="98">
        <f t="shared" si="1"/>
        <v>130.01720005532886</v>
      </c>
      <c r="AG13" s="98">
        <f t="shared" si="2"/>
        <v>52.772821423990735</v>
      </c>
      <c r="AH13" s="98">
        <f t="shared" ref="AH13:AH19" si="5">SUM(O13:R13)</f>
        <v>0</v>
      </c>
      <c r="AI13" s="98">
        <f>SUM(S13:V13)</f>
        <v>0</v>
      </c>
      <c r="AJ13" s="50" t="e">
        <f t="shared" si="3"/>
        <v>#DIV/0!</v>
      </c>
    </row>
    <row r="14" spans="1:36" ht="16.5" customHeight="1">
      <c r="B14" s="61" t="s">
        <v>51</v>
      </c>
      <c r="C14" s="77">
        <v>318.8</v>
      </c>
      <c r="D14" s="77">
        <v>341</v>
      </c>
      <c r="E14" s="53">
        <v>369.9</v>
      </c>
      <c r="F14" s="376">
        <v>381</v>
      </c>
      <c r="G14" s="354">
        <v>357.52699999999999</v>
      </c>
      <c r="H14" s="77">
        <v>341.8</v>
      </c>
      <c r="I14" s="355">
        <v>332.20499999999998</v>
      </c>
      <c r="J14" s="376">
        <v>332.40300000000002</v>
      </c>
      <c r="K14" s="354">
        <v>310</v>
      </c>
      <c r="L14" s="556">
        <v>317.3</v>
      </c>
      <c r="M14" s="556"/>
      <c r="N14" s="853"/>
      <c r="O14" s="354"/>
      <c r="P14" s="77"/>
      <c r="Q14" s="557"/>
      <c r="R14" s="1027"/>
      <c r="S14" s="558"/>
      <c r="T14" s="1384"/>
      <c r="U14" s="558"/>
      <c r="V14" s="1651"/>
      <c r="W14" s="1381"/>
      <c r="X14" s="1382"/>
      <c r="Y14" s="1383"/>
      <c r="Z14" s="1659"/>
      <c r="AB14" s="1042">
        <f t="shared" si="4"/>
        <v>0</v>
      </c>
      <c r="AC14" s="1661"/>
      <c r="AE14" s="98">
        <f t="shared" si="0"/>
        <v>1410.6999999999998</v>
      </c>
      <c r="AF14" s="98">
        <f t="shared" si="1"/>
        <v>1363.9349999999999</v>
      </c>
      <c r="AG14" s="98">
        <f t="shared" si="2"/>
        <v>627.29999999999995</v>
      </c>
      <c r="AH14" s="98">
        <f t="shared" si="5"/>
        <v>0</v>
      </c>
      <c r="AI14" s="1662"/>
      <c r="AJ14" s="1456"/>
    </row>
    <row r="15" spans="1:36" ht="16.5" customHeight="1">
      <c r="B15" s="61" t="s">
        <v>52</v>
      </c>
      <c r="C15" s="77">
        <v>142.59066723747785</v>
      </c>
      <c r="D15" s="77">
        <v>179.61913330334386</v>
      </c>
      <c r="E15" s="77">
        <v>164.23751686909583</v>
      </c>
      <c r="F15" s="376">
        <v>218</v>
      </c>
      <c r="G15" s="354">
        <v>197</v>
      </c>
      <c r="H15" s="77">
        <v>134.15231498359458</v>
      </c>
      <c r="I15" s="53">
        <v>162</v>
      </c>
      <c r="J15" s="376">
        <v>155</v>
      </c>
      <c r="K15" s="77">
        <v>145</v>
      </c>
      <c r="L15" s="77">
        <f>1.0035*K15</f>
        <v>145.50750000000002</v>
      </c>
      <c r="M15" s="77"/>
      <c r="N15" s="376"/>
      <c r="O15" s="354"/>
      <c r="P15" s="77"/>
      <c r="Q15" s="77"/>
      <c r="R15" s="376"/>
      <c r="S15" s="354"/>
      <c r="T15" s="358"/>
      <c r="U15" s="77"/>
      <c r="V15" s="853"/>
      <c r="W15" s="605" t="e">
        <f>V15/R15-1</f>
        <v>#DIV/0!</v>
      </c>
      <c r="X15" s="922">
        <f>V15-R15</f>
        <v>0</v>
      </c>
      <c r="Y15" s="1380" t="e">
        <f>V15/U15-1</f>
        <v>#DIV/0!</v>
      </c>
      <c r="Z15" s="1659" t="str">
        <f>B15</f>
        <v>Hisense</v>
      </c>
      <c r="AC15" s="1042" t="e">
        <f>W15</f>
        <v>#DIV/0!</v>
      </c>
      <c r="AE15" s="98">
        <f t="shared" si="0"/>
        <v>704.44731740991756</v>
      </c>
      <c r="AF15" s="98">
        <f t="shared" si="1"/>
        <v>648.15231498359458</v>
      </c>
      <c r="AG15" s="98">
        <f t="shared" si="2"/>
        <v>290.50750000000005</v>
      </c>
      <c r="AH15" s="98">
        <f t="shared" si="5"/>
        <v>0</v>
      </c>
      <c r="AI15" s="98">
        <f>SUM(S15:V15)</f>
        <v>0</v>
      </c>
      <c r="AJ15" s="50" t="e">
        <f t="shared" si="3"/>
        <v>#DIV/0!</v>
      </c>
    </row>
    <row r="16" spans="1:36" ht="16.5" customHeight="1">
      <c r="B16" s="317" t="s">
        <v>346</v>
      </c>
      <c r="C16" s="355">
        <v>46.960053853097321</v>
      </c>
      <c r="D16" s="355">
        <v>46.960053853097321</v>
      </c>
      <c r="E16" s="355">
        <v>50.916575266356539</v>
      </c>
      <c r="F16" s="376">
        <v>49.689984268140876</v>
      </c>
      <c r="G16" s="354">
        <v>53.957879448075531</v>
      </c>
      <c r="H16" s="77">
        <v>54.174261757200142</v>
      </c>
      <c r="I16" s="53">
        <v>72</v>
      </c>
      <c r="J16" s="376">
        <v>83</v>
      </c>
      <c r="K16" s="77">
        <v>70</v>
      </c>
      <c r="L16" s="77">
        <v>74</v>
      </c>
      <c r="M16" s="77"/>
      <c r="N16" s="376"/>
      <c r="O16" s="354"/>
      <c r="P16" s="77"/>
      <c r="Q16" s="77"/>
      <c r="R16" s="853"/>
      <c r="S16" s="354"/>
      <c r="T16" s="358"/>
      <c r="U16" s="358"/>
      <c r="V16" s="671"/>
      <c r="W16" s="605" t="e">
        <f>V16/R16-1</f>
        <v>#DIV/0!</v>
      </c>
      <c r="X16" s="922">
        <f>V16-R16</f>
        <v>0</v>
      </c>
      <c r="Y16" s="1380" t="e">
        <f>V16/U16-1</f>
        <v>#DIV/0!</v>
      </c>
      <c r="Z16" s="1659" t="str">
        <f>B16</f>
        <v>HGG</v>
      </c>
      <c r="AC16" s="1042" t="e">
        <f>W16</f>
        <v>#DIV/0!</v>
      </c>
      <c r="AE16" s="98">
        <f t="shared" si="0"/>
        <v>194.52666724069206</v>
      </c>
      <c r="AF16" s="98">
        <f t="shared" si="1"/>
        <v>263.13214120527567</v>
      </c>
      <c r="AG16" s="98">
        <f t="shared" si="2"/>
        <v>144</v>
      </c>
      <c r="AH16" s="98">
        <f t="shared" si="5"/>
        <v>0</v>
      </c>
      <c r="AI16" s="98">
        <f>SUM(S16:V16)</f>
        <v>0</v>
      </c>
      <c r="AJ16" s="50" t="e">
        <f t="shared" si="3"/>
        <v>#DIV/0!</v>
      </c>
    </row>
    <row r="17" spans="2:36" ht="16.5" customHeight="1">
      <c r="B17" s="61" t="s">
        <v>161</v>
      </c>
      <c r="C17" s="77">
        <v>55</v>
      </c>
      <c r="D17" s="77">
        <v>60</v>
      </c>
      <c r="E17" s="53">
        <v>88</v>
      </c>
      <c r="F17" s="376">
        <v>93.5</v>
      </c>
      <c r="G17" s="521">
        <v>98</v>
      </c>
      <c r="H17" s="77">
        <v>153</v>
      </c>
      <c r="I17" s="53">
        <v>171</v>
      </c>
      <c r="J17" s="376">
        <v>184</v>
      </c>
      <c r="K17" s="77">
        <v>220.0931344786357</v>
      </c>
      <c r="L17" s="77">
        <v>223.7097886749859</v>
      </c>
      <c r="M17" s="77"/>
      <c r="N17" s="376"/>
      <c r="O17" s="354"/>
      <c r="P17" s="77"/>
      <c r="Q17" s="77"/>
      <c r="R17" s="853"/>
      <c r="S17" s="354"/>
      <c r="T17" s="358"/>
      <c r="U17" s="358"/>
      <c r="V17" s="920"/>
      <c r="W17" s="605" t="e">
        <f>V17/R17-1</f>
        <v>#DIV/0!</v>
      </c>
      <c r="X17" s="922">
        <f>V17-R17</f>
        <v>0</v>
      </c>
      <c r="Y17" s="1380" t="e">
        <f>V17/U17-1</f>
        <v>#DIV/0!</v>
      </c>
      <c r="Z17" s="1659" t="str">
        <f>B17</f>
        <v>Innolight</v>
      </c>
      <c r="AB17" s="1042" t="e">
        <f t="shared" si="4"/>
        <v>#DIV/0!</v>
      </c>
      <c r="AC17" s="1661"/>
      <c r="AE17" s="98">
        <f t="shared" si="0"/>
        <v>296.5</v>
      </c>
      <c r="AF17" s="98">
        <f t="shared" si="1"/>
        <v>606</v>
      </c>
      <c r="AG17" s="98">
        <f t="shared" si="2"/>
        <v>443.80292315362158</v>
      </c>
      <c r="AH17" s="98">
        <f t="shared" si="5"/>
        <v>0</v>
      </c>
      <c r="AI17" s="98">
        <f>SUM(S17:V17)</f>
        <v>0</v>
      </c>
      <c r="AJ17" s="50" t="e">
        <f t="shared" si="3"/>
        <v>#DIV/0!</v>
      </c>
    </row>
    <row r="18" spans="2:36" ht="16.5" customHeight="1">
      <c r="B18" s="317" t="s">
        <v>464</v>
      </c>
      <c r="C18" s="77">
        <v>197.2</v>
      </c>
      <c r="D18" s="53">
        <v>201.2</v>
      </c>
      <c r="E18" s="53">
        <v>218.3</v>
      </c>
      <c r="F18" s="376">
        <v>237</v>
      </c>
      <c r="G18" s="354">
        <v>216.1</v>
      </c>
      <c r="H18" s="77">
        <v>186.8</v>
      </c>
      <c r="I18" s="53">
        <v>207.9</v>
      </c>
      <c r="J18" s="376">
        <v>360.1</v>
      </c>
      <c r="K18" s="354">
        <v>246.3</v>
      </c>
      <c r="L18" s="77">
        <v>244.9</v>
      </c>
      <c r="M18" s="77"/>
      <c r="N18" s="376"/>
      <c r="O18" s="354"/>
      <c r="P18" s="77"/>
      <c r="Q18" s="77"/>
      <c r="R18" s="853"/>
      <c r="S18" s="354"/>
      <c r="T18" s="358"/>
      <c r="U18" s="313"/>
      <c r="V18" s="853"/>
      <c r="W18" s="605" t="e">
        <f>V18/R18-1</f>
        <v>#DIV/0!</v>
      </c>
      <c r="X18" s="922">
        <f>V18-R18</f>
        <v>0</v>
      </c>
      <c r="Y18" s="1380" t="e">
        <f>V18/U18-1</f>
        <v>#DIV/0!</v>
      </c>
      <c r="Z18" s="1659" t="str">
        <f>B18</f>
        <v>Lumentum (optical comm)</v>
      </c>
      <c r="AB18" s="1042" t="e">
        <f t="shared" si="4"/>
        <v>#DIV/0!</v>
      </c>
      <c r="AC18" s="1661"/>
      <c r="AE18" s="98">
        <f t="shared" si="0"/>
        <v>853.7</v>
      </c>
      <c r="AF18" s="98">
        <f t="shared" si="1"/>
        <v>970.9</v>
      </c>
      <c r="AG18" s="98">
        <f t="shared" si="2"/>
        <v>491.20000000000005</v>
      </c>
      <c r="AH18" s="98">
        <f t="shared" si="5"/>
        <v>0</v>
      </c>
      <c r="AI18" s="98">
        <f>SUM(S18:V18)</f>
        <v>0</v>
      </c>
      <c r="AJ18" s="50" t="e">
        <f t="shared" si="3"/>
        <v>#DIV/0!</v>
      </c>
    </row>
    <row r="19" spans="2:36" ht="16.5" customHeight="1">
      <c r="B19" s="61" t="s">
        <v>53</v>
      </c>
      <c r="C19" s="77">
        <v>99.1</v>
      </c>
      <c r="D19" s="53">
        <v>99.1</v>
      </c>
      <c r="E19" s="53">
        <v>103.3</v>
      </c>
      <c r="F19" s="376">
        <v>109.8</v>
      </c>
      <c r="G19" s="354">
        <v>71.7</v>
      </c>
      <c r="H19" s="77">
        <v>73</v>
      </c>
      <c r="I19" s="53">
        <v>71.120999999999995</v>
      </c>
      <c r="J19" s="376">
        <v>76.900000000000006</v>
      </c>
      <c r="K19" s="354">
        <v>68.599999999999994</v>
      </c>
      <c r="L19" s="77">
        <v>81.099999999999994</v>
      </c>
      <c r="M19" s="77"/>
      <c r="N19" s="376"/>
      <c r="O19" s="354"/>
      <c r="P19" s="77"/>
      <c r="Q19" s="77"/>
      <c r="R19" s="853"/>
      <c r="S19" s="354"/>
      <c r="T19" s="358"/>
      <c r="U19" s="358"/>
      <c r="V19" s="853"/>
      <c r="W19" s="605" t="e">
        <f>V19/R19-1</f>
        <v>#DIV/0!</v>
      </c>
      <c r="X19" s="922">
        <f>V19-R19</f>
        <v>0</v>
      </c>
      <c r="Y19" s="1380" t="e">
        <f>V19/U19-1</f>
        <v>#DIV/0!</v>
      </c>
      <c r="Z19" s="1659" t="str">
        <f>B19</f>
        <v>NeoPhotonics</v>
      </c>
      <c r="AC19" s="1042" t="e">
        <f>W19</f>
        <v>#DIV/0!</v>
      </c>
      <c r="AE19" s="98">
        <f t="shared" si="0"/>
        <v>411.3</v>
      </c>
      <c r="AF19" s="98">
        <f t="shared" si="1"/>
        <v>292.721</v>
      </c>
      <c r="AG19" s="98">
        <f t="shared" si="2"/>
        <v>149.69999999999999</v>
      </c>
      <c r="AH19" s="98">
        <f t="shared" si="5"/>
        <v>0</v>
      </c>
      <c r="AI19" s="98">
        <f>SUM(S19:V19)</f>
        <v>0</v>
      </c>
      <c r="AJ19" s="50" t="e">
        <f t="shared" si="3"/>
        <v>#DIV/0!</v>
      </c>
    </row>
    <row r="20" spans="2:36" ht="16.5" customHeight="1">
      <c r="B20" s="61" t="s">
        <v>96</v>
      </c>
      <c r="C20" s="77">
        <v>101.1</v>
      </c>
      <c r="D20" s="53">
        <v>125.185</v>
      </c>
      <c r="E20" s="53">
        <v>135.49199999999999</v>
      </c>
      <c r="F20" s="376">
        <v>154</v>
      </c>
      <c r="G20" s="354">
        <v>162</v>
      </c>
      <c r="H20" s="77">
        <v>149</v>
      </c>
      <c r="I20" s="77">
        <v>155.59800000000001</v>
      </c>
      <c r="J20" s="376">
        <v>139.33500000000001</v>
      </c>
      <c r="K20" s="354">
        <v>127.3</v>
      </c>
      <c r="L20" s="77">
        <v>120.944</v>
      </c>
      <c r="M20" s="77"/>
      <c r="N20" s="376"/>
      <c r="O20" s="558"/>
      <c r="P20" s="1014"/>
      <c r="Q20" s="1014"/>
      <c r="R20" s="1028"/>
      <c r="S20" s="558"/>
      <c r="T20" s="927"/>
      <c r="U20" s="968"/>
      <c r="V20" s="1650"/>
      <c r="W20" s="1381"/>
      <c r="X20" s="1382"/>
      <c r="Y20" s="1383"/>
      <c r="Z20" s="1659"/>
      <c r="AB20" s="1042"/>
      <c r="AC20" s="1661"/>
      <c r="AE20" s="98">
        <f t="shared" si="0"/>
        <v>515.77700000000004</v>
      </c>
      <c r="AF20" s="98">
        <f t="shared" si="1"/>
        <v>605.93299999999999</v>
      </c>
      <c r="AG20" s="98">
        <f t="shared" si="2"/>
        <v>248.244</v>
      </c>
      <c r="AH20" s="1662"/>
      <c r="AI20" s="1662"/>
      <c r="AJ20" s="1456"/>
    </row>
    <row r="21" spans="2:36" ht="16.5" customHeight="1">
      <c r="B21" s="61" t="s">
        <v>163</v>
      </c>
      <c r="C21" s="355">
        <v>13.607873746222266</v>
      </c>
      <c r="D21" s="1043">
        <v>13.354742881217851</v>
      </c>
      <c r="E21" s="1043">
        <v>16.949070840635351</v>
      </c>
      <c r="F21" s="376">
        <v>24.856084539520594</v>
      </c>
      <c r="G21" s="354">
        <v>20.245789248394285</v>
      </c>
      <c r="H21" s="355">
        <v>17.374198050997453</v>
      </c>
      <c r="I21" s="355">
        <v>14.760861766622105</v>
      </c>
      <c r="J21" s="376">
        <v>15.234050035451244</v>
      </c>
      <c r="K21" s="354">
        <v>16.096724757294414</v>
      </c>
      <c r="L21" s="355">
        <v>17.254161954910519</v>
      </c>
      <c r="M21" s="355"/>
      <c r="N21" s="376"/>
      <c r="O21" s="354"/>
      <c r="P21" s="77"/>
      <c r="Q21" s="77"/>
      <c r="R21" s="853"/>
      <c r="S21" s="354"/>
      <c r="T21" s="358"/>
      <c r="U21" s="358"/>
      <c r="V21" s="853"/>
      <c r="W21" s="605" t="e">
        <f>V21/R21-1</f>
        <v>#DIV/0!</v>
      </c>
      <c r="X21" s="922">
        <f>V21-R21</f>
        <v>0</v>
      </c>
      <c r="Y21" s="1380" t="e">
        <f>V21/U21-1</f>
        <v>#DIV/0!</v>
      </c>
      <c r="Z21" s="1659" t="str">
        <f>B21</f>
        <v>OE Solutions</v>
      </c>
      <c r="AB21" s="1042"/>
      <c r="AC21" s="1661"/>
      <c r="AE21" s="98">
        <f t="shared" si="0"/>
        <v>68.767772007596065</v>
      </c>
      <c r="AF21" s="98">
        <f t="shared" si="1"/>
        <v>67.614899101465085</v>
      </c>
      <c r="AG21" s="98">
        <f t="shared" si="2"/>
        <v>33.350886712204932</v>
      </c>
      <c r="AH21" s="98">
        <f>SUM(O21:R21)</f>
        <v>0</v>
      </c>
      <c r="AI21" s="98">
        <f>SUM(S21:V21)</f>
        <v>0</v>
      </c>
      <c r="AJ21" s="50" t="e">
        <f t="shared" si="3"/>
        <v>#DIV/0!</v>
      </c>
    </row>
    <row r="22" spans="2:36" ht="16.5" customHeight="1">
      <c r="B22" s="61" t="s">
        <v>54</v>
      </c>
      <c r="C22" s="77">
        <v>48</v>
      </c>
      <c r="D22" s="53">
        <v>48</v>
      </c>
      <c r="E22" s="53">
        <v>52</v>
      </c>
      <c r="F22" s="376">
        <v>57.889229896322277</v>
      </c>
      <c r="G22" s="354">
        <v>55</v>
      </c>
      <c r="H22" s="77">
        <v>41</v>
      </c>
      <c r="I22" s="53">
        <v>68.5</v>
      </c>
      <c r="J22" s="376">
        <v>79.26127045901157</v>
      </c>
      <c r="K22" s="354">
        <v>77.140594059405942</v>
      </c>
      <c r="L22" s="77">
        <v>76.937132081241558</v>
      </c>
      <c r="M22" s="77"/>
      <c r="N22" s="376"/>
      <c r="O22" s="354"/>
      <c r="P22" s="77"/>
      <c r="Q22" s="77"/>
      <c r="R22" s="853"/>
      <c r="S22" s="354"/>
      <c r="T22" s="358"/>
      <c r="U22" s="358"/>
      <c r="V22" s="671"/>
      <c r="W22" s="605" t="e">
        <f>V22/R22-1</f>
        <v>#DIV/0!</v>
      </c>
      <c r="X22" s="922">
        <f>V22-R22</f>
        <v>0</v>
      </c>
      <c r="Y22" s="1380" t="e">
        <f>V22/U22-1</f>
        <v>#DIV/0!</v>
      </c>
      <c r="Z22" s="1659" t="str">
        <f>B22</f>
        <v>O-Net</v>
      </c>
      <c r="AC22" s="1042" t="e">
        <f>W22</f>
        <v>#DIV/0!</v>
      </c>
      <c r="AE22" s="98">
        <f t="shared" si="0"/>
        <v>205.88922989632226</v>
      </c>
      <c r="AF22" s="98">
        <f t="shared" si="1"/>
        <v>243.76127045901157</v>
      </c>
      <c r="AG22" s="98">
        <f t="shared" si="2"/>
        <v>154.07772614064748</v>
      </c>
      <c r="AH22" s="98">
        <f>SUM(O22:R22)</f>
        <v>0</v>
      </c>
      <c r="AI22" s="98">
        <f>SUM(S22:V22)</f>
        <v>0</v>
      </c>
      <c r="AJ22" s="50" t="e">
        <f t="shared" si="3"/>
        <v>#DIV/0!</v>
      </c>
    </row>
    <row r="23" spans="2:36" ht="16.5" customHeight="1">
      <c r="B23" s="61" t="s">
        <v>56</v>
      </c>
      <c r="C23" s="77">
        <v>144.02238700372541</v>
      </c>
      <c r="D23" s="77">
        <v>148.30991581558402</v>
      </c>
      <c r="E23" s="77">
        <v>173.78761738591282</v>
      </c>
      <c r="F23" s="376">
        <v>176</v>
      </c>
      <c r="G23" s="354">
        <v>172.7</v>
      </c>
      <c r="H23" s="77">
        <v>164</v>
      </c>
      <c r="I23" s="77">
        <v>139.83747154431131</v>
      </c>
      <c r="J23" s="376">
        <v>143.31200704388237</v>
      </c>
      <c r="K23" s="354">
        <v>162.1910481758533</v>
      </c>
      <c r="L23" s="77">
        <v>156.51825944905485</v>
      </c>
      <c r="M23" s="77"/>
      <c r="N23" s="853"/>
      <c r="O23" s="354"/>
      <c r="P23" s="77"/>
      <c r="Q23" s="77"/>
      <c r="R23" s="853"/>
      <c r="S23" s="354"/>
      <c r="T23" s="77"/>
      <c r="U23" s="77"/>
      <c r="V23" s="853"/>
      <c r="W23" s="605" t="e">
        <f>V23/R23-1</f>
        <v>#DIV/0!</v>
      </c>
      <c r="X23" s="922">
        <f>V23-R23</f>
        <v>0</v>
      </c>
      <c r="Y23" s="1380" t="e">
        <f>V23/U23-1</f>
        <v>#DIV/0!</v>
      </c>
      <c r="Z23" s="1659" t="str">
        <f>B23</f>
        <v>Sumitomo</v>
      </c>
      <c r="AB23" s="1042" t="e">
        <f t="shared" si="4"/>
        <v>#DIV/0!</v>
      </c>
      <c r="AC23" s="1661"/>
      <c r="AE23" s="98">
        <f t="shared" si="0"/>
        <v>642.11992020522234</v>
      </c>
      <c r="AF23" s="98">
        <f t="shared" si="1"/>
        <v>619.84947858819373</v>
      </c>
      <c r="AG23" s="98">
        <f t="shared" si="2"/>
        <v>318.70930762490815</v>
      </c>
      <c r="AH23" s="98">
        <f>SUM(O23:R23)</f>
        <v>0</v>
      </c>
      <c r="AI23" s="98">
        <f>SUM(S23:V23)</f>
        <v>0</v>
      </c>
      <c r="AJ23" s="50" t="e">
        <f t="shared" si="3"/>
        <v>#DIV/0!</v>
      </c>
    </row>
    <row r="24" spans="2:36" ht="16.5" customHeight="1">
      <c r="B24" s="61" t="s">
        <v>19</v>
      </c>
      <c r="C24" s="54">
        <f>SUM(C8:C23)</f>
        <v>1566.69136891165</v>
      </c>
      <c r="D24" s="54">
        <f>SUM(D8:D23)</f>
        <v>1727.7775767555424</v>
      </c>
      <c r="E24" s="54">
        <f t="shared" ref="E24:N24" si="6">SUM(E8:E23)</f>
        <v>1872.674595488051</v>
      </c>
      <c r="F24" s="377">
        <f t="shared" si="6"/>
        <v>2016.5542926265146</v>
      </c>
      <c r="G24" s="54">
        <f t="shared" si="6"/>
        <v>1943.1173789361212</v>
      </c>
      <c r="H24" s="77">
        <f t="shared" si="6"/>
        <v>1828.7595391162131</v>
      </c>
      <c r="I24" s="77">
        <f t="shared" si="6"/>
        <v>1898.158459285751</v>
      </c>
      <c r="J24" s="377">
        <f t="shared" si="6"/>
        <v>2060.3825524820263</v>
      </c>
      <c r="K24" s="54">
        <f t="shared" si="6"/>
        <v>1921.6349025266099</v>
      </c>
      <c r="L24" s="77">
        <f t="shared" si="6"/>
        <v>1961.4530896048534</v>
      </c>
      <c r="M24" s="77">
        <f t="shared" si="6"/>
        <v>0</v>
      </c>
      <c r="N24" s="377">
        <f t="shared" si="6"/>
        <v>0</v>
      </c>
      <c r="O24" s="54">
        <f>SUM(O8:O23)</f>
        <v>0</v>
      </c>
      <c r="P24" s="77">
        <f t="shared" ref="P24" si="7">SUM(P8:P23)</f>
        <v>0</v>
      </c>
      <c r="Q24" s="77">
        <f t="shared" ref="Q24:V24" si="8">SUM(Q8:Q23)</f>
        <v>0</v>
      </c>
      <c r="R24" s="853">
        <f t="shared" si="8"/>
        <v>0</v>
      </c>
      <c r="S24" s="54">
        <f t="shared" si="8"/>
        <v>0</v>
      </c>
      <c r="T24" s="54">
        <f t="shared" si="8"/>
        <v>0</v>
      </c>
      <c r="U24" s="54">
        <f t="shared" si="8"/>
        <v>0</v>
      </c>
      <c r="V24" s="54">
        <f t="shared" si="8"/>
        <v>0</v>
      </c>
      <c r="W24" s="1665" t="e">
        <f>V24/R24-1</f>
        <v>#DIV/0!</v>
      </c>
      <c r="X24" s="1666">
        <f>V24-R24</f>
        <v>0</v>
      </c>
      <c r="Y24" s="1667" t="e">
        <f>V24/U24-1</f>
        <v>#DIV/0!</v>
      </c>
      <c r="Z24" s="1668" t="str">
        <f>B24</f>
        <v>Total</v>
      </c>
      <c r="AA24" s="1669"/>
      <c r="AB24" s="1669"/>
      <c r="AC24" s="1669"/>
      <c r="AD24" s="1669"/>
      <c r="AE24" s="1663">
        <f t="shared" si="0"/>
        <v>7183.6978337817573</v>
      </c>
      <c r="AF24" s="1663">
        <f t="shared" si="1"/>
        <v>7730.4179298201107</v>
      </c>
      <c r="AG24" s="1663">
        <f t="shared" si="2"/>
        <v>3883.0879921314636</v>
      </c>
      <c r="AH24" s="1663">
        <f>SUM(O24:R24)</f>
        <v>0</v>
      </c>
      <c r="AI24" s="1663">
        <f>SUM(S24:V24)</f>
        <v>0</v>
      </c>
      <c r="AJ24" s="1664" t="e">
        <f t="shared" si="3"/>
        <v>#DIV/0!</v>
      </c>
    </row>
    <row r="25" spans="2:36" ht="16.5" customHeight="1">
      <c r="B25" s="68" t="s">
        <v>94</v>
      </c>
      <c r="C25" s="49">
        <v>0.21145030751046678</v>
      </c>
      <c r="D25" s="49">
        <v>0.29964158234486171</v>
      </c>
      <c r="E25" s="49">
        <v>0.33384625904639553</v>
      </c>
      <c r="F25" s="49">
        <v>0.37113188417119014</v>
      </c>
      <c r="G25" s="49">
        <f t="shared" ref="G25:Q25" si="9">G24/(C24)-1</f>
        <v>0.2402681328907601</v>
      </c>
      <c r="H25" s="49">
        <f t="shared" si="9"/>
        <v>5.8446158648670865E-2</v>
      </c>
      <c r="I25" s="49">
        <f t="shared" si="9"/>
        <v>1.3608271217594226E-2</v>
      </c>
      <c r="J25" s="547">
        <f t="shared" si="9"/>
        <v>2.1734232505303153E-2</v>
      </c>
      <c r="K25" s="49">
        <f t="shared" si="9"/>
        <v>-1.1055676122496139E-2</v>
      </c>
      <c r="L25" s="49">
        <f t="shared" si="9"/>
        <v>7.2559321031767432E-2</v>
      </c>
      <c r="M25" s="49">
        <f>M24/(I24)-1</f>
        <v>-1</v>
      </c>
      <c r="N25" s="547">
        <f t="shared" si="9"/>
        <v>-1</v>
      </c>
      <c r="O25" s="547">
        <f t="shared" si="9"/>
        <v>-1</v>
      </c>
      <c r="P25" s="547">
        <f t="shared" si="9"/>
        <v>-1</v>
      </c>
      <c r="Q25" s="547" t="e">
        <f t="shared" si="9"/>
        <v>#DIV/0!</v>
      </c>
      <c r="R25" s="547" t="e">
        <f t="shared" ref="R25:V25" si="10">R24/(N24)-1</f>
        <v>#DIV/0!</v>
      </c>
      <c r="S25" s="547" t="e">
        <f t="shared" si="10"/>
        <v>#DIV/0!</v>
      </c>
      <c r="T25" s="547" t="e">
        <f t="shared" si="10"/>
        <v>#DIV/0!</v>
      </c>
      <c r="U25" s="547" t="e">
        <f t="shared" si="10"/>
        <v>#DIV/0!</v>
      </c>
      <c r="V25" s="547" t="e">
        <f t="shared" si="10"/>
        <v>#DIV/0!</v>
      </c>
      <c r="W25" s="1036" t="s">
        <v>530</v>
      </c>
    </row>
    <row r="26" spans="2:36">
      <c r="B26" s="51"/>
      <c r="C26" s="51"/>
      <c r="D26" s="51"/>
      <c r="E26" s="51"/>
      <c r="F26" s="49">
        <v>0.30637453624552036</v>
      </c>
      <c r="G26" s="50">
        <f>G24/F24-1</f>
        <v>-3.641702777798439E-2</v>
      </c>
      <c r="H26" s="50">
        <f t="shared" ref="H26:Q26" si="11">H24/G24-1</f>
        <v>-5.8852769811837291E-2</v>
      </c>
      <c r="I26" s="50">
        <f t="shared" si="11"/>
        <v>3.7948630579981213E-2</v>
      </c>
      <c r="J26" s="50">
        <f t="shared" si="11"/>
        <v>8.5463936060068413E-2</v>
      </c>
      <c r="K26" s="50">
        <f t="shared" si="11"/>
        <v>-6.7340722618852933E-2</v>
      </c>
      <c r="L26" s="50">
        <f t="shared" si="11"/>
        <v>2.0720994932954984E-2</v>
      </c>
      <c r="M26" s="50">
        <f t="shared" si="11"/>
        <v>-1</v>
      </c>
      <c r="N26" s="50" t="e">
        <f t="shared" si="11"/>
        <v>#DIV/0!</v>
      </c>
      <c r="O26" s="50" t="e">
        <f t="shared" si="11"/>
        <v>#DIV/0!</v>
      </c>
      <c r="P26" s="50" t="e">
        <f t="shared" si="11"/>
        <v>#DIV/0!</v>
      </c>
      <c r="Q26" s="50" t="e">
        <f t="shared" si="11"/>
        <v>#DIV/0!</v>
      </c>
      <c r="R26" s="50" t="e">
        <f t="shared" ref="R26:V26" si="12">R24/Q24-1</f>
        <v>#DIV/0!</v>
      </c>
      <c r="S26" s="50" t="e">
        <f t="shared" si="12"/>
        <v>#DIV/0!</v>
      </c>
      <c r="T26" s="50" t="e">
        <f t="shared" si="12"/>
        <v>#DIV/0!</v>
      </c>
      <c r="U26" s="50" t="e">
        <f t="shared" si="12"/>
        <v>#DIV/0!</v>
      </c>
      <c r="V26" s="50" t="e">
        <f t="shared" si="12"/>
        <v>#DIV/0!</v>
      </c>
      <c r="W26" s="503" t="s">
        <v>529</v>
      </c>
    </row>
    <row r="27" spans="2:36">
      <c r="B27" s="51"/>
      <c r="C27" s="98">
        <v>6139.9470135078491</v>
      </c>
      <c r="D27" s="98">
        <v>6568.0276285603068</v>
      </c>
      <c r="E27" s="98">
        <v>7063.9604779583224</v>
      </c>
      <c r="F27" s="98">
        <v>7638.5500617741618</v>
      </c>
      <c r="G27" s="98">
        <f t="shared" ref="G27:N27" si="13">SUM(D24:G24)</f>
        <v>7560.1238438062292</v>
      </c>
      <c r="H27" s="98">
        <f t="shared" si="13"/>
        <v>7661.1058061669</v>
      </c>
      <c r="I27" s="98">
        <f t="shared" si="13"/>
        <v>7686.5896699646</v>
      </c>
      <c r="J27" s="98">
        <f t="shared" si="13"/>
        <v>7730.4179298201107</v>
      </c>
      <c r="K27" s="98">
        <f t="shared" si="13"/>
        <v>7708.9354534106005</v>
      </c>
      <c r="L27" s="98">
        <f t="shared" si="13"/>
        <v>7841.6290038992411</v>
      </c>
      <c r="M27" s="98">
        <f t="shared" si="13"/>
        <v>5943.4705446134894</v>
      </c>
      <c r="N27" s="98">
        <f t="shared" si="13"/>
        <v>3883.0879921314636</v>
      </c>
      <c r="O27" s="98">
        <f t="shared" ref="O27:V27" si="14">SUM(L24:O24)</f>
        <v>1961.4530896048534</v>
      </c>
      <c r="P27" s="98">
        <f t="shared" si="14"/>
        <v>0</v>
      </c>
      <c r="Q27" s="98">
        <f t="shared" si="14"/>
        <v>0</v>
      </c>
      <c r="R27" s="98">
        <f t="shared" si="14"/>
        <v>0</v>
      </c>
      <c r="S27" s="98">
        <f t="shared" si="14"/>
        <v>0</v>
      </c>
      <c r="T27" s="98">
        <f t="shared" si="14"/>
        <v>0</v>
      </c>
      <c r="U27" s="98">
        <f t="shared" si="14"/>
        <v>0</v>
      </c>
      <c r="V27" s="98">
        <f t="shared" si="14"/>
        <v>0</v>
      </c>
      <c r="W27" s="1038" t="s">
        <v>528</v>
      </c>
      <c r="X27" s="98"/>
      <c r="Y27" s="98"/>
    </row>
    <row r="28" spans="2:36">
      <c r="C28" s="49">
        <v>0.18307321569776835</v>
      </c>
      <c r="D28" s="49">
        <v>0.23098173442543501</v>
      </c>
      <c r="E28" s="49">
        <v>0.27327498274313822</v>
      </c>
      <c r="F28" s="49">
        <v>0.30637453624552036</v>
      </c>
      <c r="G28" s="49">
        <f t="shared" ref="G28:M28" si="15">G27/C27-1</f>
        <v>0.23130115409367513</v>
      </c>
      <c r="H28" s="49">
        <f t="shared" si="15"/>
        <v>0.16642411381667599</v>
      </c>
      <c r="I28" s="49">
        <f t="shared" si="15"/>
        <v>8.8141658485925589E-2</v>
      </c>
      <c r="J28" s="49">
        <f t="shared" si="15"/>
        <v>1.2026872548192902E-2</v>
      </c>
      <c r="K28" s="49">
        <f t="shared" si="15"/>
        <v>1.9683752895964579E-2</v>
      </c>
      <c r="L28" s="49">
        <f t="shared" si="15"/>
        <v>2.3563595426005834E-2</v>
      </c>
      <c r="M28" s="49">
        <f t="shared" si="15"/>
        <v>-0.22677405718199839</v>
      </c>
      <c r="N28" s="49">
        <f t="shared" ref="N28:V28" si="16">N27/J27-1</f>
        <v>-0.49768718491241726</v>
      </c>
      <c r="O28" s="49">
        <f t="shared" si="16"/>
        <v>-0.74556109576231255</v>
      </c>
      <c r="P28" s="49">
        <f t="shared" si="16"/>
        <v>-1</v>
      </c>
      <c r="Q28" s="49">
        <f t="shared" si="16"/>
        <v>-1</v>
      </c>
      <c r="R28" s="49">
        <f t="shared" si="16"/>
        <v>-1</v>
      </c>
      <c r="S28" s="49">
        <f t="shared" si="16"/>
        <v>-1</v>
      </c>
      <c r="T28" s="49" t="e">
        <f t="shared" si="16"/>
        <v>#DIV/0!</v>
      </c>
      <c r="U28" s="49" t="e">
        <f t="shared" si="16"/>
        <v>#DIV/0!</v>
      </c>
      <c r="V28" s="49" t="e">
        <f t="shared" si="16"/>
        <v>#DIV/0!</v>
      </c>
      <c r="W28" s="1037" t="s">
        <v>527</v>
      </c>
      <c r="X28" s="49"/>
      <c r="Y28" s="49"/>
    </row>
    <row r="29" spans="2:36">
      <c r="J29" s="1039">
        <f>J18+J20</f>
        <v>499.43500000000006</v>
      </c>
      <c r="K29" s="1039">
        <f t="shared" ref="K29:M29" si="17">K18+K20</f>
        <v>373.6</v>
      </c>
      <c r="L29" s="1039">
        <f t="shared" si="17"/>
        <v>365.84399999999999</v>
      </c>
      <c r="M29" s="1039">
        <f t="shared" si="17"/>
        <v>0</v>
      </c>
      <c r="N29" s="1039">
        <f>N18+N20</f>
        <v>0</v>
      </c>
      <c r="O29" s="1039">
        <f t="shared" ref="O29:T29" si="18">O18</f>
        <v>0</v>
      </c>
      <c r="P29" s="1039">
        <f t="shared" si="18"/>
        <v>0</v>
      </c>
      <c r="Q29" s="1039">
        <f t="shared" si="18"/>
        <v>0</v>
      </c>
      <c r="R29" s="1039">
        <f t="shared" si="18"/>
        <v>0</v>
      </c>
      <c r="S29" s="1039">
        <f t="shared" si="18"/>
        <v>0</v>
      </c>
      <c r="T29" s="1039">
        <f t="shared" si="18"/>
        <v>0</v>
      </c>
      <c r="U29" s="1039">
        <f t="shared" ref="U29:V29" si="19">U18</f>
        <v>0</v>
      </c>
      <c r="V29" s="1039">
        <f t="shared" si="19"/>
        <v>0</v>
      </c>
      <c r="W29" s="1037" t="s">
        <v>531</v>
      </c>
    </row>
    <row r="30" spans="2:36">
      <c r="G30" s="5"/>
      <c r="J30" s="51"/>
      <c r="K30" s="51"/>
      <c r="L30" s="51"/>
      <c r="M30" s="51"/>
      <c r="N30" s="51"/>
      <c r="O30" s="50" t="e">
        <f t="shared" ref="O30:V30" si="20">O29/N29-1</f>
        <v>#DIV/0!</v>
      </c>
      <c r="P30" s="50" t="e">
        <f t="shared" si="20"/>
        <v>#DIV/0!</v>
      </c>
      <c r="Q30" s="50" t="e">
        <f t="shared" si="20"/>
        <v>#DIV/0!</v>
      </c>
      <c r="R30" s="50" t="e">
        <f t="shared" si="20"/>
        <v>#DIV/0!</v>
      </c>
      <c r="S30" s="50" t="e">
        <f t="shared" si="20"/>
        <v>#DIV/0!</v>
      </c>
      <c r="T30" s="50" t="e">
        <f t="shared" si="20"/>
        <v>#DIV/0!</v>
      </c>
      <c r="U30" s="50" t="e">
        <f t="shared" si="20"/>
        <v>#DIV/0!</v>
      </c>
      <c r="V30" s="50" t="e">
        <f t="shared" si="20"/>
        <v>#DIV/0!</v>
      </c>
      <c r="W30" s="1037" t="s">
        <v>532</v>
      </c>
    </row>
    <row r="31" spans="2:36" ht="14.5">
      <c r="B31" s="60"/>
      <c r="C31" s="1040">
        <f t="shared" ref="C31:K31" si="21">C22+C17+C16+C15+C13+C12+C10</f>
        <v>477.37210816170227</v>
      </c>
      <c r="D31" s="1040">
        <f t="shared" si="21"/>
        <v>529.02791805874074</v>
      </c>
      <c r="E31" s="1040">
        <f t="shared" si="21"/>
        <v>553.74190726150277</v>
      </c>
      <c r="F31" s="1040">
        <f t="shared" si="21"/>
        <v>605.99820808699371</v>
      </c>
      <c r="G31" s="1040">
        <f t="shared" si="21"/>
        <v>622.84458968772697</v>
      </c>
      <c r="H31" s="1040">
        <f t="shared" si="21"/>
        <v>587.78534106521568</v>
      </c>
      <c r="I31" s="1040">
        <f t="shared" si="21"/>
        <v>666.8591259748174</v>
      </c>
      <c r="J31" s="1040">
        <f t="shared" si="21"/>
        <v>716.14349540269257</v>
      </c>
      <c r="K31" s="1040">
        <f t="shared" si="21"/>
        <v>736.20612959346249</v>
      </c>
      <c r="L31" s="1040">
        <f t="shared" ref="L31:R31" si="22">L22+L17+L16+L15+L13+L10</f>
        <v>737.43666820088799</v>
      </c>
      <c r="M31" s="1040">
        <f t="shared" si="22"/>
        <v>0</v>
      </c>
      <c r="N31" s="1040">
        <f t="shared" si="22"/>
        <v>0</v>
      </c>
      <c r="O31" s="1040">
        <f t="shared" si="22"/>
        <v>0</v>
      </c>
      <c r="P31" s="1040">
        <f t="shared" si="22"/>
        <v>0</v>
      </c>
      <c r="Q31" s="1040">
        <f t="shared" si="22"/>
        <v>0</v>
      </c>
      <c r="R31" s="1040">
        <f t="shared" si="22"/>
        <v>0</v>
      </c>
      <c r="S31" s="1040">
        <f t="shared" ref="S31" si="23">S22+S17+S16+S15+S13+S10</f>
        <v>0</v>
      </c>
      <c r="T31" s="1040">
        <f t="shared" ref="T31:U31" si="24">T22+T17+T16+T15+T13+T10</f>
        <v>0</v>
      </c>
      <c r="U31" s="1040">
        <f t="shared" si="24"/>
        <v>0</v>
      </c>
      <c r="V31" s="1040">
        <f t="shared" ref="V31" si="25">V22+V17+V16+V15+V13+V10</f>
        <v>0</v>
      </c>
      <c r="W31" s="924" t="s">
        <v>536</v>
      </c>
    </row>
    <row r="32" spans="2:36" ht="14.5">
      <c r="B32" s="60"/>
      <c r="C32" s="1041">
        <v>0.15412283765101042</v>
      </c>
      <c r="D32" s="1041">
        <v>0.24977145275325552</v>
      </c>
      <c r="E32" s="1041">
        <v>0.30182407491479979</v>
      </c>
      <c r="F32" s="1041">
        <v>0.35663690058550701</v>
      </c>
      <c r="G32" s="1042">
        <f t="shared" ref="G32:V32" si="26">G31/C31-1</f>
        <v>0.30473603094705348</v>
      </c>
      <c r="H32" s="1042">
        <f t="shared" si="26"/>
        <v>0.11106677171610202</v>
      </c>
      <c r="I32" s="1042">
        <f t="shared" si="26"/>
        <v>0.20427787247082141</v>
      </c>
      <c r="J32" s="1042">
        <f t="shared" si="26"/>
        <v>0.18175843731189212</v>
      </c>
      <c r="K32" s="1042">
        <f t="shared" si="26"/>
        <v>0.18200614050861574</v>
      </c>
      <c r="L32" s="1042">
        <f t="shared" si="26"/>
        <v>0.25460200634549057</v>
      </c>
      <c r="M32" s="1042">
        <f t="shared" si="26"/>
        <v>-1</v>
      </c>
      <c r="N32" s="1042">
        <f t="shared" si="26"/>
        <v>-1</v>
      </c>
      <c r="O32" s="1042">
        <f t="shared" si="26"/>
        <v>-1</v>
      </c>
      <c r="P32" s="1042">
        <f t="shared" si="26"/>
        <v>-1</v>
      </c>
      <c r="Q32" s="1042" t="e">
        <f t="shared" si="26"/>
        <v>#DIV/0!</v>
      </c>
      <c r="R32" s="1042" t="e">
        <f t="shared" si="26"/>
        <v>#DIV/0!</v>
      </c>
      <c r="S32" s="1042" t="e">
        <f t="shared" si="26"/>
        <v>#DIV/0!</v>
      </c>
      <c r="T32" s="1042" t="e">
        <f t="shared" si="26"/>
        <v>#DIV/0!</v>
      </c>
      <c r="U32" s="1042" t="e">
        <f t="shared" si="26"/>
        <v>#DIV/0!</v>
      </c>
      <c r="V32" s="1042" t="e">
        <f t="shared" si="26"/>
        <v>#DIV/0!</v>
      </c>
      <c r="W32" s="924" t="s">
        <v>533</v>
      </c>
    </row>
    <row r="33" spans="2:23">
      <c r="B33" s="1" t="s">
        <v>171</v>
      </c>
      <c r="F33" s="1040">
        <f>SUM(C24:F24)</f>
        <v>7183.6978337817573</v>
      </c>
      <c r="J33" s="1040">
        <f>SUM(G24:J24)</f>
        <v>7730.4179298201107</v>
      </c>
      <c r="N33" s="1040">
        <f>SUM(K24:P24)</f>
        <v>3883.0879921314636</v>
      </c>
      <c r="R33" s="1040">
        <f>SUM(O24:R24)</f>
        <v>0</v>
      </c>
      <c r="V33" s="1040">
        <f>SUM(S24:V24)</f>
        <v>0</v>
      </c>
      <c r="W33" s="924" t="s">
        <v>534</v>
      </c>
    </row>
    <row r="34" spans="2:23">
      <c r="J34" s="1042">
        <f>J33/F33-1</f>
        <v>7.6105664337295709E-2</v>
      </c>
      <c r="N34" s="1042">
        <f>N33/J33-1</f>
        <v>-0.49768718491241726</v>
      </c>
      <c r="R34" s="1042">
        <f>R33/N33-1</f>
        <v>-1</v>
      </c>
      <c r="V34" s="1042" t="e">
        <f>V33/R33-1</f>
        <v>#DIV/0!</v>
      </c>
      <c r="W34" s="924" t="s">
        <v>535</v>
      </c>
    </row>
    <row r="35" spans="2:23">
      <c r="B35" s="94" t="s">
        <v>169</v>
      </c>
      <c r="C35" s="80" t="s">
        <v>125</v>
      </c>
      <c r="D35" s="81" t="s">
        <v>126</v>
      </c>
      <c r="E35" s="81" t="s">
        <v>127</v>
      </c>
      <c r="F35" s="82" t="s">
        <v>128</v>
      </c>
      <c r="G35" s="80" t="s">
        <v>129</v>
      </c>
      <c r="H35" s="81" t="s">
        <v>130</v>
      </c>
      <c r="I35" s="81" t="s">
        <v>131</v>
      </c>
      <c r="J35" s="82" t="s">
        <v>132</v>
      </c>
      <c r="K35" s="80" t="s">
        <v>133</v>
      </c>
      <c r="L35" s="81" t="s">
        <v>134</v>
      </c>
      <c r="M35" s="81" t="s">
        <v>135</v>
      </c>
      <c r="N35" s="82" t="s">
        <v>136</v>
      </c>
      <c r="O35" s="80" t="str">
        <f t="shared" ref="O35:R35" si="27">O7</f>
        <v>1Q 19</v>
      </c>
      <c r="P35" s="81" t="str">
        <f t="shared" si="27"/>
        <v>2Q 19</v>
      </c>
      <c r="Q35" s="81" t="str">
        <f t="shared" si="27"/>
        <v>3Q 19</v>
      </c>
      <c r="R35" s="82" t="str">
        <f t="shared" si="27"/>
        <v>4Q 19</v>
      </c>
      <c r="S35" s="80" t="str">
        <f t="shared" ref="S35:V35" si="28">S7</f>
        <v>1Q 20</v>
      </c>
      <c r="T35" s="81" t="str">
        <f t="shared" si="28"/>
        <v>2Q 20</v>
      </c>
      <c r="U35" s="81" t="str">
        <f t="shared" si="28"/>
        <v>3Q 20</v>
      </c>
      <c r="V35" s="82" t="str">
        <f t="shared" si="28"/>
        <v>4Q 20</v>
      </c>
    </row>
    <row r="36" spans="2:23">
      <c r="B36" t="str">
        <f>B8</f>
        <v>II-VI Photonic Solutions</v>
      </c>
      <c r="C36" s="5">
        <f t="shared" ref="C36:O36" si="29">C8/C$24</f>
        <v>5.1445997341512929E-2</v>
      </c>
      <c r="D36" s="5">
        <f t="shared" si="29"/>
        <v>5.7356919856601039E-2</v>
      </c>
      <c r="E36" s="5">
        <f t="shared" si="29"/>
        <v>5.1156778775563454E-2</v>
      </c>
      <c r="F36" s="378">
        <f t="shared" si="29"/>
        <v>5.0035845981900209E-2</v>
      </c>
      <c r="G36" s="5">
        <f t="shared" si="29"/>
        <v>5.6146891167086099E-2</v>
      </c>
      <c r="H36" s="5">
        <f t="shared" si="29"/>
        <v>6.1626472802687154E-2</v>
      </c>
      <c r="I36" s="5">
        <f t="shared" si="29"/>
        <v>6.1111863149533409E-2</v>
      </c>
      <c r="J36" s="378">
        <f t="shared" si="29"/>
        <v>5.3630817183385145E-2</v>
      </c>
      <c r="K36" s="5">
        <f t="shared" si="29"/>
        <v>6.0781577107299964E-2</v>
      </c>
      <c r="L36" s="5">
        <f t="shared" si="29"/>
        <v>6.7908837945665032E-2</v>
      </c>
      <c r="M36" s="5" t="e">
        <f t="shared" si="29"/>
        <v>#DIV/0!</v>
      </c>
      <c r="N36" s="378" t="e">
        <f t="shared" si="29"/>
        <v>#DIV/0!</v>
      </c>
      <c r="O36" s="5" t="e">
        <f t="shared" si="29"/>
        <v>#DIV/0!</v>
      </c>
      <c r="P36" s="5" t="e">
        <f t="shared" ref="P36:S36" si="30">P8/P$24</f>
        <v>#DIV/0!</v>
      </c>
      <c r="Q36" s="5" t="e">
        <f t="shared" si="30"/>
        <v>#DIV/0!</v>
      </c>
      <c r="R36" s="378" t="e">
        <f t="shared" si="30"/>
        <v>#DIV/0!</v>
      </c>
      <c r="S36" s="5" t="e">
        <f t="shared" si="30"/>
        <v>#DIV/0!</v>
      </c>
      <c r="T36" s="5" t="e">
        <f t="shared" ref="T36:U36" si="31">T8/T$24</f>
        <v>#DIV/0!</v>
      </c>
      <c r="U36" s="5" t="e">
        <f t="shared" si="31"/>
        <v>#DIV/0!</v>
      </c>
      <c r="V36" s="378" t="e">
        <f t="shared" ref="V36" si="32">V8/V$24</f>
        <v>#DIV/0!</v>
      </c>
    </row>
    <row r="37" spans="2:23">
      <c r="B37" t="str">
        <f>B9</f>
        <v>Acacia *</v>
      </c>
      <c r="C37" s="5">
        <f t="shared" ref="C37:O37" si="33">C9/C$24</f>
        <v>5.3928298627631342E-2</v>
      </c>
      <c r="D37" s="5">
        <f t="shared" si="33"/>
        <v>6.7254027117427256E-2</v>
      </c>
      <c r="E37" s="5">
        <f t="shared" si="33"/>
        <v>7.2251741079841725E-2</v>
      </c>
      <c r="F37" s="374">
        <f t="shared" si="33"/>
        <v>7.0417146971554309E-2</v>
      </c>
      <c r="G37" s="5">
        <f t="shared" si="33"/>
        <v>5.9028858083086853E-2</v>
      </c>
      <c r="H37" s="5">
        <f t="shared" si="33"/>
        <v>4.3143999149352415E-2</v>
      </c>
      <c r="I37" s="5">
        <f t="shared" si="33"/>
        <v>5.5315719025644049E-2</v>
      </c>
      <c r="J37" s="374">
        <f t="shared" si="33"/>
        <v>4.2031029575395049E-2</v>
      </c>
      <c r="K37" s="5">
        <f t="shared" si="33"/>
        <v>3.7957782669379853E-2</v>
      </c>
      <c r="L37" s="5">
        <f t="shared" si="33"/>
        <v>3.3138697195707417E-2</v>
      </c>
      <c r="M37" s="5" t="e">
        <f t="shared" si="33"/>
        <v>#DIV/0!</v>
      </c>
      <c r="N37" s="374" t="e">
        <f t="shared" si="33"/>
        <v>#DIV/0!</v>
      </c>
      <c r="O37" s="5" t="e">
        <f t="shared" si="33"/>
        <v>#DIV/0!</v>
      </c>
      <c r="P37" s="5" t="e">
        <f t="shared" ref="P37:S37" si="34">P9/P$24</f>
        <v>#DIV/0!</v>
      </c>
      <c r="Q37" s="5" t="e">
        <f t="shared" si="34"/>
        <v>#DIV/0!</v>
      </c>
      <c r="R37" s="374" t="e">
        <f t="shared" si="34"/>
        <v>#DIV/0!</v>
      </c>
      <c r="S37" s="5" t="e">
        <f t="shared" si="34"/>
        <v>#DIV/0!</v>
      </c>
      <c r="T37" s="5" t="e">
        <f t="shared" ref="T37:U37" si="35">T9/T$24</f>
        <v>#DIV/0!</v>
      </c>
      <c r="U37" s="5" t="e">
        <f t="shared" si="35"/>
        <v>#DIV/0!</v>
      </c>
      <c r="V37" s="374" t="e">
        <f t="shared" ref="V37" si="36">V9/V$24</f>
        <v>#DIV/0!</v>
      </c>
    </row>
    <row r="38" spans="2:23">
      <c r="B38" t="str">
        <f>B10</f>
        <v>Accelink</v>
      </c>
      <c r="C38" s="5">
        <f t="shared" ref="C38:O38" si="37">C10/C$24</f>
        <v>9.6030090403650958E-2</v>
      </c>
      <c r="D38" s="5">
        <f t="shared" si="37"/>
        <v>8.8515266554164043E-2</v>
      </c>
      <c r="E38" s="5">
        <f t="shared" si="37"/>
        <v>8.5973292096719375E-2</v>
      </c>
      <c r="F38" s="374">
        <f t="shared" si="37"/>
        <v>7.2896623977594943E-2</v>
      </c>
      <c r="G38" s="5">
        <f t="shared" si="37"/>
        <v>9.4693198668596171E-2</v>
      </c>
      <c r="H38" s="5">
        <f t="shared" si="37"/>
        <v>8.962663474670092E-2</v>
      </c>
      <c r="I38" s="5">
        <f t="shared" si="37"/>
        <v>7.9841845752924342E-2</v>
      </c>
      <c r="J38" s="374">
        <f t="shared" si="37"/>
        <v>8.4935683322103175E-2</v>
      </c>
      <c r="K38" s="5">
        <f t="shared" si="37"/>
        <v>9.8815522851996448E-2</v>
      </c>
      <c r="L38" s="5">
        <f t="shared" si="37"/>
        <v>9.8148000241976327E-2</v>
      </c>
      <c r="M38" s="5" t="e">
        <f t="shared" si="37"/>
        <v>#DIV/0!</v>
      </c>
      <c r="N38" s="374" t="e">
        <f t="shared" si="37"/>
        <v>#DIV/0!</v>
      </c>
      <c r="O38" s="5" t="e">
        <f t="shared" si="37"/>
        <v>#DIV/0!</v>
      </c>
      <c r="P38" s="5" t="e">
        <f t="shared" ref="P38:S38" si="38">P10/P$24</f>
        <v>#DIV/0!</v>
      </c>
      <c r="Q38" s="5" t="e">
        <f t="shared" si="38"/>
        <v>#DIV/0!</v>
      </c>
      <c r="R38" s="374" t="e">
        <f t="shared" si="38"/>
        <v>#DIV/0!</v>
      </c>
      <c r="S38" s="5" t="e">
        <f t="shared" si="38"/>
        <v>#DIV/0!</v>
      </c>
      <c r="T38" s="5" t="e">
        <f t="shared" ref="T38:U38" si="39">T10/T$24</f>
        <v>#DIV/0!</v>
      </c>
      <c r="U38" s="5" t="e">
        <f t="shared" si="39"/>
        <v>#DIV/0!</v>
      </c>
      <c r="V38" s="374" t="e">
        <f t="shared" ref="V38" si="40">V10/V$24</f>
        <v>#DIV/0!</v>
      </c>
    </row>
    <row r="39" spans="2:23">
      <c r="B39" t="str">
        <f>B11</f>
        <v>Applied Optoelectronics</v>
      </c>
      <c r="C39" s="5">
        <f t="shared" ref="C39:O39" si="41">C11/C$24</f>
        <v>3.2169705533650762E-2</v>
      </c>
      <c r="D39" s="5">
        <f t="shared" si="41"/>
        <v>3.2006434592028635E-2</v>
      </c>
      <c r="E39" s="42">
        <f t="shared" si="41"/>
        <v>3.7433091776273464E-2</v>
      </c>
      <c r="F39" s="500">
        <f t="shared" si="41"/>
        <v>4.2151109102690959E-2</v>
      </c>
      <c r="G39" s="5">
        <f t="shared" si="41"/>
        <v>4.9508074521298656E-2</v>
      </c>
      <c r="H39" s="5">
        <f t="shared" si="41"/>
        <v>6.4196520914245533E-2</v>
      </c>
      <c r="I39" s="5">
        <f t="shared" si="41"/>
        <v>4.682380417989121E-2</v>
      </c>
      <c r="J39" s="500">
        <f t="shared" si="41"/>
        <v>3.8757365666780279E-2</v>
      </c>
      <c r="K39" s="5">
        <f t="shared" si="41"/>
        <v>3.392944201537635E-2</v>
      </c>
      <c r="L39" s="5">
        <f t="shared" si="41"/>
        <v>4.4762732519740167E-2</v>
      </c>
      <c r="M39" s="5" t="e">
        <f t="shared" si="41"/>
        <v>#DIV/0!</v>
      </c>
      <c r="N39" s="500" t="e">
        <f t="shared" si="41"/>
        <v>#DIV/0!</v>
      </c>
      <c r="O39" s="5" t="e">
        <f t="shared" si="41"/>
        <v>#DIV/0!</v>
      </c>
      <c r="P39" s="5" t="e">
        <f t="shared" ref="P39:S39" si="42">P11/P$24</f>
        <v>#DIV/0!</v>
      </c>
      <c r="Q39" s="5" t="e">
        <f t="shared" si="42"/>
        <v>#DIV/0!</v>
      </c>
      <c r="R39" s="500" t="e">
        <f t="shared" si="42"/>
        <v>#DIV/0!</v>
      </c>
      <c r="S39" s="5" t="e">
        <f t="shared" si="42"/>
        <v>#DIV/0!</v>
      </c>
      <c r="T39" s="5" t="e">
        <f t="shared" ref="T39:U39" si="43">T11/T$24</f>
        <v>#DIV/0!</v>
      </c>
      <c r="U39" s="5" t="e">
        <f t="shared" si="43"/>
        <v>#DIV/0!</v>
      </c>
      <c r="V39" s="500" t="e">
        <f t="shared" ref="V39" si="44">V11/V$24</f>
        <v>#DIV/0!</v>
      </c>
    </row>
    <row r="40" spans="2:23">
      <c r="B40" t="str">
        <f>B12</f>
        <v>Coadna</v>
      </c>
      <c r="C40" s="5">
        <f t="shared" ref="C40:K40" si="45">C12/C$24</f>
        <v>7.6594536984882777E-3</v>
      </c>
      <c r="D40" s="5">
        <f t="shared" si="45"/>
        <v>6.9453384286499746E-3</v>
      </c>
      <c r="E40" s="5">
        <f t="shared" si="45"/>
        <v>6.4079472370225619E-3</v>
      </c>
      <c r="F40" s="374">
        <f t="shared" si="45"/>
        <v>4.9589540120812889E-3</v>
      </c>
      <c r="G40" s="5">
        <f t="shared" si="45"/>
        <v>3.6024586450009413E-3</v>
      </c>
      <c r="H40" s="5">
        <f t="shared" si="45"/>
        <v>3.6500479785570765E-3</v>
      </c>
      <c r="I40" s="5">
        <f t="shared" si="45"/>
        <v>3.7597109769717655E-3</v>
      </c>
      <c r="J40" s="374">
        <f t="shared" si="45"/>
        <v>3.5430313614363035E-3</v>
      </c>
      <c r="K40" s="5">
        <f t="shared" si="45"/>
        <v>3.1648941904206759E-3</v>
      </c>
      <c r="L40" s="538"/>
      <c r="M40" s="538"/>
      <c r="N40" s="632"/>
      <c r="O40" s="538"/>
      <c r="P40" s="538"/>
      <c r="Q40" s="538"/>
      <c r="R40" s="632"/>
      <c r="S40" s="538"/>
      <c r="T40" s="538"/>
      <c r="U40" s="538"/>
      <c r="V40" s="632"/>
    </row>
    <row r="41" spans="2:23">
      <c r="B41" t="s">
        <v>158</v>
      </c>
      <c r="C41" s="5">
        <f t="shared" ref="C41:J51" si="46">C13/C$24</f>
        <v>1.4279693961333946E-2</v>
      </c>
      <c r="D41" s="5">
        <f t="shared" si="46"/>
        <v>1.7082081945349173E-2</v>
      </c>
      <c r="E41" s="5">
        <f t="shared" si="46"/>
        <v>1.3663780769868232E-2</v>
      </c>
      <c r="F41" s="374">
        <f t="shared" si="46"/>
        <v>1.4836691494956882E-2</v>
      </c>
      <c r="G41" s="5">
        <f t="shared" si="46"/>
        <v>1.4351531483352636E-2</v>
      </c>
      <c r="H41" s="5">
        <f t="shared" si="46"/>
        <v>1.9072021371571098E-2</v>
      </c>
      <c r="I41" s="5">
        <f t="shared" si="46"/>
        <v>1.8265136763952451E-2</v>
      </c>
      <c r="J41" s="374">
        <f t="shared" si="46"/>
        <v>1.5813677369977266E-2</v>
      </c>
      <c r="K41" s="5">
        <f t="shared" ref="K41:P41" si="47">K13/K$24</f>
        <v>1.457262888786694E-2</v>
      </c>
      <c r="L41" s="5">
        <f t="shared" si="47"/>
        <v>1.2628162897583273E-2</v>
      </c>
      <c r="M41" s="5" t="e">
        <f t="shared" si="47"/>
        <v>#DIV/0!</v>
      </c>
      <c r="N41" s="374" t="e">
        <f t="shared" si="47"/>
        <v>#DIV/0!</v>
      </c>
      <c r="O41" s="5" t="e">
        <f t="shared" si="47"/>
        <v>#DIV/0!</v>
      </c>
      <c r="P41" s="5" t="e">
        <f t="shared" si="47"/>
        <v>#DIV/0!</v>
      </c>
      <c r="Q41" s="5" t="e">
        <f t="shared" ref="Q41:T41" si="48">Q13/Q$24</f>
        <v>#DIV/0!</v>
      </c>
      <c r="R41" s="374" t="e">
        <f t="shared" si="48"/>
        <v>#DIV/0!</v>
      </c>
      <c r="S41" s="5" t="e">
        <f t="shared" si="48"/>
        <v>#DIV/0!</v>
      </c>
      <c r="T41" s="5" t="e">
        <f t="shared" si="48"/>
        <v>#DIV/0!</v>
      </c>
      <c r="U41" s="5" t="e">
        <f t="shared" ref="U41:V41" si="49">U13/U$24</f>
        <v>#DIV/0!</v>
      </c>
      <c r="V41" s="374" t="e">
        <f t="shared" si="49"/>
        <v>#DIV/0!</v>
      </c>
    </row>
    <row r="42" spans="2:23">
      <c r="B42" t="str">
        <f>B14</f>
        <v>Finisar</v>
      </c>
      <c r="C42" s="5">
        <f t="shared" si="46"/>
        <v>0.20348615325650524</v>
      </c>
      <c r="D42" s="5">
        <f t="shared" si="46"/>
        <v>0.19736336701413679</v>
      </c>
      <c r="E42" s="5">
        <f t="shared" si="46"/>
        <v>0.19752497358122045</v>
      </c>
      <c r="F42" s="374">
        <f t="shared" si="46"/>
        <v>0.18893614786029711</v>
      </c>
      <c r="G42" s="5">
        <f t="shared" si="46"/>
        <v>0.18399660456732164</v>
      </c>
      <c r="H42" s="5">
        <f t="shared" si="46"/>
        <v>0.18690264777247978</v>
      </c>
      <c r="I42" s="5">
        <f t="shared" si="46"/>
        <v>0.17501436635854092</v>
      </c>
      <c r="J42" s="374">
        <f t="shared" si="46"/>
        <v>0.16133071967609749</v>
      </c>
      <c r="K42" s="5">
        <f t="shared" ref="K42:M51" si="50">K14/K$24</f>
        <v>0.1613209666375256</v>
      </c>
      <c r="L42" s="5">
        <f t="shared" si="50"/>
        <v>0.16176782492612252</v>
      </c>
      <c r="M42" s="5" t="e">
        <f t="shared" si="50"/>
        <v>#DIV/0!</v>
      </c>
      <c r="N42" s="374" t="e">
        <f t="shared" ref="N42:O42" si="51">N14/N$24</f>
        <v>#DIV/0!</v>
      </c>
      <c r="O42" s="5" t="e">
        <f t="shared" si="51"/>
        <v>#DIV/0!</v>
      </c>
      <c r="P42" s="5" t="e">
        <f t="shared" ref="P42" si="52">P14/P$24</f>
        <v>#DIV/0!</v>
      </c>
      <c r="Q42" s="538"/>
      <c r="R42" s="632"/>
      <c r="S42" s="538"/>
      <c r="T42" s="538"/>
      <c r="U42" s="538"/>
      <c r="V42" s="632"/>
    </row>
    <row r="43" spans="2:23">
      <c r="B43" t="str">
        <f>B15</f>
        <v>Hisense</v>
      </c>
      <c r="C43" s="5">
        <f t="shared" si="46"/>
        <v>9.1013884461834241E-2</v>
      </c>
      <c r="D43" s="5">
        <f t="shared" si="46"/>
        <v>0.10395963908770971</v>
      </c>
      <c r="E43" s="5">
        <f t="shared" si="46"/>
        <v>8.7702111869730745E-2</v>
      </c>
      <c r="F43" s="374">
        <f t="shared" si="46"/>
        <v>0.1081051974633721</v>
      </c>
      <c r="G43" s="5">
        <f t="shared" si="46"/>
        <v>0.1013834790093122</v>
      </c>
      <c r="H43" s="5">
        <f t="shared" si="46"/>
        <v>7.3357000805270731E-2</v>
      </c>
      <c r="I43" s="5">
        <f t="shared" si="46"/>
        <v>8.5345877846762175E-2</v>
      </c>
      <c r="J43" s="374">
        <f t="shared" si="46"/>
        <v>7.5228748085291383E-2</v>
      </c>
      <c r="K43" s="5">
        <f t="shared" si="50"/>
        <v>7.5456581169165204E-2</v>
      </c>
      <c r="L43" s="5">
        <f t="shared" si="50"/>
        <v>7.418352280314458E-2</v>
      </c>
      <c r="M43" s="5" t="e">
        <f t="shared" si="50"/>
        <v>#DIV/0!</v>
      </c>
      <c r="N43" s="374" t="e">
        <f t="shared" ref="N43:O43" si="53">N15/N$24</f>
        <v>#DIV/0!</v>
      </c>
      <c r="O43" s="5" t="e">
        <f t="shared" si="53"/>
        <v>#DIV/0!</v>
      </c>
      <c r="P43" s="5" t="e">
        <f t="shared" ref="P43:S43" si="54">P15/P$24</f>
        <v>#DIV/0!</v>
      </c>
      <c r="Q43" s="5" t="e">
        <f t="shared" si="54"/>
        <v>#DIV/0!</v>
      </c>
      <c r="R43" s="374" t="e">
        <f t="shared" si="54"/>
        <v>#DIV/0!</v>
      </c>
      <c r="S43" s="5" t="e">
        <f t="shared" si="54"/>
        <v>#DIV/0!</v>
      </c>
      <c r="T43" s="5" t="e">
        <f t="shared" ref="T43:U43" si="55">T15/T$24</f>
        <v>#DIV/0!</v>
      </c>
      <c r="U43" s="5" t="e">
        <f t="shared" si="55"/>
        <v>#DIV/0!</v>
      </c>
      <c r="V43" s="374" t="e">
        <f t="shared" ref="V43" si="56">V15/V$24</f>
        <v>#DIV/0!</v>
      </c>
    </row>
    <row r="44" spans="2:23">
      <c r="B44" t="s">
        <v>346</v>
      </c>
      <c r="C44" s="5">
        <f t="shared" si="46"/>
        <v>2.9974029847192912E-2</v>
      </c>
      <c r="D44" s="5">
        <f t="shared" si="46"/>
        <v>2.717945555311576E-2</v>
      </c>
      <c r="E44" s="5">
        <f t="shared" si="46"/>
        <v>2.7189227316391725E-2</v>
      </c>
      <c r="F44" s="374">
        <f t="shared" si="46"/>
        <v>2.4641034684675333E-2</v>
      </c>
      <c r="G44" s="5">
        <f t="shared" si="46"/>
        <v>2.7768718469091187E-2</v>
      </c>
      <c r="H44" s="5">
        <f t="shared" si="46"/>
        <v>2.9623501941310998E-2</v>
      </c>
      <c r="I44" s="5">
        <f t="shared" si="46"/>
        <v>3.7931501265227638E-2</v>
      </c>
      <c r="J44" s="374">
        <f t="shared" si="46"/>
        <v>4.0283781232768934E-2</v>
      </c>
      <c r="K44" s="5">
        <f t="shared" si="50"/>
        <v>3.6427315047183197E-2</v>
      </c>
      <c r="L44" s="5">
        <f t="shared" si="50"/>
        <v>3.7727132192036134E-2</v>
      </c>
      <c r="M44" s="5" t="e">
        <f t="shared" si="50"/>
        <v>#DIV/0!</v>
      </c>
      <c r="N44" s="374" t="e">
        <f t="shared" ref="N44:O44" si="57">N16/N$24</f>
        <v>#DIV/0!</v>
      </c>
      <c r="O44" s="5" t="e">
        <f t="shared" si="57"/>
        <v>#DIV/0!</v>
      </c>
      <c r="P44" s="5" t="e">
        <f t="shared" ref="P44:S44" si="58">P16/P$24</f>
        <v>#DIV/0!</v>
      </c>
      <c r="Q44" s="5" t="e">
        <f t="shared" si="58"/>
        <v>#DIV/0!</v>
      </c>
      <c r="R44" s="374" t="e">
        <f t="shared" si="58"/>
        <v>#DIV/0!</v>
      </c>
      <c r="S44" s="5" t="e">
        <f t="shared" si="58"/>
        <v>#DIV/0!</v>
      </c>
      <c r="T44" s="5" t="e">
        <f t="shared" ref="T44:U44" si="59">T16/T$24</f>
        <v>#DIV/0!</v>
      </c>
      <c r="U44" s="5" t="e">
        <f t="shared" si="59"/>
        <v>#DIV/0!</v>
      </c>
      <c r="V44" s="374" t="e">
        <f t="shared" ref="V44" si="60">V16/V$24</f>
        <v>#DIV/0!</v>
      </c>
    </row>
    <row r="45" spans="2:23">
      <c r="B45" t="str">
        <f t="shared" ref="B45:B52" si="61">B17</f>
        <v>Innolight</v>
      </c>
      <c r="C45" s="5">
        <f t="shared" si="46"/>
        <v>3.5105829451404606E-2</v>
      </c>
      <c r="D45" s="5">
        <f t="shared" si="46"/>
        <v>3.4726692143249874E-2</v>
      </c>
      <c r="E45" s="42">
        <f t="shared" si="46"/>
        <v>4.6991613071498788E-2</v>
      </c>
      <c r="F45" s="500">
        <f t="shared" si="46"/>
        <v>4.6366220012960049E-2</v>
      </c>
      <c r="G45" s="5">
        <f t="shared" si="46"/>
        <v>5.043442103001318E-2</v>
      </c>
      <c r="H45" s="5">
        <f t="shared" si="46"/>
        <v>8.3663268312432426E-2</v>
      </c>
      <c r="I45" s="5">
        <f t="shared" si="46"/>
        <v>9.0087315504915638E-2</v>
      </c>
      <c r="J45" s="500">
        <f t="shared" si="46"/>
        <v>8.9303804178668469E-2</v>
      </c>
      <c r="K45" s="5">
        <f t="shared" si="50"/>
        <v>0.1145343135625046</v>
      </c>
      <c r="L45" s="5">
        <f t="shared" si="50"/>
        <v>0.11405309148640083</v>
      </c>
      <c r="M45" s="5" t="e">
        <f t="shared" si="50"/>
        <v>#DIV/0!</v>
      </c>
      <c r="N45" s="500" t="e">
        <f t="shared" ref="N45:O45" si="62">N17/N$24</f>
        <v>#DIV/0!</v>
      </c>
      <c r="O45" s="5" t="e">
        <f t="shared" si="62"/>
        <v>#DIV/0!</v>
      </c>
      <c r="P45" s="5" t="e">
        <f t="shared" ref="P45:S45" si="63">P17/P$24</f>
        <v>#DIV/0!</v>
      </c>
      <c r="Q45" s="5" t="e">
        <f t="shared" si="63"/>
        <v>#DIV/0!</v>
      </c>
      <c r="R45" s="500" t="e">
        <f t="shared" si="63"/>
        <v>#DIV/0!</v>
      </c>
      <c r="S45" s="5" t="e">
        <f t="shared" si="63"/>
        <v>#DIV/0!</v>
      </c>
      <c r="T45" s="5" t="e">
        <f t="shared" ref="T45:U45" si="64">T17/T$24</f>
        <v>#DIV/0!</v>
      </c>
      <c r="U45" s="5" t="e">
        <f t="shared" si="64"/>
        <v>#DIV/0!</v>
      </c>
      <c r="V45" s="500" t="e">
        <f t="shared" ref="V45" si="65">V17/V$24</f>
        <v>#DIV/0!</v>
      </c>
    </row>
    <row r="46" spans="2:23">
      <c r="B46" t="str">
        <f t="shared" si="61"/>
        <v>Lumentum (optical comm)</v>
      </c>
      <c r="C46" s="5">
        <f t="shared" si="46"/>
        <v>0.12587035577849068</v>
      </c>
      <c r="D46" s="5">
        <f t="shared" si="46"/>
        <v>0.11645017432036457</v>
      </c>
      <c r="E46" s="5">
        <f t="shared" si="46"/>
        <v>0.11657124015350211</v>
      </c>
      <c r="F46" s="374">
        <f t="shared" si="46"/>
        <v>0.11752721008632655</v>
      </c>
      <c r="G46" s="5">
        <f t="shared" si="46"/>
        <v>0.11121304474067191</v>
      </c>
      <c r="H46" s="5">
        <f t="shared" si="46"/>
        <v>0.10214574196576717</v>
      </c>
      <c r="I46" s="5">
        <f t="shared" si="46"/>
        <v>0.1095272099033448</v>
      </c>
      <c r="J46" s="374">
        <f t="shared" si="46"/>
        <v>0.1747733689387963</v>
      </c>
      <c r="K46" s="5">
        <f t="shared" si="50"/>
        <v>0.12817210994458889</v>
      </c>
      <c r="L46" s="5">
        <f t="shared" si="50"/>
        <v>0.12485641451121147</v>
      </c>
      <c r="M46" s="5" t="e">
        <f t="shared" si="50"/>
        <v>#DIV/0!</v>
      </c>
      <c r="N46" s="374" t="e">
        <f t="shared" ref="N46:O46" si="66">N18/N$24</f>
        <v>#DIV/0!</v>
      </c>
      <c r="O46" s="5" t="e">
        <f t="shared" si="66"/>
        <v>#DIV/0!</v>
      </c>
      <c r="P46" s="5" t="e">
        <f t="shared" ref="P46:S46" si="67">P18/P$24</f>
        <v>#DIV/0!</v>
      </c>
      <c r="Q46" s="5" t="e">
        <f t="shared" si="67"/>
        <v>#DIV/0!</v>
      </c>
      <c r="R46" s="374" t="e">
        <f t="shared" si="67"/>
        <v>#DIV/0!</v>
      </c>
      <c r="S46" s="5" t="e">
        <f t="shared" si="67"/>
        <v>#DIV/0!</v>
      </c>
      <c r="T46" s="5" t="e">
        <f t="shared" ref="T46:U46" si="68">T18/T$24</f>
        <v>#DIV/0!</v>
      </c>
      <c r="U46" s="5" t="e">
        <f t="shared" si="68"/>
        <v>#DIV/0!</v>
      </c>
      <c r="V46" s="374" t="e">
        <f t="shared" ref="V46" si="69">V18/V$24</f>
        <v>#DIV/0!</v>
      </c>
    </row>
    <row r="47" spans="2:23">
      <c r="B47" t="str">
        <f t="shared" si="61"/>
        <v>NeoPhotonics</v>
      </c>
      <c r="C47" s="5">
        <f t="shared" si="46"/>
        <v>6.3254321793349028E-2</v>
      </c>
      <c r="D47" s="5">
        <f t="shared" si="46"/>
        <v>5.7356919856601039E-2</v>
      </c>
      <c r="E47" s="5">
        <f t="shared" si="46"/>
        <v>5.5161745798702554E-2</v>
      </c>
      <c r="F47" s="374">
        <f t="shared" si="46"/>
        <v>5.4449315052652554E-2</v>
      </c>
      <c r="G47" s="5">
        <f t="shared" si="46"/>
        <v>3.6899469263795358E-2</v>
      </c>
      <c r="H47" s="5">
        <f t="shared" si="46"/>
        <v>3.9917768541225931E-2</v>
      </c>
      <c r="I47" s="5">
        <f t="shared" si="46"/>
        <v>3.7468420853947977E-2</v>
      </c>
      <c r="J47" s="374">
        <f t="shared" si="46"/>
        <v>3.7323165985541341E-2</v>
      </c>
      <c r="K47" s="5">
        <f t="shared" si="50"/>
        <v>3.5698768746239534E-2</v>
      </c>
      <c r="L47" s="5">
        <f t="shared" si="50"/>
        <v>4.1346897578028785E-2</v>
      </c>
      <c r="M47" s="5" t="e">
        <f t="shared" si="50"/>
        <v>#DIV/0!</v>
      </c>
      <c r="N47" s="374" t="e">
        <f t="shared" ref="N47:O47" si="70">N19/N$24</f>
        <v>#DIV/0!</v>
      </c>
      <c r="O47" s="5" t="e">
        <f t="shared" si="70"/>
        <v>#DIV/0!</v>
      </c>
      <c r="P47" s="5" t="e">
        <f t="shared" ref="P47:S47" si="71">P19/P$24</f>
        <v>#DIV/0!</v>
      </c>
      <c r="Q47" s="5" t="e">
        <f t="shared" si="71"/>
        <v>#DIV/0!</v>
      </c>
      <c r="R47" s="374" t="e">
        <f t="shared" si="71"/>
        <v>#DIV/0!</v>
      </c>
      <c r="S47" s="5" t="e">
        <f t="shared" si="71"/>
        <v>#DIV/0!</v>
      </c>
      <c r="T47" s="5" t="e">
        <f t="shared" ref="T47:U47" si="72">T19/T$24</f>
        <v>#DIV/0!</v>
      </c>
      <c r="U47" s="5" t="e">
        <f t="shared" si="72"/>
        <v>#DIV/0!</v>
      </c>
      <c r="V47" s="374" t="e">
        <f t="shared" ref="V47" si="73">V19/V$24</f>
        <v>#DIV/0!</v>
      </c>
    </row>
    <row r="48" spans="2:23">
      <c r="B48" t="str">
        <f t="shared" si="61"/>
        <v>Oclaro (w/Opnext)</v>
      </c>
      <c r="C48" s="5">
        <f t="shared" si="46"/>
        <v>6.4530897409763741E-2</v>
      </c>
      <c r="D48" s="5">
        <f t="shared" si="46"/>
        <v>7.2454349265878917E-2</v>
      </c>
      <c r="E48" s="42">
        <f t="shared" si="46"/>
        <v>7.2352132253221749E-2</v>
      </c>
      <c r="F48" s="500">
        <f t="shared" si="46"/>
        <v>7.6367891786051856E-2</v>
      </c>
      <c r="G48" s="5">
        <f t="shared" si="46"/>
        <v>8.3371185784307494E-2</v>
      </c>
      <c r="H48" s="5">
        <f t="shared" si="46"/>
        <v>8.1475993323872106E-2</v>
      </c>
      <c r="I48" s="5">
        <f t="shared" si="46"/>
        <v>8.1973135192595692E-2</v>
      </c>
      <c r="J48" s="500">
        <f t="shared" si="46"/>
        <v>6.7625791061058552E-2</v>
      </c>
      <c r="K48" s="5">
        <f t="shared" si="50"/>
        <v>6.6245674364377449E-2</v>
      </c>
      <c r="L48" s="5">
        <f t="shared" si="50"/>
        <v>6.1660409132886736E-2</v>
      </c>
      <c r="M48" s="5" t="e">
        <f t="shared" si="50"/>
        <v>#DIV/0!</v>
      </c>
      <c r="N48" s="500" t="e">
        <f t="shared" ref="N48" si="74">N20/N$24</f>
        <v>#DIV/0!</v>
      </c>
      <c r="O48" s="538"/>
      <c r="P48" s="538"/>
      <c r="Q48" s="538"/>
      <c r="R48" s="632"/>
      <c r="S48" s="538"/>
      <c r="T48" s="538"/>
      <c r="U48" s="538"/>
      <c r="V48" s="956"/>
    </row>
    <row r="49" spans="2:37">
      <c r="B49" t="str">
        <f t="shared" si="61"/>
        <v>OE Solutions</v>
      </c>
      <c r="C49" s="5">
        <f t="shared" si="46"/>
        <v>8.6857399078386389E-3</v>
      </c>
      <c r="D49" s="5">
        <f t="shared" si="46"/>
        <v>7.729434078138502E-3</v>
      </c>
      <c r="E49" s="5">
        <f t="shared" si="46"/>
        <v>9.0507293052790802E-3</v>
      </c>
      <c r="F49" s="374">
        <f t="shared" si="46"/>
        <v>1.2326018015188735E-2</v>
      </c>
      <c r="G49" s="5">
        <f t="shared" si="46"/>
        <v>1.0419231214677872E-2</v>
      </c>
      <c r="H49" s="5">
        <f t="shared" si="46"/>
        <v>9.5005372108100689E-3</v>
      </c>
      <c r="I49" s="5">
        <f t="shared" si="46"/>
        <v>7.7764117607843969E-3</v>
      </c>
      <c r="J49" s="374">
        <f t="shared" si="46"/>
        <v>7.3937968544237793E-3</v>
      </c>
      <c r="K49" s="5">
        <f t="shared" si="50"/>
        <v>8.3765780565965304E-3</v>
      </c>
      <c r="L49" s="5">
        <f t="shared" si="50"/>
        <v>8.7966222829149957E-3</v>
      </c>
      <c r="M49" s="5" t="e">
        <f t="shared" si="50"/>
        <v>#DIV/0!</v>
      </c>
      <c r="N49" s="374" t="e">
        <f t="shared" ref="N49:O50" si="75">N21/N$24</f>
        <v>#DIV/0!</v>
      </c>
      <c r="O49" s="5" t="e">
        <f t="shared" si="75"/>
        <v>#DIV/0!</v>
      </c>
      <c r="P49" s="5" t="e">
        <f t="shared" ref="P49:S50" si="76">P21/P$24</f>
        <v>#DIV/0!</v>
      </c>
      <c r="Q49" s="5" t="e">
        <f t="shared" si="76"/>
        <v>#DIV/0!</v>
      </c>
      <c r="R49" s="374" t="e">
        <f t="shared" si="76"/>
        <v>#DIV/0!</v>
      </c>
      <c r="S49" s="5" t="e">
        <f t="shared" si="76"/>
        <v>#DIV/0!</v>
      </c>
      <c r="T49" s="5" t="e">
        <f t="shared" ref="T49:U49" si="77">T21/T$24</f>
        <v>#DIV/0!</v>
      </c>
      <c r="U49" s="5" t="e">
        <f t="shared" si="77"/>
        <v>#DIV/0!</v>
      </c>
      <c r="V49" s="374" t="e">
        <f t="shared" ref="V49" si="78">V21/V$24</f>
        <v>#DIV/0!</v>
      </c>
    </row>
    <row r="50" spans="2:37">
      <c r="B50" t="str">
        <f t="shared" si="61"/>
        <v>O-Net</v>
      </c>
      <c r="C50" s="5">
        <f t="shared" si="46"/>
        <v>3.0637814793953111E-2</v>
      </c>
      <c r="D50" s="5">
        <f t="shared" si="46"/>
        <v>2.7781353714599898E-2</v>
      </c>
      <c r="E50" s="5">
        <f t="shared" si="46"/>
        <v>2.7767771360431102E-2</v>
      </c>
      <c r="F50" s="374">
        <f t="shared" si="46"/>
        <v>2.8707002885066345E-2</v>
      </c>
      <c r="G50" s="5">
        <f t="shared" si="46"/>
        <v>2.8305032210721684E-2</v>
      </c>
      <c r="H50" s="5">
        <f t="shared" si="46"/>
        <v>2.2419568632743331E-2</v>
      </c>
      <c r="I50" s="5">
        <f t="shared" si="46"/>
        <v>3.6087608842612404E-2</v>
      </c>
      <c r="J50" s="374">
        <f t="shared" si="46"/>
        <v>3.8469200956652447E-2</v>
      </c>
      <c r="K50" s="5">
        <f t="shared" si="50"/>
        <v>4.0143210324697844E-2</v>
      </c>
      <c r="L50" s="5">
        <f t="shared" si="50"/>
        <v>3.9224558817637083E-2</v>
      </c>
      <c r="M50" s="5" t="e">
        <f t="shared" si="50"/>
        <v>#DIV/0!</v>
      </c>
      <c r="N50" s="374" t="e">
        <f t="shared" si="75"/>
        <v>#DIV/0!</v>
      </c>
      <c r="O50" s="5" t="e">
        <f t="shared" si="75"/>
        <v>#DIV/0!</v>
      </c>
      <c r="P50" s="5" t="e">
        <f t="shared" si="76"/>
        <v>#DIV/0!</v>
      </c>
      <c r="Q50" s="5" t="e">
        <f t="shared" si="76"/>
        <v>#DIV/0!</v>
      </c>
      <c r="R50" s="374" t="e">
        <f t="shared" si="76"/>
        <v>#DIV/0!</v>
      </c>
      <c r="S50" s="5" t="e">
        <f t="shared" si="76"/>
        <v>#DIV/0!</v>
      </c>
      <c r="T50" s="5" t="e">
        <f t="shared" ref="T50:U50" si="79">T22/T$24</f>
        <v>#DIV/0!</v>
      </c>
      <c r="U50" s="5" t="e">
        <f t="shared" si="79"/>
        <v>#DIV/0!</v>
      </c>
      <c r="V50" s="374" t="e">
        <f t="shared" ref="V50" si="80">V22/V$24</f>
        <v>#DIV/0!</v>
      </c>
    </row>
    <row r="51" spans="2:37">
      <c r="B51" t="str">
        <f t="shared" si="61"/>
        <v>Sumitomo</v>
      </c>
      <c r="C51" s="5">
        <f t="shared" si="46"/>
        <v>9.1927733733399561E-2</v>
      </c>
      <c r="D51" s="5">
        <f t="shared" si="46"/>
        <v>8.5838546471984856E-2</v>
      </c>
      <c r="E51" s="5">
        <f t="shared" si="46"/>
        <v>9.2801823554732848E-2</v>
      </c>
      <c r="F51" s="374">
        <f t="shared" si="46"/>
        <v>8.7277590612630684E-2</v>
      </c>
      <c r="G51" s="5">
        <f t="shared" si="46"/>
        <v>8.8877801141666074E-2</v>
      </c>
      <c r="H51" s="5">
        <f t="shared" si="46"/>
        <v>8.9678274530973323E-2</v>
      </c>
      <c r="I51" s="5">
        <f t="shared" si="46"/>
        <v>7.3670072622351077E-2</v>
      </c>
      <c r="J51" s="374">
        <f t="shared" si="46"/>
        <v>6.9556018551624063E-2</v>
      </c>
      <c r="K51" s="5">
        <f t="shared" si="50"/>
        <v>8.4402634424781089E-2</v>
      </c>
      <c r="L51" s="5">
        <f t="shared" si="50"/>
        <v>7.9797095468944604E-2</v>
      </c>
      <c r="M51" s="5" t="e">
        <f t="shared" si="50"/>
        <v>#DIV/0!</v>
      </c>
      <c r="N51" s="374" t="e">
        <f t="shared" ref="N51:O51" si="81">N23/N$24</f>
        <v>#DIV/0!</v>
      </c>
      <c r="O51" s="5" t="e">
        <f t="shared" si="81"/>
        <v>#DIV/0!</v>
      </c>
      <c r="P51" s="5" t="e">
        <f t="shared" ref="P51:S51" si="82">P23/P$24</f>
        <v>#DIV/0!</v>
      </c>
      <c r="Q51" s="5" t="e">
        <f t="shared" si="82"/>
        <v>#DIV/0!</v>
      </c>
      <c r="R51" s="374" t="e">
        <f t="shared" si="82"/>
        <v>#DIV/0!</v>
      </c>
      <c r="S51" s="5" t="e">
        <f t="shared" si="82"/>
        <v>#DIV/0!</v>
      </c>
      <c r="T51" s="5" t="e">
        <f t="shared" ref="T51:U51" si="83">T23/T$24</f>
        <v>#DIV/0!</v>
      </c>
      <c r="U51" s="5" t="e">
        <f t="shared" si="83"/>
        <v>#DIV/0!</v>
      </c>
      <c r="V51" s="374" t="e">
        <f t="shared" ref="V51" si="84">V23/V$24</f>
        <v>#DIV/0!</v>
      </c>
    </row>
    <row r="52" spans="2:37">
      <c r="B52" t="str">
        <f t="shared" si="61"/>
        <v>Total</v>
      </c>
      <c r="C52" s="5">
        <f t="shared" ref="C52:H52" si="85">SUM(C36:C51)</f>
        <v>0.99999999999999989</v>
      </c>
      <c r="D52" s="5">
        <f t="shared" si="85"/>
        <v>0.99999999999999989</v>
      </c>
      <c r="E52" s="5">
        <f t="shared" si="85"/>
        <v>1</v>
      </c>
      <c r="F52" s="374">
        <f t="shared" si="85"/>
        <v>1</v>
      </c>
      <c r="G52" s="5">
        <f t="shared" si="85"/>
        <v>1</v>
      </c>
      <c r="H52" s="5">
        <f t="shared" si="85"/>
        <v>1.0000000000000002</v>
      </c>
      <c r="I52" s="5">
        <f>I24/I$24</f>
        <v>1</v>
      </c>
      <c r="J52" s="374">
        <f>J24/J$24</f>
        <v>1</v>
      </c>
      <c r="K52" s="5">
        <f t="shared" ref="K52:L52" si="86">SUM(K36:K51)</f>
        <v>1.0000000000000002</v>
      </c>
      <c r="L52" s="5">
        <f t="shared" si="86"/>
        <v>1</v>
      </c>
      <c r="M52" s="5" t="e">
        <f>M24/M$24</f>
        <v>#DIV/0!</v>
      </c>
      <c r="N52" s="374" t="e">
        <f>N24/N$24</f>
        <v>#DIV/0!</v>
      </c>
      <c r="O52" s="5" t="e">
        <f t="shared" ref="O52:P52" si="87">SUM(O36:O51)</f>
        <v>#DIV/0!</v>
      </c>
      <c r="P52" s="5" t="e">
        <f t="shared" si="87"/>
        <v>#DIV/0!</v>
      </c>
      <c r="Q52" s="5" t="e">
        <f t="shared" ref="Q52:T52" si="88">SUM(Q36:Q51)</f>
        <v>#DIV/0!</v>
      </c>
      <c r="R52" s="374" t="e">
        <f t="shared" si="88"/>
        <v>#DIV/0!</v>
      </c>
      <c r="S52" s="5" t="e">
        <f t="shared" si="88"/>
        <v>#DIV/0!</v>
      </c>
      <c r="T52" s="5" t="e">
        <f t="shared" si="88"/>
        <v>#DIV/0!</v>
      </c>
      <c r="U52" s="5" t="e">
        <f t="shared" ref="U52:V52" si="89">SUM(U36:U51)</f>
        <v>#DIV/0!</v>
      </c>
      <c r="V52" s="374" t="e">
        <f t="shared" si="89"/>
        <v>#DIV/0!</v>
      </c>
    </row>
    <row r="53" spans="2:37">
      <c r="C53" s="5"/>
      <c r="D53" s="5"/>
      <c r="E53" s="5"/>
      <c r="F53" s="374"/>
      <c r="G53" s="5"/>
      <c r="H53" s="5"/>
      <c r="I53" s="5"/>
      <c r="J53" s="374"/>
      <c r="K53" s="5"/>
      <c r="L53" s="5"/>
      <c r="M53" s="5"/>
      <c r="N53" s="374"/>
      <c r="O53" s="5"/>
      <c r="P53" s="5"/>
      <c r="Q53" s="5"/>
      <c r="R53" s="374"/>
      <c r="S53" s="5"/>
      <c r="T53" s="5"/>
      <c r="U53" s="5"/>
      <c r="V53" s="374"/>
    </row>
    <row r="54" spans="2:37">
      <c r="B54" t="s">
        <v>287</v>
      </c>
      <c r="C54" s="5">
        <f t="shared" ref="C54:I54" si="90">C42+C46+C48+C47</f>
        <v>0.45714172823810872</v>
      </c>
      <c r="D54" s="5">
        <f t="shared" si="90"/>
        <v>0.44362481045698127</v>
      </c>
      <c r="E54" s="5">
        <f t="shared" si="90"/>
        <v>0.44161009178664684</v>
      </c>
      <c r="F54" s="374">
        <f t="shared" si="90"/>
        <v>0.43728056478532806</v>
      </c>
      <c r="G54" s="5">
        <f t="shared" si="90"/>
        <v>0.41548030435609634</v>
      </c>
      <c r="H54" s="42">
        <f t="shared" si="90"/>
        <v>0.41044215160334502</v>
      </c>
      <c r="I54" s="42">
        <f t="shared" si="90"/>
        <v>0.40398313230842936</v>
      </c>
      <c r="J54" s="374">
        <f t="shared" ref="J54:O54" si="91">J42+J46+J48+J47</f>
        <v>0.44105304566149373</v>
      </c>
      <c r="K54" s="5">
        <f t="shared" si="91"/>
        <v>0.39143751969273144</v>
      </c>
      <c r="L54" s="5">
        <f t="shared" si="91"/>
        <v>0.38963154614824952</v>
      </c>
      <c r="M54" s="5" t="e">
        <f t="shared" si="91"/>
        <v>#DIV/0!</v>
      </c>
      <c r="N54" s="374" t="e">
        <f t="shared" si="91"/>
        <v>#DIV/0!</v>
      </c>
      <c r="O54" s="5" t="e">
        <f t="shared" si="91"/>
        <v>#DIV/0!</v>
      </c>
      <c r="P54" s="5" t="e">
        <f t="shared" ref="P54:S54" si="92">P42+P46+P48+P47</f>
        <v>#DIV/0!</v>
      </c>
      <c r="Q54" s="5" t="e">
        <f t="shared" si="92"/>
        <v>#DIV/0!</v>
      </c>
      <c r="R54" s="374" t="e">
        <f t="shared" si="92"/>
        <v>#DIV/0!</v>
      </c>
      <c r="S54" s="5" t="e">
        <f t="shared" si="92"/>
        <v>#DIV/0!</v>
      </c>
      <c r="T54" s="5" t="e">
        <f t="shared" ref="T54:U54" si="93">T42+T46+T48+T47</f>
        <v>#DIV/0!</v>
      </c>
      <c r="U54" s="5" t="e">
        <f t="shared" si="93"/>
        <v>#DIV/0!</v>
      </c>
      <c r="V54" s="373" t="e">
        <f t="shared" ref="V54" si="94">V42+V46+V48+V47</f>
        <v>#DIV/0!</v>
      </c>
    </row>
    <row r="55" spans="2:37">
      <c r="C55" s="88">
        <f t="shared" ref="C55:M55" si="95">C54-0.64</f>
        <v>-0.18285827176189129</v>
      </c>
      <c r="D55" s="88">
        <f t="shared" si="95"/>
        <v>-0.19637518954301875</v>
      </c>
      <c r="E55" s="88">
        <f t="shared" si="95"/>
        <v>-0.19838990821335317</v>
      </c>
      <c r="F55" s="374">
        <f t="shared" si="95"/>
        <v>-0.20271943521467195</v>
      </c>
      <c r="G55" s="88">
        <f t="shared" si="95"/>
        <v>-0.22451969564390367</v>
      </c>
      <c r="H55" s="88">
        <f t="shared" si="95"/>
        <v>-0.229557848396655</v>
      </c>
      <c r="I55" s="88">
        <f t="shared" si="95"/>
        <v>-0.23601686769157065</v>
      </c>
      <c r="J55" s="379">
        <f t="shared" si="95"/>
        <v>-0.19894695433850629</v>
      </c>
      <c r="K55" s="88">
        <f t="shared" si="95"/>
        <v>-0.24856248030726857</v>
      </c>
      <c r="L55" s="88">
        <f t="shared" si="95"/>
        <v>-0.25036845385175049</v>
      </c>
      <c r="M55" s="88" t="e">
        <f t="shared" si="95"/>
        <v>#DIV/0!</v>
      </c>
      <c r="N55" s="374" t="e">
        <f t="shared" ref="N55:O55" si="96">N54-0.64</f>
        <v>#DIV/0!</v>
      </c>
      <c r="O55" s="88" t="e">
        <f t="shared" si="96"/>
        <v>#DIV/0!</v>
      </c>
      <c r="P55" s="88" t="e">
        <f t="shared" ref="P55:S55" si="97">P54-0.64</f>
        <v>#DIV/0!</v>
      </c>
      <c r="Q55" s="88" t="e">
        <f t="shared" si="97"/>
        <v>#DIV/0!</v>
      </c>
      <c r="R55" s="374" t="e">
        <f t="shared" si="97"/>
        <v>#DIV/0!</v>
      </c>
      <c r="S55" s="88" t="e">
        <f t="shared" si="97"/>
        <v>#DIV/0!</v>
      </c>
      <c r="T55" s="88" t="e">
        <f t="shared" ref="T55:U55" si="98">T54-0.64</f>
        <v>#DIV/0!</v>
      </c>
      <c r="U55" s="88" t="e">
        <f t="shared" si="98"/>
        <v>#DIV/0!</v>
      </c>
      <c r="V55" s="373" t="e">
        <f t="shared" ref="V55" si="99">V54-0.64</f>
        <v>#DIV/0!</v>
      </c>
    </row>
    <row r="56" spans="2:37">
      <c r="B56" s="94" t="s">
        <v>170</v>
      </c>
      <c r="C56" s="372" t="s">
        <v>125</v>
      </c>
      <c r="D56" s="81" t="s">
        <v>126</v>
      </c>
      <c r="E56" s="81" t="s">
        <v>127</v>
      </c>
      <c r="F56" s="375" t="s">
        <v>128</v>
      </c>
      <c r="G56" s="372" t="s">
        <v>129</v>
      </c>
      <c r="H56" s="81" t="s">
        <v>130</v>
      </c>
      <c r="I56" s="81" t="s">
        <v>131</v>
      </c>
      <c r="J56" s="375" t="s">
        <v>132</v>
      </c>
      <c r="K56" s="372" t="s">
        <v>129</v>
      </c>
      <c r="L56" s="81" t="s">
        <v>134</v>
      </c>
      <c r="M56" s="81" t="s">
        <v>135</v>
      </c>
      <c r="N56" s="375" t="s">
        <v>136</v>
      </c>
      <c r="O56" s="372" t="str">
        <f t="shared" ref="O56:R56" si="100">O35</f>
        <v>1Q 19</v>
      </c>
      <c r="P56" s="372" t="str">
        <f t="shared" ref="P56" si="101">P35</f>
        <v>2Q 19</v>
      </c>
      <c r="Q56" s="81" t="str">
        <f t="shared" si="100"/>
        <v>3Q 19</v>
      </c>
      <c r="R56" s="375" t="str">
        <f t="shared" si="100"/>
        <v>4Q 19</v>
      </c>
      <c r="S56" s="372" t="str">
        <f t="shared" ref="S56" si="102">S35</f>
        <v>1Q 20</v>
      </c>
      <c r="T56" s="372" t="str">
        <f t="shared" ref="T56:U56" si="103">T35</f>
        <v>2Q 20</v>
      </c>
      <c r="U56" s="81" t="str">
        <f t="shared" si="103"/>
        <v>3Q 20</v>
      </c>
      <c r="V56" s="375" t="str">
        <f t="shared" ref="V56" si="104">V35</f>
        <v>4Q 20</v>
      </c>
    </row>
    <row r="57" spans="2:37">
      <c r="B57" t="str">
        <f t="shared" ref="B57:B64" si="105">B8</f>
        <v>II-VI Photonic Solutions</v>
      </c>
      <c r="C57" s="5">
        <v>0.12743171859279429</v>
      </c>
      <c r="D57" s="5">
        <v>0.12593445807128964</v>
      </c>
      <c r="E57" s="5">
        <v>0.12166744175335557</v>
      </c>
      <c r="F57" s="374">
        <f t="shared" ref="F57:S60" si="106">SUM(C8:F8)/SUM(C$24:F$24)</f>
        <v>5.2396413199613863E-2</v>
      </c>
      <c r="G57" s="5">
        <f t="shared" si="106"/>
        <v>5.3557323711267216E-2</v>
      </c>
      <c r="H57" s="5">
        <f t="shared" si="106"/>
        <v>5.462657879794889E-2</v>
      </c>
      <c r="I57" s="5">
        <f t="shared" si="106"/>
        <v>5.7073425125608451E-2</v>
      </c>
      <c r="J57" s="374">
        <f t="shared" si="106"/>
        <v>5.7991689979746297E-2</v>
      </c>
      <c r="K57" s="5">
        <f t="shared" si="106"/>
        <v>5.9152136213341325E-2</v>
      </c>
      <c r="L57" s="5">
        <f t="shared" si="106"/>
        <v>6.0765435314914913E-2</v>
      </c>
      <c r="M57" s="5">
        <f t="shared" si="106"/>
        <v>6.0654797107847651E-2</v>
      </c>
      <c r="N57" s="374">
        <f>SUM(K8:P8)/SUM(K$24:P$24)</f>
        <v>6.4381749913107855E-2</v>
      </c>
      <c r="O57" s="5">
        <f t="shared" ref="O57:O60" si="107">SUM(L8:O8)/SUM(L$24:O$24)</f>
        <v>6.7908837945665032E-2</v>
      </c>
      <c r="P57" s="5" t="e">
        <f t="shared" ref="P57:P60" si="108">SUM(M8:P8)/SUM(M$24:P$24)</f>
        <v>#DIV/0!</v>
      </c>
      <c r="Q57" s="5" t="e">
        <f t="shared" ref="Q57:Q60" si="109">SUM(N8:Q8)/SUM(N$24:Q$24)</f>
        <v>#DIV/0!</v>
      </c>
      <c r="R57" s="374" t="e">
        <f>SUM(O8:T8)/SUM(O$24:T$24)</f>
        <v>#DIV/0!</v>
      </c>
      <c r="S57" s="5" t="e">
        <f t="shared" si="106"/>
        <v>#DIV/0!</v>
      </c>
      <c r="T57" s="5" t="e">
        <f t="shared" ref="T57:V60" si="110">SUM(Q8:T8)/SUM(Q$24:T$24)</f>
        <v>#DIV/0!</v>
      </c>
      <c r="U57" s="5" t="e">
        <f t="shared" si="110"/>
        <v>#DIV/0!</v>
      </c>
      <c r="V57" s="374" t="e">
        <f t="shared" si="110"/>
        <v>#DIV/0!</v>
      </c>
      <c r="AK57" s="51"/>
    </row>
    <row r="58" spans="2:37">
      <c r="B58" t="str">
        <f t="shared" si="105"/>
        <v>Acacia *</v>
      </c>
      <c r="C58" s="5">
        <v>4.5000551208689475E-2</v>
      </c>
      <c r="D58" s="5">
        <v>5.0952130369365613E-2</v>
      </c>
      <c r="E58" s="5">
        <v>5.7268157326514808E-2</v>
      </c>
      <c r="F58" s="374">
        <f t="shared" si="106"/>
        <v>6.6538572620943232E-2</v>
      </c>
      <c r="G58" s="5">
        <f t="shared" si="106"/>
        <v>6.722165013425746E-2</v>
      </c>
      <c r="H58" s="5">
        <f t="shared" si="106"/>
        <v>6.1466844593236147E-2</v>
      </c>
      <c r="I58" s="5">
        <f t="shared" si="106"/>
        <v>5.7320348674476489E-2</v>
      </c>
      <c r="J58" s="374">
        <f t="shared" si="106"/>
        <v>4.9828871284448607E-2</v>
      </c>
      <c r="K58" s="5">
        <f t="shared" si="106"/>
        <v>4.4550768660030118E-2</v>
      </c>
      <c r="L58" s="5">
        <f t="shared" si="106"/>
        <v>4.2024303857800094E-2</v>
      </c>
      <c r="M58" s="5">
        <f t="shared" si="106"/>
        <v>3.7779441879038055E-2</v>
      </c>
      <c r="N58" s="374">
        <f>SUM(K9:P9)/SUM(K$24:P$24)</f>
        <v>3.5523531859056039E-2</v>
      </c>
      <c r="O58" s="5">
        <f t="shared" si="107"/>
        <v>3.3138697195707417E-2</v>
      </c>
      <c r="P58" s="5" t="e">
        <f t="shared" si="108"/>
        <v>#DIV/0!</v>
      </c>
      <c r="Q58" s="5" t="e">
        <f t="shared" si="109"/>
        <v>#DIV/0!</v>
      </c>
      <c r="R58" s="374" t="e">
        <f>SUM(O9:T9)/SUM(O$24:T$24)</f>
        <v>#DIV/0!</v>
      </c>
      <c r="S58" s="5" t="e">
        <f t="shared" si="106"/>
        <v>#DIV/0!</v>
      </c>
      <c r="T58" s="5" t="e">
        <f t="shared" si="110"/>
        <v>#DIV/0!</v>
      </c>
      <c r="U58" s="5" t="e">
        <f t="shared" si="110"/>
        <v>#DIV/0!</v>
      </c>
      <c r="V58" s="374" t="e">
        <f t="shared" si="110"/>
        <v>#DIV/0!</v>
      </c>
      <c r="AK58" s="51"/>
    </row>
    <row r="59" spans="2:37">
      <c r="B59" t="str">
        <f t="shared" si="105"/>
        <v>Accelink</v>
      </c>
      <c r="C59" s="5">
        <v>8.7215445452557383E-2</v>
      </c>
      <c r="D59" s="5">
        <v>8.6580007127827721E-2</v>
      </c>
      <c r="E59" s="5">
        <v>8.5324000110728521E-2</v>
      </c>
      <c r="F59" s="374">
        <f t="shared" si="106"/>
        <v>8.5107171917638308E-2</v>
      </c>
      <c r="G59" s="5">
        <f t="shared" si="106"/>
        <v>8.5307424332896231E-2</v>
      </c>
      <c r="H59" s="5">
        <f t="shared" si="106"/>
        <v>8.5614998649925292E-2</v>
      </c>
      <c r="I59" s="5">
        <f t="shared" si="106"/>
        <v>8.4102061633243463E-2</v>
      </c>
      <c r="J59" s="374">
        <f t="shared" si="106"/>
        <v>8.7247293004831139E-2</v>
      </c>
      <c r="K59" s="5">
        <f t="shared" si="106"/>
        <v>8.8254130535705549E-2</v>
      </c>
      <c r="L59" s="5">
        <f t="shared" si="106"/>
        <v>9.0408833484133228E-2</v>
      </c>
      <c r="M59" s="5">
        <f t="shared" si="106"/>
        <v>9.3783598615145985E-2</v>
      </c>
      <c r="N59" s="374">
        <f>SUM(K10:P10)/SUM(K$24:P$24)</f>
        <v>9.847833907237101E-2</v>
      </c>
      <c r="O59" s="5">
        <f t="shared" si="107"/>
        <v>9.8148000241976327E-2</v>
      </c>
      <c r="P59" s="5" t="e">
        <f t="shared" si="108"/>
        <v>#DIV/0!</v>
      </c>
      <c r="Q59" s="5" t="e">
        <f t="shared" si="109"/>
        <v>#DIV/0!</v>
      </c>
      <c r="R59" s="374" t="e">
        <f>SUM(O10:T10)/SUM(O$24:T$24)</f>
        <v>#DIV/0!</v>
      </c>
      <c r="S59" s="5" t="e">
        <f t="shared" si="106"/>
        <v>#DIV/0!</v>
      </c>
      <c r="T59" s="5" t="e">
        <f t="shared" si="110"/>
        <v>#DIV/0!</v>
      </c>
      <c r="U59" s="5" t="e">
        <f t="shared" si="110"/>
        <v>#DIV/0!</v>
      </c>
      <c r="V59" s="374" t="e">
        <f t="shared" si="110"/>
        <v>#DIV/0!</v>
      </c>
      <c r="AK59" s="51"/>
    </row>
    <row r="60" spans="2:37">
      <c r="B60" t="str">
        <f t="shared" si="105"/>
        <v>Applied Optoelectronics</v>
      </c>
      <c r="C60" s="5">
        <v>3.421853633879595E-2</v>
      </c>
      <c r="D60" s="5">
        <v>3.2856134627329933E-2</v>
      </c>
      <c r="E60" s="5">
        <v>3.2389762189910985E-2</v>
      </c>
      <c r="F60" s="374">
        <f t="shared" si="106"/>
        <v>3.6304422323218101E-2</v>
      </c>
      <c r="G60" s="5">
        <f t="shared" si="106"/>
        <v>4.0554891207395721E-2</v>
      </c>
      <c r="H60" s="5">
        <f t="shared" si="106"/>
        <v>4.8126211715182228E-2</v>
      </c>
      <c r="I60" s="5">
        <f t="shared" si="106"/>
        <v>5.0409741723833237E-2</v>
      </c>
      <c r="J60" s="374">
        <f t="shared" si="106"/>
        <v>4.9458386787232488E-2</v>
      </c>
      <c r="K60" s="5">
        <f t="shared" si="106"/>
        <v>4.5574904878022064E-2</v>
      </c>
      <c r="L60" s="5">
        <f t="shared" si="106"/>
        <v>4.1028974954058418E-2</v>
      </c>
      <c r="M60" s="5">
        <f t="shared" si="106"/>
        <v>3.9178287879467033E-2</v>
      </c>
      <c r="N60" s="374">
        <f>SUM(K11:P11)/SUM(K$24:P$24)</f>
        <v>3.9401630946822003E-2</v>
      </c>
      <c r="O60" s="5">
        <f t="shared" si="107"/>
        <v>4.4762732519740167E-2</v>
      </c>
      <c r="P60" s="5" t="e">
        <f t="shared" si="108"/>
        <v>#DIV/0!</v>
      </c>
      <c r="Q60" s="5" t="e">
        <f t="shared" si="109"/>
        <v>#DIV/0!</v>
      </c>
      <c r="R60" s="374" t="e">
        <f>SUM(O11:T11)/SUM(O$24:T$24)</f>
        <v>#DIV/0!</v>
      </c>
      <c r="S60" s="5" t="e">
        <f t="shared" si="106"/>
        <v>#DIV/0!</v>
      </c>
      <c r="T60" s="5" t="e">
        <f t="shared" si="110"/>
        <v>#DIV/0!</v>
      </c>
      <c r="U60" s="5" t="e">
        <f t="shared" si="110"/>
        <v>#DIV/0!</v>
      </c>
      <c r="V60" s="374" t="e">
        <f t="shared" si="110"/>
        <v>#DIV/0!</v>
      </c>
      <c r="AK60" s="51"/>
    </row>
    <row r="61" spans="2:37">
      <c r="B61" t="str">
        <f t="shared" si="105"/>
        <v>Coadna</v>
      </c>
      <c r="C61" s="5">
        <v>6.9119546664371933E-3</v>
      </c>
      <c r="D61" s="5">
        <v>6.9385017917092326E-3</v>
      </c>
      <c r="E61" s="5">
        <v>6.6121435796212815E-3</v>
      </c>
      <c r="F61" s="374">
        <f t="shared" ref="F61:F72" si="111">SUM(C12:F12)/SUM(C$24:F$24)</f>
        <v>6.4033873729602495E-3</v>
      </c>
      <c r="G61" s="5">
        <f t="shared" ref="G61:G72" si="112">SUM(D12:G12)/SUM(D$24:G$24)</f>
        <v>5.4231915835069294E-3</v>
      </c>
      <c r="H61" s="5">
        <f t="shared" ref="H61:H72" si="113">SUM(E12:H12)/SUM(E$24:H$24)</f>
        <v>4.6566463068948918E-3</v>
      </c>
      <c r="I61" s="5">
        <f t="shared" ref="I61:I72" si="114">SUM(F12:I12)/SUM(F$24:I$24)</f>
        <v>4.0084860227186363E-3</v>
      </c>
      <c r="J61" s="374">
        <f t="shared" ref="J61:J72" si="115">SUM(G12:J12)/SUM(G$24:J$24)</f>
        <v>3.6364899685418072E-3</v>
      </c>
      <c r="K61" s="5">
        <f t="shared" ref="K61:K72" si="116">SUM(H12:K12)/SUM(H$24:K$24)</f>
        <v>3.5275114907742148E-3</v>
      </c>
      <c r="L61" s="538"/>
      <c r="M61" s="538"/>
      <c r="N61" s="632"/>
      <c r="O61" s="538"/>
      <c r="P61" s="538"/>
      <c r="Q61" s="538"/>
      <c r="R61" s="632"/>
      <c r="S61" s="538"/>
      <c r="T61" s="538"/>
      <c r="U61" s="538"/>
      <c r="V61" s="632"/>
      <c r="AK61" s="51"/>
    </row>
    <row r="62" spans="2:37">
      <c r="B62" t="str">
        <f t="shared" si="105"/>
        <v>Eoptolink</v>
      </c>
      <c r="C62" s="5">
        <v>1.5648607468646991E-2</v>
      </c>
      <c r="D62" s="5">
        <v>1.5360719241439082E-2</v>
      </c>
      <c r="E62" s="5">
        <v>1.4436035612756908E-2</v>
      </c>
      <c r="F62" s="374">
        <f t="shared" si="111"/>
        <v>1.4949504136011565E-2</v>
      </c>
      <c r="G62" s="5">
        <f t="shared" si="112"/>
        <v>1.4934617444158537E-2</v>
      </c>
      <c r="H62" s="5">
        <f t="shared" si="113"/>
        <v>1.5437935892559677E-2</v>
      </c>
      <c r="I62" s="5">
        <f t="shared" si="114"/>
        <v>1.6568331926421792E-2</v>
      </c>
      <c r="J62" s="374">
        <f t="shared" si="115"/>
        <v>1.6818909564227713E-2</v>
      </c>
      <c r="K62" s="5">
        <f t="shared" si="116"/>
        <v>1.6880899171440863E-2</v>
      </c>
      <c r="L62" s="5">
        <f t="shared" ref="L62:V72" si="117">SUM(I13:L13)/SUM(I$24:L$24)</f>
        <v>1.5306152607640183E-2</v>
      </c>
      <c r="M62" s="5">
        <f t="shared" si="117"/>
        <v>1.4361145685331646E-2</v>
      </c>
      <c r="N62" s="374">
        <f t="shared" ref="N62:N72" si="118">SUM(K13:P13)/SUM(K$24:P$24)</f>
        <v>1.3590426364513887E-2</v>
      </c>
      <c r="O62" s="5">
        <f t="shared" ref="O62:O72" si="119">SUM(L13:O13)/SUM(L$24:O$24)</f>
        <v>1.2628162897583273E-2</v>
      </c>
      <c r="P62" s="5" t="e">
        <f t="shared" ref="P62:P68" si="120">SUM(M13:P13)/SUM(M$24:P$24)</f>
        <v>#DIV/0!</v>
      </c>
      <c r="Q62" s="5" t="e">
        <f t="shared" ref="Q62:Q68" si="121">SUM(N13:Q13)/SUM(N$24:Q$24)</f>
        <v>#DIV/0!</v>
      </c>
      <c r="R62" s="374" t="e">
        <f t="shared" ref="R62:R72" si="122">SUM(O13:T13)/SUM(O$24:T$24)</f>
        <v>#DIV/0!</v>
      </c>
      <c r="S62" s="5" t="e">
        <f t="shared" si="117"/>
        <v>#DIV/0!</v>
      </c>
      <c r="T62" s="5" t="e">
        <f t="shared" si="117"/>
        <v>#DIV/0!</v>
      </c>
      <c r="U62" s="5" t="e">
        <f t="shared" si="117"/>
        <v>#DIV/0!</v>
      </c>
      <c r="V62" s="374" t="e">
        <f t="shared" si="117"/>
        <v>#DIV/0!</v>
      </c>
      <c r="AK62" s="51"/>
    </row>
    <row r="63" spans="2:37">
      <c r="B63" t="str">
        <f t="shared" si="105"/>
        <v>Finisar</v>
      </c>
      <c r="C63" s="5">
        <v>0.20573011415587605</v>
      </c>
      <c r="D63" s="5">
        <v>0.19642761464491518</v>
      </c>
      <c r="E63" s="5">
        <v>0.18954041492414753</v>
      </c>
      <c r="F63" s="374">
        <f t="shared" si="111"/>
        <v>0.19637518623989178</v>
      </c>
      <c r="G63" s="5">
        <f t="shared" si="112"/>
        <v>0.19172000749530974</v>
      </c>
      <c r="H63" s="5">
        <f t="shared" si="113"/>
        <v>0.18929734645259985</v>
      </c>
      <c r="I63" s="5">
        <f t="shared" si="114"/>
        <v>0.18376576097452918</v>
      </c>
      <c r="J63" s="374">
        <f t="shared" si="115"/>
        <v>0.17643742063913731</v>
      </c>
      <c r="K63" s="5">
        <f t="shared" si="116"/>
        <v>0.17076391519371101</v>
      </c>
      <c r="L63" s="5">
        <f t="shared" ref="L63:S68" si="123">SUM(I14:L14)/SUM(I$24:L$24)</f>
        <v>0.1647499517456896</v>
      </c>
      <c r="M63" s="5">
        <f t="shared" si="123"/>
        <v>0.16147181899803806</v>
      </c>
      <c r="N63" s="374">
        <f t="shared" si="118"/>
        <v>0.16154668688197021</v>
      </c>
      <c r="O63" s="5">
        <f t="shared" si="119"/>
        <v>0.16176782492612252</v>
      </c>
      <c r="P63" s="5" t="e">
        <f t="shared" si="120"/>
        <v>#DIV/0!</v>
      </c>
      <c r="Q63" s="538"/>
      <c r="R63" s="632"/>
      <c r="S63" s="538"/>
      <c r="T63" s="538"/>
      <c r="U63" s="538"/>
      <c r="V63" s="632"/>
      <c r="AK63" s="51"/>
    </row>
    <row r="64" spans="2:37">
      <c r="B64" t="str">
        <f t="shared" si="105"/>
        <v>Hisense</v>
      </c>
      <c r="C64" s="5">
        <v>7.5776806597375124E-2</v>
      </c>
      <c r="D64" s="5">
        <v>8.3098107427218015E-2</v>
      </c>
      <c r="E64" s="5">
        <v>8.646531942044397E-2</v>
      </c>
      <c r="F64" s="374">
        <f t="shared" si="111"/>
        <v>9.8061936026486676E-2</v>
      </c>
      <c r="G64" s="5">
        <f t="shared" si="112"/>
        <v>0.10037621947081554</v>
      </c>
      <c r="H64" s="5">
        <f t="shared" si="113"/>
        <v>9.3118389159752707E-2</v>
      </c>
      <c r="I64" s="5">
        <f t="shared" si="114"/>
        <v>9.2518573973374305E-2</v>
      </c>
      <c r="J64" s="374">
        <f t="shared" si="115"/>
        <v>8.3844408008439633E-2</v>
      </c>
      <c r="K64" s="5">
        <f t="shared" si="116"/>
        <v>7.7332638025895503E-2</v>
      </c>
      <c r="L64" s="5">
        <f t="shared" si="123"/>
        <v>7.7472104290819882E-2</v>
      </c>
      <c r="M64" s="5">
        <f t="shared" si="123"/>
        <v>7.4957467468861144E-2</v>
      </c>
      <c r="N64" s="374">
        <f t="shared" si="118"/>
        <v>7.4813524851528729E-2</v>
      </c>
      <c r="O64" s="5">
        <f t="shared" si="119"/>
        <v>7.418352280314458E-2</v>
      </c>
      <c r="P64" s="5" t="e">
        <f t="shared" si="120"/>
        <v>#DIV/0!</v>
      </c>
      <c r="Q64" s="5" t="e">
        <f t="shared" si="121"/>
        <v>#DIV/0!</v>
      </c>
      <c r="R64" s="374" t="e">
        <f t="shared" si="122"/>
        <v>#DIV/0!</v>
      </c>
      <c r="S64" s="5" t="e">
        <f t="shared" si="123"/>
        <v>#DIV/0!</v>
      </c>
      <c r="T64" s="5" t="e">
        <f t="shared" si="117"/>
        <v>#DIV/0!</v>
      </c>
      <c r="U64" s="5" t="e">
        <f t="shared" si="117"/>
        <v>#DIV/0!</v>
      </c>
      <c r="V64" s="374" t="e">
        <f t="shared" si="117"/>
        <v>#DIV/0!</v>
      </c>
    </row>
    <row r="65" spans="2:35">
      <c r="B65" t="s">
        <v>346</v>
      </c>
      <c r="C65" s="5">
        <v>2.7922100746110477E-2</v>
      </c>
      <c r="D65" s="5">
        <v>2.7422525767023941E-2</v>
      </c>
      <c r="E65" s="5">
        <v>2.6673918643494686E-2</v>
      </c>
      <c r="F65" s="374">
        <f t="shared" si="111"/>
        <v>2.7078904450284515E-2</v>
      </c>
      <c r="G65" s="5">
        <f t="shared" si="112"/>
        <v>2.6656242278461213E-2</v>
      </c>
      <c r="H65" s="5">
        <f t="shared" si="113"/>
        <v>2.7246549782897703E-2</v>
      </c>
      <c r="I65" s="5">
        <f t="shared" si="114"/>
        <v>2.9899101596569937E-2</v>
      </c>
      <c r="J65" s="374">
        <f t="shared" si="115"/>
        <v>3.4038540166145825E-2</v>
      </c>
      <c r="K65" s="5">
        <f t="shared" si="116"/>
        <v>3.6214372716493221E-2</v>
      </c>
      <c r="L65" s="5">
        <f t="shared" si="123"/>
        <v>3.8129832443147028E-2</v>
      </c>
      <c r="M65" s="5">
        <f t="shared" si="123"/>
        <v>3.8193173213540689E-2</v>
      </c>
      <c r="N65" s="374">
        <f t="shared" si="118"/>
        <v>3.7083887949950121E-2</v>
      </c>
      <c r="O65" s="5">
        <f t="shared" si="119"/>
        <v>3.7727132192036134E-2</v>
      </c>
      <c r="P65" s="5" t="e">
        <f t="shared" si="120"/>
        <v>#DIV/0!</v>
      </c>
      <c r="Q65" s="5" t="e">
        <f t="shared" si="121"/>
        <v>#DIV/0!</v>
      </c>
      <c r="R65" s="374" t="e">
        <f t="shared" si="122"/>
        <v>#DIV/0!</v>
      </c>
      <c r="S65" s="5" t="e">
        <f t="shared" si="123"/>
        <v>#DIV/0!</v>
      </c>
      <c r="T65" s="5" t="e">
        <f t="shared" si="117"/>
        <v>#DIV/0!</v>
      </c>
      <c r="U65" s="5" t="e">
        <f t="shared" si="117"/>
        <v>#DIV/0!</v>
      </c>
      <c r="V65" s="374" t="e">
        <f t="shared" si="117"/>
        <v>#DIV/0!</v>
      </c>
    </row>
    <row r="66" spans="2:35">
      <c r="B66" t="str">
        <f t="shared" ref="B66:B73" si="124">B17</f>
        <v>Innolight</v>
      </c>
      <c r="C66" s="5">
        <v>3.1107760307996318E-2</v>
      </c>
      <c r="D66" s="5">
        <v>3.1820816205338075E-2</v>
      </c>
      <c r="E66" s="5">
        <v>3.5674038775601262E-2</v>
      </c>
      <c r="F66" s="374">
        <f t="shared" si="111"/>
        <v>4.1274007740928563E-2</v>
      </c>
      <c r="G66" s="5">
        <f t="shared" si="112"/>
        <v>4.4906671770746406E-2</v>
      </c>
      <c r="H66" s="5">
        <f t="shared" si="113"/>
        <v>5.6453991230855198E-2</v>
      </c>
      <c r="I66" s="5">
        <f t="shared" si="114"/>
        <v>6.7064852182017687E-2</v>
      </c>
      <c r="J66" s="374">
        <f t="shared" si="115"/>
        <v>7.8391621966821895E-2</v>
      </c>
      <c r="K66" s="5">
        <f t="shared" si="116"/>
        <v>9.4447947953243197E-2</v>
      </c>
      <c r="L66" s="5">
        <f t="shared" si="123"/>
        <v>0.10186696192288844</v>
      </c>
      <c r="M66" s="5">
        <f t="shared" si="123"/>
        <v>0.10562901228182132</v>
      </c>
      <c r="N66" s="374">
        <f t="shared" si="118"/>
        <v>0.11429123523673075</v>
      </c>
      <c r="O66" s="5">
        <f t="shared" si="119"/>
        <v>0.11405309148640083</v>
      </c>
      <c r="P66" s="5" t="e">
        <f t="shared" si="120"/>
        <v>#DIV/0!</v>
      </c>
      <c r="Q66" s="5" t="e">
        <f t="shared" si="121"/>
        <v>#DIV/0!</v>
      </c>
      <c r="R66" s="374" t="e">
        <f t="shared" si="122"/>
        <v>#DIV/0!</v>
      </c>
      <c r="S66" s="5" t="e">
        <f t="shared" si="123"/>
        <v>#DIV/0!</v>
      </c>
      <c r="T66" s="5" t="e">
        <f t="shared" si="117"/>
        <v>#DIV/0!</v>
      </c>
      <c r="U66" s="5" t="e">
        <f t="shared" si="117"/>
        <v>#DIV/0!</v>
      </c>
      <c r="V66" s="374" t="e">
        <f t="shared" si="117"/>
        <v>#DIV/0!</v>
      </c>
    </row>
    <row r="67" spans="2:35">
      <c r="B67" t="str">
        <f t="shared" si="124"/>
        <v>Lumentum (optical comm)</v>
      </c>
      <c r="C67" s="5">
        <v>0.12034305807109152</v>
      </c>
      <c r="D67" s="5">
        <v>0.11589476217944183</v>
      </c>
      <c r="E67" s="5">
        <v>0.11360482586277783</v>
      </c>
      <c r="F67" s="374">
        <f t="shared" si="111"/>
        <v>0.11883851739774272</v>
      </c>
      <c r="G67" s="5">
        <f t="shared" si="112"/>
        <v>0.11542138965288164</v>
      </c>
      <c r="H67" s="5">
        <f t="shared" si="113"/>
        <v>0.11202038213715591</v>
      </c>
      <c r="I67" s="5">
        <f t="shared" si="114"/>
        <v>0.11029598773989252</v>
      </c>
      <c r="J67" s="374">
        <f t="shared" si="115"/>
        <v>0.12559476199271843</v>
      </c>
      <c r="K67" s="5">
        <f t="shared" si="116"/>
        <v>0.12986228851573686</v>
      </c>
      <c r="L67" s="5">
        <f t="shared" si="123"/>
        <v>0.13507397499592419</v>
      </c>
      <c r="M67" s="5">
        <f t="shared" si="123"/>
        <v>0.14323281214399644</v>
      </c>
      <c r="N67" s="374">
        <f t="shared" si="118"/>
        <v>0.12649726222927432</v>
      </c>
      <c r="O67" s="5">
        <f t="shared" si="119"/>
        <v>0.12485641451121147</v>
      </c>
      <c r="P67" s="5" t="e">
        <f t="shared" si="120"/>
        <v>#DIV/0!</v>
      </c>
      <c r="Q67" s="5" t="e">
        <f t="shared" si="121"/>
        <v>#DIV/0!</v>
      </c>
      <c r="R67" s="374" t="e">
        <f t="shared" si="122"/>
        <v>#DIV/0!</v>
      </c>
      <c r="S67" s="5" t="e">
        <f t="shared" si="123"/>
        <v>#DIV/0!</v>
      </c>
      <c r="T67" s="5" t="e">
        <f t="shared" si="117"/>
        <v>#DIV/0!</v>
      </c>
      <c r="U67" s="5" t="e">
        <f t="shared" si="117"/>
        <v>#DIV/0!</v>
      </c>
      <c r="V67" s="374" t="e">
        <f t="shared" si="117"/>
        <v>#DIV/0!</v>
      </c>
    </row>
    <row r="68" spans="2:35">
      <c r="B68" t="str">
        <f t="shared" si="124"/>
        <v>NeoPhotonics</v>
      </c>
      <c r="C68" s="5">
        <v>5.8176397811603595E-2</v>
      </c>
      <c r="D68" s="5">
        <v>5.6470529811291338E-2</v>
      </c>
      <c r="E68" s="5">
        <v>5.5294760102181949E-2</v>
      </c>
      <c r="F68" s="374">
        <f t="shared" si="111"/>
        <v>5.7254635358664145E-2</v>
      </c>
      <c r="G68" s="5">
        <f t="shared" si="112"/>
        <v>5.0779591436788056E-2</v>
      </c>
      <c r="H68" s="5">
        <f t="shared" si="113"/>
        <v>4.6703440606705178E-2</v>
      </c>
      <c r="I68" s="5">
        <f t="shared" si="114"/>
        <v>4.2362219655404036E-2</v>
      </c>
      <c r="J68" s="374">
        <f t="shared" si="115"/>
        <v>3.786612866955457E-2</v>
      </c>
      <c r="K68" s="5">
        <f t="shared" si="116"/>
        <v>3.7569519390886243E-2</v>
      </c>
      <c r="L68" s="5">
        <f t="shared" si="123"/>
        <v>3.7966728577947077E-2</v>
      </c>
      <c r="M68" s="5">
        <f t="shared" si="123"/>
        <v>3.8125872467789951E-2</v>
      </c>
      <c r="N68" s="374">
        <f t="shared" si="118"/>
        <v>3.8551791847968982E-2</v>
      </c>
      <c r="O68" s="5">
        <f t="shared" si="119"/>
        <v>4.1346897578028785E-2</v>
      </c>
      <c r="P68" s="5" t="e">
        <f t="shared" si="120"/>
        <v>#DIV/0!</v>
      </c>
      <c r="Q68" s="5" t="e">
        <f t="shared" si="121"/>
        <v>#DIV/0!</v>
      </c>
      <c r="R68" s="374" t="e">
        <f t="shared" si="122"/>
        <v>#DIV/0!</v>
      </c>
      <c r="S68" s="5" t="e">
        <f t="shared" si="123"/>
        <v>#DIV/0!</v>
      </c>
      <c r="T68" s="5" t="e">
        <f t="shared" si="117"/>
        <v>#DIV/0!</v>
      </c>
      <c r="U68" s="5" t="e">
        <f t="shared" si="117"/>
        <v>#DIV/0!</v>
      </c>
      <c r="V68" s="374" t="e">
        <f t="shared" si="117"/>
        <v>#DIV/0!</v>
      </c>
      <c r="AI68" s="49"/>
    </row>
    <row r="69" spans="2:35">
      <c r="B69" t="str">
        <f t="shared" si="124"/>
        <v>Oclaro (w/Opnext)</v>
      </c>
      <c r="C69" s="5">
        <v>5.943520346301983E-2</v>
      </c>
      <c r="D69" s="5">
        <v>6.2106011586527635E-2</v>
      </c>
      <c r="E69" s="5">
        <v>6.4539715563608199E-2</v>
      </c>
      <c r="F69" s="374">
        <f t="shared" si="111"/>
        <v>7.1798259327463448E-2</v>
      </c>
      <c r="G69" s="5">
        <f t="shared" si="112"/>
        <v>7.6278776897610381E-2</v>
      </c>
      <c r="H69" s="5">
        <f t="shared" si="113"/>
        <v>7.8381896190054784E-2</v>
      </c>
      <c r="I69" s="5">
        <f t="shared" si="114"/>
        <v>8.0737755837935618E-2</v>
      </c>
      <c r="J69" s="374">
        <f t="shared" si="115"/>
        <v>7.8382954906307409E-2</v>
      </c>
      <c r="K69" s="5">
        <f t="shared" si="116"/>
        <v>7.4100114529727201E-2</v>
      </c>
      <c r="L69" s="5">
        <f t="shared" ref="L69:M72" si="125">SUM(I20:L20)/SUM(I$24:L$24)</f>
        <v>6.9268387949736707E-2</v>
      </c>
      <c r="M69" s="5">
        <f t="shared" si="125"/>
        <v>6.5210889343307862E-2</v>
      </c>
      <c r="N69" s="374">
        <f t="shared" si="118"/>
        <v>6.3929532501718178E-2</v>
      </c>
      <c r="O69" s="538"/>
      <c r="P69" s="538"/>
      <c r="Q69" s="538"/>
      <c r="R69" s="632"/>
      <c r="S69" s="538"/>
      <c r="T69" s="538"/>
      <c r="U69" s="538"/>
      <c r="V69" s="632"/>
    </row>
    <row r="70" spans="2:35">
      <c r="B70" t="str">
        <f t="shared" si="124"/>
        <v>OE Solutions</v>
      </c>
      <c r="C70" s="5">
        <v>2.620659736490763E-2</v>
      </c>
      <c r="D70" s="5">
        <v>2.6696493087790086E-2</v>
      </c>
      <c r="E70" s="5">
        <v>2.6567483308935429E-2</v>
      </c>
      <c r="F70" s="374">
        <f t="shared" si="111"/>
        <v>9.5727539769576066E-3</v>
      </c>
      <c r="G70" s="5">
        <f t="shared" si="112"/>
        <v>9.9741338988177542E-3</v>
      </c>
      <c r="H70" s="5">
        <f t="shared" si="113"/>
        <v>1.0367320944140132E-2</v>
      </c>
      <c r="I70" s="5">
        <f t="shared" si="114"/>
        <v>1.0048270679432553E-2</v>
      </c>
      <c r="J70" s="374">
        <f t="shared" si="115"/>
        <v>8.7466033163149434E-3</v>
      </c>
      <c r="K70" s="5">
        <f t="shared" si="116"/>
        <v>8.2327624863283225E-3</v>
      </c>
      <c r="L70" s="5">
        <f t="shared" si="125"/>
        <v>8.0781427536012786E-3</v>
      </c>
      <c r="M70" s="5">
        <f t="shared" si="125"/>
        <v>8.1745061884235699E-3</v>
      </c>
      <c r="N70" s="374">
        <f t="shared" si="118"/>
        <v>8.5887537907422783E-3</v>
      </c>
      <c r="O70" s="5">
        <f t="shared" si="119"/>
        <v>8.7966222829149957E-3</v>
      </c>
      <c r="P70" s="5" t="e">
        <f t="shared" ref="P70:P72" si="126">SUM(M21:P21)/SUM(M$24:P$24)</f>
        <v>#DIV/0!</v>
      </c>
      <c r="Q70" s="5" t="e">
        <f t="shared" ref="Q70:Q72" si="127">SUM(N21:Q21)/SUM(N$24:Q$24)</f>
        <v>#DIV/0!</v>
      </c>
      <c r="R70" s="374" t="e">
        <f t="shared" si="122"/>
        <v>#DIV/0!</v>
      </c>
      <c r="S70" s="5" t="e">
        <f t="shared" ref="S70:S72" si="128">SUM(P21:S21)/SUM(P$24:S$24)</f>
        <v>#DIV/0!</v>
      </c>
      <c r="T70" s="5" t="e">
        <f t="shared" si="117"/>
        <v>#DIV/0!</v>
      </c>
      <c r="U70" s="5" t="e">
        <f t="shared" si="117"/>
        <v>#DIV/0!</v>
      </c>
      <c r="V70" s="374" t="e">
        <f t="shared" si="117"/>
        <v>#DIV/0!</v>
      </c>
    </row>
    <row r="71" spans="2:35">
      <c r="B71" t="str">
        <f t="shared" si="124"/>
        <v>O-Net</v>
      </c>
      <c r="C71" s="5">
        <v>2.620659736490763E-2</v>
      </c>
      <c r="D71" s="5">
        <v>2.6696493087790086E-2</v>
      </c>
      <c r="E71" s="5">
        <v>2.6567483308935429E-2</v>
      </c>
      <c r="F71" s="374">
        <f t="shared" si="111"/>
        <v>2.8660619455361299E-2</v>
      </c>
      <c r="G71" s="5">
        <f t="shared" si="112"/>
        <v>2.8159489751048945E-2</v>
      </c>
      <c r="H71" s="5">
        <f t="shared" si="113"/>
        <v>2.6874609893860129E-2</v>
      </c>
      <c r="I71" s="5">
        <f t="shared" si="114"/>
        <v>2.8932106362501649E-2</v>
      </c>
      <c r="J71" s="374">
        <f t="shared" si="115"/>
        <v>3.1532741524711326E-2</v>
      </c>
      <c r="K71" s="5">
        <f t="shared" si="116"/>
        <v>3.4492682695997499E-2</v>
      </c>
      <c r="L71" s="5">
        <f t="shared" si="125"/>
        <v>3.8491874130945236E-2</v>
      </c>
      <c r="M71" s="5">
        <f t="shared" si="125"/>
        <v>3.9259721209711718E-2</v>
      </c>
      <c r="N71" s="374">
        <f t="shared" si="118"/>
        <v>3.9679174526269949E-2</v>
      </c>
      <c r="O71" s="5">
        <f t="shared" si="119"/>
        <v>3.9224558817637083E-2</v>
      </c>
      <c r="P71" s="5" t="e">
        <f t="shared" si="126"/>
        <v>#DIV/0!</v>
      </c>
      <c r="Q71" s="5" t="e">
        <f t="shared" si="127"/>
        <v>#DIV/0!</v>
      </c>
      <c r="R71" s="374" t="e">
        <f t="shared" si="122"/>
        <v>#DIV/0!</v>
      </c>
      <c r="S71" s="5" t="e">
        <f t="shared" si="128"/>
        <v>#DIV/0!</v>
      </c>
      <c r="T71" s="5" t="e">
        <f t="shared" si="117"/>
        <v>#DIV/0!</v>
      </c>
      <c r="U71" s="5" t="e">
        <f t="shared" si="117"/>
        <v>#DIV/0!</v>
      </c>
      <c r="V71" s="374" t="e">
        <f t="shared" si="117"/>
        <v>#DIV/0!</v>
      </c>
    </row>
    <row r="72" spans="2:35">
      <c r="B72" t="str">
        <f t="shared" si="124"/>
        <v>Sumitomo</v>
      </c>
      <c r="C72" s="5">
        <v>7.887514775409811E-2</v>
      </c>
      <c r="D72" s="5">
        <v>8.1441188061492767E-2</v>
      </c>
      <c r="E72" s="5">
        <v>8.3941982825921066E-2</v>
      </c>
      <c r="F72" s="374">
        <f t="shared" si="111"/>
        <v>8.938570845583399E-2</v>
      </c>
      <c r="G72" s="5">
        <f t="shared" si="112"/>
        <v>8.8728378934038246E-2</v>
      </c>
      <c r="H72" s="5">
        <f t="shared" si="113"/>
        <v>8.9606857646231206E-2</v>
      </c>
      <c r="I72" s="5">
        <f t="shared" si="114"/>
        <v>8.4892975892040368E-2</v>
      </c>
      <c r="J72" s="374">
        <f t="shared" si="115"/>
        <v>8.0183178220820703E-2</v>
      </c>
      <c r="K72" s="5">
        <f t="shared" si="116"/>
        <v>7.904340754266681E-2</v>
      </c>
      <c r="L72" s="5">
        <f t="shared" si="125"/>
        <v>7.6751754758332527E-2</v>
      </c>
      <c r="M72" s="5">
        <f t="shared" si="125"/>
        <v>7.7735947574858605E-2</v>
      </c>
      <c r="N72" s="374">
        <f t="shared" si="118"/>
        <v>8.207625175394638E-2</v>
      </c>
      <c r="O72" s="5">
        <f t="shared" si="119"/>
        <v>7.9797095468944604E-2</v>
      </c>
      <c r="P72" s="5" t="e">
        <f t="shared" si="126"/>
        <v>#DIV/0!</v>
      </c>
      <c r="Q72" s="5" t="e">
        <f t="shared" si="127"/>
        <v>#DIV/0!</v>
      </c>
      <c r="R72" s="374" t="e">
        <f t="shared" si="122"/>
        <v>#DIV/0!</v>
      </c>
      <c r="S72" s="5" t="e">
        <f t="shared" si="128"/>
        <v>#DIV/0!</v>
      </c>
      <c r="T72" s="5" t="e">
        <f t="shared" si="117"/>
        <v>#DIV/0!</v>
      </c>
      <c r="U72" s="5" t="e">
        <f t="shared" si="117"/>
        <v>#DIV/0!</v>
      </c>
      <c r="V72" s="374" t="e">
        <f t="shared" si="117"/>
        <v>#DIV/0!</v>
      </c>
    </row>
    <row r="73" spans="2:35">
      <c r="B73" t="str">
        <f t="shared" si="124"/>
        <v>Total</v>
      </c>
      <c r="C73" s="5">
        <v>0.99999999999999989</v>
      </c>
      <c r="D73" s="5">
        <v>1</v>
      </c>
      <c r="E73" s="5">
        <v>1</v>
      </c>
      <c r="F73" s="374">
        <f t="shared" ref="F73:R73" si="129">SUM(F57:F72)</f>
        <v>1</v>
      </c>
      <c r="G73" s="5">
        <f t="shared" si="129"/>
        <v>1</v>
      </c>
      <c r="H73" s="5">
        <f t="shared" si="129"/>
        <v>0.99999999999999989</v>
      </c>
      <c r="I73" s="5">
        <f t="shared" si="129"/>
        <v>1</v>
      </c>
      <c r="J73" s="374">
        <f t="shared" si="129"/>
        <v>1.0000000000000002</v>
      </c>
      <c r="K73" s="5">
        <f t="shared" si="129"/>
        <v>1</v>
      </c>
      <c r="L73" s="5">
        <f t="shared" si="129"/>
        <v>0.99738341378757878</v>
      </c>
      <c r="M73" s="5">
        <f t="shared" si="129"/>
        <v>0.99774849205717964</v>
      </c>
      <c r="N73" s="374">
        <f t="shared" si="129"/>
        <v>0.9984337797259708</v>
      </c>
      <c r="O73" s="5">
        <f t="shared" si="129"/>
        <v>0.93833959086711327</v>
      </c>
      <c r="P73" s="5" t="e">
        <f t="shared" si="129"/>
        <v>#DIV/0!</v>
      </c>
      <c r="Q73" s="5" t="e">
        <f t="shared" si="129"/>
        <v>#DIV/0!</v>
      </c>
      <c r="R73" s="374" t="e">
        <f t="shared" si="129"/>
        <v>#DIV/0!</v>
      </c>
      <c r="S73" s="5" t="e">
        <f t="shared" ref="S73:T73" si="130">SUM(S57:S72)</f>
        <v>#DIV/0!</v>
      </c>
      <c r="T73" s="5" t="e">
        <f t="shared" si="130"/>
        <v>#DIV/0!</v>
      </c>
      <c r="U73" s="5" t="e">
        <f t="shared" ref="U73:V73" si="131">SUM(U57:U72)</f>
        <v>#DIV/0!</v>
      </c>
      <c r="V73" s="374" t="e">
        <f t="shared" si="131"/>
        <v>#DIV/0!</v>
      </c>
    </row>
    <row r="74" spans="2:35">
      <c r="F74" s="5"/>
      <c r="G74" s="5"/>
      <c r="H74" s="5"/>
      <c r="I74" s="5"/>
      <c r="J74" s="5"/>
      <c r="K74" s="5"/>
      <c r="L74" s="5"/>
      <c r="M74" s="5"/>
      <c r="N74" s="5"/>
      <c r="O74" s="5"/>
      <c r="P74" s="5"/>
      <c r="Q74" s="5"/>
      <c r="R74" s="5"/>
      <c r="S74" s="5"/>
      <c r="T74" s="5"/>
      <c r="U74" s="5"/>
      <c r="V74" s="5"/>
    </row>
    <row r="76" spans="2:35">
      <c r="B76" t="s">
        <v>666</v>
      </c>
    </row>
    <row r="78" spans="2:35" ht="15" customHeight="1"/>
    <row r="79" spans="2:35" ht="18.75" customHeight="1"/>
    <row r="80" spans="2:35" ht="18.75" customHeight="1"/>
    <row r="81" ht="18" customHeight="1"/>
  </sheetData>
  <sortState ref="AH57:AI71">
    <sortCondition descending="1" ref="AI52:AI66"/>
  </sortState>
  <pageMargins left="0.7" right="0.7" top="0.75" bottom="0.75" header="0.3" footer="0.3"/>
  <pageSetup orientation="portrait" r:id="rId1"/>
  <drawing r:id="rId2"/>
  <legacyDrawing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CFFCC"/>
  </sheetPr>
  <dimension ref="A1:AK96"/>
  <sheetViews>
    <sheetView zoomScale="80" zoomScaleNormal="80" zoomScalePageLayoutView="80" workbookViewId="0">
      <pane xSplit="2" ySplit="7" topLeftCell="C8" activePane="bottomRight" state="frozen"/>
      <selection activeCell="L25" sqref="L25"/>
      <selection pane="topRight" activeCell="L25" sqref="L25"/>
      <selection pane="bottomLeft" activeCell="L25" sqref="L25"/>
      <selection pane="bottomRight" activeCell="O3" sqref="O3"/>
    </sheetView>
  </sheetViews>
  <sheetFormatPr defaultColWidth="8.81640625" defaultRowHeight="13" outlineLevelCol="1"/>
  <cols>
    <col min="1" max="1" width="4.453125" customWidth="1"/>
    <col min="2" max="2" width="20" customWidth="1"/>
    <col min="3" max="5" width="8.81640625" hidden="1" customWidth="1" outlineLevel="1"/>
    <col min="6" max="10" width="10.36328125" hidden="1" customWidth="1" outlineLevel="1"/>
    <col min="11" max="11" width="10.36328125" customWidth="1" collapsed="1"/>
    <col min="12" max="22" width="10.36328125" customWidth="1"/>
    <col min="23" max="23" width="8.81640625" style="51"/>
    <col min="24" max="24" width="10.1796875" style="51" bestFit="1" customWidth="1"/>
    <col min="25" max="25" width="10.1796875" style="51" customWidth="1"/>
    <col min="26" max="31" width="8.81640625" style="51"/>
  </cols>
  <sheetData>
    <row r="1" spans="1:28">
      <c r="A1" s="65"/>
      <c r="B1" s="65"/>
      <c r="F1" s="92"/>
      <c r="J1" s="5"/>
    </row>
    <row r="2" spans="1:28" ht="18">
      <c r="A2" s="65"/>
      <c r="B2" s="66" t="str">
        <f>'Charts for slides'!B2</f>
        <v>Quarterly Market Update for the quarter ended December 31, 2020</v>
      </c>
      <c r="C2" s="101"/>
      <c r="D2" s="101"/>
    </row>
    <row r="3" spans="1:28">
      <c r="A3" s="65"/>
      <c r="B3" s="1379" t="str">
        <f>Introduction!$B$2</f>
        <v>Sample template for 2021</v>
      </c>
      <c r="C3" s="101"/>
      <c r="D3" s="101"/>
    </row>
    <row r="4" spans="1:28" ht="14">
      <c r="A4" s="65"/>
      <c r="B4" s="69" t="s">
        <v>315</v>
      </c>
      <c r="C4" s="101"/>
      <c r="D4" s="101"/>
    </row>
    <row r="5" spans="1:28">
      <c r="A5" s="65"/>
      <c r="C5" s="45"/>
      <c r="D5" s="45"/>
      <c r="E5" s="45"/>
      <c r="F5" s="45"/>
      <c r="G5" s="45"/>
      <c r="H5" s="45"/>
      <c r="I5" s="45"/>
      <c r="J5" s="669"/>
      <c r="K5" s="45"/>
      <c r="L5" s="45"/>
      <c r="M5" s="45"/>
      <c r="N5" s="45"/>
      <c r="O5" s="45"/>
      <c r="P5" s="45"/>
      <c r="Q5" s="45"/>
      <c r="R5" s="45"/>
      <c r="S5" s="45"/>
      <c r="T5" s="45"/>
      <c r="U5" s="45"/>
      <c r="V5" s="45"/>
    </row>
    <row r="6" spans="1:28">
      <c r="B6" s="363" t="s">
        <v>75</v>
      </c>
      <c r="C6" s="45" t="s">
        <v>303</v>
      </c>
      <c r="D6" s="45"/>
      <c r="E6" s="45"/>
      <c r="F6" s="45"/>
      <c r="G6" s="45" t="s">
        <v>303</v>
      </c>
      <c r="H6" s="45"/>
      <c r="I6" s="45"/>
      <c r="J6" s="45"/>
      <c r="K6" s="45" t="s">
        <v>303</v>
      </c>
      <c r="L6" s="45"/>
      <c r="M6" s="45"/>
      <c r="N6" s="45"/>
      <c r="R6" s="14"/>
      <c r="S6" s="45"/>
      <c r="T6" s="45"/>
      <c r="U6" s="45"/>
      <c r="V6" s="45"/>
      <c r="W6" s="366" t="s">
        <v>329</v>
      </c>
      <c r="X6" s="366" t="s">
        <v>448</v>
      </c>
      <c r="Y6" s="366" t="s">
        <v>329</v>
      </c>
    </row>
    <row r="7" spans="1:28">
      <c r="B7" s="357" t="s">
        <v>60</v>
      </c>
      <c r="C7" s="372" t="s">
        <v>125</v>
      </c>
      <c r="D7" s="81" t="s">
        <v>126</v>
      </c>
      <c r="E7" s="81" t="s">
        <v>127</v>
      </c>
      <c r="F7" s="375" t="s">
        <v>128</v>
      </c>
      <c r="G7" s="372" t="s">
        <v>129</v>
      </c>
      <c r="H7" s="81" t="s">
        <v>130</v>
      </c>
      <c r="I7" s="81" t="s">
        <v>131</v>
      </c>
      <c r="J7" s="375" t="s">
        <v>132</v>
      </c>
      <c r="K7" s="372" t="s">
        <v>133</v>
      </c>
      <c r="L7" s="81" t="s">
        <v>134</v>
      </c>
      <c r="M7" s="81" t="s">
        <v>135</v>
      </c>
      <c r="N7" s="375" t="s">
        <v>136</v>
      </c>
      <c r="O7" s="372" t="s">
        <v>137</v>
      </c>
      <c r="P7" s="81" t="s">
        <v>138</v>
      </c>
      <c r="Q7" s="81" t="s">
        <v>139</v>
      </c>
      <c r="R7" s="375" t="s">
        <v>140</v>
      </c>
      <c r="S7" s="1138" t="s">
        <v>141</v>
      </c>
      <c r="T7" s="372" t="s">
        <v>142</v>
      </c>
      <c r="U7" s="81" t="s">
        <v>143</v>
      </c>
      <c r="V7" s="375" t="s">
        <v>144</v>
      </c>
      <c r="W7" s="366" t="s">
        <v>302</v>
      </c>
      <c r="X7" s="366" t="s">
        <v>449</v>
      </c>
      <c r="Y7" s="366" t="s">
        <v>345</v>
      </c>
      <c r="Z7" s="1141" t="s">
        <v>343</v>
      </c>
    </row>
    <row r="8" spans="1:28">
      <c r="B8" s="356" t="s">
        <v>597</v>
      </c>
      <c r="C8" s="354"/>
      <c r="D8" s="77"/>
      <c r="E8" s="313"/>
      <c r="F8" s="376"/>
      <c r="G8" s="354"/>
      <c r="H8" s="77"/>
      <c r="I8" s="313"/>
      <c r="J8" s="376"/>
      <c r="K8" s="354">
        <v>1647</v>
      </c>
      <c r="L8" s="77">
        <v>1756</v>
      </c>
      <c r="M8" s="313"/>
      <c r="N8" s="376"/>
      <c r="O8" s="354"/>
      <c r="P8" s="77"/>
      <c r="Q8" s="313"/>
      <c r="R8" s="376"/>
      <c r="S8" s="1140"/>
      <c r="T8" s="77"/>
      <c r="U8" s="313"/>
      <c r="V8" s="376"/>
      <c r="W8" s="657" t="e">
        <f>V8/R8-1</f>
        <v>#DIV/0!</v>
      </c>
      <c r="X8" s="658">
        <f>V8-R8</f>
        <v>0</v>
      </c>
      <c r="Y8" s="1380" t="e">
        <f>V8/U8-1</f>
        <v>#DIV/0!</v>
      </c>
    </row>
    <row r="9" spans="1:28">
      <c r="B9" s="356" t="s">
        <v>317</v>
      </c>
      <c r="C9" s="354">
        <v>778.77</v>
      </c>
      <c r="D9" s="77">
        <v>869.59</v>
      </c>
      <c r="E9" s="313">
        <v>1000</v>
      </c>
      <c r="F9" s="376">
        <v>984</v>
      </c>
      <c r="G9" s="354">
        <v>1147.982</v>
      </c>
      <c r="H9" s="77">
        <v>1433.902</v>
      </c>
      <c r="I9" s="313">
        <v>1541</v>
      </c>
      <c r="J9" s="376">
        <v>1519</v>
      </c>
      <c r="K9" s="354">
        <v>1513.0530000000001</v>
      </c>
      <c r="L9" s="77">
        <v>1572.6790000000001</v>
      </c>
      <c r="M9" s="313"/>
      <c r="N9" s="376"/>
      <c r="O9" s="354"/>
      <c r="P9" s="77"/>
      <c r="Q9" s="313"/>
      <c r="R9" s="376"/>
      <c r="S9" s="1140"/>
      <c r="T9" s="77"/>
      <c r="U9" s="313"/>
      <c r="V9" s="376"/>
      <c r="W9" s="657" t="e">
        <f>V9/R9-1</f>
        <v>#DIV/0!</v>
      </c>
      <c r="X9" s="658">
        <f>V9-R9</f>
        <v>0</v>
      </c>
      <c r="Y9" s="1380" t="e">
        <f>V9/U9-1</f>
        <v>#DIV/0!</v>
      </c>
    </row>
    <row r="10" spans="1:28" ht="17" customHeight="1">
      <c r="B10" s="356" t="s">
        <v>318</v>
      </c>
      <c r="C10" s="354">
        <v>41.11</v>
      </c>
      <c r="D10" s="77">
        <v>41.5</v>
      </c>
      <c r="E10" s="313">
        <v>41.78</v>
      </c>
      <c r="F10" s="510" t="s">
        <v>369</v>
      </c>
      <c r="G10" s="510" t="s">
        <v>369</v>
      </c>
      <c r="H10" s="479"/>
      <c r="I10" s="480"/>
      <c r="J10" s="478"/>
      <c r="K10" s="504" t="s">
        <v>602</v>
      </c>
      <c r="L10" s="479"/>
      <c r="M10" s="480"/>
      <c r="N10" s="478"/>
      <c r="O10" s="504"/>
      <c r="P10" s="479"/>
      <c r="Q10" s="480"/>
      <c r="R10" s="478"/>
      <c r="S10" s="1139"/>
      <c r="T10" s="479"/>
      <c r="U10" s="480"/>
      <c r="V10" s="478"/>
      <c r="W10" s="934"/>
      <c r="X10" s="935"/>
      <c r="Y10" s="935"/>
      <c r="Z10" s="503" t="s">
        <v>370</v>
      </c>
    </row>
    <row r="11" spans="1:28" ht="17" customHeight="1">
      <c r="B11" s="356" t="s">
        <v>319</v>
      </c>
      <c r="C11" s="354">
        <v>3540</v>
      </c>
      <c r="D11" s="77">
        <v>3790</v>
      </c>
      <c r="E11" s="313">
        <v>4136</v>
      </c>
      <c r="F11" s="376">
        <v>4149</v>
      </c>
      <c r="G11" s="354">
        <v>4190</v>
      </c>
      <c r="H11" s="77">
        <v>4463</v>
      </c>
      <c r="I11" s="313">
        <v>4844</v>
      </c>
      <c r="J11" s="376">
        <v>5327</v>
      </c>
      <c r="K11" s="354">
        <v>5014</v>
      </c>
      <c r="L11" s="77">
        <v>5063</v>
      </c>
      <c r="M11" s="313"/>
      <c r="N11" s="376"/>
      <c r="O11" s="354"/>
      <c r="P11" s="77"/>
      <c r="Q11" s="313"/>
      <c r="R11" s="376"/>
      <c r="S11" s="1140"/>
      <c r="T11" s="77"/>
      <c r="U11" s="313"/>
      <c r="V11" s="376"/>
      <c r="W11" s="657" t="e">
        <f>V11/R11-1</f>
        <v>#DIV/0!</v>
      </c>
      <c r="X11" s="658">
        <f>V11-R11</f>
        <v>0</v>
      </c>
      <c r="Y11" s="1380" t="e">
        <f>V11/U11-1</f>
        <v>#DIV/0!</v>
      </c>
      <c r="Z11" s="51" t="s">
        <v>342</v>
      </c>
      <c r="AB11" s="1810"/>
    </row>
    <row r="12" spans="1:28" ht="17" customHeight="1">
      <c r="B12" s="356" t="s">
        <v>334</v>
      </c>
      <c r="C12" s="354">
        <v>224.61</v>
      </c>
      <c r="D12" s="77">
        <v>226.57999999999998</v>
      </c>
      <c r="E12" s="313">
        <v>168.12</v>
      </c>
      <c r="F12" s="376">
        <v>226</v>
      </c>
      <c r="G12" s="354">
        <v>229.58</v>
      </c>
      <c r="H12" s="77">
        <v>242.09</v>
      </c>
      <c r="I12" s="313">
        <v>251.98699999999999</v>
      </c>
      <c r="J12" s="376">
        <v>260</v>
      </c>
      <c r="K12" s="558" t="s">
        <v>601</v>
      </c>
      <c r="L12" s="1014"/>
      <c r="M12" s="523"/>
      <c r="N12" s="1028"/>
      <c r="O12" s="558"/>
      <c r="P12" s="1014"/>
      <c r="Q12" s="523"/>
      <c r="R12" s="1028"/>
      <c r="S12" s="1459"/>
      <c r="T12" s="1014"/>
      <c r="U12" s="523"/>
      <c r="V12" s="1028"/>
      <c r="W12" s="1460"/>
      <c r="X12" s="1461"/>
      <c r="Y12" s="1461"/>
      <c r="Z12" s="503"/>
    </row>
    <row r="13" spans="1:28" ht="17" customHeight="1">
      <c r="B13" s="356" t="s">
        <v>336</v>
      </c>
      <c r="C13" s="354">
        <v>11.36</v>
      </c>
      <c r="D13" s="77">
        <v>15.37</v>
      </c>
      <c r="E13" s="313">
        <v>15.8</v>
      </c>
      <c r="F13" s="376">
        <v>16</v>
      </c>
      <c r="G13" s="507" t="s">
        <v>437</v>
      </c>
      <c r="H13" s="479"/>
      <c r="I13" s="508"/>
      <c r="J13" s="509"/>
      <c r="K13" s="1462" t="s">
        <v>600</v>
      </c>
      <c r="L13" s="1014"/>
      <c r="M13" s="1463"/>
      <c r="N13" s="1464"/>
      <c r="O13" s="1462"/>
      <c r="P13" s="1014"/>
      <c r="Q13" s="523"/>
      <c r="R13" s="1028"/>
      <c r="S13" s="1465"/>
      <c r="T13" s="1014"/>
      <c r="U13" s="523"/>
      <c r="V13" s="1028"/>
      <c r="W13" s="1460"/>
      <c r="X13" s="1461"/>
      <c r="Y13" s="1461"/>
      <c r="AB13" s="50"/>
    </row>
    <row r="14" spans="1:28" ht="17" customHeight="1">
      <c r="B14" s="356" t="s">
        <v>375</v>
      </c>
      <c r="C14" s="354">
        <v>189.4</v>
      </c>
      <c r="D14" s="355">
        <v>192.1</v>
      </c>
      <c r="E14" s="364">
        <v>184.1</v>
      </c>
      <c r="F14" s="376">
        <v>176.4</v>
      </c>
      <c r="G14" s="354">
        <v>175.7</v>
      </c>
      <c r="H14" s="77">
        <v>196.7</v>
      </c>
      <c r="I14" s="313">
        <v>204</v>
      </c>
      <c r="J14" s="376">
        <v>217</v>
      </c>
      <c r="K14" s="354">
        <v>224.6</v>
      </c>
      <c r="L14" s="77">
        <v>228.51599999999999</v>
      </c>
      <c r="M14" s="313"/>
      <c r="N14" s="376"/>
      <c r="O14" s="558"/>
      <c r="P14" s="1014"/>
      <c r="Q14" s="523"/>
      <c r="R14" s="1028"/>
      <c r="S14" s="1459"/>
      <c r="T14" s="1014"/>
      <c r="U14" s="523"/>
      <c r="V14" s="1028"/>
      <c r="W14" s="1460"/>
      <c r="X14" s="1461"/>
      <c r="Y14" s="1461"/>
    </row>
    <row r="15" spans="1:28" ht="17" customHeight="1">
      <c r="B15" s="356" t="s">
        <v>320</v>
      </c>
      <c r="C15" s="354">
        <v>66.53</v>
      </c>
      <c r="D15" s="77">
        <v>60.52</v>
      </c>
      <c r="E15" s="313">
        <v>70.75</v>
      </c>
      <c r="F15" s="376">
        <v>81</v>
      </c>
      <c r="G15" s="354">
        <v>93.58</v>
      </c>
      <c r="H15" s="77">
        <v>84.42</v>
      </c>
      <c r="I15" s="313">
        <v>84.510999999999996</v>
      </c>
      <c r="J15" s="376">
        <v>86</v>
      </c>
      <c r="K15" s="354">
        <v>60.136000000000003</v>
      </c>
      <c r="L15" s="77">
        <v>69.813999999999993</v>
      </c>
      <c r="M15" s="313"/>
      <c r="N15" s="376"/>
      <c r="O15" s="354"/>
      <c r="P15" s="355"/>
      <c r="Q15" s="313"/>
      <c r="R15" s="376"/>
      <c r="S15" s="1140"/>
      <c r="T15" s="355"/>
      <c r="U15" s="313"/>
      <c r="V15" s="376"/>
      <c r="W15" s="657" t="e">
        <f>V15/R15-1</f>
        <v>#DIV/0!</v>
      </c>
      <c r="X15" s="658">
        <f>V15-R15</f>
        <v>0</v>
      </c>
      <c r="Y15" s="1380" t="e">
        <f>V15/U15-1</f>
        <v>#DIV/0!</v>
      </c>
      <c r="Z15" s="503" t="s">
        <v>335</v>
      </c>
    </row>
    <row r="16" spans="1:28" ht="17" customHeight="1">
      <c r="B16" s="356" t="s">
        <v>333</v>
      </c>
      <c r="C16" s="354">
        <v>3999</v>
      </c>
      <c r="D16" s="77">
        <v>4027</v>
      </c>
      <c r="E16" s="313">
        <v>4542</v>
      </c>
      <c r="F16" s="376">
        <v>4543</v>
      </c>
      <c r="G16" s="354">
        <v>4544</v>
      </c>
      <c r="H16" s="77">
        <v>4372</v>
      </c>
      <c r="I16" s="313">
        <v>4900</v>
      </c>
      <c r="J16" s="376">
        <v>5582</v>
      </c>
      <c r="K16" s="354">
        <v>5234</v>
      </c>
      <c r="L16" s="77">
        <v>5549</v>
      </c>
      <c r="M16" s="313"/>
      <c r="N16" s="376"/>
      <c r="O16" s="354"/>
      <c r="P16" s="77"/>
      <c r="Q16" s="313"/>
      <c r="R16" s="376"/>
      <c r="S16" s="1140"/>
      <c r="T16" s="77"/>
      <c r="U16" s="313"/>
      <c r="V16" s="376"/>
      <c r="W16" s="657" t="e">
        <f>V16/R16-1</f>
        <v>#DIV/0!</v>
      </c>
      <c r="X16" s="658">
        <f>V16-R16</f>
        <v>0</v>
      </c>
      <c r="Y16" s="1380" t="e">
        <f>V16/U16-1</f>
        <v>#DIV/0!</v>
      </c>
      <c r="Z16" s="503"/>
      <c r="AB16" s="1810"/>
    </row>
    <row r="17" spans="1:28" ht="17" customHeight="1">
      <c r="A17" s="14"/>
      <c r="B17" s="356" t="s">
        <v>338</v>
      </c>
      <c r="C17" s="354">
        <v>361.13</v>
      </c>
      <c r="D17" s="355">
        <v>373.77</v>
      </c>
      <c r="E17" s="364">
        <v>373.9</v>
      </c>
      <c r="F17" s="376">
        <v>376</v>
      </c>
      <c r="G17" s="507" t="s">
        <v>438</v>
      </c>
      <c r="H17" s="525"/>
      <c r="I17" s="505"/>
      <c r="J17" s="506"/>
      <c r="K17" s="1462" t="s">
        <v>603</v>
      </c>
      <c r="L17" s="1466"/>
      <c r="M17" s="1467"/>
      <c r="N17" s="1468"/>
      <c r="O17" s="1462"/>
      <c r="P17" s="1466"/>
      <c r="Q17" s="1467"/>
      <c r="R17" s="1468"/>
      <c r="S17" s="1465"/>
      <c r="T17" s="1466"/>
      <c r="U17" s="1467"/>
      <c r="V17" s="1468"/>
      <c r="W17" s="1460"/>
      <c r="X17" s="1461"/>
      <c r="Y17" s="1461"/>
      <c r="Z17" s="503"/>
    </row>
    <row r="18" spans="1:28" ht="17" customHeight="1">
      <c r="B18" s="356" t="s">
        <v>339</v>
      </c>
      <c r="C18" s="354">
        <v>133.58000000000001</v>
      </c>
      <c r="D18" s="355">
        <v>142.29</v>
      </c>
      <c r="E18" s="364">
        <v>152.69999999999999</v>
      </c>
      <c r="F18" s="376">
        <v>152</v>
      </c>
      <c r="G18" s="354">
        <v>186.08</v>
      </c>
      <c r="H18" s="355">
        <v>194.56</v>
      </c>
      <c r="I18" s="313">
        <v>166.381</v>
      </c>
      <c r="J18" s="376">
        <v>131</v>
      </c>
      <c r="K18" s="354">
        <v>150.41399999999999</v>
      </c>
      <c r="L18" s="355">
        <v>137.87200000000001</v>
      </c>
      <c r="M18" s="313"/>
      <c r="N18" s="376"/>
      <c r="O18" s="354"/>
      <c r="P18" s="355"/>
      <c r="Q18" s="313"/>
      <c r="R18" s="376"/>
      <c r="S18" s="1140"/>
      <c r="T18" s="355"/>
      <c r="U18" s="313"/>
      <c r="V18" s="376"/>
      <c r="W18" s="657" t="e">
        <f>V18/R18-1</f>
        <v>#DIV/0!</v>
      </c>
      <c r="X18" s="658">
        <f>V18-R18</f>
        <v>0</v>
      </c>
      <c r="Y18" s="1380" t="e">
        <f>V18/U18-1</f>
        <v>#DIV/0!</v>
      </c>
      <c r="Z18" s="503"/>
    </row>
    <row r="19" spans="1:28" ht="17" customHeight="1">
      <c r="B19" s="356" t="s">
        <v>322</v>
      </c>
      <c r="C19" s="354">
        <v>519</v>
      </c>
      <c r="D19" s="77">
        <v>601</v>
      </c>
      <c r="E19" s="313">
        <v>626</v>
      </c>
      <c r="F19" s="376">
        <v>571</v>
      </c>
      <c r="G19" s="354">
        <v>579.17999999999995</v>
      </c>
      <c r="H19" s="77">
        <v>604.75</v>
      </c>
      <c r="I19" s="313">
        <v>616.30200000000002</v>
      </c>
      <c r="J19" s="376">
        <v>615</v>
      </c>
      <c r="K19" s="354">
        <v>604.63099999999997</v>
      </c>
      <c r="L19" s="77">
        <v>665.31</v>
      </c>
      <c r="M19" s="313"/>
      <c r="N19" s="376"/>
      <c r="O19" s="354"/>
      <c r="P19" s="355"/>
      <c r="Q19" s="313"/>
      <c r="R19" s="376"/>
      <c r="S19" s="1140"/>
      <c r="T19" s="355"/>
      <c r="U19" s="313"/>
      <c r="V19" s="376"/>
      <c r="W19" s="657" t="e">
        <f>V19/R19-1</f>
        <v>#DIV/0!</v>
      </c>
      <c r="X19" s="658">
        <f>V19-R19</f>
        <v>0</v>
      </c>
      <c r="Y19" s="1380" t="e">
        <f>V19/U19-1</f>
        <v>#DIV/0!</v>
      </c>
    </row>
    <row r="20" spans="1:28" ht="17" customHeight="1">
      <c r="B20" s="356" t="s">
        <v>324</v>
      </c>
      <c r="C20" s="354">
        <v>555.25</v>
      </c>
      <c r="D20" s="77">
        <v>566.13</v>
      </c>
      <c r="E20" s="313">
        <v>561.4</v>
      </c>
      <c r="F20" s="376">
        <v>551</v>
      </c>
      <c r="G20" s="354">
        <v>581.22</v>
      </c>
      <c r="H20" s="77">
        <v>602</v>
      </c>
      <c r="I20" s="313">
        <v>575.67600000000004</v>
      </c>
      <c r="J20" s="376">
        <v>623</v>
      </c>
      <c r="K20" s="354">
        <v>648.59900000000005</v>
      </c>
      <c r="L20" s="77">
        <v>633.154</v>
      </c>
      <c r="M20" s="313"/>
      <c r="N20" s="376"/>
      <c r="O20" s="354"/>
      <c r="P20" s="355"/>
      <c r="Q20" s="355"/>
      <c r="R20" s="376"/>
      <c r="S20" s="1140"/>
      <c r="T20" s="355"/>
      <c r="U20" s="355"/>
      <c r="V20" s="355"/>
      <c r="W20" s="657" t="e">
        <f>V20/R20-1</f>
        <v>#DIV/0!</v>
      </c>
      <c r="X20" s="658">
        <f>V20-R20</f>
        <v>0</v>
      </c>
      <c r="Y20" s="1380" t="e">
        <f>V20/U20-1</f>
        <v>#DIV/0!</v>
      </c>
      <c r="Z20" s="51" t="s">
        <v>599</v>
      </c>
    </row>
    <row r="21" spans="1:28" ht="17" customHeight="1">
      <c r="B21" s="356" t="s">
        <v>323</v>
      </c>
      <c r="C21" s="354">
        <v>444.3</v>
      </c>
      <c r="D21" s="77">
        <v>431.4</v>
      </c>
      <c r="E21" s="313">
        <v>450.1</v>
      </c>
      <c r="F21" s="376">
        <v>436</v>
      </c>
      <c r="G21" s="354">
        <v>442.9</v>
      </c>
      <c r="H21" s="77">
        <v>458.1</v>
      </c>
      <c r="I21" s="313">
        <v>475.3</v>
      </c>
      <c r="J21" s="376">
        <v>469</v>
      </c>
      <c r="K21" s="558" t="s">
        <v>604</v>
      </c>
      <c r="L21" s="1014"/>
      <c r="M21" s="523"/>
      <c r="N21" s="1028"/>
      <c r="O21" s="558"/>
      <c r="P21" s="1014"/>
      <c r="Q21" s="523"/>
      <c r="R21" s="1028"/>
      <c r="S21" s="1459"/>
      <c r="T21" s="1014"/>
      <c r="U21" s="1014"/>
      <c r="V21" s="1028"/>
      <c r="W21" s="1460"/>
      <c r="X21" s="1461"/>
      <c r="Y21" s="1461"/>
      <c r="Z21" s="503"/>
    </row>
    <row r="22" spans="1:28" ht="17" customHeight="1">
      <c r="B22" s="356" t="s">
        <v>598</v>
      </c>
      <c r="C22" s="354"/>
      <c r="D22" s="355"/>
      <c r="E22" s="364"/>
      <c r="F22" s="376"/>
      <c r="G22" s="354"/>
      <c r="H22" s="355"/>
      <c r="I22" s="364"/>
      <c r="J22" s="376"/>
      <c r="K22" s="354">
        <v>3207</v>
      </c>
      <c r="L22" s="77">
        <v>3123</v>
      </c>
      <c r="M22" s="313"/>
      <c r="N22" s="376"/>
      <c r="O22" s="354"/>
      <c r="P22" s="355"/>
      <c r="Q22" s="355"/>
      <c r="R22" s="376"/>
      <c r="S22" s="1140"/>
      <c r="T22" s="355"/>
      <c r="U22" s="355"/>
      <c r="V22" s="376"/>
      <c r="W22" s="657" t="e">
        <f>V22/R22-1</f>
        <v>#DIV/0!</v>
      </c>
      <c r="X22" s="658">
        <f>V22-R22</f>
        <v>0</v>
      </c>
      <c r="Y22" s="1380" t="e">
        <f>V22/U22-1</f>
        <v>#DIV/0!</v>
      </c>
      <c r="Z22" s="503" t="s">
        <v>668</v>
      </c>
    </row>
    <row r="23" spans="1:28" ht="17" customHeight="1">
      <c r="B23" s="356" t="s">
        <v>340</v>
      </c>
      <c r="C23" s="354">
        <v>5550</v>
      </c>
      <c r="D23" s="355">
        <v>6040</v>
      </c>
      <c r="E23" s="364">
        <v>6180</v>
      </c>
      <c r="F23" s="376">
        <v>6000</v>
      </c>
      <c r="G23" s="354">
        <v>5020</v>
      </c>
      <c r="H23" s="355">
        <v>5371</v>
      </c>
      <c r="I23" s="364">
        <v>5905</v>
      </c>
      <c r="J23" s="376">
        <v>6068</v>
      </c>
      <c r="K23" s="354">
        <v>5261</v>
      </c>
      <c r="L23" s="355">
        <v>5599</v>
      </c>
      <c r="M23" s="364"/>
      <c r="N23" s="376"/>
      <c r="O23" s="354"/>
      <c r="P23" s="355"/>
      <c r="Q23" s="355"/>
      <c r="R23" s="376"/>
      <c r="S23" s="1140"/>
      <c r="T23" s="355"/>
      <c r="U23" s="355"/>
      <c r="V23" s="376"/>
      <c r="W23" s="657" t="e">
        <f>V23/R23-1</f>
        <v>#DIV/0!</v>
      </c>
      <c r="X23" s="658">
        <f>V23-R23</f>
        <v>0</v>
      </c>
      <c r="Y23" s="1380" t="e">
        <f>V23/U23-1</f>
        <v>#DIV/0!</v>
      </c>
      <c r="Z23" s="503"/>
      <c r="AB23" s="1810"/>
    </row>
    <row r="24" spans="1:28" ht="17" customHeight="1">
      <c r="A24" s="14"/>
      <c r="B24" s="356" t="s">
        <v>325</v>
      </c>
      <c r="C24" s="354">
        <v>131.06</v>
      </c>
      <c r="D24" s="77">
        <v>135.91</v>
      </c>
      <c r="E24" s="313">
        <v>137.19</v>
      </c>
      <c r="F24" s="376">
        <v>140</v>
      </c>
      <c r="G24" s="354">
        <v>143.80199999999999</v>
      </c>
      <c r="H24" s="77">
        <v>153.13</v>
      </c>
      <c r="I24" s="313">
        <v>150.304</v>
      </c>
      <c r="J24" s="376">
        <v>140.6</v>
      </c>
      <c r="K24" s="354">
        <v>130.429</v>
      </c>
      <c r="L24" s="77">
        <v>163.21100000000001</v>
      </c>
      <c r="M24" s="313"/>
      <c r="N24" s="376"/>
      <c r="O24" s="354"/>
      <c r="P24" s="355"/>
      <c r="Q24" s="355"/>
      <c r="R24" s="376"/>
      <c r="S24" s="1140"/>
      <c r="T24" s="355"/>
      <c r="U24" s="355"/>
      <c r="V24" s="376"/>
      <c r="W24" s="657" t="e">
        <f>V24/R24-1</f>
        <v>#DIV/0!</v>
      </c>
      <c r="X24" s="658">
        <f>V24-R24</f>
        <v>0</v>
      </c>
      <c r="Y24" s="1380" t="e">
        <f>V24/U24-1</f>
        <v>#DIV/0!</v>
      </c>
      <c r="Z24" s="1654"/>
    </row>
    <row r="25" spans="1:28" ht="17" customHeight="1">
      <c r="B25" s="356" t="s">
        <v>328</v>
      </c>
      <c r="C25" s="354">
        <v>571.07000000000005</v>
      </c>
      <c r="D25" s="355">
        <v>574.98</v>
      </c>
      <c r="E25" s="364">
        <v>579.21</v>
      </c>
      <c r="F25" s="376">
        <v>586</v>
      </c>
      <c r="G25" s="354">
        <v>609.45000000000005</v>
      </c>
      <c r="H25" s="355">
        <v>615.45000000000005</v>
      </c>
      <c r="I25" s="364">
        <v>619.50300000000004</v>
      </c>
      <c r="J25" s="376">
        <v>631</v>
      </c>
      <c r="K25" s="354">
        <v>672.86199999999997</v>
      </c>
      <c r="L25" s="355">
        <v>684.37</v>
      </c>
      <c r="M25" s="364"/>
      <c r="N25" s="376"/>
      <c r="O25" s="354"/>
      <c r="P25" s="355"/>
      <c r="Q25" s="364"/>
      <c r="R25" s="376"/>
      <c r="S25" s="1140"/>
      <c r="T25" s="355"/>
      <c r="U25" s="364"/>
      <c r="V25" s="376"/>
      <c r="W25" s="657"/>
      <c r="X25" s="658"/>
      <c r="Y25" s="1380"/>
      <c r="Z25" s="51" t="s">
        <v>627</v>
      </c>
    </row>
    <row r="26" spans="1:28" ht="17" customHeight="1">
      <c r="B26" s="317" t="s">
        <v>19</v>
      </c>
      <c r="C26" s="380">
        <f t="shared" ref="C26:J26" si="0">SUM(C10:C25)</f>
        <v>16337.399999999998</v>
      </c>
      <c r="D26" s="359">
        <f t="shared" si="0"/>
        <v>17218.55</v>
      </c>
      <c r="E26" s="365">
        <f t="shared" si="0"/>
        <v>18219.05</v>
      </c>
      <c r="F26" s="381">
        <f t="shared" si="0"/>
        <v>18003.400000000001</v>
      </c>
      <c r="G26" s="380">
        <f t="shared" si="0"/>
        <v>16795.491999999998</v>
      </c>
      <c r="H26" s="359">
        <f t="shared" si="0"/>
        <v>17357.2</v>
      </c>
      <c r="I26" s="359">
        <f t="shared" si="0"/>
        <v>18792.964</v>
      </c>
      <c r="J26" s="376">
        <f t="shared" si="0"/>
        <v>20149.599999999999</v>
      </c>
      <c r="K26" s="380">
        <f>SUM(K8:K25)</f>
        <v>24367.724000000002</v>
      </c>
      <c r="L26" s="359">
        <f t="shared" ref="L26:V26" si="1">SUM(L8:L25)</f>
        <v>25244.925999999999</v>
      </c>
      <c r="M26" s="359">
        <f t="shared" si="1"/>
        <v>0</v>
      </c>
      <c r="N26" s="376">
        <f t="shared" si="1"/>
        <v>0</v>
      </c>
      <c r="O26" s="380">
        <f t="shared" si="1"/>
        <v>0</v>
      </c>
      <c r="P26" s="380">
        <f t="shared" si="1"/>
        <v>0</v>
      </c>
      <c r="Q26" s="380">
        <f t="shared" si="1"/>
        <v>0</v>
      </c>
      <c r="R26" s="376">
        <f t="shared" si="1"/>
        <v>0</v>
      </c>
      <c r="S26" s="1140">
        <f t="shared" si="1"/>
        <v>0</v>
      </c>
      <c r="T26" s="380">
        <f t="shared" si="1"/>
        <v>0</v>
      </c>
      <c r="U26" s="380">
        <f t="shared" si="1"/>
        <v>0</v>
      </c>
      <c r="V26" s="376">
        <f t="shared" si="1"/>
        <v>0</v>
      </c>
      <c r="W26" s="657" t="e">
        <f>V26/R26-1</f>
        <v>#DIV/0!</v>
      </c>
      <c r="X26" s="658">
        <f>V26-R26</f>
        <v>0</v>
      </c>
      <c r="Y26" s="1380" t="e">
        <f>V26/U26-1</f>
        <v>#DIV/0!</v>
      </c>
    </row>
    <row r="27" spans="1:28" ht="17" customHeight="1">
      <c r="A27" s="14"/>
      <c r="B27" s="68" t="s">
        <v>94</v>
      </c>
      <c r="C27" s="49"/>
      <c r="D27" s="49"/>
      <c r="E27" s="49">
        <v>7.3983508882879523E-2</v>
      </c>
      <c r="F27" s="49">
        <v>6.0775471056318198E-2</v>
      </c>
      <c r="G27" s="49">
        <f t="shared" ref="G27:R27" si="2">G26/C26-1</f>
        <v>2.8039467724362499E-2</v>
      </c>
      <c r="H27" s="49">
        <f t="shared" si="2"/>
        <v>8.0523621326999972E-3</v>
      </c>
      <c r="I27" s="49">
        <f t="shared" si="2"/>
        <v>3.1500764309884577E-2</v>
      </c>
      <c r="J27" s="49">
        <f t="shared" si="2"/>
        <v>0.11921081573480552</v>
      </c>
      <c r="K27" s="49">
        <f t="shared" si="2"/>
        <v>0.45084907307270328</v>
      </c>
      <c r="L27" s="49">
        <f t="shared" si="2"/>
        <v>0.45443539280529111</v>
      </c>
      <c r="M27" s="49">
        <f>M26/I26-1</f>
        <v>-1</v>
      </c>
      <c r="N27" s="49">
        <f t="shared" si="2"/>
        <v>-1</v>
      </c>
      <c r="O27" s="49">
        <f t="shared" si="2"/>
        <v>-1</v>
      </c>
      <c r="P27" s="49">
        <f t="shared" si="2"/>
        <v>-1</v>
      </c>
      <c r="Q27" s="49" t="e">
        <f t="shared" si="2"/>
        <v>#DIV/0!</v>
      </c>
      <c r="R27" s="49" t="e">
        <f t="shared" si="2"/>
        <v>#DIV/0!</v>
      </c>
      <c r="S27" s="49" t="e">
        <f t="shared" ref="S27" si="3">S26/O26-1</f>
        <v>#DIV/0!</v>
      </c>
      <c r="T27" s="49" t="e">
        <f t="shared" ref="T27" si="4">T26/P26-1</f>
        <v>#DIV/0!</v>
      </c>
      <c r="U27" s="49" t="e">
        <f t="shared" ref="U27" si="5">U26/Q26-1</f>
        <v>#DIV/0!</v>
      </c>
      <c r="V27" s="49" t="e">
        <f t="shared" ref="V27" si="6">V26/R26-1</f>
        <v>#DIV/0!</v>
      </c>
    </row>
    <row r="28" spans="1:28">
      <c r="A28" s="14"/>
      <c r="B28" s="51"/>
      <c r="C28" s="51"/>
      <c r="D28" s="51"/>
      <c r="E28" s="51"/>
      <c r="F28" s="98">
        <f>SUM(C26:F26)</f>
        <v>69778.399999999994</v>
      </c>
      <c r="G28" s="51"/>
      <c r="H28" s="51"/>
      <c r="I28" s="51"/>
      <c r="J28" s="98">
        <f>SUM(G26:J26)</f>
        <v>73095.255999999994</v>
      </c>
      <c r="K28" s="51"/>
      <c r="L28" s="51"/>
      <c r="M28" s="50">
        <f>M26/L26-1</f>
        <v>-1</v>
      </c>
      <c r="N28" s="98">
        <f>SUM(K26:N26)</f>
        <v>49612.65</v>
      </c>
      <c r="O28" s="50"/>
      <c r="P28" s="50"/>
      <c r="Q28" s="50"/>
      <c r="R28" s="98">
        <f>SUM(O26:R26)</f>
        <v>0</v>
      </c>
      <c r="S28" s="98"/>
      <c r="T28" s="98"/>
      <c r="U28" s="50"/>
      <c r="V28" s="98"/>
    </row>
    <row r="29" spans="1:28">
      <c r="B29" s="98"/>
      <c r="C29" s="98"/>
      <c r="D29" s="98"/>
      <c r="E29" s="98"/>
      <c r="F29" s="98"/>
      <c r="G29" s="98"/>
      <c r="H29" s="98"/>
      <c r="I29" s="98"/>
      <c r="J29" s="98"/>
      <c r="K29" s="98"/>
      <c r="L29" s="98"/>
      <c r="M29" s="98"/>
      <c r="N29" s="98"/>
      <c r="O29" s="98"/>
      <c r="P29" s="98"/>
      <c r="Q29" s="98"/>
      <c r="R29" s="98"/>
      <c r="S29" s="98"/>
      <c r="T29" s="98"/>
      <c r="U29" s="98"/>
      <c r="V29" s="98"/>
      <c r="W29" s="50"/>
    </row>
    <row r="30" spans="1:28">
      <c r="B30" s="98"/>
      <c r="C30" s="98"/>
      <c r="D30" s="98"/>
      <c r="E30" s="98"/>
      <c r="F30" s="98"/>
      <c r="G30" s="98"/>
      <c r="H30" s="98"/>
      <c r="I30" s="98"/>
      <c r="J30" s="98"/>
      <c r="K30" s="98"/>
      <c r="L30" s="98"/>
      <c r="M30" s="98"/>
      <c r="N30" s="98"/>
      <c r="O30" s="98"/>
      <c r="P30" s="98"/>
      <c r="Q30" s="98"/>
      <c r="R30" s="98"/>
      <c r="S30" s="98"/>
      <c r="T30" s="98"/>
      <c r="U30" s="98"/>
      <c r="V30" s="98"/>
      <c r="W30" s="50"/>
    </row>
    <row r="31" spans="1:28">
      <c r="B31" s="51"/>
      <c r="C31" s="51"/>
      <c r="D31" s="51"/>
      <c r="E31" s="51"/>
      <c r="F31" s="51"/>
      <c r="G31" s="51"/>
      <c r="H31" s="51"/>
      <c r="I31" s="51"/>
      <c r="J31" s="51"/>
      <c r="K31" s="51"/>
      <c r="L31" s="51"/>
      <c r="M31" s="51"/>
      <c r="N31" s="51"/>
      <c r="O31" s="51"/>
      <c r="P31" s="51"/>
      <c r="Q31" s="51"/>
      <c r="R31" s="51"/>
      <c r="S31" s="51"/>
      <c r="T31" s="51"/>
      <c r="U31" s="51"/>
      <c r="V31" s="51"/>
    </row>
    <row r="32" spans="1:28">
      <c r="B32" s="51"/>
      <c r="C32" s="51"/>
      <c r="D32" s="51"/>
      <c r="E32" s="51"/>
      <c r="F32" s="51"/>
      <c r="G32" s="51"/>
      <c r="H32" s="51"/>
      <c r="I32" s="51"/>
      <c r="J32" s="51"/>
      <c r="K32" s="51"/>
      <c r="L32" s="51"/>
      <c r="M32" s="51"/>
      <c r="N32" s="51"/>
      <c r="O32" s="51"/>
      <c r="P32" s="51"/>
      <c r="Q32" s="51"/>
      <c r="R32" s="51"/>
      <c r="S32" s="51"/>
      <c r="T32" s="51"/>
      <c r="U32" s="51"/>
      <c r="V32" s="51"/>
    </row>
    <row r="33" spans="2:37">
      <c r="B33" s="360" t="s">
        <v>171</v>
      </c>
      <c r="C33" s="51"/>
      <c r="D33" s="51"/>
      <c r="E33" s="51"/>
      <c r="F33" s="51"/>
      <c r="G33" s="51"/>
      <c r="H33" s="51"/>
      <c r="I33" s="51"/>
      <c r="J33" s="51"/>
      <c r="K33" s="51"/>
      <c r="L33" s="51"/>
      <c r="M33" s="51"/>
      <c r="N33" s="51"/>
      <c r="O33" s="51"/>
      <c r="P33" s="51"/>
      <c r="Q33" s="51"/>
      <c r="R33" s="51"/>
      <c r="S33" s="51"/>
      <c r="T33" s="51"/>
      <c r="U33" s="51"/>
      <c r="V33" s="51"/>
    </row>
    <row r="34" spans="2:37">
      <c r="B34" s="51"/>
      <c r="C34" s="51"/>
      <c r="D34" s="51"/>
      <c r="E34" s="51"/>
      <c r="F34" s="51"/>
      <c r="G34" s="51"/>
      <c r="H34" s="51"/>
      <c r="I34" s="51"/>
      <c r="J34" s="51"/>
      <c r="K34" s="51"/>
      <c r="L34" s="51"/>
      <c r="M34" s="51"/>
      <c r="N34" s="51"/>
      <c r="O34" s="51"/>
      <c r="P34" s="51"/>
      <c r="Q34" s="51"/>
      <c r="R34" s="51"/>
      <c r="S34" s="51"/>
      <c r="T34" s="51"/>
      <c r="U34" s="51"/>
      <c r="V34" s="51"/>
    </row>
    <row r="35" spans="2:37">
      <c r="B35" s="361" t="s">
        <v>331</v>
      </c>
      <c r="C35" s="80" t="s">
        <v>125</v>
      </c>
      <c r="D35" s="382" t="s">
        <v>126</v>
      </c>
      <c r="E35" s="382" t="s">
        <v>127</v>
      </c>
      <c r="F35" s="375" t="s">
        <v>128</v>
      </c>
      <c r="G35" s="80" t="str">
        <f t="shared" ref="G35:V35" si="7">G7</f>
        <v>1Q 17</v>
      </c>
      <c r="H35" s="382" t="str">
        <f t="shared" si="7"/>
        <v>2Q 17</v>
      </c>
      <c r="I35" s="382" t="str">
        <f t="shared" si="7"/>
        <v>3Q 17</v>
      </c>
      <c r="J35" s="375" t="str">
        <f t="shared" si="7"/>
        <v>4Q 17</v>
      </c>
      <c r="K35" s="372" t="str">
        <f t="shared" si="7"/>
        <v>1Q 18</v>
      </c>
      <c r="L35" s="81" t="str">
        <f t="shared" si="7"/>
        <v>2Q 18</v>
      </c>
      <c r="M35" s="81" t="str">
        <f t="shared" si="7"/>
        <v>3Q 18</v>
      </c>
      <c r="N35" s="375" t="str">
        <f t="shared" si="7"/>
        <v>4Q 18</v>
      </c>
      <c r="O35" s="372" t="str">
        <f t="shared" si="7"/>
        <v>1Q 19</v>
      </c>
      <c r="P35" s="81" t="str">
        <f t="shared" si="7"/>
        <v>2Q 19</v>
      </c>
      <c r="Q35" s="81" t="str">
        <f t="shared" si="7"/>
        <v>3Q 19</v>
      </c>
      <c r="R35" s="375" t="str">
        <f t="shared" si="7"/>
        <v>4Q 19</v>
      </c>
      <c r="S35" s="372" t="str">
        <f t="shared" si="7"/>
        <v>1Q 20</v>
      </c>
      <c r="T35" s="81" t="str">
        <f t="shared" si="7"/>
        <v>2Q 20</v>
      </c>
      <c r="U35" s="81" t="str">
        <f t="shared" si="7"/>
        <v>3Q 20</v>
      </c>
      <c r="V35" s="375" t="str">
        <f t="shared" si="7"/>
        <v>4Q 20</v>
      </c>
    </row>
    <row r="36" spans="2:37">
      <c r="B36" s="51" t="str">
        <f t="shared" ref="B36:B54" si="8">B8</f>
        <v>AMD</v>
      </c>
      <c r="C36" s="383">
        <f t="shared" ref="C36:R37" si="9">C8/C$26</f>
        <v>0</v>
      </c>
      <c r="D36" s="383">
        <f t="shared" si="9"/>
        <v>0</v>
      </c>
      <c r="E36" s="383">
        <f t="shared" si="9"/>
        <v>0</v>
      </c>
      <c r="F36" s="481">
        <f t="shared" si="9"/>
        <v>0</v>
      </c>
      <c r="G36" s="383">
        <f t="shared" si="9"/>
        <v>0</v>
      </c>
      <c r="H36" s="383">
        <f t="shared" si="9"/>
        <v>0</v>
      </c>
      <c r="I36" s="383">
        <f t="shared" si="9"/>
        <v>0</v>
      </c>
      <c r="J36" s="481">
        <f t="shared" si="9"/>
        <v>0</v>
      </c>
      <c r="K36" s="383">
        <f t="shared" si="9"/>
        <v>6.7589406380341471E-2</v>
      </c>
      <c r="L36" s="383">
        <f t="shared" si="9"/>
        <v>6.9558532276941518E-2</v>
      </c>
      <c r="M36" s="383" t="e">
        <f t="shared" si="9"/>
        <v>#DIV/0!</v>
      </c>
      <c r="N36" s="481" t="e">
        <f t="shared" si="9"/>
        <v>#DIV/0!</v>
      </c>
      <c r="O36" s="383" t="e">
        <f t="shared" si="9"/>
        <v>#DIV/0!</v>
      </c>
      <c r="P36" s="383" t="e">
        <f t="shared" si="9"/>
        <v>#DIV/0!</v>
      </c>
      <c r="Q36" s="383" t="e">
        <f t="shared" si="9"/>
        <v>#DIV/0!</v>
      </c>
      <c r="R36" s="481" t="e">
        <f t="shared" si="9"/>
        <v>#DIV/0!</v>
      </c>
      <c r="S36" s="383" t="e">
        <f t="shared" ref="S36:T37" si="10">S8/S$26</f>
        <v>#DIV/0!</v>
      </c>
      <c r="T36" s="383" t="e">
        <f t="shared" si="10"/>
        <v>#DIV/0!</v>
      </c>
      <c r="U36" s="383" t="e">
        <f t="shared" ref="U36:V36" si="11">U8/U$26</f>
        <v>#DIV/0!</v>
      </c>
      <c r="V36" s="481" t="e">
        <f t="shared" si="11"/>
        <v>#DIV/0!</v>
      </c>
    </row>
    <row r="37" spans="2:37">
      <c r="B37" s="51" t="str">
        <f t="shared" si="8"/>
        <v>Analog Devices</v>
      </c>
      <c r="C37" s="383">
        <f t="shared" si="9"/>
        <v>4.7667927577215476E-2</v>
      </c>
      <c r="D37" s="383">
        <f t="shared" si="9"/>
        <v>5.0503091142982424E-2</v>
      </c>
      <c r="E37" s="383">
        <f t="shared" si="9"/>
        <v>5.4887603909095153E-2</v>
      </c>
      <c r="F37" s="481">
        <f t="shared" si="9"/>
        <v>5.465634269082506E-2</v>
      </c>
      <c r="G37" s="383">
        <f t="shared" si="9"/>
        <v>6.8350602649806275E-2</v>
      </c>
      <c r="H37" s="383">
        <f t="shared" si="9"/>
        <v>8.2611365888507357E-2</v>
      </c>
      <c r="I37" s="383">
        <f t="shared" si="9"/>
        <v>8.1998773583560322E-2</v>
      </c>
      <c r="J37" s="481">
        <f t="shared" si="9"/>
        <v>7.538611188311431E-2</v>
      </c>
      <c r="K37" s="383">
        <f t="shared" si="9"/>
        <v>6.2092504002425504E-2</v>
      </c>
      <c r="L37" s="383">
        <f t="shared" si="9"/>
        <v>6.2296835411599152E-2</v>
      </c>
      <c r="M37" s="383" t="e">
        <f t="shared" si="9"/>
        <v>#DIV/0!</v>
      </c>
      <c r="N37" s="481" t="e">
        <f t="shared" si="9"/>
        <v>#DIV/0!</v>
      </c>
      <c r="O37" s="383" t="e">
        <f t="shared" si="9"/>
        <v>#DIV/0!</v>
      </c>
      <c r="P37" s="383" t="e">
        <f t="shared" si="9"/>
        <v>#DIV/0!</v>
      </c>
      <c r="Q37" s="383" t="e">
        <f t="shared" si="9"/>
        <v>#DIV/0!</v>
      </c>
      <c r="R37" s="481" t="e">
        <f t="shared" si="9"/>
        <v>#DIV/0!</v>
      </c>
      <c r="S37" s="383" t="e">
        <f t="shared" si="10"/>
        <v>#DIV/0!</v>
      </c>
      <c r="T37" s="383" t="e">
        <f t="shared" si="10"/>
        <v>#DIV/0!</v>
      </c>
      <c r="U37" s="383" t="e">
        <f t="shared" ref="U37:V37" si="12">U9/U$26</f>
        <v>#DIV/0!</v>
      </c>
      <c r="V37" s="481" t="e">
        <f t="shared" si="12"/>
        <v>#DIV/0!</v>
      </c>
    </row>
    <row r="38" spans="2:37">
      <c r="B38" s="51" t="str">
        <f t="shared" si="8"/>
        <v>AMCC</v>
      </c>
      <c r="C38" s="383">
        <f t="shared" ref="C38:E54" si="13">C10/C$26</f>
        <v>2.5163122651095035E-3</v>
      </c>
      <c r="D38" s="383">
        <f t="shared" si="13"/>
        <v>2.4101913343458074E-3</v>
      </c>
      <c r="E38" s="383">
        <f t="shared" si="13"/>
        <v>2.2932040913219956E-3</v>
      </c>
      <c r="F38" s="501" t="str">
        <f>F10</f>
        <v>acquired by MACOM</v>
      </c>
      <c r="G38" s="482"/>
      <c r="H38" s="482"/>
      <c r="I38" s="482"/>
      <c r="J38" s="483"/>
      <c r="K38" s="482"/>
      <c r="L38" s="482"/>
      <c r="M38" s="482"/>
      <c r="N38" s="483"/>
      <c r="O38" s="482"/>
      <c r="P38" s="482"/>
      <c r="Q38" s="482"/>
      <c r="R38" s="483"/>
      <c r="S38" s="482"/>
      <c r="T38" s="482"/>
      <c r="U38" s="482"/>
      <c r="V38" s="483"/>
    </row>
    <row r="39" spans="2:37">
      <c r="B39" s="51" t="str">
        <f t="shared" si="8"/>
        <v>Broadcom</v>
      </c>
      <c r="C39" s="383">
        <f t="shared" si="13"/>
        <v>0.21668074479415333</v>
      </c>
      <c r="D39" s="383">
        <f t="shared" si="13"/>
        <v>0.22011144957037615</v>
      </c>
      <c r="E39" s="383">
        <f t="shared" si="13"/>
        <v>0.22701512976801755</v>
      </c>
      <c r="F39" s="481">
        <f t="shared" ref="F39:R39" si="14">F11/F$26</f>
        <v>0.23045646933357031</v>
      </c>
      <c r="G39" s="383">
        <f t="shared" si="14"/>
        <v>0.24947170347852868</v>
      </c>
      <c r="H39" s="383">
        <f t="shared" si="14"/>
        <v>0.25712672550872262</v>
      </c>
      <c r="I39" s="383">
        <f t="shared" si="14"/>
        <v>0.25775604103748617</v>
      </c>
      <c r="J39" s="481">
        <f t="shared" si="14"/>
        <v>0.26437249374677413</v>
      </c>
      <c r="K39" s="383">
        <f t="shared" si="14"/>
        <v>0.20576398517974021</v>
      </c>
      <c r="L39" s="383">
        <f t="shared" si="14"/>
        <v>0.20055515314245723</v>
      </c>
      <c r="M39" s="383" t="e">
        <f t="shared" si="14"/>
        <v>#DIV/0!</v>
      </c>
      <c r="N39" s="481" t="e">
        <f t="shared" si="14"/>
        <v>#DIV/0!</v>
      </c>
      <c r="O39" s="383" t="e">
        <f t="shared" si="14"/>
        <v>#DIV/0!</v>
      </c>
      <c r="P39" s="383" t="e">
        <f t="shared" si="14"/>
        <v>#DIV/0!</v>
      </c>
      <c r="Q39" s="383" t="e">
        <f t="shared" si="14"/>
        <v>#DIV/0!</v>
      </c>
      <c r="R39" s="481" t="e">
        <f t="shared" si="14"/>
        <v>#DIV/0!</v>
      </c>
      <c r="S39" s="383" t="e">
        <f t="shared" ref="S39:T39" si="15">S11/S$26</f>
        <v>#DIV/0!</v>
      </c>
      <c r="T39" s="383" t="e">
        <f t="shared" si="15"/>
        <v>#DIV/0!</v>
      </c>
      <c r="U39" s="383" t="e">
        <f t="shared" ref="U39:V39" si="16">U11/U$26</f>
        <v>#DIV/0!</v>
      </c>
      <c r="V39" s="481" t="e">
        <f t="shared" si="16"/>
        <v>#DIV/0!</v>
      </c>
      <c r="Z39" s="340" t="str">
        <f>F35</f>
        <v>4Q 16</v>
      </c>
      <c r="AA39" s="366" t="s">
        <v>5</v>
      </c>
      <c r="AB39" s="366" t="s">
        <v>382</v>
      </c>
      <c r="AC39" s="366" t="s">
        <v>385</v>
      </c>
      <c r="AD39" s="366" t="s">
        <v>408</v>
      </c>
      <c r="AE39" s="366" t="s">
        <v>445</v>
      </c>
      <c r="AF39" s="25" t="s">
        <v>446</v>
      </c>
      <c r="AG39" s="25" t="s">
        <v>447</v>
      </c>
      <c r="AH39" s="25" t="s">
        <v>483</v>
      </c>
      <c r="AI39" s="25" t="s">
        <v>489</v>
      </c>
      <c r="AJ39" s="25" t="s">
        <v>497</v>
      </c>
      <c r="AK39" s="25" t="s">
        <v>516</v>
      </c>
    </row>
    <row r="40" spans="2:37">
      <c r="B40" s="51" t="str">
        <f t="shared" si="8"/>
        <v>Cavium</v>
      </c>
      <c r="C40" s="383">
        <f t="shared" si="13"/>
        <v>1.3748209629439203E-2</v>
      </c>
      <c r="D40" s="383">
        <f t="shared" si="13"/>
        <v>1.315906391653188E-2</v>
      </c>
      <c r="E40" s="383">
        <f t="shared" si="13"/>
        <v>9.2277039691970771E-3</v>
      </c>
      <c r="F40" s="481">
        <f>F12/F$26</f>
        <v>1.2553184398502504E-2</v>
      </c>
      <c r="G40" s="383">
        <f>G12/G$26</f>
        <v>1.3669144077470314E-2</v>
      </c>
      <c r="H40" s="383">
        <f>H12/H$26</f>
        <v>1.3947526098679511E-2</v>
      </c>
      <c r="I40" s="383">
        <f>I12/I$26</f>
        <v>1.3408582062946537E-2</v>
      </c>
      <c r="J40" s="481">
        <f>J12/J$26</f>
        <v>1.2903481954976774E-2</v>
      </c>
      <c r="K40" s="482"/>
      <c r="L40" s="482"/>
      <c r="M40" s="482"/>
      <c r="N40" s="542"/>
      <c r="O40" s="482"/>
      <c r="P40" s="482"/>
      <c r="Q40" s="482"/>
      <c r="R40" s="542"/>
      <c r="S40" s="482"/>
      <c r="T40" s="482"/>
      <c r="U40" s="482"/>
      <c r="V40" s="542"/>
      <c r="X40" s="340" t="str">
        <f>B39</f>
        <v>Broadcom</v>
      </c>
      <c r="Y40" s="340"/>
      <c r="Z40" s="362">
        <f t="shared" ref="Z40:AK40" si="17">F39</f>
        <v>0.23045646933357031</v>
      </c>
      <c r="AA40" s="362">
        <f t="shared" si="17"/>
        <v>0.24947170347852868</v>
      </c>
      <c r="AB40" s="362">
        <f t="shared" si="17"/>
        <v>0.25712672550872262</v>
      </c>
      <c r="AC40" s="362">
        <f t="shared" si="17"/>
        <v>0.25775604103748617</v>
      </c>
      <c r="AD40" s="362">
        <f t="shared" si="17"/>
        <v>0.26437249374677413</v>
      </c>
      <c r="AE40" s="362">
        <f t="shared" si="17"/>
        <v>0.20576398517974021</v>
      </c>
      <c r="AF40" s="88">
        <f t="shared" si="17"/>
        <v>0.20055515314245723</v>
      </c>
      <c r="AG40" s="88" t="e">
        <f t="shared" si="17"/>
        <v>#DIV/0!</v>
      </c>
      <c r="AH40" s="88" t="e">
        <f t="shared" si="17"/>
        <v>#DIV/0!</v>
      </c>
      <c r="AI40" s="88" t="e">
        <f t="shared" si="17"/>
        <v>#DIV/0!</v>
      </c>
      <c r="AJ40" s="88" t="e">
        <f t="shared" si="17"/>
        <v>#DIV/0!</v>
      </c>
      <c r="AK40" s="88" t="e">
        <f t="shared" si="17"/>
        <v>#DIV/0!</v>
      </c>
    </row>
    <row r="41" spans="2:37">
      <c r="B41" s="51" t="str">
        <f t="shared" si="8"/>
        <v>GigaPeak</v>
      </c>
      <c r="C41" s="383">
        <f t="shared" si="13"/>
        <v>6.9533707933942986E-4</v>
      </c>
      <c r="D41" s="383">
        <f t="shared" si="13"/>
        <v>8.9264194720229057E-4</v>
      </c>
      <c r="E41" s="383">
        <f t="shared" si="13"/>
        <v>8.6722414176370341E-4</v>
      </c>
      <c r="F41" s="481">
        <f t="shared" ref="F41:F54" si="18">F13/F$26</f>
        <v>8.8872101936300911E-4</v>
      </c>
      <c r="G41" s="511" t="str">
        <f>G13</f>
        <v>acquired by IDT</v>
      </c>
      <c r="H41" s="482"/>
      <c r="I41" s="482"/>
      <c r="J41" s="542"/>
      <c r="K41" s="511"/>
      <c r="L41" s="482"/>
      <c r="M41" s="482"/>
      <c r="N41" s="542"/>
      <c r="O41" s="511"/>
      <c r="P41" s="482"/>
      <c r="Q41" s="482"/>
      <c r="R41" s="542"/>
      <c r="S41" s="511"/>
      <c r="T41" s="482"/>
      <c r="U41" s="482"/>
      <c r="V41" s="542"/>
      <c r="X41" s="340" t="str">
        <f>B44</f>
        <v>Intel - Data Center</v>
      </c>
      <c r="Y41" s="340"/>
      <c r="Z41" s="362">
        <f t="shared" ref="Z41:AK41" si="19">F44</f>
        <v>0.25234122443538443</v>
      </c>
      <c r="AA41" s="362">
        <f t="shared" si="19"/>
        <v>0.27054878773423252</v>
      </c>
      <c r="AB41" s="362">
        <f t="shared" si="19"/>
        <v>0.25188394441499778</v>
      </c>
      <c r="AC41" s="362">
        <f t="shared" si="19"/>
        <v>0.26073587966219697</v>
      </c>
      <c r="AD41" s="362">
        <f t="shared" si="19"/>
        <v>0.27702783181800139</v>
      </c>
      <c r="AE41" s="362">
        <f t="shared" si="19"/>
        <v>0.21479232118682892</v>
      </c>
      <c r="AF41" s="88">
        <f t="shared" si="19"/>
        <v>0.21980654647195244</v>
      </c>
      <c r="AG41" s="88" t="e">
        <f t="shared" si="19"/>
        <v>#DIV/0!</v>
      </c>
      <c r="AH41" s="88" t="e">
        <f t="shared" si="19"/>
        <v>#DIV/0!</v>
      </c>
      <c r="AI41" s="88" t="e">
        <f t="shared" si="19"/>
        <v>#DIV/0!</v>
      </c>
      <c r="AJ41" s="88" t="e">
        <f t="shared" si="19"/>
        <v>#DIV/0!</v>
      </c>
      <c r="AK41" s="88" t="e">
        <f t="shared" si="19"/>
        <v>#DIV/0!</v>
      </c>
    </row>
    <row r="42" spans="2:37">
      <c r="B42" s="51" t="str">
        <f t="shared" si="8"/>
        <v>IDT</v>
      </c>
      <c r="C42" s="383">
        <f t="shared" si="13"/>
        <v>1.1593031938986621E-2</v>
      </c>
      <c r="D42" s="383">
        <f t="shared" si="13"/>
        <v>1.1156572417538061E-2</v>
      </c>
      <c r="E42" s="383">
        <f t="shared" si="13"/>
        <v>1.0104807879664418E-2</v>
      </c>
      <c r="F42" s="481">
        <f t="shared" si="18"/>
        <v>9.7981492384771763E-3</v>
      </c>
      <c r="G42" s="383">
        <f t="shared" ref="G42:N44" si="20">G14/G$26</f>
        <v>1.0461140406008946E-2</v>
      </c>
      <c r="H42" s="383">
        <f t="shared" si="20"/>
        <v>1.1332472979512823E-2</v>
      </c>
      <c r="I42" s="383">
        <f t="shared" si="20"/>
        <v>1.0855126418589425E-2</v>
      </c>
      <c r="J42" s="481">
        <f t="shared" si="20"/>
        <v>1.0769444554730615E-2</v>
      </c>
      <c r="K42" s="383">
        <f t="shared" si="20"/>
        <v>9.2171103054187568E-3</v>
      </c>
      <c r="L42" s="383">
        <f t="shared" si="20"/>
        <v>9.0519576092241271E-3</v>
      </c>
      <c r="M42" s="383" t="e">
        <f t="shared" si="20"/>
        <v>#DIV/0!</v>
      </c>
      <c r="N42" s="481" t="e">
        <f t="shared" si="20"/>
        <v>#DIV/0!</v>
      </c>
      <c r="O42" s="938" t="s">
        <v>490</v>
      </c>
      <c r="P42" s="938" t="s">
        <v>490</v>
      </c>
      <c r="Q42" s="938" t="s">
        <v>490</v>
      </c>
      <c r="R42" s="938"/>
      <c r="S42" s="938" t="s">
        <v>490</v>
      </c>
      <c r="T42" s="938" t="s">
        <v>490</v>
      </c>
      <c r="U42" s="938" t="s">
        <v>490</v>
      </c>
      <c r="V42" s="938"/>
      <c r="X42" s="340" t="str">
        <f>B51</f>
        <v>Qualcomm</v>
      </c>
      <c r="Y42" s="340"/>
      <c r="Z42" s="362">
        <f t="shared" ref="Z42:AK42" si="21">F51</f>
        <v>0.33327038226112843</v>
      </c>
      <c r="AA42" s="362">
        <f t="shared" si="21"/>
        <v>0.2988897258859699</v>
      </c>
      <c r="AB42" s="362">
        <f t="shared" si="21"/>
        <v>0.30943931048786671</v>
      </c>
      <c r="AC42" s="362">
        <f t="shared" si="21"/>
        <v>0.31421334069495371</v>
      </c>
      <c r="AD42" s="362">
        <f t="shared" si="21"/>
        <v>0.30114741731845796</v>
      </c>
      <c r="AE42" s="362">
        <f t="shared" si="21"/>
        <v>0.21590034424224436</v>
      </c>
      <c r="AF42" s="88">
        <f t="shared" si="21"/>
        <v>0.22178714249350542</v>
      </c>
      <c r="AG42" s="88" t="e">
        <f t="shared" si="21"/>
        <v>#DIV/0!</v>
      </c>
      <c r="AH42" s="88" t="e">
        <f t="shared" si="21"/>
        <v>#DIV/0!</v>
      </c>
      <c r="AI42" s="88" t="e">
        <f t="shared" si="21"/>
        <v>#DIV/0!</v>
      </c>
      <c r="AJ42" s="88" t="e">
        <f t="shared" si="21"/>
        <v>#DIV/0!</v>
      </c>
      <c r="AK42" s="88" t="e">
        <f t="shared" si="21"/>
        <v>#DIV/0!</v>
      </c>
    </row>
    <row r="43" spans="2:37">
      <c r="B43" s="51" t="str">
        <f t="shared" si="8"/>
        <v>Inphi</v>
      </c>
      <c r="C43" s="383">
        <f t="shared" si="13"/>
        <v>4.0722513986313621E-3</v>
      </c>
      <c r="D43" s="383">
        <f t="shared" si="13"/>
        <v>3.5148139651712835E-3</v>
      </c>
      <c r="E43" s="383">
        <f t="shared" si="13"/>
        <v>3.8832979765684819E-3</v>
      </c>
      <c r="F43" s="481">
        <f t="shared" si="18"/>
        <v>4.4991501605252341E-3</v>
      </c>
      <c r="G43" s="383">
        <f t="shared" si="20"/>
        <v>5.571733176973917E-3</v>
      </c>
      <c r="H43" s="383">
        <f t="shared" si="20"/>
        <v>4.8636876915631551E-3</v>
      </c>
      <c r="I43" s="383">
        <f t="shared" si="20"/>
        <v>4.4969489645167197E-3</v>
      </c>
      <c r="J43" s="481">
        <f t="shared" si="20"/>
        <v>4.2680748004923176E-3</v>
      </c>
      <c r="K43" s="383">
        <f t="shared" si="20"/>
        <v>2.4678546096467604E-3</v>
      </c>
      <c r="L43" s="383">
        <f t="shared" si="20"/>
        <v>2.7654666129740286E-3</v>
      </c>
      <c r="M43" s="383" t="e">
        <f t="shared" si="20"/>
        <v>#DIV/0!</v>
      </c>
      <c r="N43" s="481" t="e">
        <f t="shared" si="20"/>
        <v>#DIV/0!</v>
      </c>
      <c r="O43" s="383" t="e">
        <f t="shared" ref="O43:R44" si="22">O15/O$26</f>
        <v>#DIV/0!</v>
      </c>
      <c r="P43" s="383" t="e">
        <f t="shared" si="22"/>
        <v>#DIV/0!</v>
      </c>
      <c r="Q43" s="383" t="e">
        <f t="shared" si="22"/>
        <v>#DIV/0!</v>
      </c>
      <c r="R43" s="481" t="e">
        <f t="shared" si="22"/>
        <v>#DIV/0!</v>
      </c>
      <c r="S43" s="383" t="e">
        <f t="shared" ref="S43:T43" si="23">S15/S$26</f>
        <v>#DIV/0!</v>
      </c>
      <c r="T43" s="383" t="e">
        <f t="shared" si="23"/>
        <v>#DIV/0!</v>
      </c>
      <c r="U43" s="383" t="e">
        <f t="shared" ref="U43:V43" si="24">U15/U$26</f>
        <v>#DIV/0!</v>
      </c>
      <c r="V43" s="481" t="e">
        <f t="shared" si="24"/>
        <v>#DIV/0!</v>
      </c>
      <c r="X43" s="340"/>
      <c r="Y43" s="340"/>
      <c r="Z43" s="362"/>
      <c r="AA43" s="362"/>
      <c r="AB43" s="362"/>
      <c r="AC43" s="362"/>
      <c r="AD43" s="362"/>
      <c r="AE43" s="362"/>
      <c r="AF43" s="88"/>
      <c r="AG43" s="88"/>
      <c r="AH43" s="88"/>
      <c r="AI43" s="88"/>
      <c r="AJ43" s="88"/>
      <c r="AK43" s="88"/>
    </row>
    <row r="44" spans="2:37">
      <c r="B44" s="51" t="str">
        <f t="shared" si="8"/>
        <v>Intel - Data Center</v>
      </c>
      <c r="C44" s="383">
        <f t="shared" si="13"/>
        <v>0.24477579051746304</v>
      </c>
      <c r="D44" s="383">
        <f t="shared" si="13"/>
        <v>0.23387567478097751</v>
      </c>
      <c r="E44" s="383">
        <f t="shared" si="13"/>
        <v>0.24929949695511019</v>
      </c>
      <c r="F44" s="481">
        <f t="shared" si="18"/>
        <v>0.25234122443538443</v>
      </c>
      <c r="G44" s="383">
        <f t="shared" si="20"/>
        <v>0.27054878773423252</v>
      </c>
      <c r="H44" s="383">
        <f t="shared" si="20"/>
        <v>0.25188394441499778</v>
      </c>
      <c r="I44" s="383">
        <f t="shared" si="20"/>
        <v>0.26073587966219697</v>
      </c>
      <c r="J44" s="481">
        <f t="shared" si="20"/>
        <v>0.27702783181800139</v>
      </c>
      <c r="K44" s="383">
        <f t="shared" si="20"/>
        <v>0.21479232118682892</v>
      </c>
      <c r="L44" s="383">
        <f t="shared" si="20"/>
        <v>0.21980654647195244</v>
      </c>
      <c r="M44" s="383" t="e">
        <f t="shared" si="20"/>
        <v>#DIV/0!</v>
      </c>
      <c r="N44" s="481" t="e">
        <f t="shared" si="20"/>
        <v>#DIV/0!</v>
      </c>
      <c r="O44" s="383" t="e">
        <f t="shared" si="22"/>
        <v>#DIV/0!</v>
      </c>
      <c r="P44" s="383" t="e">
        <f t="shared" si="22"/>
        <v>#DIV/0!</v>
      </c>
      <c r="Q44" s="383" t="e">
        <f t="shared" si="22"/>
        <v>#DIV/0!</v>
      </c>
      <c r="R44" s="481" t="e">
        <f t="shared" si="22"/>
        <v>#DIV/0!</v>
      </c>
      <c r="S44" s="383" t="e">
        <f t="shared" ref="S44:T44" si="25">S16/S$26</f>
        <v>#DIV/0!</v>
      </c>
      <c r="T44" s="383" t="e">
        <f t="shared" si="25"/>
        <v>#DIV/0!</v>
      </c>
      <c r="U44" s="383" t="e">
        <f t="shared" ref="U44:V44" si="26">U16/U$26</f>
        <v>#DIV/0!</v>
      </c>
      <c r="V44" s="481" t="e">
        <f t="shared" si="26"/>
        <v>#DIV/0!</v>
      </c>
      <c r="X44" s="1811"/>
      <c r="Y44" s="1811"/>
      <c r="Z44" s="362"/>
      <c r="AA44" s="362"/>
      <c r="AB44" s="362"/>
      <c r="AC44" s="362"/>
      <c r="AD44" s="362"/>
      <c r="AE44" s="362"/>
      <c r="AF44" s="88"/>
      <c r="AG44" s="88"/>
      <c r="AH44" s="88"/>
      <c r="AI44" s="88"/>
      <c r="AJ44" s="88"/>
      <c r="AK44" s="88"/>
    </row>
    <row r="45" spans="2:37">
      <c r="B45" s="51" t="str">
        <f t="shared" si="8"/>
        <v>Linear</v>
      </c>
      <c r="C45" s="383">
        <f t="shared" si="13"/>
        <v>2.2104496431500732E-2</v>
      </c>
      <c r="D45" s="383">
        <f t="shared" si="13"/>
        <v>2.1707402772010418E-2</v>
      </c>
      <c r="E45" s="383">
        <f t="shared" si="13"/>
        <v>2.0522475101610677E-2</v>
      </c>
      <c r="F45" s="481">
        <f t="shared" si="18"/>
        <v>2.0884943955030714E-2</v>
      </c>
      <c r="G45" s="511" t="str">
        <f>G17</f>
        <v>acquired by Analog Devices</v>
      </c>
      <c r="H45" s="482"/>
      <c r="I45" s="482"/>
      <c r="J45" s="542"/>
      <c r="K45" s="511"/>
      <c r="L45" s="482"/>
      <c r="M45" s="482"/>
      <c r="N45" s="542"/>
      <c r="O45" s="511"/>
      <c r="P45" s="482"/>
      <c r="Q45" s="482"/>
      <c r="R45" s="542"/>
      <c r="S45" s="511"/>
      <c r="T45" s="482"/>
      <c r="U45" s="482"/>
      <c r="V45" s="542"/>
    </row>
    <row r="46" spans="2:37">
      <c r="B46" s="51" t="str">
        <f t="shared" si="8"/>
        <v>MACOM</v>
      </c>
      <c r="C46" s="383">
        <f t="shared" si="13"/>
        <v>8.1763316072324867E-3</v>
      </c>
      <c r="D46" s="383">
        <f t="shared" si="13"/>
        <v>8.2637620473268655E-3</v>
      </c>
      <c r="E46" s="383">
        <f t="shared" si="13"/>
        <v>8.3813371169188296E-3</v>
      </c>
      <c r="F46" s="481">
        <f t="shared" si="18"/>
        <v>8.4428496839485875E-3</v>
      </c>
      <c r="G46" s="383">
        <f t="shared" ref="G46:R46" si="27">G18/G$26</f>
        <v>1.1079163385032129E-2</v>
      </c>
      <c r="H46" s="383">
        <f t="shared" si="27"/>
        <v>1.1209181204341714E-2</v>
      </c>
      <c r="I46" s="383">
        <f t="shared" si="27"/>
        <v>8.8533666110359177E-3</v>
      </c>
      <c r="J46" s="481">
        <f t="shared" si="27"/>
        <v>6.5013697542382976E-3</v>
      </c>
      <c r="K46" s="383">
        <f t="shared" si="27"/>
        <v>6.1726733280465578E-3</v>
      </c>
      <c r="L46" s="383">
        <f t="shared" si="27"/>
        <v>5.4613746936711168E-3</v>
      </c>
      <c r="M46" s="383" t="e">
        <f t="shared" si="27"/>
        <v>#DIV/0!</v>
      </c>
      <c r="N46" s="481" t="e">
        <f t="shared" si="27"/>
        <v>#DIV/0!</v>
      </c>
      <c r="O46" s="383" t="e">
        <f t="shared" si="27"/>
        <v>#DIV/0!</v>
      </c>
      <c r="P46" s="383" t="e">
        <f t="shared" si="27"/>
        <v>#DIV/0!</v>
      </c>
      <c r="Q46" s="383" t="e">
        <f t="shared" si="27"/>
        <v>#DIV/0!</v>
      </c>
      <c r="R46" s="481" t="e">
        <f t="shared" si="27"/>
        <v>#DIV/0!</v>
      </c>
      <c r="S46" s="383" t="e">
        <f t="shared" ref="S46:T46" si="28">S18/S$26</f>
        <v>#DIV/0!</v>
      </c>
      <c r="T46" s="383" t="e">
        <f t="shared" si="28"/>
        <v>#DIV/0!</v>
      </c>
      <c r="U46" s="383" t="e">
        <f t="shared" ref="U46:V46" si="29">U18/U$26</f>
        <v>#DIV/0!</v>
      </c>
      <c r="V46" s="481" t="e">
        <f t="shared" si="29"/>
        <v>#DIV/0!</v>
      </c>
    </row>
    <row r="47" spans="2:37">
      <c r="B47" s="51" t="str">
        <f t="shared" si="8"/>
        <v>Marvell</v>
      </c>
      <c r="C47" s="383">
        <f t="shared" si="13"/>
        <v>3.1767600719820786E-2</v>
      </c>
      <c r="D47" s="383">
        <f t="shared" si="13"/>
        <v>3.4904216673297114E-2</v>
      </c>
      <c r="E47" s="383">
        <f t="shared" si="13"/>
        <v>3.4359640047093569E-2</v>
      </c>
      <c r="F47" s="481">
        <f t="shared" si="18"/>
        <v>3.1716231378517389E-2</v>
      </c>
      <c r="G47" s="383">
        <f t="shared" ref="G47:R47" si="30">G19/G$26</f>
        <v>3.4484253274628694E-2</v>
      </c>
      <c r="H47" s="383">
        <f t="shared" si="30"/>
        <v>3.4841449081649115E-2</v>
      </c>
      <c r="I47" s="383">
        <f t="shared" si="30"/>
        <v>3.2794294715830882E-2</v>
      </c>
      <c r="J47" s="481">
        <f t="shared" si="30"/>
        <v>3.0521697701195064E-2</v>
      </c>
      <c r="K47" s="383">
        <f t="shared" si="30"/>
        <v>2.4812781037736636E-2</v>
      </c>
      <c r="L47" s="383">
        <f t="shared" si="30"/>
        <v>2.6354206781988587E-2</v>
      </c>
      <c r="M47" s="383" t="e">
        <f t="shared" si="30"/>
        <v>#DIV/0!</v>
      </c>
      <c r="N47" s="481" t="e">
        <f t="shared" si="30"/>
        <v>#DIV/0!</v>
      </c>
      <c r="O47" s="383" t="e">
        <f t="shared" si="30"/>
        <v>#DIV/0!</v>
      </c>
      <c r="P47" s="383" t="e">
        <f t="shared" si="30"/>
        <v>#DIV/0!</v>
      </c>
      <c r="Q47" s="383" t="e">
        <f t="shared" si="30"/>
        <v>#DIV/0!</v>
      </c>
      <c r="R47" s="481" t="e">
        <f t="shared" si="30"/>
        <v>#DIV/0!</v>
      </c>
      <c r="S47" s="383" t="e">
        <f t="shared" ref="S47:T47" si="31">S19/S$26</f>
        <v>#DIV/0!</v>
      </c>
      <c r="T47" s="383" t="e">
        <f t="shared" si="31"/>
        <v>#DIV/0!</v>
      </c>
      <c r="U47" s="383" t="e">
        <f t="shared" ref="U47:V47" si="32">U19/U$26</f>
        <v>#DIV/0!</v>
      </c>
      <c r="V47" s="481" t="e">
        <f t="shared" si="32"/>
        <v>#DIV/0!</v>
      </c>
    </row>
    <row r="48" spans="2:37">
      <c r="B48" s="51" t="str">
        <f t="shared" si="8"/>
        <v>Maxim</v>
      </c>
      <c r="C48" s="383">
        <f t="shared" si="13"/>
        <v>3.398643603021289E-2</v>
      </c>
      <c r="D48" s="383">
        <f t="shared" si="13"/>
        <v>3.2879075183450408E-2</v>
      </c>
      <c r="E48" s="383">
        <f t="shared" si="13"/>
        <v>3.0813900834566019E-2</v>
      </c>
      <c r="F48" s="481">
        <f t="shared" si="18"/>
        <v>3.0605330104313627E-2</v>
      </c>
      <c r="G48" s="383">
        <f t="shared" ref="G48:R48" si="33">G20/G$26</f>
        <v>3.4605714438136141E-2</v>
      </c>
      <c r="H48" s="383">
        <f t="shared" si="33"/>
        <v>3.4683013389256327E-2</v>
      </c>
      <c r="I48" s="383">
        <f t="shared" si="33"/>
        <v>3.0632528216411208E-2</v>
      </c>
      <c r="J48" s="481">
        <f t="shared" si="33"/>
        <v>3.0918727915194347E-2</v>
      </c>
      <c r="K48" s="383">
        <f t="shared" si="33"/>
        <v>2.661713502664426E-2</v>
      </c>
      <c r="L48" s="383">
        <f t="shared" si="33"/>
        <v>2.5080445868607418E-2</v>
      </c>
      <c r="M48" s="383" t="e">
        <f t="shared" si="33"/>
        <v>#DIV/0!</v>
      </c>
      <c r="N48" s="481" t="e">
        <f t="shared" si="33"/>
        <v>#DIV/0!</v>
      </c>
      <c r="O48" s="383" t="e">
        <f t="shared" si="33"/>
        <v>#DIV/0!</v>
      </c>
      <c r="P48" s="383" t="e">
        <f t="shared" si="33"/>
        <v>#DIV/0!</v>
      </c>
      <c r="Q48" s="383" t="e">
        <f t="shared" si="33"/>
        <v>#DIV/0!</v>
      </c>
      <c r="R48" s="481" t="e">
        <f t="shared" si="33"/>
        <v>#DIV/0!</v>
      </c>
      <c r="S48" s="383" t="e">
        <f t="shared" ref="S48:T48" si="34">S20/S$26</f>
        <v>#DIV/0!</v>
      </c>
      <c r="T48" s="383" t="e">
        <f t="shared" si="34"/>
        <v>#DIV/0!</v>
      </c>
      <c r="U48" s="383" t="e">
        <f t="shared" ref="U48:V48" si="35">U20/U$26</f>
        <v>#DIV/0!</v>
      </c>
      <c r="V48" s="481" t="e">
        <f t="shared" si="35"/>
        <v>#DIV/0!</v>
      </c>
    </row>
    <row r="49" spans="2:22">
      <c r="B49" s="51" t="str">
        <f t="shared" si="8"/>
        <v>Microsemi</v>
      </c>
      <c r="C49" s="383">
        <f t="shared" si="13"/>
        <v>2.7195269749164499E-2</v>
      </c>
      <c r="D49" s="383">
        <f t="shared" si="13"/>
        <v>2.5054374497271839E-2</v>
      </c>
      <c r="E49" s="383">
        <f t="shared" si="13"/>
        <v>2.470491051948373E-2</v>
      </c>
      <c r="F49" s="481">
        <f t="shared" si="18"/>
        <v>2.4217647777641998E-2</v>
      </c>
      <c r="G49" s="383">
        <f t="shared" ref="G49:J54" si="36">G21/G$26</f>
        <v>2.637017123404304E-2</v>
      </c>
      <c r="H49" s="383">
        <f t="shared" si="36"/>
        <v>2.6392505703684926E-2</v>
      </c>
      <c r="I49" s="383">
        <f t="shared" si="36"/>
        <v>2.5291380327233107E-2</v>
      </c>
      <c r="J49" s="481">
        <f t="shared" si="36"/>
        <v>2.3275896295708105E-2</v>
      </c>
      <c r="K49" s="482"/>
      <c r="L49" s="482"/>
      <c r="M49" s="482"/>
      <c r="N49" s="542"/>
      <c r="O49" s="482"/>
      <c r="P49" s="482"/>
      <c r="Q49" s="482"/>
      <c r="R49" s="542"/>
      <c r="S49" s="482"/>
      <c r="T49" s="482"/>
      <c r="U49" s="482"/>
      <c r="V49" s="542"/>
    </row>
    <row r="50" spans="2:22">
      <c r="B50" s="51" t="str">
        <f t="shared" si="8"/>
        <v>Nvidia</v>
      </c>
      <c r="C50" s="383">
        <f t="shared" si="13"/>
        <v>0</v>
      </c>
      <c r="D50" s="383">
        <f t="shared" si="13"/>
        <v>0</v>
      </c>
      <c r="E50" s="383">
        <f t="shared" si="13"/>
        <v>0</v>
      </c>
      <c r="F50" s="481">
        <f t="shared" si="18"/>
        <v>0</v>
      </c>
      <c r="G50" s="383">
        <f t="shared" si="36"/>
        <v>0</v>
      </c>
      <c r="H50" s="383">
        <f t="shared" si="36"/>
        <v>0</v>
      </c>
      <c r="I50" s="383">
        <f t="shared" si="36"/>
        <v>0</v>
      </c>
      <c r="J50" s="481">
        <f t="shared" si="36"/>
        <v>0</v>
      </c>
      <c r="K50" s="383">
        <f t="shared" ref="K50:R54" si="37">K22/K$26</f>
        <v>0.13160851624878875</v>
      </c>
      <c r="L50" s="383">
        <f t="shared" si="37"/>
        <v>0.12370802750620065</v>
      </c>
      <c r="M50" s="383" t="e">
        <f t="shared" si="37"/>
        <v>#DIV/0!</v>
      </c>
      <c r="N50" s="481" t="e">
        <f t="shared" si="37"/>
        <v>#DIV/0!</v>
      </c>
      <c r="O50" s="383" t="e">
        <f t="shared" si="37"/>
        <v>#DIV/0!</v>
      </c>
      <c r="P50" s="383" t="e">
        <f t="shared" si="37"/>
        <v>#DIV/0!</v>
      </c>
      <c r="Q50" s="383" t="e">
        <f t="shared" si="37"/>
        <v>#DIV/0!</v>
      </c>
      <c r="R50" s="481" t="e">
        <f t="shared" si="37"/>
        <v>#DIV/0!</v>
      </c>
      <c r="S50" s="383" t="e">
        <f t="shared" ref="S50:T51" si="38">S22/S$26</f>
        <v>#DIV/0!</v>
      </c>
      <c r="T50" s="383" t="e">
        <f t="shared" si="38"/>
        <v>#DIV/0!</v>
      </c>
      <c r="U50" s="383" t="e">
        <f t="shared" ref="U50:V50" si="39">U22/U$26</f>
        <v>#DIV/0!</v>
      </c>
      <c r="V50" s="481" t="e">
        <f t="shared" si="39"/>
        <v>#DIV/0!</v>
      </c>
    </row>
    <row r="51" spans="2:22">
      <c r="B51" s="51" t="str">
        <f t="shared" si="8"/>
        <v>Qualcomm</v>
      </c>
      <c r="C51" s="383">
        <f t="shared" si="13"/>
        <v>0.33971133717727425</v>
      </c>
      <c r="D51" s="383">
        <f t="shared" si="13"/>
        <v>0.35078447372165483</v>
      </c>
      <c r="E51" s="383">
        <f t="shared" si="13"/>
        <v>0.33920539215820805</v>
      </c>
      <c r="F51" s="481">
        <f t="shared" si="18"/>
        <v>0.33327038226112843</v>
      </c>
      <c r="G51" s="383">
        <f t="shared" si="36"/>
        <v>0.2988897258859699</v>
      </c>
      <c r="H51" s="383">
        <f t="shared" si="36"/>
        <v>0.30943931048786671</v>
      </c>
      <c r="I51" s="383">
        <f t="shared" si="36"/>
        <v>0.31421334069495371</v>
      </c>
      <c r="J51" s="481">
        <f t="shared" si="36"/>
        <v>0.30114741731845796</v>
      </c>
      <c r="K51" s="383">
        <f t="shared" si="37"/>
        <v>0.21590034424224436</v>
      </c>
      <c r="L51" s="383">
        <f t="shared" si="37"/>
        <v>0.22178714249350542</v>
      </c>
      <c r="M51" s="383" t="e">
        <f t="shared" si="37"/>
        <v>#DIV/0!</v>
      </c>
      <c r="N51" s="481" t="e">
        <f t="shared" si="37"/>
        <v>#DIV/0!</v>
      </c>
      <c r="O51" s="383" t="e">
        <f t="shared" si="37"/>
        <v>#DIV/0!</v>
      </c>
      <c r="P51" s="383" t="e">
        <f t="shared" si="37"/>
        <v>#DIV/0!</v>
      </c>
      <c r="Q51" s="383" t="e">
        <f t="shared" si="37"/>
        <v>#DIV/0!</v>
      </c>
      <c r="R51" s="481" t="e">
        <f t="shared" si="37"/>
        <v>#DIV/0!</v>
      </c>
      <c r="S51" s="383" t="e">
        <f t="shared" si="38"/>
        <v>#DIV/0!</v>
      </c>
      <c r="T51" s="383" t="e">
        <f t="shared" si="38"/>
        <v>#DIV/0!</v>
      </c>
      <c r="U51" s="383" t="e">
        <f t="shared" ref="U51:V51" si="40">U23/U$26</f>
        <v>#DIV/0!</v>
      </c>
      <c r="V51" s="481" t="e">
        <f t="shared" si="40"/>
        <v>#DIV/0!</v>
      </c>
    </row>
    <row r="52" spans="2:22">
      <c r="B52" s="51" t="str">
        <f t="shared" si="8"/>
        <v>Semtech</v>
      </c>
      <c r="C52" s="383">
        <f t="shared" si="13"/>
        <v>8.0220842973790212E-3</v>
      </c>
      <c r="D52" s="383">
        <f t="shared" si="13"/>
        <v>7.893231427733462E-3</v>
      </c>
      <c r="E52" s="383">
        <f t="shared" si="13"/>
        <v>7.5300303802887641E-3</v>
      </c>
      <c r="F52" s="481">
        <f t="shared" si="18"/>
        <v>7.7763089194263302E-3</v>
      </c>
      <c r="G52" s="383">
        <f t="shared" si="36"/>
        <v>8.561940311126344E-3</v>
      </c>
      <c r="H52" s="383">
        <f t="shared" si="36"/>
        <v>8.8222754822206342E-3</v>
      </c>
      <c r="I52" s="383">
        <f t="shared" si="36"/>
        <v>7.9978868687238473E-3</v>
      </c>
      <c r="J52" s="481">
        <f t="shared" si="36"/>
        <v>6.9778060110374405E-3</v>
      </c>
      <c r="K52" s="383">
        <f t="shared" si="37"/>
        <v>5.3525310775844308E-3</v>
      </c>
      <c r="L52" s="383">
        <f t="shared" si="37"/>
        <v>6.4651011454737485E-3</v>
      </c>
      <c r="M52" s="383" t="e">
        <f t="shared" si="37"/>
        <v>#DIV/0!</v>
      </c>
      <c r="N52" s="481" t="e">
        <f t="shared" si="37"/>
        <v>#DIV/0!</v>
      </c>
      <c r="O52" s="383" t="e">
        <f t="shared" si="37"/>
        <v>#DIV/0!</v>
      </c>
      <c r="P52" s="383" t="e">
        <f t="shared" si="37"/>
        <v>#DIV/0!</v>
      </c>
      <c r="Q52" s="383" t="e">
        <f t="shared" si="37"/>
        <v>#DIV/0!</v>
      </c>
      <c r="R52" s="481" t="e">
        <f t="shared" si="37"/>
        <v>#DIV/0!</v>
      </c>
      <c r="S52" s="383" t="e">
        <f t="shared" ref="S52:T52" si="41">S24/S$26</f>
        <v>#DIV/0!</v>
      </c>
      <c r="T52" s="383" t="e">
        <f t="shared" si="41"/>
        <v>#DIV/0!</v>
      </c>
      <c r="U52" s="383" t="e">
        <f t="shared" ref="U52:V52" si="42">U24/U$26</f>
        <v>#DIV/0!</v>
      </c>
      <c r="V52" s="481" t="e">
        <f t="shared" si="42"/>
        <v>#DIV/0!</v>
      </c>
    </row>
    <row r="53" spans="2:22">
      <c r="B53" s="51" t="str">
        <f t="shared" si="8"/>
        <v>Xilinx</v>
      </c>
      <c r="C53" s="383">
        <f t="shared" si="13"/>
        <v>3.4954766364292983E-2</v>
      </c>
      <c r="D53" s="383">
        <f t="shared" si="13"/>
        <v>3.3393055745112109E-2</v>
      </c>
      <c r="E53" s="383">
        <f t="shared" si="13"/>
        <v>3.1791449060187008E-2</v>
      </c>
      <c r="F53" s="481">
        <f t="shared" si="18"/>
        <v>3.2549407334170208E-2</v>
      </c>
      <c r="G53" s="383">
        <f t="shared" si="36"/>
        <v>3.628652259784948E-2</v>
      </c>
      <c r="H53" s="383">
        <f t="shared" si="36"/>
        <v>3.545790795750467E-2</v>
      </c>
      <c r="I53" s="383">
        <f t="shared" si="36"/>
        <v>3.2964624420075514E-2</v>
      </c>
      <c r="J53" s="481">
        <f t="shared" si="36"/>
        <v>3.1315758129193634E-2</v>
      </c>
      <c r="K53" s="383">
        <f t="shared" si="37"/>
        <v>2.761283737455332E-2</v>
      </c>
      <c r="L53" s="383">
        <f t="shared" si="37"/>
        <v>2.7109209985404593E-2</v>
      </c>
      <c r="M53" s="383" t="e">
        <f t="shared" si="37"/>
        <v>#DIV/0!</v>
      </c>
      <c r="N53" s="481" t="e">
        <f t="shared" si="37"/>
        <v>#DIV/0!</v>
      </c>
      <c r="O53" s="383" t="e">
        <f t="shared" si="37"/>
        <v>#DIV/0!</v>
      </c>
      <c r="P53" s="383" t="e">
        <f t="shared" si="37"/>
        <v>#DIV/0!</v>
      </c>
      <c r="Q53" s="383" t="e">
        <f t="shared" si="37"/>
        <v>#DIV/0!</v>
      </c>
      <c r="R53" s="481" t="e">
        <f t="shared" si="37"/>
        <v>#DIV/0!</v>
      </c>
      <c r="S53" s="383" t="e">
        <f t="shared" ref="S53:T53" si="43">S25/S$26</f>
        <v>#DIV/0!</v>
      </c>
      <c r="T53" s="383" t="e">
        <f t="shared" si="43"/>
        <v>#DIV/0!</v>
      </c>
      <c r="U53" s="383" t="e">
        <f t="shared" ref="U53:V53" si="44">U25/U$26</f>
        <v>#DIV/0!</v>
      </c>
      <c r="V53" s="481" t="e">
        <f t="shared" si="44"/>
        <v>#DIV/0!</v>
      </c>
    </row>
    <row r="54" spans="2:22">
      <c r="B54" s="51" t="str">
        <f t="shared" si="8"/>
        <v>Total</v>
      </c>
      <c r="C54" s="383">
        <f t="shared" si="13"/>
        <v>1</v>
      </c>
      <c r="D54" s="383">
        <f t="shared" si="13"/>
        <v>1</v>
      </c>
      <c r="E54" s="383">
        <f t="shared" si="13"/>
        <v>1</v>
      </c>
      <c r="F54" s="481">
        <f t="shared" si="18"/>
        <v>1</v>
      </c>
      <c r="G54" s="383">
        <f t="shared" si="36"/>
        <v>1</v>
      </c>
      <c r="H54" s="383">
        <f t="shared" si="36"/>
        <v>1</v>
      </c>
      <c r="I54" s="383">
        <f t="shared" si="36"/>
        <v>1</v>
      </c>
      <c r="J54" s="481">
        <f t="shared" si="36"/>
        <v>1</v>
      </c>
      <c r="K54" s="383">
        <f t="shared" si="37"/>
        <v>1</v>
      </c>
      <c r="L54" s="383">
        <f t="shared" si="37"/>
        <v>1</v>
      </c>
      <c r="M54" s="383" t="e">
        <f t="shared" si="37"/>
        <v>#DIV/0!</v>
      </c>
      <c r="N54" s="481" t="e">
        <f t="shared" si="37"/>
        <v>#DIV/0!</v>
      </c>
      <c r="O54" s="383" t="e">
        <f t="shared" si="37"/>
        <v>#DIV/0!</v>
      </c>
      <c r="P54" s="383" t="e">
        <f t="shared" si="37"/>
        <v>#DIV/0!</v>
      </c>
      <c r="Q54" s="383" t="e">
        <f t="shared" si="37"/>
        <v>#DIV/0!</v>
      </c>
      <c r="R54" s="481" t="e">
        <f t="shared" si="37"/>
        <v>#DIV/0!</v>
      </c>
      <c r="S54" s="383" t="e">
        <f t="shared" ref="S54:T54" si="45">S26/S$26</f>
        <v>#DIV/0!</v>
      </c>
      <c r="T54" s="383" t="e">
        <f t="shared" si="45"/>
        <v>#DIV/0!</v>
      </c>
      <c r="U54" s="383" t="e">
        <f t="shared" ref="U54:V54" si="46">U26/U$26</f>
        <v>#DIV/0!</v>
      </c>
      <c r="V54" s="481" t="e">
        <f t="shared" si="46"/>
        <v>#DIV/0!</v>
      </c>
    </row>
    <row r="55" spans="2:22">
      <c r="B55" s="51"/>
      <c r="C55" s="50"/>
      <c r="D55" s="50"/>
      <c r="E55" s="51"/>
      <c r="F55" s="51"/>
      <c r="G55" s="51"/>
      <c r="H55" s="51"/>
      <c r="I55" s="51"/>
      <c r="J55" s="51"/>
      <c r="K55" s="51"/>
      <c r="L55" s="51"/>
      <c r="M55" s="51"/>
      <c r="N55" s="51"/>
      <c r="O55" s="51"/>
      <c r="P55" s="51"/>
      <c r="Q55" s="51"/>
      <c r="R55" s="51"/>
      <c r="S55" s="51"/>
      <c r="T55" s="51"/>
      <c r="U55" s="51"/>
      <c r="V55" s="51"/>
    </row>
    <row r="56" spans="2:22">
      <c r="B56" s="51"/>
      <c r="C56" s="51"/>
      <c r="D56" s="362"/>
      <c r="E56" s="51"/>
      <c r="F56" s="51"/>
      <c r="G56" s="51"/>
      <c r="H56" s="51"/>
      <c r="I56" s="51"/>
      <c r="J56" s="51"/>
      <c r="K56" s="51"/>
      <c r="L56" s="51"/>
      <c r="M56" s="51"/>
      <c r="N56" s="51"/>
      <c r="O56" s="51"/>
      <c r="P56" s="51"/>
      <c r="Q56" s="51"/>
      <c r="R56" s="51"/>
      <c r="S56" s="51"/>
      <c r="T56" s="51"/>
      <c r="U56" s="51"/>
      <c r="V56" s="51"/>
    </row>
    <row r="57" spans="2:22">
      <c r="B57" s="361" t="s">
        <v>330</v>
      </c>
      <c r="C57" s="80" t="s">
        <v>125</v>
      </c>
      <c r="D57" s="81" t="s">
        <v>126</v>
      </c>
      <c r="E57" s="81" t="s">
        <v>127</v>
      </c>
      <c r="F57" s="375" t="s">
        <v>128</v>
      </c>
      <c r="G57" s="80" t="str">
        <f t="shared" ref="G57:V57" si="47">G7</f>
        <v>1Q 17</v>
      </c>
      <c r="H57" s="81" t="str">
        <f t="shared" si="47"/>
        <v>2Q 17</v>
      </c>
      <c r="I57" s="81" t="str">
        <f t="shared" si="47"/>
        <v>3Q 17</v>
      </c>
      <c r="J57" s="375" t="str">
        <f t="shared" si="47"/>
        <v>4Q 17</v>
      </c>
      <c r="K57" s="80" t="str">
        <f t="shared" si="47"/>
        <v>1Q 18</v>
      </c>
      <c r="L57" s="81" t="str">
        <f t="shared" si="47"/>
        <v>2Q 18</v>
      </c>
      <c r="M57" s="81" t="str">
        <f t="shared" si="47"/>
        <v>3Q 18</v>
      </c>
      <c r="N57" s="375" t="str">
        <f t="shared" si="47"/>
        <v>4Q 18</v>
      </c>
      <c r="O57" s="80" t="str">
        <f t="shared" si="47"/>
        <v>1Q 19</v>
      </c>
      <c r="P57" s="81" t="str">
        <f t="shared" si="47"/>
        <v>2Q 19</v>
      </c>
      <c r="Q57" s="81" t="str">
        <f t="shared" si="47"/>
        <v>3Q 19</v>
      </c>
      <c r="R57" s="375" t="str">
        <f t="shared" si="47"/>
        <v>4Q 19</v>
      </c>
      <c r="S57" s="372" t="str">
        <f t="shared" si="47"/>
        <v>1Q 20</v>
      </c>
      <c r="T57" s="81" t="str">
        <f t="shared" si="47"/>
        <v>2Q 20</v>
      </c>
      <c r="U57" s="81" t="str">
        <f t="shared" si="47"/>
        <v>3Q 20</v>
      </c>
      <c r="V57" s="375" t="str">
        <f t="shared" si="47"/>
        <v>4Q 20</v>
      </c>
    </row>
    <row r="58" spans="2:22">
      <c r="B58" s="51" t="str">
        <f t="shared" ref="B58:B76" si="48">B8</f>
        <v>AMD</v>
      </c>
      <c r="C58" s="50">
        <v>-0.99837824013787702</v>
      </c>
      <c r="D58" s="50">
        <v>-0.99837475092498396</v>
      </c>
      <c r="E58" s="50">
        <v>-0.99838468001613101</v>
      </c>
      <c r="F58" s="481">
        <v>-0.84940669819599401</v>
      </c>
      <c r="G58" s="50">
        <f t="shared" ref="G58" si="49">SUM(D8:G8)/SUM(D$26:G$26)</f>
        <v>0</v>
      </c>
      <c r="H58" s="50">
        <f t="shared" ref="H58" si="50">SUM(E8:H8)/SUM(E$26:H$26)</f>
        <v>0</v>
      </c>
      <c r="I58" s="50">
        <f t="shared" ref="I58" si="51">SUM(F8:I8)/SUM(F$26:I$26)</f>
        <v>0</v>
      </c>
      <c r="J58" s="481">
        <f t="shared" ref="J58" si="52">SUM(G8:J8)/SUM(G$26:J$26)</f>
        <v>0</v>
      </c>
      <c r="K58" s="1456"/>
      <c r="L58" s="1456"/>
      <c r="M58" s="1456"/>
      <c r="N58" s="481">
        <f>SUM(K8:P8)/SUM(K$26:P$26)</f>
        <v>6.8591377400723408E-2</v>
      </c>
      <c r="O58" s="50">
        <f>SUM(L8:O8)/SUM(L$26:O$26)</f>
        <v>6.9558532276941518E-2</v>
      </c>
      <c r="P58" s="50" t="e">
        <f t="shared" ref="P58" si="53">SUM(M8:P8)/SUM(M$26:P$26)</f>
        <v>#DIV/0!</v>
      </c>
      <c r="Q58" s="50" t="e">
        <f t="shared" ref="Q58" si="54">SUM(N8:Q8)/SUM(N$26:Q$26)</f>
        <v>#DIV/0!</v>
      </c>
      <c r="R58" s="481" t="e">
        <f t="shared" ref="R58" si="55">SUM(O8:R8)/SUM(O$26:R$26)</f>
        <v>#DIV/0!</v>
      </c>
      <c r="S58" s="50" t="e">
        <f t="shared" ref="S58" si="56">SUM(P8:S8)/SUM(P$26:S$26)</f>
        <v>#DIV/0!</v>
      </c>
      <c r="T58" s="50" t="e">
        <f t="shared" ref="T58:U58" si="57">SUM(Q8:T8)/SUM(Q$26:T$26)</f>
        <v>#DIV/0!</v>
      </c>
      <c r="U58" s="50" t="e">
        <f t="shared" si="57"/>
        <v>#DIV/0!</v>
      </c>
      <c r="V58" s="481" t="e">
        <f t="shared" ref="V58:V59" si="58">SUM(S8:V8)/SUM(S$26:V$26)</f>
        <v>#DIV/0!</v>
      </c>
    </row>
    <row r="59" spans="2:22">
      <c r="B59" s="51" t="str">
        <f t="shared" si="48"/>
        <v>Analog Devices</v>
      </c>
      <c r="C59" s="50">
        <v>1.6217598621230793E-3</v>
      </c>
      <c r="D59" s="50">
        <v>1.6252490750157643E-3</v>
      </c>
      <c r="E59" s="50">
        <v>1.6153199838688738E-3</v>
      </c>
      <c r="F59" s="481">
        <v>0.15059330180400615</v>
      </c>
      <c r="G59" s="50">
        <f t="shared" ref="G59:U59" si="59">SUM(D9:G9)/SUM(D$26:G$26)</f>
        <v>5.6972834007712123E-2</v>
      </c>
      <c r="H59" s="50">
        <f t="shared" si="59"/>
        <v>6.4879215447977368E-2</v>
      </c>
      <c r="I59" s="50">
        <f t="shared" si="59"/>
        <v>7.1979590538879035E-2</v>
      </c>
      <c r="J59" s="481">
        <f t="shared" si="59"/>
        <v>7.7185364806711954E-2</v>
      </c>
      <c r="K59" s="1456"/>
      <c r="L59" s="1456"/>
      <c r="M59" s="1456"/>
      <c r="N59" s="481">
        <f>SUM(K9:P9)/SUM(K$26:P$26)</f>
        <v>6.2196476100349403E-2</v>
      </c>
      <c r="O59" s="50">
        <f t="shared" si="59"/>
        <v>6.2296835411599152E-2</v>
      </c>
      <c r="P59" s="50" t="e">
        <f t="shared" si="59"/>
        <v>#DIV/0!</v>
      </c>
      <c r="Q59" s="50" t="e">
        <f t="shared" si="59"/>
        <v>#DIV/0!</v>
      </c>
      <c r="R59" s="481" t="e">
        <f t="shared" si="59"/>
        <v>#DIV/0!</v>
      </c>
      <c r="S59" s="50" t="e">
        <f t="shared" si="59"/>
        <v>#DIV/0!</v>
      </c>
      <c r="T59" s="50" t="e">
        <f t="shared" si="59"/>
        <v>#DIV/0!</v>
      </c>
      <c r="U59" s="50" t="e">
        <f t="shared" si="59"/>
        <v>#DIV/0!</v>
      </c>
      <c r="V59" s="481" t="e">
        <f t="shared" si="58"/>
        <v>#DIV/0!</v>
      </c>
    </row>
    <row r="60" spans="2:22">
      <c r="B60" s="51" t="str">
        <f t="shared" si="48"/>
        <v>AMCC</v>
      </c>
      <c r="C60" s="50">
        <v>1.6217598621230793E-3</v>
      </c>
      <c r="D60" s="50">
        <v>1.6252490750157643E-3</v>
      </c>
      <c r="E60" s="50">
        <v>1.6153199838688738E-3</v>
      </c>
      <c r="F60" s="511" t="s">
        <v>369</v>
      </c>
      <c r="G60" s="482"/>
      <c r="H60" s="482"/>
      <c r="I60" s="482"/>
      <c r="J60" s="483"/>
      <c r="K60" s="938"/>
      <c r="L60" s="938"/>
      <c r="M60" s="938"/>
      <c r="N60" s="1458"/>
      <c r="O60" s="938"/>
      <c r="P60" s="938"/>
      <c r="Q60" s="938"/>
      <c r="R60" s="1458"/>
      <c r="S60" s="938"/>
      <c r="T60" s="938"/>
      <c r="U60" s="938"/>
      <c r="V60" s="1458"/>
    </row>
    <row r="61" spans="2:22">
      <c r="B61" s="51" t="str">
        <f t="shared" si="48"/>
        <v>Broadcom</v>
      </c>
      <c r="C61" s="50">
        <v>0.14178883457435665</v>
      </c>
      <c r="D61" s="50">
        <v>0.14370644395273463</v>
      </c>
      <c r="E61" s="50">
        <v>0.14655448444640271</v>
      </c>
      <c r="F61" s="481">
        <v>0.15059330180400615</v>
      </c>
      <c r="G61" s="50">
        <f t="shared" ref="G61:U61" si="60">SUM(D11:G11)/SUM(D$26:G$26)</f>
        <v>0.23157477739634263</v>
      </c>
      <c r="H61" s="50">
        <f t="shared" si="60"/>
        <v>0.24068157475263072</v>
      </c>
      <c r="I61" s="50">
        <f t="shared" si="60"/>
        <v>0.24871366857932539</v>
      </c>
      <c r="J61" s="481">
        <f t="shared" si="60"/>
        <v>0.25752697274909336</v>
      </c>
      <c r="K61" s="1456"/>
      <c r="L61" s="1456"/>
      <c r="M61" s="1456"/>
      <c r="N61" s="481">
        <f>SUM(K11:P11)/SUM(K$26:P$26)</f>
        <v>0.20311352044287093</v>
      </c>
      <c r="O61" s="50">
        <f t="shared" si="60"/>
        <v>0.20055515314245723</v>
      </c>
      <c r="P61" s="50" t="e">
        <f t="shared" si="60"/>
        <v>#DIV/0!</v>
      </c>
      <c r="Q61" s="50" t="e">
        <f t="shared" si="60"/>
        <v>#DIV/0!</v>
      </c>
      <c r="R61" s="481" t="e">
        <f t="shared" si="60"/>
        <v>#DIV/0!</v>
      </c>
      <c r="S61" s="50" t="e">
        <f t="shared" si="60"/>
        <v>#DIV/0!</v>
      </c>
      <c r="T61" s="50" t="e">
        <f t="shared" si="60"/>
        <v>#DIV/0!</v>
      </c>
      <c r="U61" s="50" t="e">
        <f t="shared" si="60"/>
        <v>#DIV/0!</v>
      </c>
      <c r="V61" s="481" t="e">
        <f t="shared" ref="V61" si="61">SUM(S11:V11)/SUM(S$26:V$26)</f>
        <v>#DIV/0!</v>
      </c>
    </row>
    <row r="62" spans="2:22">
      <c r="B62" s="51" t="str">
        <f t="shared" si="48"/>
        <v>Cavium</v>
      </c>
      <c r="C62" s="50">
        <v>8.6430441519989073E-3</v>
      </c>
      <c r="D62" s="50">
        <v>8.7155814129266235E-3</v>
      </c>
      <c r="E62" s="50">
        <v>8.0624055433877011E-3</v>
      </c>
      <c r="F62" s="481">
        <v>8.1522909989077443E-3</v>
      </c>
      <c r="G62" s="50">
        <f>SUM(D12:G12)/SUM(D$26:G$26)</f>
        <v>1.2105957683649691E-2</v>
      </c>
      <c r="H62" s="50">
        <f>SUM(E12:H12)/SUM(E$26:H$26)</f>
        <v>1.2302497378975095E-2</v>
      </c>
      <c r="I62" s="50">
        <f>SUM(F12:I12)/SUM(F$26:I$26)</f>
        <v>1.3385054763801226E-2</v>
      </c>
      <c r="J62" s="481">
        <f>SUM(G12:J12)/SUM(G$26:J$26)</f>
        <v>1.3457193446316134E-2</v>
      </c>
      <c r="K62" s="1456"/>
      <c r="L62" s="1456"/>
      <c r="M62" s="1456"/>
      <c r="N62" s="1458"/>
      <c r="O62" s="1456"/>
      <c r="P62" s="1456"/>
      <c r="Q62" s="1456"/>
      <c r="R62" s="1458"/>
      <c r="S62" s="1456"/>
      <c r="T62" s="1456"/>
      <c r="U62" s="1456"/>
      <c r="V62" s="1458"/>
    </row>
    <row r="63" spans="2:22">
      <c r="B63" s="51" t="str">
        <f t="shared" si="48"/>
        <v>GigaPeak</v>
      </c>
      <c r="C63" s="50">
        <v>4.3871761808977016E-4</v>
      </c>
      <c r="D63" s="50">
        <v>4.8098277528385781E-4</v>
      </c>
      <c r="E63" s="50">
        <v>5.2480034140482592E-4</v>
      </c>
      <c r="F63" s="481">
        <v>5.6447172299638041E-4</v>
      </c>
      <c r="G63" s="511" t="str">
        <f>G13</f>
        <v>acquired by IDT</v>
      </c>
      <c r="H63" s="482"/>
      <c r="I63" s="482"/>
      <c r="J63" s="483"/>
      <c r="K63" s="1457"/>
      <c r="L63" s="938"/>
      <c r="M63" s="938"/>
      <c r="N63" s="1458"/>
      <c r="O63" s="1457"/>
      <c r="P63" s="938"/>
      <c r="Q63" s="938"/>
      <c r="R63" s="1458"/>
      <c r="S63" s="1457"/>
      <c r="T63" s="938"/>
      <c r="U63" s="938"/>
      <c r="V63" s="1458"/>
    </row>
    <row r="64" spans="2:22">
      <c r="B64" s="51" t="str">
        <f t="shared" si="48"/>
        <v>IDT</v>
      </c>
      <c r="C64" s="50">
        <v>9.3003862678433941E-3</v>
      </c>
      <c r="D64" s="50">
        <v>7.2661009759862911E-3</v>
      </c>
      <c r="E64" s="50">
        <v>7.2753518696524275E-3</v>
      </c>
      <c r="F64" s="481">
        <v>7.1559545269659023E-3</v>
      </c>
      <c r="G64" s="50">
        <f t="shared" ref="G64:J66" si="62">SUM(D14:G14)/SUM(D$26:G$26)</f>
        <v>1.036925363527552E-2</v>
      </c>
      <c r="H64" s="50">
        <f t="shared" si="62"/>
        <v>1.0414188578120384E-2</v>
      </c>
      <c r="I64" s="50">
        <f t="shared" si="62"/>
        <v>1.0610430109175799E-2</v>
      </c>
      <c r="J64" s="481">
        <f t="shared" si="62"/>
        <v>1.0854329588776596E-2</v>
      </c>
      <c r="K64" s="1456"/>
      <c r="L64" s="1456"/>
      <c r="M64" s="1456"/>
      <c r="N64" s="481">
        <f>SUM(K14:P14)/SUM(K$26:P$26)</f>
        <v>9.1330739236868009E-3</v>
      </c>
      <c r="O64" s="50">
        <f t="shared" ref="O64:U66" si="63">SUM(L14:O14)/SUM(L$26:O$26)</f>
        <v>9.0519576092241271E-3</v>
      </c>
      <c r="P64" s="50" t="e">
        <f t="shared" si="63"/>
        <v>#DIV/0!</v>
      </c>
      <c r="Q64" s="50" t="e">
        <f t="shared" si="63"/>
        <v>#DIV/0!</v>
      </c>
      <c r="R64" s="481" t="e">
        <f t="shared" si="63"/>
        <v>#DIV/0!</v>
      </c>
      <c r="S64" s="50" t="e">
        <f t="shared" si="63"/>
        <v>#DIV/0!</v>
      </c>
      <c r="T64" s="50" t="e">
        <f t="shared" si="63"/>
        <v>#DIV/0!</v>
      </c>
      <c r="U64" s="50" t="e">
        <f t="shared" si="63"/>
        <v>#DIV/0!</v>
      </c>
      <c r="V64" s="481" t="e">
        <f t="shared" ref="V64:V66" si="64">SUM(S14:V14)/SUM(S$26:V$26)</f>
        <v>#DIV/0!</v>
      </c>
    </row>
    <row r="65" spans="2:22">
      <c r="B65" s="51" t="str">
        <f t="shared" si="48"/>
        <v>Inphi</v>
      </c>
      <c r="C65" s="50">
        <v>2.5810374293704919E-3</v>
      </c>
      <c r="D65" s="50">
        <v>2.5314672958335989E-3</v>
      </c>
      <c r="E65" s="50">
        <v>2.5666368497095941E-3</v>
      </c>
      <c r="F65" s="481">
        <v>2.6887872265742505E-3</v>
      </c>
      <c r="G65" s="50">
        <f t="shared" si="62"/>
        <v>4.3545739727434002E-3</v>
      </c>
      <c r="H65" s="50">
        <f t="shared" si="62"/>
        <v>4.6856033342000227E-3</v>
      </c>
      <c r="I65" s="50">
        <f t="shared" si="62"/>
        <v>4.8416570898420401E-3</v>
      </c>
      <c r="J65" s="481">
        <f t="shared" si="62"/>
        <v>4.767901763693118E-3</v>
      </c>
      <c r="K65" s="1456"/>
      <c r="L65" s="1456"/>
      <c r="M65" s="1456"/>
      <c r="N65" s="481">
        <f>SUM(K15:P15)/SUM(K$26:P$26)</f>
        <v>2.6192916524313855E-3</v>
      </c>
      <c r="O65" s="50">
        <f t="shared" si="63"/>
        <v>2.7654666129740286E-3</v>
      </c>
      <c r="P65" s="50" t="e">
        <f t="shared" si="63"/>
        <v>#DIV/0!</v>
      </c>
      <c r="Q65" s="50" t="e">
        <f t="shared" si="63"/>
        <v>#DIV/0!</v>
      </c>
      <c r="R65" s="481" t="e">
        <f t="shared" si="63"/>
        <v>#DIV/0!</v>
      </c>
      <c r="S65" s="50" t="e">
        <f t="shared" si="63"/>
        <v>#DIV/0!</v>
      </c>
      <c r="T65" s="50" t="e">
        <f t="shared" si="63"/>
        <v>#DIV/0!</v>
      </c>
      <c r="U65" s="50" t="e">
        <f t="shared" si="63"/>
        <v>#DIV/0!</v>
      </c>
      <c r="V65" s="481" t="e">
        <f t="shared" si="64"/>
        <v>#DIV/0!</v>
      </c>
    </row>
    <row r="66" spans="2:22">
      <c r="B66" s="51" t="str">
        <f t="shared" si="48"/>
        <v>Intel - Data Center</v>
      </c>
      <c r="C66" s="50">
        <v>0.16618132052231799</v>
      </c>
      <c r="D66" s="50">
        <v>0.16429007339884458</v>
      </c>
      <c r="E66" s="50">
        <v>0.16520295768602578</v>
      </c>
      <c r="F66" s="481">
        <v>0.16502094058074604</v>
      </c>
      <c r="G66" s="50">
        <f t="shared" si="62"/>
        <v>0.25137929724622354</v>
      </c>
      <c r="H66" s="50">
        <f t="shared" si="62"/>
        <v>0.25578634001193207</v>
      </c>
      <c r="I66" s="50">
        <f t="shared" si="62"/>
        <v>0.25876313280334551</v>
      </c>
      <c r="J66" s="481">
        <f t="shared" si="62"/>
        <v>0.26537973955519084</v>
      </c>
      <c r="K66" s="1456"/>
      <c r="L66" s="1456"/>
      <c r="M66" s="1456"/>
      <c r="N66" s="481">
        <f>SUM(K16:P16)/SUM(K$26:P$26)</f>
        <v>0.2173437621251838</v>
      </c>
      <c r="O66" s="50">
        <f t="shared" si="63"/>
        <v>0.21980654647195244</v>
      </c>
      <c r="P66" s="50" t="e">
        <f t="shared" si="63"/>
        <v>#DIV/0!</v>
      </c>
      <c r="Q66" s="50" t="e">
        <f t="shared" si="63"/>
        <v>#DIV/0!</v>
      </c>
      <c r="R66" s="481" t="e">
        <f t="shared" si="63"/>
        <v>#DIV/0!</v>
      </c>
      <c r="S66" s="50" t="e">
        <f t="shared" si="63"/>
        <v>#DIV/0!</v>
      </c>
      <c r="T66" s="50" t="e">
        <f t="shared" si="63"/>
        <v>#DIV/0!</v>
      </c>
      <c r="U66" s="50" t="e">
        <f t="shared" si="63"/>
        <v>#DIV/0!</v>
      </c>
      <c r="V66" s="481" t="e">
        <f t="shared" si="64"/>
        <v>#DIV/0!</v>
      </c>
    </row>
    <row r="67" spans="2:22">
      <c r="B67" s="51" t="str">
        <f t="shared" si="48"/>
        <v>Linear</v>
      </c>
      <c r="C67" s="50">
        <v>1.4021073285621265E-2</v>
      </c>
      <c r="D67" s="50">
        <v>1.4200610053191981E-2</v>
      </c>
      <c r="E67" s="50">
        <v>1.425242605971886E-2</v>
      </c>
      <c r="F67" s="481">
        <v>1.4319624368785677E-2</v>
      </c>
      <c r="G67" s="511" t="str">
        <f>G17</f>
        <v>acquired by Analog Devices</v>
      </c>
      <c r="H67" s="482"/>
      <c r="I67" s="482"/>
      <c r="J67" s="483"/>
      <c r="K67" s="1457"/>
      <c r="L67" s="938"/>
      <c r="M67" s="938"/>
      <c r="N67" s="1458"/>
      <c r="O67" s="1457"/>
      <c r="P67" s="938"/>
      <c r="Q67" s="938"/>
      <c r="R67" s="1458"/>
      <c r="S67" s="1457"/>
      <c r="T67" s="938"/>
      <c r="U67" s="938"/>
      <c r="V67" s="1458"/>
    </row>
    <row r="68" spans="2:22">
      <c r="B68" s="51" t="str">
        <f t="shared" si="48"/>
        <v>MACOM</v>
      </c>
      <c r="C68" s="50">
        <v>4.8319018004524868E-3</v>
      </c>
      <c r="D68" s="50">
        <v>5.0282296350429414E-3</v>
      </c>
      <c r="E68" s="50">
        <v>5.3286666263813263E-3</v>
      </c>
      <c r="F68" s="481">
        <v>5.5991004308902879E-3</v>
      </c>
      <c r="G68" s="50">
        <f t="shared" ref="G68:J75" si="65">SUM(D18:G18)/SUM(D$26:G$26)</f>
        <v>9.0134057378605994E-3</v>
      </c>
      <c r="H68" s="50">
        <f t="shared" si="65"/>
        <v>9.738381771222571E-3</v>
      </c>
      <c r="I68" s="50">
        <f t="shared" si="65"/>
        <v>9.8524355278243585E-3</v>
      </c>
      <c r="J68" s="481">
        <f t="shared" si="65"/>
        <v>9.2758550568589563E-3</v>
      </c>
      <c r="K68" s="1456"/>
      <c r="L68" s="1456"/>
      <c r="M68" s="1456"/>
      <c r="N68" s="481">
        <f>SUM(K18:P18)/SUM(K$26:P$26)</f>
        <v>5.8107357700102691E-3</v>
      </c>
      <c r="O68" s="50">
        <f t="shared" ref="O68:U70" si="66">SUM(L18:O18)/SUM(L$26:O$26)</f>
        <v>5.4613746936711168E-3</v>
      </c>
      <c r="P68" s="50" t="e">
        <f t="shared" si="66"/>
        <v>#DIV/0!</v>
      </c>
      <c r="Q68" s="50" t="e">
        <f t="shared" si="66"/>
        <v>#DIV/0!</v>
      </c>
      <c r="R68" s="481" t="e">
        <f t="shared" si="66"/>
        <v>#DIV/0!</v>
      </c>
      <c r="S68" s="50" t="e">
        <f t="shared" si="66"/>
        <v>#DIV/0!</v>
      </c>
      <c r="T68" s="50" t="e">
        <f t="shared" si="66"/>
        <v>#DIV/0!</v>
      </c>
      <c r="U68" s="50" t="e">
        <f t="shared" si="66"/>
        <v>#DIV/0!</v>
      </c>
      <c r="V68" s="481" t="e">
        <f t="shared" ref="V68:V70" si="67">SUM(S18:V18)/SUM(S$26:V$26)</f>
        <v>#DIV/0!</v>
      </c>
    </row>
    <row r="69" spans="2:22">
      <c r="B69" s="51" t="str">
        <f t="shared" si="48"/>
        <v>Marvell</v>
      </c>
      <c r="C69" s="50">
        <v>2.4166184559445785E-2</v>
      </c>
      <c r="D69" s="50">
        <v>2.4044651054284584E-2</v>
      </c>
      <c r="E69" s="50">
        <v>2.3123715248140712E-2</v>
      </c>
      <c r="F69" s="481">
        <v>2.2345480645525603E-2</v>
      </c>
      <c r="G69" s="50">
        <f t="shared" si="65"/>
        <v>3.3845369156534751E-2</v>
      </c>
      <c r="H69" s="50">
        <f t="shared" si="65"/>
        <v>3.3831974363902527E-2</v>
      </c>
      <c r="I69" s="50">
        <f t="shared" si="65"/>
        <v>3.342161451732352E-2</v>
      </c>
      <c r="J69" s="481">
        <f t="shared" si="65"/>
        <v>3.304225379551308E-2</v>
      </c>
      <c r="K69" s="1456"/>
      <c r="L69" s="1456"/>
      <c r="M69" s="1456"/>
      <c r="N69" s="481">
        <f>SUM(K19:P19)/SUM(K$26:P$26)</f>
        <v>2.559712089557804E-2</v>
      </c>
      <c r="O69" s="50">
        <f t="shared" si="66"/>
        <v>2.6354206781988587E-2</v>
      </c>
      <c r="P69" s="50" t="e">
        <f t="shared" si="66"/>
        <v>#DIV/0!</v>
      </c>
      <c r="Q69" s="50" t="e">
        <f t="shared" si="66"/>
        <v>#DIV/0!</v>
      </c>
      <c r="R69" s="481" t="e">
        <f t="shared" si="66"/>
        <v>#DIV/0!</v>
      </c>
      <c r="S69" s="50" t="e">
        <f t="shared" si="66"/>
        <v>#DIV/0!</v>
      </c>
      <c r="T69" s="50" t="e">
        <f t="shared" si="66"/>
        <v>#DIV/0!</v>
      </c>
      <c r="U69" s="50" t="e">
        <f t="shared" si="66"/>
        <v>#DIV/0!</v>
      </c>
      <c r="V69" s="481" t="e">
        <f t="shared" si="67"/>
        <v>#DIV/0!</v>
      </c>
    </row>
    <row r="70" spans="2:22">
      <c r="B70" s="51" t="str">
        <f t="shared" si="48"/>
        <v>Maxim</v>
      </c>
      <c r="C70" s="50">
        <v>2.1743491346464357E-2</v>
      </c>
      <c r="D70" s="50">
        <v>2.1887259311030235E-2</v>
      </c>
      <c r="E70" s="50">
        <v>2.1473741408487974E-2</v>
      </c>
      <c r="F70" s="481">
        <v>2.1542895017851612E-2</v>
      </c>
      <c r="G70" s="50">
        <f t="shared" si="65"/>
        <v>3.2173446247856459E-2</v>
      </c>
      <c r="H70" s="50">
        <f t="shared" si="65"/>
        <v>3.2619756561201682E-2</v>
      </c>
      <c r="I70" s="50">
        <f t="shared" si="65"/>
        <v>3.2557106890893653E-2</v>
      </c>
      <c r="J70" s="481">
        <f t="shared" si="65"/>
        <v>3.2586191366509483E-2</v>
      </c>
      <c r="K70" s="1456"/>
      <c r="L70" s="1456"/>
      <c r="M70" s="1456"/>
      <c r="N70" s="481">
        <f>SUM(K20:P20)/SUM(K$26:P$26)</f>
        <v>2.5835205335735949E-2</v>
      </c>
      <c r="O70" s="50">
        <f t="shared" si="66"/>
        <v>2.5080445868607418E-2</v>
      </c>
      <c r="P70" s="50" t="e">
        <f t="shared" si="66"/>
        <v>#DIV/0!</v>
      </c>
      <c r="Q70" s="50" t="e">
        <f t="shared" si="66"/>
        <v>#DIV/0!</v>
      </c>
      <c r="R70" s="481" t="e">
        <f t="shared" si="66"/>
        <v>#DIV/0!</v>
      </c>
      <c r="S70" s="50" t="e">
        <f t="shared" si="66"/>
        <v>#DIV/0!</v>
      </c>
      <c r="T70" s="50" t="e">
        <f t="shared" si="66"/>
        <v>#DIV/0!</v>
      </c>
      <c r="U70" s="50" t="e">
        <f t="shared" si="66"/>
        <v>#DIV/0!</v>
      </c>
      <c r="V70" s="481" t="e">
        <f t="shared" si="67"/>
        <v>#DIV/0!</v>
      </c>
    </row>
    <row r="71" spans="2:22">
      <c r="B71" s="51" t="str">
        <f t="shared" si="48"/>
        <v>Microsemi</v>
      </c>
      <c r="C71" s="50">
        <v>1.8283656867248924E-2</v>
      </c>
      <c r="D71" s="50">
        <v>1.7959296473240405E-2</v>
      </c>
      <c r="E71" s="50">
        <v>1.7508752953325782E-2</v>
      </c>
      <c r="F71" s="481">
        <v>1.6991052136938717E-2</v>
      </c>
      <c r="G71" s="50">
        <f t="shared" si="65"/>
        <v>2.50638941363985E-2</v>
      </c>
      <c r="H71" s="50">
        <f t="shared" si="65"/>
        <v>2.5393909684757725E-2</v>
      </c>
      <c r="I71" s="50">
        <f t="shared" si="65"/>
        <v>2.5543680242905552E-2</v>
      </c>
      <c r="J71" s="481">
        <f t="shared" si="65"/>
        <v>2.5245140395978641E-2</v>
      </c>
      <c r="K71" s="1456"/>
      <c r="L71" s="1456"/>
      <c r="M71" s="1456"/>
      <c r="N71" s="1458"/>
      <c r="O71" s="1456"/>
      <c r="P71" s="1456"/>
      <c r="Q71" s="1456"/>
      <c r="R71" s="1458"/>
      <c r="S71" s="1456"/>
      <c r="T71" s="1456"/>
      <c r="U71" s="1456"/>
      <c r="V71" s="1458"/>
    </row>
    <row r="72" spans="2:22">
      <c r="B72" s="51" t="str">
        <f t="shared" si="48"/>
        <v>Nvidia</v>
      </c>
      <c r="C72" s="50">
        <v>-0.77583478978310305</v>
      </c>
      <c r="D72" s="50">
        <v>-0.77232351731846405</v>
      </c>
      <c r="E72" s="50">
        <v>-0.76946375601410799</v>
      </c>
      <c r="F72" s="481">
        <v>-0.77075870740434005</v>
      </c>
      <c r="G72" s="50">
        <f t="shared" si="65"/>
        <v>0</v>
      </c>
      <c r="H72" s="50">
        <f t="shared" si="65"/>
        <v>0</v>
      </c>
      <c r="I72" s="50">
        <f t="shared" si="65"/>
        <v>0</v>
      </c>
      <c r="J72" s="481">
        <f t="shared" si="65"/>
        <v>0</v>
      </c>
      <c r="K72" s="1456"/>
      <c r="L72" s="1456"/>
      <c r="M72" s="1456"/>
      <c r="N72" s="481">
        <f>SUM(K22:P22)/SUM(K$26:P$26)</f>
        <v>0.12758842754821603</v>
      </c>
      <c r="O72" s="50">
        <f t="shared" ref="O72:U75" si="68">SUM(L22:O22)/SUM(L$26:O$26)</f>
        <v>0.12370802750620065</v>
      </c>
      <c r="P72" s="50" t="e">
        <f t="shared" si="68"/>
        <v>#DIV/0!</v>
      </c>
      <c r="Q72" s="50" t="e">
        <f t="shared" si="68"/>
        <v>#DIV/0!</v>
      </c>
      <c r="R72" s="481" t="e">
        <f t="shared" si="68"/>
        <v>#DIV/0!</v>
      </c>
      <c r="S72" s="50" t="e">
        <f t="shared" si="68"/>
        <v>#DIV/0!</v>
      </c>
      <c r="T72" s="50" t="e">
        <f t="shared" si="68"/>
        <v>#DIV/0!</v>
      </c>
      <c r="U72" s="50" t="e">
        <f t="shared" si="68"/>
        <v>#DIV/0!</v>
      </c>
      <c r="V72" s="481" t="e">
        <f t="shared" ref="V72:V75" si="69">SUM(S22:V22)/SUM(S$26:V$26)</f>
        <v>#DIV/0!</v>
      </c>
    </row>
    <row r="73" spans="2:22">
      <c r="B73" s="51" t="str">
        <f t="shared" si="48"/>
        <v>Qualcomm</v>
      </c>
      <c r="C73" s="50">
        <v>0.22416521021689717</v>
      </c>
      <c r="D73" s="50">
        <v>0.22767648268153584</v>
      </c>
      <c r="E73" s="50">
        <v>0.23053624398589162</v>
      </c>
      <c r="F73" s="481">
        <v>0.2292412925956597</v>
      </c>
      <c r="G73" s="50">
        <f t="shared" si="65"/>
        <v>0.3308821289081465</v>
      </c>
      <c r="H73" s="50">
        <f t="shared" si="65"/>
        <v>0.3207240420204055</v>
      </c>
      <c r="I73" s="50">
        <f t="shared" si="65"/>
        <v>0.31425365264902183</v>
      </c>
      <c r="J73" s="481">
        <f t="shared" si="65"/>
        <v>0.30595692831283061</v>
      </c>
      <c r="K73" s="1456"/>
      <c r="L73" s="1456"/>
      <c r="M73" s="1456"/>
      <c r="N73" s="481">
        <f>SUM(K23:P23)/SUM(K$26:P$26)</f>
        <v>0.21889578565144172</v>
      </c>
      <c r="O73" s="50">
        <f t="shared" si="68"/>
        <v>0.22178714249350542</v>
      </c>
      <c r="P73" s="50" t="e">
        <f t="shared" si="68"/>
        <v>#DIV/0!</v>
      </c>
      <c r="Q73" s="50" t="e">
        <f t="shared" si="68"/>
        <v>#DIV/0!</v>
      </c>
      <c r="R73" s="481" t="e">
        <f t="shared" si="68"/>
        <v>#DIV/0!</v>
      </c>
      <c r="S73" s="50" t="e">
        <f t="shared" si="68"/>
        <v>#DIV/0!</v>
      </c>
      <c r="T73" s="50" t="e">
        <f t="shared" si="68"/>
        <v>#DIV/0!</v>
      </c>
      <c r="U73" s="50" t="e">
        <f t="shared" si="68"/>
        <v>#DIV/0!</v>
      </c>
      <c r="V73" s="481" t="e">
        <f t="shared" si="69"/>
        <v>#DIV/0!</v>
      </c>
    </row>
    <row r="74" spans="2:22">
      <c r="B74" s="51" t="str">
        <f t="shared" si="48"/>
        <v>Semtech</v>
      </c>
      <c r="C74" s="50">
        <v>4.8795652787416068E-3</v>
      </c>
      <c r="D74" s="50">
        <v>5.0002063798377247E-3</v>
      </c>
      <c r="E74" s="50">
        <v>5.1175130474948862E-3</v>
      </c>
      <c r="F74" s="481">
        <v>5.2479571636034582E-3</v>
      </c>
      <c r="G74" s="50">
        <f t="shared" si="65"/>
        <v>7.9289552217385803E-3</v>
      </c>
      <c r="H74" s="50">
        <f t="shared" si="65"/>
        <v>8.1580226154286135E-3</v>
      </c>
      <c r="I74" s="50">
        <f t="shared" si="65"/>
        <v>8.2768684054090845E-3</v>
      </c>
      <c r="J74" s="481">
        <f t="shared" si="65"/>
        <v>8.0420540561483237E-3</v>
      </c>
      <c r="K74" s="1456"/>
      <c r="L74" s="1456"/>
      <c r="M74" s="1456"/>
      <c r="N74" s="481">
        <f>SUM(K24:P24)/SUM(K$26:P$26)</f>
        <v>5.9186517954594236E-3</v>
      </c>
      <c r="O74" s="50">
        <f t="shared" si="68"/>
        <v>6.4651011454737485E-3</v>
      </c>
      <c r="P74" s="50" t="e">
        <f t="shared" si="68"/>
        <v>#DIV/0!</v>
      </c>
      <c r="Q74" s="50" t="e">
        <f t="shared" si="68"/>
        <v>#DIV/0!</v>
      </c>
      <c r="R74" s="481" t="e">
        <f t="shared" si="68"/>
        <v>#DIV/0!</v>
      </c>
      <c r="S74" s="50" t="e">
        <f t="shared" si="68"/>
        <v>#DIV/0!</v>
      </c>
      <c r="T74" s="50" t="e">
        <f t="shared" si="68"/>
        <v>#DIV/0!</v>
      </c>
      <c r="U74" s="50" t="e">
        <f t="shared" si="68"/>
        <v>#DIV/0!</v>
      </c>
      <c r="V74" s="481" t="e">
        <f t="shared" si="69"/>
        <v>#DIV/0!</v>
      </c>
    </row>
    <row r="75" spans="2:22">
      <c r="B75" s="51" t="str">
        <f t="shared" si="48"/>
        <v>Xilinx</v>
      </c>
      <c r="C75" s="50">
        <v>2.2228003286831912E-2</v>
      </c>
      <c r="D75" s="50">
        <v>2.2337426478277043E-2</v>
      </c>
      <c r="E75" s="50">
        <v>2.243200862393506E-2</v>
      </c>
      <c r="F75" s="481">
        <v>2.2290123261449076E-2</v>
      </c>
      <c r="G75" s="50">
        <f t="shared" si="65"/>
        <v>3.3453265291210732E-2</v>
      </c>
      <c r="H75" s="50">
        <f t="shared" si="65"/>
        <v>3.3962418150431585E-2</v>
      </c>
      <c r="I75" s="50">
        <f t="shared" si="65"/>
        <v>3.4255607290955357E-2</v>
      </c>
      <c r="J75" s="481">
        <f t="shared" si="65"/>
        <v>3.3865439913090947E-2</v>
      </c>
      <c r="K75" s="1456"/>
      <c r="L75" s="1456"/>
      <c r="M75" s="1456"/>
      <c r="N75" s="481">
        <f>SUM(K25:P25)/SUM(K$26:P$26)</f>
        <v>2.7356571358312848E-2</v>
      </c>
      <c r="O75" s="50">
        <f t="shared" si="68"/>
        <v>2.7109209985404593E-2</v>
      </c>
      <c r="P75" s="50" t="e">
        <f t="shared" si="68"/>
        <v>#DIV/0!</v>
      </c>
      <c r="Q75" s="50" t="e">
        <f t="shared" si="68"/>
        <v>#DIV/0!</v>
      </c>
      <c r="R75" s="481" t="e">
        <f t="shared" si="68"/>
        <v>#DIV/0!</v>
      </c>
      <c r="S75" s="50" t="e">
        <f t="shared" si="68"/>
        <v>#DIV/0!</v>
      </c>
      <c r="T75" s="50" t="e">
        <f t="shared" si="68"/>
        <v>#DIV/0!</v>
      </c>
      <c r="U75" s="50" t="e">
        <f t="shared" si="68"/>
        <v>#DIV/0!</v>
      </c>
      <c r="V75" s="481" t="e">
        <f t="shared" si="69"/>
        <v>#DIV/0!</v>
      </c>
    </row>
    <row r="76" spans="2:22">
      <c r="B76" s="51" t="str">
        <f t="shared" si="48"/>
        <v>Total</v>
      </c>
      <c r="C76" s="50">
        <v>0.45144300577944629</v>
      </c>
      <c r="D76" s="50">
        <v>0.44966347665938389</v>
      </c>
      <c r="E76" s="50">
        <v>0.45096172629637549</v>
      </c>
      <c r="F76" s="481">
        <v>0.45412246788452526</v>
      </c>
      <c r="G76" s="50">
        <f>SUM(G60:G71)</f>
        <v>0.60987997521288517</v>
      </c>
      <c r="H76" s="50">
        <f>SUM(H60:H71)</f>
        <v>0.62545422643694271</v>
      </c>
      <c r="I76" s="50">
        <f>SUM(I60:I71)</f>
        <v>0.637688780524437</v>
      </c>
      <c r="J76" s="481">
        <f>SUM(G26:J26)/SUM(G$26:J$26)</f>
        <v>1</v>
      </c>
      <c r="K76" s="1456"/>
      <c r="L76" s="1456"/>
      <c r="M76" s="1456"/>
      <c r="N76" s="481">
        <f t="shared" ref="N76:T76" si="70">SUM(N58:N75)</f>
        <v>1</v>
      </c>
      <c r="O76" s="50">
        <f t="shared" si="70"/>
        <v>1.0000000000000002</v>
      </c>
      <c r="P76" s="50" t="e">
        <f t="shared" si="70"/>
        <v>#DIV/0!</v>
      </c>
      <c r="Q76" s="50" t="e">
        <f t="shared" si="70"/>
        <v>#DIV/0!</v>
      </c>
      <c r="R76" s="481" t="e">
        <f t="shared" si="70"/>
        <v>#DIV/0!</v>
      </c>
      <c r="S76" s="50" t="e">
        <f t="shared" si="70"/>
        <v>#DIV/0!</v>
      </c>
      <c r="T76" s="50" t="e">
        <f t="shared" si="70"/>
        <v>#DIV/0!</v>
      </c>
      <c r="U76" s="50" t="e">
        <f t="shared" ref="U76:V76" si="71">SUM(U58:U75)</f>
        <v>#DIV/0!</v>
      </c>
      <c r="V76" s="481" t="e">
        <f t="shared" si="71"/>
        <v>#DIV/0!</v>
      </c>
    </row>
    <row r="77" spans="2:22">
      <c r="B77" s="51"/>
      <c r="C77" s="51"/>
      <c r="D77" s="51"/>
      <c r="E77" s="51"/>
      <c r="F77" s="51"/>
      <c r="G77" s="51"/>
      <c r="H77" s="51"/>
      <c r="I77" s="51"/>
      <c r="J77" s="51"/>
      <c r="K77" s="51"/>
      <c r="L77" s="51"/>
      <c r="M77" s="51"/>
      <c r="N77" s="51"/>
      <c r="O77" s="51"/>
      <c r="P77" s="51"/>
      <c r="Q77" s="51"/>
      <c r="R77" s="51"/>
      <c r="S77" s="51"/>
      <c r="T77" s="51"/>
      <c r="U77" s="51"/>
      <c r="V77" s="51"/>
    </row>
    <row r="78" spans="2:22">
      <c r="B78" s="51"/>
      <c r="C78" s="51"/>
      <c r="D78" s="51"/>
      <c r="E78" s="51"/>
      <c r="F78" s="51"/>
      <c r="G78" s="51"/>
      <c r="H78" s="51"/>
      <c r="I78" s="51"/>
      <c r="J78" s="51"/>
      <c r="K78" s="51"/>
      <c r="L78" s="51"/>
      <c r="M78" s="51"/>
      <c r="N78" s="51"/>
      <c r="O78" s="51"/>
      <c r="P78" s="51"/>
      <c r="Q78" s="51"/>
      <c r="R78" s="51"/>
      <c r="S78" s="51"/>
      <c r="T78" s="51"/>
      <c r="U78" s="51"/>
      <c r="V78" s="51"/>
    </row>
    <row r="80" spans="2:22">
      <c r="B80" t="s">
        <v>467</v>
      </c>
    </row>
    <row r="81" spans="2:16">
      <c r="B81" s="864" t="s">
        <v>60</v>
      </c>
      <c r="C81" s="866">
        <v>2017</v>
      </c>
      <c r="D81" s="866">
        <v>2018</v>
      </c>
      <c r="E81" s="866" t="s">
        <v>466</v>
      </c>
      <c r="F81" s="866">
        <v>2019</v>
      </c>
    </row>
    <row r="82" spans="2:16">
      <c r="B82" s="356" t="s">
        <v>320</v>
      </c>
      <c r="C82" s="865">
        <f>G15/F15-1</f>
        <v>0.15530864197530869</v>
      </c>
      <c r="D82" s="865">
        <f>K15/J15-1</f>
        <v>-0.30074418604651154</v>
      </c>
      <c r="E82" s="865">
        <f t="shared" ref="E82:E89" si="72">AVERAGE(C82:D82)</f>
        <v>-7.2717772035601425E-2</v>
      </c>
      <c r="F82" s="865" t="e">
        <f>O15/N15-1</f>
        <v>#DIV/0!</v>
      </c>
    </row>
    <row r="83" spans="2:16">
      <c r="B83" s="356" t="s">
        <v>339</v>
      </c>
      <c r="C83" s="865">
        <f>G18/F18-1</f>
        <v>0.22421052631578964</v>
      </c>
      <c r="D83" s="865">
        <f>K18/J18-1</f>
        <v>0.14819847328244262</v>
      </c>
      <c r="E83" s="865">
        <f t="shared" si="72"/>
        <v>0.18620449979911613</v>
      </c>
      <c r="F83" s="865" t="e">
        <f>O18/N18-1</f>
        <v>#DIV/0!</v>
      </c>
    </row>
    <row r="84" spans="2:16">
      <c r="B84" s="356" t="s">
        <v>322</v>
      </c>
      <c r="C84" s="865">
        <f>G19/F19-1</f>
        <v>1.4325744308231192E-2</v>
      </c>
      <c r="D84" s="865">
        <f>K19/J19-1</f>
        <v>-1.6860162601626039E-2</v>
      </c>
      <c r="E84" s="865">
        <f t="shared" si="72"/>
        <v>-1.2672091466974233E-3</v>
      </c>
      <c r="F84" s="865" t="e">
        <f>O19/N19-1</f>
        <v>#DIV/0!</v>
      </c>
    </row>
    <row r="85" spans="2:16">
      <c r="B85" s="356" t="s">
        <v>324</v>
      </c>
      <c r="C85" s="865">
        <f>G20/F20-1</f>
        <v>5.4845735027223341E-2</v>
      </c>
      <c r="D85" s="865">
        <f>K20/J20-1</f>
        <v>4.1089887640449518E-2</v>
      </c>
      <c r="E85" s="865">
        <f t="shared" si="72"/>
        <v>4.796781133383643E-2</v>
      </c>
      <c r="F85" s="865" t="e">
        <f>O20/N20-1</f>
        <v>#DIV/0!</v>
      </c>
    </row>
    <row r="86" spans="2:16">
      <c r="B86" s="356" t="s">
        <v>340</v>
      </c>
      <c r="C86" s="865">
        <f>G23/F23-1</f>
        <v>-0.16333333333333333</v>
      </c>
      <c r="D86" s="865">
        <f>K23/J23-1</f>
        <v>-0.13299274884640744</v>
      </c>
      <c r="E86" s="865">
        <f t="shared" si="72"/>
        <v>-0.14816304108987038</v>
      </c>
      <c r="F86" s="865" t="e">
        <f>O23/N23-1</f>
        <v>#DIV/0!</v>
      </c>
    </row>
    <row r="87" spans="2:16">
      <c r="B87" s="356" t="s">
        <v>325</v>
      </c>
      <c r="C87" s="865">
        <f>G24/F24-1</f>
        <v>2.715714285714288E-2</v>
      </c>
      <c r="D87" s="865">
        <f>K24/J24-1</f>
        <v>-7.2339971550497761E-2</v>
      </c>
      <c r="E87" s="865">
        <f t="shared" si="72"/>
        <v>-2.2591414346677441E-2</v>
      </c>
      <c r="F87" s="865" t="e">
        <f>O24/N24-1</f>
        <v>#DIV/0!</v>
      </c>
    </row>
    <row r="88" spans="2:16">
      <c r="B88" s="356" t="s">
        <v>328</v>
      </c>
      <c r="C88" s="865">
        <f t="shared" ref="C88:C89" si="73">G25/F25-1</f>
        <v>4.0017064846416428E-2</v>
      </c>
      <c r="D88" s="865">
        <f t="shared" ref="D88:D89" si="74">K25/J25-1</f>
        <v>6.6342313787638663E-2</v>
      </c>
      <c r="E88" s="865">
        <f t="shared" si="72"/>
        <v>5.3179689317027545E-2</v>
      </c>
      <c r="F88" s="865" t="e">
        <f t="shared" ref="F88" si="75">O25/N25-1</f>
        <v>#DIV/0!</v>
      </c>
    </row>
    <row r="89" spans="2:16">
      <c r="B89" s="867" t="s">
        <v>19</v>
      </c>
      <c r="C89" s="868">
        <f t="shared" si="73"/>
        <v>-6.7093326816046073E-2</v>
      </c>
      <c r="D89" s="868">
        <f t="shared" si="74"/>
        <v>0.20934033429944043</v>
      </c>
      <c r="E89" s="868">
        <f t="shared" si="72"/>
        <v>7.112350374169718E-2</v>
      </c>
      <c r="F89" s="868" t="e">
        <f>(SUM(O17:O25)+#REF!+O15)/(#REF!+N15+SUM(N17:P25))-1</f>
        <v>#REF!</v>
      </c>
    </row>
    <row r="90" spans="2:16">
      <c r="P90" s="50"/>
    </row>
    <row r="91" spans="2:16">
      <c r="P91" s="50"/>
    </row>
    <row r="92" spans="2:16">
      <c r="P92" s="50"/>
    </row>
    <row r="93" spans="2:16">
      <c r="P93" s="50"/>
    </row>
    <row r="94" spans="2:16">
      <c r="P94" s="50"/>
    </row>
    <row r="95" spans="2:16">
      <c r="P95" s="50"/>
    </row>
    <row r="96" spans="2:16">
      <c r="P96" s="50"/>
    </row>
  </sheetData>
  <pageMargins left="0.7" right="0.7" top="0.75" bottom="0.75" header="0.3" footer="0.3"/>
  <pageSetup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CFFCC"/>
  </sheetPr>
  <dimension ref="A1:AH426"/>
  <sheetViews>
    <sheetView showGridLines="0" zoomScale="70" zoomScaleNormal="70" zoomScalePageLayoutView="70" workbookViewId="0">
      <selection activeCell="S39" sqref="S39:V39"/>
    </sheetView>
  </sheetViews>
  <sheetFormatPr defaultColWidth="8.6328125" defaultRowHeight="12.5" outlineLevelCol="1"/>
  <cols>
    <col min="1" max="1" width="4.453125" style="45" customWidth="1"/>
    <col min="2" max="2" width="23.36328125" style="121" customWidth="1"/>
    <col min="3" max="6" width="12.1796875" style="45" hidden="1" customWidth="1" outlineLevel="1"/>
    <col min="7" max="7" width="13.6328125" style="45" customWidth="1" collapsed="1"/>
    <col min="8" max="8" width="14" style="45" customWidth="1"/>
    <col min="9" max="18" width="11.1796875" style="45" customWidth="1"/>
    <col min="19" max="19" width="9.453125" style="45" hidden="1" customWidth="1" outlineLevel="1"/>
    <col min="20" max="20" width="10" style="45" hidden="1" customWidth="1" outlineLevel="1"/>
    <col min="21" max="21" width="9.453125" style="45" hidden="1" customWidth="1" outlineLevel="1"/>
    <col min="22" max="22" width="10" style="45" hidden="1" customWidth="1" outlineLevel="1"/>
    <col min="23" max="23" width="10" style="45" customWidth="1" collapsed="1"/>
    <col min="24" max="24" width="10" style="45" customWidth="1"/>
    <col min="25" max="27" width="12.36328125" style="45" customWidth="1"/>
    <col min="28" max="34" width="12.1796875" style="45" customWidth="1"/>
    <col min="35" max="37" width="10.6328125" style="45" customWidth="1"/>
    <col min="38" max="38" width="18.453125" style="45" customWidth="1"/>
    <col min="39" max="39" width="10.6328125" style="45" customWidth="1"/>
    <col min="40" max="16384" width="8.6328125" style="45"/>
  </cols>
  <sheetData>
    <row r="1" spans="2:19" ht="20" customHeight="1">
      <c r="B1" s="130" t="str">
        <f>Introduction!$B$1</f>
        <v>Vendor Survey Results through Q4 2020</v>
      </c>
    </row>
    <row r="2" spans="2:19" ht="15.5">
      <c r="B2" s="352" t="str">
        <f>Introduction!$B$2</f>
        <v>Sample template for 2021</v>
      </c>
    </row>
    <row r="3" spans="2:19" ht="15.5">
      <c r="B3" s="307" t="s">
        <v>197</v>
      </c>
    </row>
    <row r="9" spans="2:19" ht="18">
      <c r="B9" s="1763" t="s">
        <v>198</v>
      </c>
      <c r="S9" s="939"/>
    </row>
    <row r="29" ht="12.75" customHeight="1"/>
    <row r="35" spans="2:34" ht="14.5">
      <c r="Q35" s="60"/>
      <c r="R35" s="14"/>
      <c r="AG35" s="60"/>
      <c r="AH35" s="14"/>
    </row>
    <row r="36" spans="2:34" ht="15" customHeight="1">
      <c r="B36" s="1769"/>
      <c r="C36" s="971" t="s">
        <v>199</v>
      </c>
      <c r="D36" s="574"/>
      <c r="E36" s="574"/>
      <c r="F36" s="574"/>
      <c r="G36" s="574"/>
      <c r="H36" s="574"/>
      <c r="I36" s="574"/>
      <c r="J36" s="574"/>
      <c r="K36" s="1758" t="s">
        <v>199</v>
      </c>
      <c r="L36" s="574"/>
      <c r="M36" s="574"/>
      <c r="N36" s="574"/>
      <c r="O36" s="574"/>
      <c r="P36" s="574"/>
      <c r="Q36" s="574"/>
      <c r="R36" s="574"/>
      <c r="S36" s="971"/>
      <c r="T36" s="574"/>
      <c r="U36" s="574"/>
      <c r="V36" s="574"/>
      <c r="W36" s="1759"/>
      <c r="X36" s="574"/>
      <c r="Y36" s="574"/>
      <c r="Z36" s="574"/>
      <c r="AA36" s="1758" t="s">
        <v>200</v>
      </c>
      <c r="AB36" s="574"/>
      <c r="AC36" s="574"/>
      <c r="AD36" s="574"/>
      <c r="AE36" s="574"/>
      <c r="AF36" s="574"/>
      <c r="AG36" s="574"/>
      <c r="AH36" s="574"/>
    </row>
    <row r="37" spans="2:34" ht="13">
      <c r="B37" s="1770" t="s">
        <v>201</v>
      </c>
      <c r="C37" s="1766" t="s">
        <v>129</v>
      </c>
      <c r="D37" s="528" t="s">
        <v>130</v>
      </c>
      <c r="E37" s="124" t="s">
        <v>131</v>
      </c>
      <c r="F37" s="424" t="s">
        <v>132</v>
      </c>
      <c r="G37" s="423" t="s">
        <v>133</v>
      </c>
      <c r="H37" s="528" t="s">
        <v>134</v>
      </c>
      <c r="I37" s="423" t="s">
        <v>135</v>
      </c>
      <c r="J37" s="424" t="s">
        <v>136</v>
      </c>
      <c r="K37" s="423" t="s">
        <v>137</v>
      </c>
      <c r="L37" s="528" t="s">
        <v>138</v>
      </c>
      <c r="M37" s="423" t="s">
        <v>139</v>
      </c>
      <c r="N37" s="424" t="s">
        <v>140</v>
      </c>
      <c r="O37" s="423" t="s">
        <v>141</v>
      </c>
      <c r="P37" s="528" t="s">
        <v>142</v>
      </c>
      <c r="Q37" s="423" t="s">
        <v>143</v>
      </c>
      <c r="R37" s="424" t="s">
        <v>144</v>
      </c>
      <c r="S37" s="970" t="s">
        <v>129</v>
      </c>
      <c r="T37" s="596" t="s">
        <v>130</v>
      </c>
      <c r="U37" s="597" t="s">
        <v>131</v>
      </c>
      <c r="V37" s="598" t="s">
        <v>132</v>
      </c>
      <c r="W37" s="595" t="str">
        <f t="shared" ref="W37:AH37" si="0">G37</f>
        <v>1Q 18</v>
      </c>
      <c r="X37" s="423" t="str">
        <f t="shared" si="0"/>
        <v>2Q 18</v>
      </c>
      <c r="Y37" s="595" t="str">
        <f t="shared" si="0"/>
        <v>3Q 18</v>
      </c>
      <c r="Z37" s="598" t="str">
        <f t="shared" si="0"/>
        <v>4Q 18</v>
      </c>
      <c r="AA37" s="595" t="str">
        <f t="shared" si="0"/>
        <v>1Q 19</v>
      </c>
      <c r="AB37" s="423" t="str">
        <f t="shared" si="0"/>
        <v>2Q 19</v>
      </c>
      <c r="AC37" s="595" t="str">
        <f t="shared" si="0"/>
        <v>3Q 19</v>
      </c>
      <c r="AD37" s="598" t="str">
        <f t="shared" si="0"/>
        <v>4Q 19</v>
      </c>
      <c r="AE37" s="595" t="str">
        <f t="shared" si="0"/>
        <v>1Q 20</v>
      </c>
      <c r="AF37" s="423" t="str">
        <f t="shared" si="0"/>
        <v>2Q 20</v>
      </c>
      <c r="AG37" s="595" t="str">
        <f t="shared" si="0"/>
        <v>3Q 20</v>
      </c>
      <c r="AH37" s="598" t="str">
        <f t="shared" si="0"/>
        <v>4Q 20</v>
      </c>
    </row>
    <row r="38" spans="2:34">
      <c r="B38" s="1771" t="s">
        <v>202</v>
      </c>
      <c r="C38" s="1767">
        <f>C75</f>
        <v>21641172</v>
      </c>
      <c r="D38" s="533">
        <f>D75</f>
        <v>22905993</v>
      </c>
      <c r="E38" s="126">
        <f t="shared" ref="E38:V38" si="1">E75</f>
        <v>21375799.899999999</v>
      </c>
      <c r="F38" s="427">
        <f t="shared" si="1"/>
        <v>21784217.109999999</v>
      </c>
      <c r="G38" s="518">
        <f>G75</f>
        <v>27680673.600000001</v>
      </c>
      <c r="H38" s="533">
        <f>H75</f>
        <v>29468713.899999999</v>
      </c>
      <c r="I38" s="533">
        <f t="shared" ref="I38:J38" si="2">I75</f>
        <v>0</v>
      </c>
      <c r="J38" s="427">
        <f t="shared" si="2"/>
        <v>0</v>
      </c>
      <c r="K38" s="518">
        <f>K75</f>
        <v>0</v>
      </c>
      <c r="L38" s="533">
        <f>L75</f>
        <v>0</v>
      </c>
      <c r="M38" s="533">
        <f t="shared" ref="M38:P38" si="3">M75</f>
        <v>0</v>
      </c>
      <c r="N38" s="427">
        <f t="shared" si="3"/>
        <v>0</v>
      </c>
      <c r="O38" s="518">
        <f t="shared" si="3"/>
        <v>0</v>
      </c>
      <c r="P38" s="533">
        <f t="shared" si="3"/>
        <v>0</v>
      </c>
      <c r="Q38" s="533">
        <f t="shared" ref="Q38:R38" si="4">Q75</f>
        <v>0</v>
      </c>
      <c r="R38" s="427">
        <f t="shared" si="4"/>
        <v>0</v>
      </c>
      <c r="S38" s="1146">
        <f>S75</f>
        <v>1298.6023733334782</v>
      </c>
      <c r="T38" s="1147">
        <f>T75</f>
        <v>1392.0572877030038</v>
      </c>
      <c r="U38" s="1148">
        <f t="shared" si="1"/>
        <v>1320.9428968258076</v>
      </c>
      <c r="V38" s="1149">
        <f t="shared" si="1"/>
        <v>1306.6043496859384</v>
      </c>
      <c r="W38" s="1148">
        <f>W75</f>
        <v>1273.1475988842049</v>
      </c>
      <c r="X38" s="1150">
        <f>X75</f>
        <v>1322.4684535286585</v>
      </c>
      <c r="Y38" s="1150">
        <f t="shared" ref="Y38:AF38" si="5">Y75</f>
        <v>0</v>
      </c>
      <c r="Z38" s="1149">
        <f t="shared" si="5"/>
        <v>0</v>
      </c>
      <c r="AA38" s="1148">
        <f t="shared" si="5"/>
        <v>0</v>
      </c>
      <c r="AB38" s="1150">
        <f t="shared" si="5"/>
        <v>0</v>
      </c>
      <c r="AC38" s="1150">
        <f t="shared" si="5"/>
        <v>0</v>
      </c>
      <c r="AD38" s="1149">
        <f t="shared" si="5"/>
        <v>0</v>
      </c>
      <c r="AE38" s="1148">
        <f t="shared" si="5"/>
        <v>0</v>
      </c>
      <c r="AF38" s="1150">
        <f t="shared" si="5"/>
        <v>0</v>
      </c>
      <c r="AG38" s="1150">
        <f t="shared" ref="AG38:AH38" si="6">AG75</f>
        <v>0</v>
      </c>
      <c r="AH38" s="1149">
        <f t="shared" si="6"/>
        <v>0</v>
      </c>
    </row>
    <row r="39" spans="2:34">
      <c r="B39" s="1771" t="s">
        <v>658</v>
      </c>
      <c r="C39" s="1768"/>
      <c r="D39" s="526"/>
      <c r="E39" s="128"/>
      <c r="F39" s="425"/>
      <c r="G39" s="128">
        <v>0.27864979345781449</v>
      </c>
      <c r="H39" s="526">
        <f t="shared" ref="H39:AH39" si="7">H38/D38-1</f>
        <v>0.28650671900580771</v>
      </c>
      <c r="I39" s="526">
        <f t="shared" si="7"/>
        <v>-1</v>
      </c>
      <c r="J39" s="425">
        <f t="shared" si="7"/>
        <v>-1</v>
      </c>
      <c r="K39" s="128">
        <f t="shared" si="7"/>
        <v>-1</v>
      </c>
      <c r="L39" s="526">
        <f t="shared" si="7"/>
        <v>-1</v>
      </c>
      <c r="M39" s="526" t="e">
        <f t="shared" si="7"/>
        <v>#DIV/0!</v>
      </c>
      <c r="N39" s="425" t="e">
        <f t="shared" si="7"/>
        <v>#DIV/0!</v>
      </c>
      <c r="O39" s="128" t="e">
        <f t="shared" si="7"/>
        <v>#DIV/0!</v>
      </c>
      <c r="P39" s="526" t="e">
        <f t="shared" si="7"/>
        <v>#DIV/0!</v>
      </c>
      <c r="Q39" s="526" t="e">
        <f t="shared" si="7"/>
        <v>#DIV/0!</v>
      </c>
      <c r="R39" s="425" t="e">
        <f t="shared" si="7"/>
        <v>#DIV/0!</v>
      </c>
      <c r="S39" s="128"/>
      <c r="T39" s="526"/>
      <c r="U39" s="128"/>
      <c r="V39" s="425"/>
      <c r="W39" s="128">
        <f t="shared" si="7"/>
        <v>-1.9601669434756719E-2</v>
      </c>
      <c r="X39" s="526">
        <f t="shared" si="7"/>
        <v>-4.9989921240362167E-2</v>
      </c>
      <c r="Y39" s="526">
        <f t="shared" si="7"/>
        <v>-1</v>
      </c>
      <c r="Z39" s="425">
        <f t="shared" si="7"/>
        <v>-1</v>
      </c>
      <c r="AA39" s="128">
        <f t="shared" si="7"/>
        <v>-1</v>
      </c>
      <c r="AB39" s="526">
        <f t="shared" si="7"/>
        <v>-1</v>
      </c>
      <c r="AC39" s="526" t="e">
        <f t="shared" si="7"/>
        <v>#DIV/0!</v>
      </c>
      <c r="AD39" s="425" t="e">
        <f t="shared" si="7"/>
        <v>#DIV/0!</v>
      </c>
      <c r="AE39" s="128" t="e">
        <f t="shared" si="7"/>
        <v>#DIV/0!</v>
      </c>
      <c r="AF39" s="526" t="e">
        <f t="shared" si="7"/>
        <v>#DIV/0!</v>
      </c>
      <c r="AG39" s="526" t="e">
        <f t="shared" si="7"/>
        <v>#DIV/0!</v>
      </c>
      <c r="AH39" s="425" t="e">
        <f t="shared" si="7"/>
        <v>#DIV/0!</v>
      </c>
    </row>
    <row r="40" spans="2:34">
      <c r="B40" s="1771" t="s">
        <v>657</v>
      </c>
      <c r="C40" s="1768"/>
      <c r="D40" s="526"/>
      <c r="E40" s="128"/>
      <c r="F40" s="425"/>
      <c r="G40" s="128">
        <v>0.20804644092342794</v>
      </c>
      <c r="H40" s="526">
        <f>H38/G38-1</f>
        <v>6.4595259704951502E-2</v>
      </c>
      <c r="I40" s="526">
        <f>I38/H38-1</f>
        <v>-1</v>
      </c>
      <c r="J40" s="425" t="e">
        <f>J38/I38-1</f>
        <v>#DIV/0!</v>
      </c>
      <c r="K40" s="128">
        <f>K38/H38-1</f>
        <v>-1</v>
      </c>
      <c r="L40" s="526" t="e">
        <f>L38/K38-1</f>
        <v>#DIV/0!</v>
      </c>
      <c r="M40" s="526" t="e">
        <f>M38/J38-1</f>
        <v>#DIV/0!</v>
      </c>
      <c r="N40" s="425" t="e">
        <f>N38/M38-1</f>
        <v>#DIV/0!</v>
      </c>
      <c r="O40" s="128" t="e">
        <f>O38/L38-1</f>
        <v>#DIV/0!</v>
      </c>
      <c r="P40" s="526" t="e">
        <f>P38/O38-1</f>
        <v>#DIV/0!</v>
      </c>
      <c r="Q40" s="526" t="e">
        <f>Q38/P38-1</f>
        <v>#DIV/0!</v>
      </c>
      <c r="R40" s="425" t="e">
        <f>R38/Q38-1</f>
        <v>#DIV/0!</v>
      </c>
      <c r="S40" s="128"/>
      <c r="T40" s="526"/>
      <c r="U40" s="128"/>
      <c r="V40" s="425"/>
      <c r="W40" s="128">
        <f>W38/T38-1</f>
        <v>-8.5420111563805357E-2</v>
      </c>
      <c r="X40" s="526">
        <f>X38/W38-1</f>
        <v>3.8739306179172539E-2</v>
      </c>
      <c r="Y40" s="526">
        <f>Y38/X38-1</f>
        <v>-1</v>
      </c>
      <c r="Z40" s="425" t="e">
        <f>Z38/Y38-1</f>
        <v>#DIV/0!</v>
      </c>
      <c r="AA40" s="128">
        <f>AA38/X38-1</f>
        <v>-1</v>
      </c>
      <c r="AB40" s="526" t="e">
        <f>AB38/AA38-1</f>
        <v>#DIV/0!</v>
      </c>
      <c r="AC40" s="526" t="e">
        <f>AC38/Z38-1</f>
        <v>#DIV/0!</v>
      </c>
      <c r="AD40" s="425" t="e">
        <f>AD38/AC38-1</f>
        <v>#DIV/0!</v>
      </c>
      <c r="AE40" s="128" t="e">
        <f>AE38/AB38-1</f>
        <v>#DIV/0!</v>
      </c>
      <c r="AF40" s="526" t="e">
        <f>AF38/AE38-1</f>
        <v>#DIV/0!</v>
      </c>
      <c r="AG40" s="526" t="e">
        <f>AG38/AD38-1</f>
        <v>#DIV/0!</v>
      </c>
      <c r="AH40" s="425" t="e">
        <f>AH38/AG38-1</f>
        <v>#DIV/0!</v>
      </c>
    </row>
    <row r="42" spans="2:34">
      <c r="C42" s="127"/>
      <c r="D42" s="127"/>
      <c r="E42" s="127"/>
      <c r="F42" s="127"/>
      <c r="G42" s="123"/>
      <c r="H42" s="129"/>
      <c r="I42" s="123"/>
      <c r="J42" s="123"/>
      <c r="K42" s="123"/>
      <c r="L42" s="123"/>
      <c r="M42" s="123"/>
      <c r="N42" s="123"/>
      <c r="O42" s="123"/>
      <c r="P42" s="123"/>
      <c r="Q42" s="123"/>
      <c r="R42" s="123"/>
      <c r="S42" s="123"/>
      <c r="T42" s="123"/>
      <c r="U42" s="123"/>
      <c r="V42" s="123"/>
      <c r="W42" s="123"/>
      <c r="X42" s="123"/>
      <c r="Z42" s="122">
        <f>SUM(W38:Z38)</f>
        <v>2595.6160524128636</v>
      </c>
      <c r="AD42" s="122">
        <f>SUM(AA38:AD38)</f>
        <v>0</v>
      </c>
      <c r="AH42" s="122">
        <f>SUM(AE38:AH38)</f>
        <v>0</v>
      </c>
    </row>
    <row r="43" spans="2:34" ht="18">
      <c r="B43" s="1763" t="s">
        <v>203</v>
      </c>
    </row>
    <row r="45" spans="2:34">
      <c r="V45" s="122">
        <f>SUM(S38:V38)</f>
        <v>5318.2069075482286</v>
      </c>
    </row>
    <row r="46" spans="2:34">
      <c r="V46" s="1151" t="e">
        <f>V45/#REF!-1</f>
        <v>#REF!</v>
      </c>
    </row>
    <row r="66" spans="2:34" ht="14.5">
      <c r="Q66" s="60"/>
      <c r="R66" s="14"/>
      <c r="AG66" s="60"/>
      <c r="AH66" s="14"/>
    </row>
    <row r="67" spans="2:34" ht="17.25" customHeight="1">
      <c r="B67" s="1776"/>
      <c r="C67" s="1772"/>
      <c r="D67" s="574"/>
      <c r="E67" s="574"/>
      <c r="F67" s="574"/>
      <c r="G67" s="574"/>
      <c r="H67" s="574"/>
      <c r="I67" s="574"/>
      <c r="J67" s="574"/>
      <c r="K67" s="1758" t="s">
        <v>199</v>
      </c>
      <c r="L67" s="574"/>
      <c r="M67" s="574"/>
      <c r="N67" s="574"/>
      <c r="O67" s="574"/>
      <c r="P67" s="574"/>
      <c r="Q67" s="574"/>
      <c r="R67" s="574"/>
      <c r="S67" s="971"/>
      <c r="T67" s="574"/>
      <c r="U67" s="574"/>
      <c r="V67" s="574"/>
      <c r="W67" s="1759"/>
      <c r="X67" s="574"/>
      <c r="Y67" s="574"/>
      <c r="Z67" s="574"/>
      <c r="AA67" s="1758" t="s">
        <v>200</v>
      </c>
      <c r="AB67" s="574"/>
      <c r="AC67" s="574"/>
      <c r="AD67" s="574"/>
      <c r="AE67" s="574"/>
      <c r="AF67" s="574"/>
      <c r="AG67" s="574"/>
      <c r="AH67" s="574"/>
    </row>
    <row r="68" spans="2:34">
      <c r="B68" s="1777" t="s">
        <v>153</v>
      </c>
      <c r="C68" s="1766" t="str">
        <f t="shared" ref="C68:F68" si="8">C37</f>
        <v>1Q 17</v>
      </c>
      <c r="D68" s="528" t="str">
        <f t="shared" si="8"/>
        <v>2Q 17</v>
      </c>
      <c r="E68" s="124" t="str">
        <f t="shared" si="8"/>
        <v>3Q 17</v>
      </c>
      <c r="F68" s="424" t="str">
        <f t="shared" si="8"/>
        <v>4Q 17</v>
      </c>
      <c r="G68" s="124" t="str">
        <f t="shared" ref="G68:N68" si="9">G37</f>
        <v>1Q 18</v>
      </c>
      <c r="H68" s="125" t="str">
        <f t="shared" si="9"/>
        <v>2Q 18</v>
      </c>
      <c r="I68" s="124" t="str">
        <f t="shared" si="9"/>
        <v>3Q 18</v>
      </c>
      <c r="J68" s="424" t="str">
        <f t="shared" si="9"/>
        <v>4Q 18</v>
      </c>
      <c r="K68" s="124" t="str">
        <f t="shared" si="9"/>
        <v>1Q 19</v>
      </c>
      <c r="L68" s="125" t="str">
        <f t="shared" si="9"/>
        <v>2Q 19</v>
      </c>
      <c r="M68" s="124" t="str">
        <f t="shared" si="9"/>
        <v>3Q 19</v>
      </c>
      <c r="N68" s="424" t="str">
        <f t="shared" si="9"/>
        <v>4Q 19</v>
      </c>
      <c r="O68" s="124" t="str">
        <f t="shared" ref="O68:R68" si="10">O37</f>
        <v>1Q 20</v>
      </c>
      <c r="P68" s="125" t="str">
        <f t="shared" si="10"/>
        <v>2Q 20</v>
      </c>
      <c r="Q68" s="124" t="str">
        <f t="shared" si="10"/>
        <v>3Q 20</v>
      </c>
      <c r="R68" s="424" t="str">
        <f t="shared" si="10"/>
        <v>4Q 20</v>
      </c>
      <c r="S68" s="423" t="str">
        <f t="shared" ref="S68:V68" si="11">S37</f>
        <v>1Q 17</v>
      </c>
      <c r="T68" s="528" t="str">
        <f t="shared" si="11"/>
        <v>2Q 17</v>
      </c>
      <c r="U68" s="124" t="str">
        <f t="shared" si="11"/>
        <v>3Q 17</v>
      </c>
      <c r="V68" s="426" t="str">
        <f t="shared" si="11"/>
        <v>4Q 17</v>
      </c>
      <c r="W68" s="124" t="str">
        <f t="shared" ref="W68:AH68" si="12">G68</f>
        <v>1Q 18</v>
      </c>
      <c r="X68" s="125" t="str">
        <f t="shared" si="12"/>
        <v>2Q 18</v>
      </c>
      <c r="Y68" s="124" t="str">
        <f t="shared" si="12"/>
        <v>3Q 18</v>
      </c>
      <c r="Z68" s="426" t="str">
        <f t="shared" si="12"/>
        <v>4Q 18</v>
      </c>
      <c r="AA68" s="124" t="str">
        <f t="shared" si="12"/>
        <v>1Q 19</v>
      </c>
      <c r="AB68" s="528" t="str">
        <f t="shared" si="12"/>
        <v>2Q 19</v>
      </c>
      <c r="AC68" s="124" t="str">
        <f t="shared" si="12"/>
        <v>3Q 19</v>
      </c>
      <c r="AD68" s="424" t="str">
        <f t="shared" si="12"/>
        <v>4Q 19</v>
      </c>
      <c r="AE68" s="124" t="str">
        <f t="shared" si="12"/>
        <v>1Q 20</v>
      </c>
      <c r="AF68" s="528" t="str">
        <f t="shared" si="12"/>
        <v>2Q 20</v>
      </c>
      <c r="AG68" s="124" t="str">
        <f t="shared" si="12"/>
        <v>3Q 20</v>
      </c>
      <c r="AH68" s="424" t="str">
        <f t="shared" si="12"/>
        <v>4Q 20</v>
      </c>
    </row>
    <row r="69" spans="2:34">
      <c r="B69" s="1778" t="s">
        <v>204</v>
      </c>
      <c r="C69" s="1773">
        <f>Ethernet!E67</f>
        <v>8687233</v>
      </c>
      <c r="D69" s="529">
        <f>Ethernet!F67</f>
        <v>9198381</v>
      </c>
      <c r="E69" s="532">
        <f>Ethernet!G67</f>
        <v>9276437</v>
      </c>
      <c r="F69" s="512">
        <f>Ethernet!H67</f>
        <v>9711985</v>
      </c>
      <c r="G69" s="513">
        <f>Ethernet!I67</f>
        <v>10826860.600000001</v>
      </c>
      <c r="H69" s="529">
        <f>Ethernet!J67</f>
        <v>11966306.899999999</v>
      </c>
      <c r="I69" s="532">
        <f>Ethernet!K67</f>
        <v>0</v>
      </c>
      <c r="J69" s="512">
        <f>Ethernet!L67</f>
        <v>0</v>
      </c>
      <c r="K69" s="513">
        <f>Ethernet!M67</f>
        <v>0</v>
      </c>
      <c r="L69" s="529">
        <f>Ethernet!N67</f>
        <v>0</v>
      </c>
      <c r="M69" s="529">
        <f>Ethernet!O67</f>
        <v>0</v>
      </c>
      <c r="N69" s="512">
        <f>Ethernet!P67</f>
        <v>0</v>
      </c>
      <c r="O69" s="513">
        <f>Ethernet!Q67</f>
        <v>0</v>
      </c>
      <c r="P69" s="529">
        <f>Ethernet!R67</f>
        <v>0</v>
      </c>
      <c r="Q69" s="529">
        <f>Ethernet!S67</f>
        <v>0</v>
      </c>
      <c r="R69" s="512">
        <f>Ethernet!T67</f>
        <v>0</v>
      </c>
      <c r="S69" s="1400">
        <f>Ethernet!E195/10^6</f>
        <v>715.02796577793811</v>
      </c>
      <c r="T69" s="1153">
        <f>Ethernet!F195/10^6</f>
        <v>819.79735926121475</v>
      </c>
      <c r="U69" s="1154">
        <f>Ethernet!G195/10^6</f>
        <v>809.13410073224452</v>
      </c>
      <c r="V69" s="1155">
        <f>Ethernet!H195/10^6</f>
        <v>814.38143927820522</v>
      </c>
      <c r="W69" s="1152">
        <f>Ethernet!I195/10^6</f>
        <v>798.4545468531262</v>
      </c>
      <c r="X69" s="1156">
        <f>Ethernet!J195/10^6</f>
        <v>826.28005662668977</v>
      </c>
      <c r="Y69" s="1157">
        <f>Ethernet!K195/10^6</f>
        <v>0</v>
      </c>
      <c r="Z69" s="1155">
        <f>Ethernet!L195/10^6</f>
        <v>0</v>
      </c>
      <c r="AA69" s="1152">
        <f>Ethernet!M195/10^6</f>
        <v>0</v>
      </c>
      <c r="AB69" s="1156">
        <f>Ethernet!N195/10^6</f>
        <v>0</v>
      </c>
      <c r="AC69" s="1157">
        <f>Ethernet!O195/10^6</f>
        <v>0</v>
      </c>
      <c r="AD69" s="1155">
        <f>Ethernet!P195/10^6</f>
        <v>0</v>
      </c>
      <c r="AE69" s="1152">
        <f>Ethernet!Q195/10^6</f>
        <v>0</v>
      </c>
      <c r="AF69" s="1156">
        <f>Ethernet!R195/10^6</f>
        <v>0</v>
      </c>
      <c r="AG69" s="1157">
        <f>Ethernet!S195/10^6</f>
        <v>0</v>
      </c>
      <c r="AH69" s="1155">
        <f>Ethernet!T195/10^6</f>
        <v>0</v>
      </c>
    </row>
    <row r="70" spans="2:34">
      <c r="B70" s="1778" t="s">
        <v>20</v>
      </c>
      <c r="C70" s="1773">
        <f>'Fibre Channel'!D21</f>
        <v>2047411</v>
      </c>
      <c r="D70" s="530">
        <f>'Fibre Channel'!E21</f>
        <v>2198587</v>
      </c>
      <c r="E70" s="532">
        <f>'Fibre Channel'!F21</f>
        <v>2313255</v>
      </c>
      <c r="F70" s="514">
        <f>'Fibre Channel'!G21</f>
        <v>2263514</v>
      </c>
      <c r="G70" s="513">
        <f>'Fibre Channel'!H21</f>
        <v>1950183</v>
      </c>
      <c r="H70" s="530">
        <f>'Fibre Channel'!I21</f>
        <v>2182936</v>
      </c>
      <c r="I70" s="532">
        <f>'Fibre Channel'!J21</f>
        <v>0</v>
      </c>
      <c r="J70" s="514">
        <f>'Fibre Channel'!K21</f>
        <v>0</v>
      </c>
      <c r="K70" s="513">
        <f>'Fibre Channel'!L21</f>
        <v>0</v>
      </c>
      <c r="L70" s="530">
        <f>'Fibre Channel'!M21</f>
        <v>0</v>
      </c>
      <c r="M70" s="530">
        <f>'Fibre Channel'!N21</f>
        <v>0</v>
      </c>
      <c r="N70" s="514">
        <f>'Fibre Channel'!O21</f>
        <v>0</v>
      </c>
      <c r="O70" s="513">
        <f>'Fibre Channel'!P21</f>
        <v>0</v>
      </c>
      <c r="P70" s="530">
        <f>'Fibre Channel'!Q21</f>
        <v>0</v>
      </c>
      <c r="Q70" s="530">
        <f>'Fibre Channel'!R21</f>
        <v>0</v>
      </c>
      <c r="R70" s="514">
        <f>'Fibre Channel'!S21</f>
        <v>0</v>
      </c>
      <c r="S70" s="1400">
        <f>'Fibre Channel'!D55/10^6</f>
        <v>56.739276800113608</v>
      </c>
      <c r="T70" s="1158">
        <f>'Fibre Channel'!E55/10^6</f>
        <v>62.871894432037813</v>
      </c>
      <c r="U70" s="1154">
        <f>'Fibre Channel'!F55/10^6</f>
        <v>63.370640999999942</v>
      </c>
      <c r="V70" s="1155">
        <f>'Fibre Channel'!G55/10^6</f>
        <v>63.396205999999985</v>
      </c>
      <c r="W70" s="1152">
        <f>'Fibre Channel'!H55/10^6</f>
        <v>52.69512600000003</v>
      </c>
      <c r="X70" s="1154">
        <f>'Fibre Channel'!I55/10^6</f>
        <v>59.079756000000032</v>
      </c>
      <c r="Y70" s="1157">
        <f>'Fibre Channel'!J55/10^6</f>
        <v>0</v>
      </c>
      <c r="Z70" s="1155">
        <f>'Fibre Channel'!K55/10^6</f>
        <v>0</v>
      </c>
      <c r="AA70" s="1152">
        <f>'Fibre Channel'!L55/10^6</f>
        <v>0</v>
      </c>
      <c r="AB70" s="1154">
        <f>'Fibre Channel'!M55/10^6</f>
        <v>0</v>
      </c>
      <c r="AC70" s="1157">
        <f>'Fibre Channel'!N55/10^6</f>
        <v>0</v>
      </c>
      <c r="AD70" s="1155">
        <f>'Fibre Channel'!O55/10^6</f>
        <v>0</v>
      </c>
      <c r="AE70" s="1152">
        <f>'Fibre Channel'!P55/10^6</f>
        <v>0</v>
      </c>
      <c r="AF70" s="1154">
        <f>'Fibre Channel'!Q55/10^6</f>
        <v>0</v>
      </c>
      <c r="AG70" s="1157">
        <f>'Fibre Channel'!R55/10^6</f>
        <v>0</v>
      </c>
      <c r="AH70" s="1155">
        <f>'Fibre Channel'!S55/10^6</f>
        <v>0</v>
      </c>
    </row>
    <row r="71" spans="2:34">
      <c r="B71" s="1779" t="s">
        <v>21</v>
      </c>
      <c r="C71" s="1774">
        <f>'Optical Interconnects'!C21</f>
        <v>798647</v>
      </c>
      <c r="D71" s="531">
        <f>'Optical Interconnects'!D21</f>
        <v>1057750</v>
      </c>
      <c r="E71" s="519">
        <f>'Optical Interconnects'!E21</f>
        <v>1210765</v>
      </c>
      <c r="F71" s="516">
        <f>'Optical Interconnects'!F21</f>
        <v>1222426</v>
      </c>
      <c r="G71" s="515">
        <f>'Optical Interconnects'!G21</f>
        <v>1362793</v>
      </c>
      <c r="H71" s="531">
        <f>'Optical Interconnects'!H21</f>
        <v>1584816</v>
      </c>
      <c r="I71" s="519">
        <f>'Optical Interconnects'!I21</f>
        <v>0</v>
      </c>
      <c r="J71" s="516">
        <f>'Optical Interconnects'!J21</f>
        <v>0</v>
      </c>
      <c r="K71" s="515">
        <f>'Optical Interconnects'!K21</f>
        <v>0</v>
      </c>
      <c r="L71" s="531">
        <f>'Optical Interconnects'!L21</f>
        <v>0</v>
      </c>
      <c r="M71" s="531">
        <f>'Optical Interconnects'!M21</f>
        <v>0</v>
      </c>
      <c r="N71" s="516">
        <f>'Optical Interconnects'!N21</f>
        <v>0</v>
      </c>
      <c r="O71" s="515">
        <f>'Optical Interconnects'!O21</f>
        <v>0</v>
      </c>
      <c r="P71" s="531">
        <f>'Optical Interconnects'!P21</f>
        <v>0</v>
      </c>
      <c r="Q71" s="531">
        <f>'Optical Interconnects'!Q21</f>
        <v>0</v>
      </c>
      <c r="R71" s="516">
        <f>'Optical Interconnects'!R21</f>
        <v>0</v>
      </c>
      <c r="S71" s="1401">
        <f>'Optical Interconnects'!C53/10^6</f>
        <v>62.467816999999997</v>
      </c>
      <c r="T71" s="1147">
        <f>'Optical Interconnects'!D53/10^6</f>
        <v>64.251953</v>
      </c>
      <c r="U71" s="1148">
        <f>'Optical Interconnects'!E53/10^6</f>
        <v>67.674736949999968</v>
      </c>
      <c r="V71" s="1160">
        <f>'Optical Interconnects'!F53/10^6</f>
        <v>66.065607623799991</v>
      </c>
      <c r="W71" s="1159">
        <f>'Optical Interconnects'!G53/10^6</f>
        <v>51.167143999999986</v>
      </c>
      <c r="X71" s="1148">
        <f>'Optical Interconnects'!H53/10^6</f>
        <v>62.580782000000006</v>
      </c>
      <c r="Y71" s="1146">
        <f>'Optical Interconnects'!I53/10^6</f>
        <v>0</v>
      </c>
      <c r="Z71" s="1160">
        <f>'Optical Interconnects'!J53/10^6</f>
        <v>0</v>
      </c>
      <c r="AA71" s="1159">
        <f>'Optical Interconnects'!K53/10^6</f>
        <v>0</v>
      </c>
      <c r="AB71" s="1148">
        <f>'Optical Interconnects'!L53/10^6</f>
        <v>0</v>
      </c>
      <c r="AC71" s="1146">
        <f>'Optical Interconnects'!M53/10^6</f>
        <v>0</v>
      </c>
      <c r="AD71" s="1160">
        <f>'Optical Interconnects'!N53/10^6</f>
        <v>0</v>
      </c>
      <c r="AE71" s="1159">
        <f>'Optical Interconnects'!O53/10^6</f>
        <v>0</v>
      </c>
      <c r="AF71" s="1148">
        <f>'Optical Interconnects'!P53/10^6</f>
        <v>0</v>
      </c>
      <c r="AG71" s="1146">
        <f>'Optical Interconnects'!Q53/10^6</f>
        <v>0</v>
      </c>
      <c r="AH71" s="1160">
        <f>'Optical Interconnects'!R53/10^6</f>
        <v>0</v>
      </c>
    </row>
    <row r="72" spans="2:34">
      <c r="B72" s="1778" t="s">
        <v>23</v>
      </c>
      <c r="C72" s="1773">
        <f>'CWDM and DWDM'!E26</f>
        <v>251522</v>
      </c>
      <c r="D72" s="530">
        <f>'CWDM and DWDM'!F26</f>
        <v>250556</v>
      </c>
      <c r="E72" s="532">
        <f>'CWDM and DWDM'!G26</f>
        <v>201065</v>
      </c>
      <c r="F72" s="514">
        <f>'CWDM and DWDM'!H26</f>
        <v>197612</v>
      </c>
      <c r="G72" s="513">
        <f>'CWDM and DWDM'!I26</f>
        <v>215152</v>
      </c>
      <c r="H72" s="530">
        <f>'CWDM and DWDM'!J26</f>
        <v>195444</v>
      </c>
      <c r="I72" s="532">
        <f>'CWDM and DWDM'!K26</f>
        <v>0</v>
      </c>
      <c r="J72" s="514">
        <f>'CWDM and DWDM'!L26</f>
        <v>0</v>
      </c>
      <c r="K72" s="513">
        <f>'CWDM and DWDM'!M26</f>
        <v>0</v>
      </c>
      <c r="L72" s="530">
        <f>'CWDM and DWDM'!N26</f>
        <v>0</v>
      </c>
      <c r="M72" s="530">
        <f>'CWDM and DWDM'!O26</f>
        <v>0</v>
      </c>
      <c r="N72" s="514">
        <f>'CWDM and DWDM'!P26</f>
        <v>0</v>
      </c>
      <c r="O72" s="513">
        <f>'CWDM and DWDM'!Q26</f>
        <v>0</v>
      </c>
      <c r="P72" s="530">
        <f>'CWDM and DWDM'!R26</f>
        <v>0</v>
      </c>
      <c r="Q72" s="530">
        <f>'CWDM and DWDM'!S26</f>
        <v>0</v>
      </c>
      <c r="R72" s="514">
        <f>'CWDM and DWDM'!T26</f>
        <v>0</v>
      </c>
      <c r="S72" s="1400">
        <f>'CWDM and DWDM'!E70/10^6</f>
        <v>270.20488843130698</v>
      </c>
      <c r="T72" s="314">
        <f>'CWDM and DWDM'!F70/10^6</f>
        <v>256.6279579070993</v>
      </c>
      <c r="U72" s="314">
        <f>'CWDM and DWDM'!G70/10^6</f>
        <v>243.3572022531458</v>
      </c>
      <c r="V72" s="1155">
        <f>'CWDM and DWDM'!H70/10^6</f>
        <v>217.88631132471454</v>
      </c>
      <c r="W72" s="1152">
        <f>'CWDM and DWDM'!I70/10^6</f>
        <v>210.35021426089864</v>
      </c>
      <c r="X72" s="314">
        <f>'CWDM and DWDM'!J70/10^6</f>
        <v>202.7706931295109</v>
      </c>
      <c r="Y72" s="314">
        <f>'CWDM and DWDM'!K70/10^6</f>
        <v>0</v>
      </c>
      <c r="Z72" s="1155">
        <f>'CWDM and DWDM'!L70/10^6</f>
        <v>0</v>
      </c>
      <c r="AA72" s="1152">
        <f>'CWDM and DWDM'!M70/10^6</f>
        <v>0</v>
      </c>
      <c r="AB72" s="314">
        <f>'CWDM and DWDM'!N70/10^6</f>
        <v>0</v>
      </c>
      <c r="AC72" s="314">
        <f>'CWDM and DWDM'!O70/10^6</f>
        <v>0</v>
      </c>
      <c r="AD72" s="1155">
        <f>'CWDM and DWDM'!P70/10^6</f>
        <v>0</v>
      </c>
      <c r="AE72" s="1152">
        <f>'CWDM and DWDM'!Q70/10^6</f>
        <v>0</v>
      </c>
      <c r="AF72" s="314">
        <f>'CWDM and DWDM'!R70/10^6</f>
        <v>0</v>
      </c>
      <c r="AG72" s="314">
        <f>'CWDM and DWDM'!S70/10^6</f>
        <v>0</v>
      </c>
      <c r="AH72" s="1155">
        <f>'CWDM and DWDM'!T70/10^6</f>
        <v>0</v>
      </c>
    </row>
    <row r="73" spans="2:34">
      <c r="B73" s="1778" t="s">
        <v>35</v>
      </c>
      <c r="C73" s="1773">
        <f>Wireless!D34</f>
        <v>2773639</v>
      </c>
      <c r="D73" s="530">
        <f>Wireless!E34</f>
        <v>2940333</v>
      </c>
      <c r="E73" s="532">
        <f>Wireless!F34</f>
        <v>1743732</v>
      </c>
      <c r="F73" s="514">
        <f>Wireless!G34</f>
        <v>1750195</v>
      </c>
      <c r="G73" s="513">
        <f>Wireless!H34</f>
        <v>2582294</v>
      </c>
      <c r="H73" s="530">
        <f>Wireless!I34</f>
        <v>3028429</v>
      </c>
      <c r="I73" s="532">
        <f>Wireless!J34</f>
        <v>0</v>
      </c>
      <c r="J73" s="514">
        <f>Wireless!K34</f>
        <v>0</v>
      </c>
      <c r="K73" s="513">
        <f>Wireless!L34</f>
        <v>0</v>
      </c>
      <c r="L73" s="530">
        <f>Wireless!M34</f>
        <v>0</v>
      </c>
      <c r="M73" s="530">
        <f>Wireless!N34</f>
        <v>0</v>
      </c>
      <c r="N73" s="514">
        <f>Wireless!O34</f>
        <v>0</v>
      </c>
      <c r="O73" s="513">
        <f>Wireless!P34</f>
        <v>0</v>
      </c>
      <c r="P73" s="530">
        <f>Wireless!Q34</f>
        <v>0</v>
      </c>
      <c r="Q73" s="530">
        <f>Wireless!R34</f>
        <v>0</v>
      </c>
      <c r="R73" s="514">
        <f>Wireless!S34</f>
        <v>0</v>
      </c>
      <c r="S73" s="1400">
        <f>Wireless!D94/10^6</f>
        <v>49.844619000000002</v>
      </c>
      <c r="T73" s="1158">
        <f>Wireless!E94/10^6</f>
        <v>50.637574000000001</v>
      </c>
      <c r="U73" s="1154">
        <f>Wireless!F94/10^6</f>
        <v>30.340037777510627</v>
      </c>
      <c r="V73" s="1155">
        <f>Wireless!G94/10^6</f>
        <v>31.02065639624454</v>
      </c>
      <c r="W73" s="1152">
        <f>Wireless!H94/10^6</f>
        <v>47.457810492531337</v>
      </c>
      <c r="X73" s="1154">
        <f>Wireless!I94/10^6</f>
        <v>50.387596183874372</v>
      </c>
      <c r="Y73" s="1157">
        <f>Wireless!J94/10^6</f>
        <v>0</v>
      </c>
      <c r="Z73" s="1155">
        <f>Wireless!K94/10^6</f>
        <v>0</v>
      </c>
      <c r="AA73" s="1152">
        <f>Wireless!L94/10^6</f>
        <v>0</v>
      </c>
      <c r="AB73" s="1154">
        <f>Wireless!M94/10^6</f>
        <v>0</v>
      </c>
      <c r="AC73" s="1157">
        <f>Wireless!N94/10^6</f>
        <v>0</v>
      </c>
      <c r="AD73" s="1155">
        <f>Wireless!O94/10^6</f>
        <v>0</v>
      </c>
      <c r="AE73" s="1152">
        <f>Wireless!P94/10^6</f>
        <v>0</v>
      </c>
      <c r="AF73" s="1154">
        <f>Wireless!Q94/10^6</f>
        <v>0</v>
      </c>
      <c r="AG73" s="1157">
        <f>Wireless!R94/10^6</f>
        <v>0</v>
      </c>
      <c r="AH73" s="1155">
        <f>Wireless!S94/10^6</f>
        <v>0</v>
      </c>
    </row>
    <row r="74" spans="2:34">
      <c r="B74" s="1778" t="s">
        <v>205</v>
      </c>
      <c r="C74" s="1773">
        <f>FTTX!E24</f>
        <v>7082720</v>
      </c>
      <c r="D74" s="530">
        <f>FTTX!F24</f>
        <v>7260386</v>
      </c>
      <c r="E74" s="532">
        <f>FTTX!G24</f>
        <v>6630545.9000000004</v>
      </c>
      <c r="F74" s="514">
        <f>FTTX!H24</f>
        <v>6638485.1100000003</v>
      </c>
      <c r="G74" s="513">
        <f>FTTX!I24</f>
        <v>10743391</v>
      </c>
      <c r="H74" s="530">
        <f>FTTX!J24</f>
        <v>10510782</v>
      </c>
      <c r="I74" s="532">
        <f>FTTX!K24</f>
        <v>0</v>
      </c>
      <c r="J74" s="514">
        <f>FTTX!L24</f>
        <v>0</v>
      </c>
      <c r="K74" s="513">
        <f>FTTX!M24</f>
        <v>0</v>
      </c>
      <c r="L74" s="530">
        <f>FTTX!N24</f>
        <v>0</v>
      </c>
      <c r="M74" s="530">
        <f>FTTX!O24</f>
        <v>0</v>
      </c>
      <c r="N74" s="514">
        <f>FTTX!P24</f>
        <v>0</v>
      </c>
      <c r="O74" s="513">
        <f>FTTX!Q24</f>
        <v>0</v>
      </c>
      <c r="P74" s="530">
        <f>FTTX!R24</f>
        <v>0</v>
      </c>
      <c r="Q74" s="530">
        <f>FTTX!S24</f>
        <v>0</v>
      </c>
      <c r="R74" s="514">
        <f>FTTX!T24</f>
        <v>0</v>
      </c>
      <c r="S74" s="1400">
        <f>FTTX!E64/10^6</f>
        <v>144.31780632411963</v>
      </c>
      <c r="T74" s="1158">
        <f>FTTX!F64/10^6</f>
        <v>137.87054910265189</v>
      </c>
      <c r="U74" s="1154">
        <f>FTTX!G64/10^6</f>
        <v>107.06617811290673</v>
      </c>
      <c r="V74" s="1155">
        <f>FTTX!H64/10^6</f>
        <v>113.85412906297407</v>
      </c>
      <c r="W74" s="1152">
        <f>FTTX!I64/10^6</f>
        <v>113.02275727764862</v>
      </c>
      <c r="X74" s="1154">
        <f>FTTX!J64/10^6</f>
        <v>121.36956958858356</v>
      </c>
      <c r="Y74" s="1157">
        <f>FTTX!K64/10^6</f>
        <v>0</v>
      </c>
      <c r="Z74" s="1155">
        <f>FTTX!L64/10^6</f>
        <v>0</v>
      </c>
      <c r="AA74" s="1152">
        <f>FTTX!M64/10^6</f>
        <v>0</v>
      </c>
      <c r="AB74" s="1154">
        <f>FTTX!N64/10^6</f>
        <v>0</v>
      </c>
      <c r="AC74" s="1157">
        <f>FTTX!O64/10^6</f>
        <v>0</v>
      </c>
      <c r="AD74" s="1155">
        <f>FTTX!P64/10^6</f>
        <v>0</v>
      </c>
      <c r="AE74" s="1152">
        <f>FTTX!Q64/10^6</f>
        <v>0</v>
      </c>
      <c r="AF74" s="1154">
        <f>FTTX!R64/10^6</f>
        <v>0</v>
      </c>
      <c r="AG74" s="1157">
        <f>FTTX!S64/10^6</f>
        <v>0</v>
      </c>
      <c r="AH74" s="1155">
        <f>FTTX!T64/10^6</f>
        <v>0</v>
      </c>
    </row>
    <row r="75" spans="2:34">
      <c r="B75" s="1780" t="s">
        <v>154</v>
      </c>
      <c r="C75" s="1775">
        <f t="shared" ref="C75:Z75" si="13">SUM(C69:C74)</f>
        <v>21641172</v>
      </c>
      <c r="D75" s="139">
        <f t="shared" si="13"/>
        <v>22905993</v>
      </c>
      <c r="E75" s="336">
        <f t="shared" si="13"/>
        <v>21375799.899999999</v>
      </c>
      <c r="F75" s="431">
        <f t="shared" si="13"/>
        <v>21784217.109999999</v>
      </c>
      <c r="G75" s="336">
        <f t="shared" ref="G75:P75" si="14">SUM(G69:G74)</f>
        <v>27680673.600000001</v>
      </c>
      <c r="H75" s="139">
        <f t="shared" si="14"/>
        <v>29468713.899999999</v>
      </c>
      <c r="I75" s="336">
        <f t="shared" si="14"/>
        <v>0</v>
      </c>
      <c r="J75" s="431">
        <f t="shared" si="14"/>
        <v>0</v>
      </c>
      <c r="K75" s="336">
        <f t="shared" si="14"/>
        <v>0</v>
      </c>
      <c r="L75" s="139">
        <f t="shared" si="14"/>
        <v>0</v>
      </c>
      <c r="M75" s="336">
        <f t="shared" si="14"/>
        <v>0</v>
      </c>
      <c r="N75" s="431">
        <f t="shared" si="14"/>
        <v>0</v>
      </c>
      <c r="O75" s="336">
        <f t="shared" si="14"/>
        <v>0</v>
      </c>
      <c r="P75" s="139">
        <f t="shared" si="14"/>
        <v>0</v>
      </c>
      <c r="Q75" s="336">
        <f t="shared" ref="Q75:R75" si="15">SUM(Q69:Q74)</f>
        <v>0</v>
      </c>
      <c r="R75" s="431">
        <f t="shared" si="15"/>
        <v>0</v>
      </c>
      <c r="S75" s="1402">
        <f t="shared" si="13"/>
        <v>1298.6023733334782</v>
      </c>
      <c r="T75" s="527">
        <f t="shared" si="13"/>
        <v>1392.0572877030038</v>
      </c>
      <c r="U75" s="337">
        <f t="shared" si="13"/>
        <v>1320.9428968258076</v>
      </c>
      <c r="V75" s="428">
        <f t="shared" si="13"/>
        <v>1306.6043496859384</v>
      </c>
      <c r="W75" s="337">
        <f t="shared" si="13"/>
        <v>1273.1475988842049</v>
      </c>
      <c r="X75" s="337">
        <f t="shared" si="13"/>
        <v>1322.4684535286585</v>
      </c>
      <c r="Y75" s="517">
        <f t="shared" si="13"/>
        <v>0</v>
      </c>
      <c r="Z75" s="428">
        <f t="shared" si="13"/>
        <v>0</v>
      </c>
      <c r="AA75" s="337">
        <f>SUM(AA69:AA74)</f>
        <v>0</v>
      </c>
      <c r="AB75" s="337">
        <f t="shared" ref="AB75:AG75" si="16">SUM(AB69:AB74)</f>
        <v>0</v>
      </c>
      <c r="AC75" s="517">
        <f t="shared" si="16"/>
        <v>0</v>
      </c>
      <c r="AD75" s="428">
        <f>SUM(AD69:AD74)</f>
        <v>0</v>
      </c>
      <c r="AE75" s="337">
        <f>SUM(AE69:AE74)</f>
        <v>0</v>
      </c>
      <c r="AF75" s="337">
        <f t="shared" si="16"/>
        <v>0</v>
      </c>
      <c r="AG75" s="517">
        <f t="shared" si="16"/>
        <v>0</v>
      </c>
      <c r="AH75" s="428">
        <f>SUM(AH69:AH74)</f>
        <v>0</v>
      </c>
    </row>
    <row r="76" spans="2:34">
      <c r="B76" s="131"/>
    </row>
    <row r="77" spans="2:34">
      <c r="B77" s="131"/>
      <c r="K77" s="122"/>
      <c r="L77" s="122"/>
      <c r="M77" s="122"/>
      <c r="N77" s="122"/>
      <c r="O77" s="122"/>
      <c r="P77" s="122"/>
      <c r="Q77" s="122"/>
      <c r="R77" s="122"/>
      <c r="S77" s="122"/>
      <c r="T77" s="122"/>
      <c r="U77" s="122"/>
      <c r="V77" s="122"/>
      <c r="W77" s="122"/>
      <c r="X77" s="122"/>
      <c r="Y77" s="122"/>
      <c r="Z77" s="122"/>
      <c r="AA77" s="122"/>
    </row>
    <row r="78" spans="2:34">
      <c r="B78" s="131"/>
      <c r="K78" s="133"/>
      <c r="L78" s="133"/>
      <c r="M78" s="133"/>
      <c r="N78" s="133"/>
      <c r="O78" s="133"/>
      <c r="P78" s="133"/>
      <c r="Q78" s="133"/>
      <c r="R78" s="133"/>
      <c r="S78" s="133"/>
      <c r="T78" s="133"/>
      <c r="U78" s="133"/>
      <c r="V78" s="133"/>
      <c r="W78" s="133"/>
      <c r="X78" s="133"/>
      <c r="Y78" s="133"/>
      <c r="Z78" s="133"/>
      <c r="AA78" s="133"/>
    </row>
    <row r="79" spans="2:34" ht="18">
      <c r="B79" s="1761" t="s">
        <v>204</v>
      </c>
      <c r="G79" s="132"/>
      <c r="H79" s="132"/>
    </row>
    <row r="80" spans="2:34">
      <c r="C80" s="134"/>
      <c r="D80" s="134"/>
      <c r="E80" s="134"/>
      <c r="F80" s="134"/>
    </row>
    <row r="81" spans="2:6">
      <c r="B81" s="45"/>
      <c r="C81" s="134"/>
      <c r="D81" s="134"/>
      <c r="E81" s="134"/>
      <c r="F81" s="134"/>
    </row>
    <row r="82" spans="2:6">
      <c r="B82" s="141"/>
      <c r="C82" s="134"/>
      <c r="D82" s="134"/>
      <c r="E82" s="134"/>
      <c r="F82" s="134"/>
    </row>
    <row r="83" spans="2:6">
      <c r="B83" s="141"/>
      <c r="C83" s="134"/>
      <c r="D83" s="134"/>
      <c r="E83" s="134"/>
      <c r="F83" s="134"/>
    </row>
    <row r="84" spans="2:6">
      <c r="B84" s="141"/>
      <c r="C84" s="134"/>
      <c r="D84" s="134"/>
      <c r="E84" s="134"/>
      <c r="F84" s="134"/>
    </row>
    <row r="85" spans="2:6">
      <c r="C85" s="134"/>
      <c r="D85" s="134"/>
      <c r="E85" s="134"/>
      <c r="F85" s="134"/>
    </row>
    <row r="86" spans="2:6">
      <c r="C86" s="134"/>
      <c r="D86" s="134"/>
      <c r="E86" s="134"/>
      <c r="F86" s="134"/>
    </row>
    <row r="87" spans="2:6">
      <c r="C87" s="134"/>
      <c r="D87" s="134"/>
      <c r="E87" s="134"/>
      <c r="F87" s="134"/>
    </row>
    <row r="88" spans="2:6">
      <c r="C88" s="134"/>
      <c r="D88" s="134"/>
      <c r="E88" s="134"/>
      <c r="F88" s="134"/>
    </row>
    <row r="89" spans="2:6">
      <c r="C89" s="134"/>
      <c r="D89" s="134"/>
      <c r="E89" s="134"/>
      <c r="F89" s="134"/>
    </row>
    <row r="90" spans="2:6">
      <c r="C90" s="134"/>
      <c r="D90" s="134"/>
      <c r="E90" s="134"/>
      <c r="F90" s="134"/>
    </row>
    <row r="91" spans="2:6">
      <c r="C91" s="134"/>
      <c r="D91" s="134"/>
      <c r="E91" s="134"/>
      <c r="F91" s="134"/>
    </row>
    <row r="92" spans="2:6">
      <c r="C92" s="134"/>
      <c r="D92" s="134"/>
      <c r="E92" s="134"/>
      <c r="F92" s="134"/>
    </row>
    <row r="93" spans="2:6">
      <c r="C93" s="134"/>
      <c r="D93" s="134"/>
      <c r="E93" s="134"/>
      <c r="F93" s="134"/>
    </row>
    <row r="94" spans="2:6">
      <c r="C94" s="134"/>
      <c r="D94" s="134"/>
      <c r="E94" s="134"/>
      <c r="F94" s="134"/>
    </row>
    <row r="95" spans="2:6">
      <c r="C95" s="134"/>
      <c r="D95" s="134"/>
      <c r="E95" s="134"/>
      <c r="F95" s="134"/>
    </row>
    <row r="96" spans="2:6">
      <c r="C96" s="134"/>
      <c r="D96" s="134"/>
      <c r="E96" s="134"/>
      <c r="F96" s="134"/>
    </row>
    <row r="97" spans="2:34">
      <c r="C97" s="134"/>
      <c r="D97" s="134"/>
      <c r="E97" s="134"/>
      <c r="F97" s="134"/>
    </row>
    <row r="98" spans="2:34">
      <c r="C98" s="134"/>
      <c r="D98" s="134"/>
      <c r="E98" s="134"/>
      <c r="F98" s="134"/>
    </row>
    <row r="99" spans="2:34">
      <c r="C99" s="134"/>
      <c r="D99" s="134"/>
      <c r="E99" s="134"/>
      <c r="F99" s="134"/>
    </row>
    <row r="100" spans="2:34" ht="14.5">
      <c r="B100" s="726" t="str">
        <f>B79</f>
        <v>Ethernet</v>
      </c>
      <c r="C100" s="134"/>
      <c r="D100" s="134"/>
      <c r="E100" s="134"/>
      <c r="F100" s="134"/>
      <c r="G100" s="120"/>
      <c r="H100" s="120"/>
      <c r="Q100" s="60"/>
      <c r="R100" s="14"/>
      <c r="S100" s="726"/>
      <c r="W100" s="726" t="s">
        <v>204</v>
      </c>
      <c r="AH100" s="14"/>
    </row>
    <row r="101" spans="2:34" ht="18" customHeight="1">
      <c r="B101" s="1908" t="s">
        <v>453</v>
      </c>
      <c r="C101" s="1781"/>
      <c r="D101" s="575"/>
      <c r="E101" s="575"/>
      <c r="F101" s="575"/>
      <c r="G101" s="575"/>
      <c r="H101" s="575"/>
      <c r="I101" s="575"/>
      <c r="J101" s="575"/>
      <c r="K101" s="575" t="s">
        <v>206</v>
      </c>
      <c r="L101" s="575"/>
      <c r="M101" s="575"/>
      <c r="N101" s="575"/>
      <c r="O101" s="575"/>
      <c r="P101" s="575"/>
      <c r="Q101" s="575"/>
      <c r="R101" s="575"/>
      <c r="S101" s="559"/>
      <c r="T101" s="575"/>
      <c r="U101" s="575"/>
      <c r="V101" s="575"/>
      <c r="W101" s="1760"/>
      <c r="X101" s="575"/>
      <c r="Y101" s="575"/>
      <c r="Z101" s="575"/>
      <c r="AA101" s="575" t="s">
        <v>363</v>
      </c>
      <c r="AB101" s="575"/>
      <c r="AC101" s="575"/>
      <c r="AD101" s="575"/>
      <c r="AE101" s="575"/>
      <c r="AF101" s="575"/>
      <c r="AG101" s="575"/>
      <c r="AH101" s="575"/>
    </row>
    <row r="102" spans="2:34" ht="13" customHeight="1" thickBot="1">
      <c r="B102" s="1909"/>
      <c r="C102" s="345" t="str">
        <f t="shared" ref="C102:I102" si="17">C68</f>
        <v>1Q 17</v>
      </c>
      <c r="D102" s="344" t="str">
        <f t="shared" si="17"/>
        <v>2Q 17</v>
      </c>
      <c r="E102" s="344" t="str">
        <f t="shared" si="17"/>
        <v>3Q 17</v>
      </c>
      <c r="F102" s="406" t="str">
        <f t="shared" si="17"/>
        <v>4Q 17</v>
      </c>
      <c r="G102" s="405" t="str">
        <f t="shared" si="17"/>
        <v>1Q 18</v>
      </c>
      <c r="H102" s="344" t="str">
        <f t="shared" si="17"/>
        <v>2Q 18</v>
      </c>
      <c r="I102" s="344" t="str">
        <f t="shared" si="17"/>
        <v>3Q 18</v>
      </c>
      <c r="J102" s="406" t="str">
        <f>J$68</f>
        <v>4Q 18</v>
      </c>
      <c r="K102" s="405" t="str">
        <f t="shared" ref="K102:AB102" si="18">K$68</f>
        <v>1Q 19</v>
      </c>
      <c r="L102" s="344" t="str">
        <f t="shared" si="18"/>
        <v>2Q 19</v>
      </c>
      <c r="M102" s="344" t="s">
        <v>139</v>
      </c>
      <c r="N102" s="406" t="s">
        <v>140</v>
      </c>
      <c r="O102" s="405" t="s">
        <v>141</v>
      </c>
      <c r="P102" s="344" t="s">
        <v>142</v>
      </c>
      <c r="Q102" s="344" t="s">
        <v>143</v>
      </c>
      <c r="R102" s="406" t="s">
        <v>144</v>
      </c>
      <c r="S102" s="405" t="str">
        <f t="shared" si="18"/>
        <v>1Q 17</v>
      </c>
      <c r="T102" s="344" t="str">
        <f t="shared" si="18"/>
        <v>2Q 17</v>
      </c>
      <c r="U102" s="344" t="str">
        <f t="shared" si="18"/>
        <v>3Q 17</v>
      </c>
      <c r="V102" s="406" t="str">
        <f t="shared" si="18"/>
        <v>4Q 17</v>
      </c>
      <c r="W102" s="405" t="str">
        <f t="shared" si="18"/>
        <v>1Q 18</v>
      </c>
      <c r="X102" s="344" t="str">
        <f t="shared" si="18"/>
        <v>2Q 18</v>
      </c>
      <c r="Y102" s="344" t="str">
        <f t="shared" si="18"/>
        <v>3Q 18</v>
      </c>
      <c r="Z102" s="406" t="str">
        <f t="shared" si="18"/>
        <v>4Q 18</v>
      </c>
      <c r="AA102" s="405" t="str">
        <f t="shared" si="18"/>
        <v>1Q 19</v>
      </c>
      <c r="AB102" s="344" t="str">
        <f t="shared" si="18"/>
        <v>2Q 19</v>
      </c>
      <c r="AC102" s="344" t="s">
        <v>139</v>
      </c>
      <c r="AD102" s="406" t="s">
        <v>140</v>
      </c>
      <c r="AE102" s="405" t="s">
        <v>141</v>
      </c>
      <c r="AF102" s="344" t="s">
        <v>142</v>
      </c>
      <c r="AG102" s="344" t="s">
        <v>143</v>
      </c>
      <c r="AH102" s="406" t="s">
        <v>144</v>
      </c>
    </row>
    <row r="103" spans="2:34">
      <c r="B103" s="1778" t="s">
        <v>470</v>
      </c>
      <c r="C103" s="1757">
        <f>SUM(Ethernet!E9:E12)</f>
        <v>2708259</v>
      </c>
      <c r="D103" s="138">
        <f>SUM(Ethernet!F9:F12)</f>
        <v>2820980</v>
      </c>
      <c r="E103" s="138">
        <f>SUM(Ethernet!G9:G12)</f>
        <v>2999500</v>
      </c>
      <c r="F103" s="430">
        <f>SUM(Ethernet!H9:H12)</f>
        <v>3355467</v>
      </c>
      <c r="G103" s="138">
        <f>SUM(Ethernet!I9:I12)</f>
        <v>3168227</v>
      </c>
      <c r="H103" s="138">
        <f>SUM(Ethernet!J9:J12)</f>
        <v>3604046</v>
      </c>
      <c r="I103" s="138">
        <f>SUM(Ethernet!K9:K12)</f>
        <v>0</v>
      </c>
      <c r="J103" s="430">
        <f>SUM(Ethernet!L9:L12)</f>
        <v>0</v>
      </c>
      <c r="K103" s="138">
        <f>SUM(Ethernet!M9:M12)</f>
        <v>0</v>
      </c>
      <c r="L103" s="138">
        <f>SUM(Ethernet!N9:N12)</f>
        <v>0</v>
      </c>
      <c r="M103" s="138">
        <f>SUM(Ethernet!O9:O12)</f>
        <v>0</v>
      </c>
      <c r="N103" s="430">
        <f>SUM(Ethernet!P9:P12)</f>
        <v>0</v>
      </c>
      <c r="O103" s="138">
        <f>SUM(Ethernet!Q9:Q12)</f>
        <v>0</v>
      </c>
      <c r="P103" s="138">
        <f>SUM(Ethernet!R9:R12)</f>
        <v>0</v>
      </c>
      <c r="Q103" s="138">
        <f>SUM(Ethernet!S9:S12)</f>
        <v>0</v>
      </c>
      <c r="R103" s="430">
        <f>SUM(Ethernet!T9:T12)</f>
        <v>0</v>
      </c>
      <c r="S103" s="474">
        <f>SUM(Ethernet!E137:E140)/10^6</f>
        <v>33.297403659236629</v>
      </c>
      <c r="T103" s="143">
        <f>SUM(Ethernet!F137:F140)/10^6</f>
        <v>33.428760640543643</v>
      </c>
      <c r="U103" s="143">
        <f>SUM(Ethernet!G137:G140)/10^6</f>
        <v>28.923273631481926</v>
      </c>
      <c r="V103" s="475">
        <f>SUM(Ethernet!H137:H140)/10^6</f>
        <v>32.842078360689506</v>
      </c>
      <c r="W103" s="474">
        <f>SUM(Ethernet!I137:I140)/10^6</f>
        <v>30.572266999999989</v>
      </c>
      <c r="X103" s="143">
        <f>SUM(Ethernet!J137:J140)/10^6</f>
        <v>34.31666400000001</v>
      </c>
      <c r="Y103" s="143">
        <f>SUM(Ethernet!K137:K140)/10^6</f>
        <v>0</v>
      </c>
      <c r="Z103" s="475">
        <f>SUM(Ethernet!L137:L140)/10^6</f>
        <v>0</v>
      </c>
      <c r="AA103" s="474">
        <f>SUM(Ethernet!M137:M140)/10^6</f>
        <v>0</v>
      </c>
      <c r="AB103" s="143">
        <f>SUM(Ethernet!N137:N140)/10^6</f>
        <v>0</v>
      </c>
      <c r="AC103" s="143">
        <f>SUM(Ethernet!O137:O140)/10^6</f>
        <v>0</v>
      </c>
      <c r="AD103" s="475">
        <f>SUM(Ethernet!P137:P140)/10^6</f>
        <v>0</v>
      </c>
      <c r="AE103" s="474">
        <f>SUM(Ethernet!Q137:Q140)/10^6</f>
        <v>0</v>
      </c>
      <c r="AF103" s="143">
        <f>SUM(Ethernet!R137:R140)/10^6</f>
        <v>0</v>
      </c>
      <c r="AG103" s="143">
        <f>SUM(Ethernet!S137:S140)/10^6</f>
        <v>0</v>
      </c>
      <c r="AH103" s="475">
        <f>SUM(Ethernet!T137:T140)/10^6</f>
        <v>0</v>
      </c>
    </row>
    <row r="104" spans="2:34">
      <c r="B104" s="1783" t="s">
        <v>471</v>
      </c>
      <c r="C104" s="1757">
        <f>SUM(Ethernet!E13:E23)</f>
        <v>4540739</v>
      </c>
      <c r="D104" s="138">
        <f>SUM(Ethernet!F13:F23)</f>
        <v>4525512</v>
      </c>
      <c r="E104" s="138">
        <f>SUM(Ethernet!G13:G23)</f>
        <v>4409573</v>
      </c>
      <c r="F104" s="430">
        <f>SUM(Ethernet!H13:H23)</f>
        <v>4286624</v>
      </c>
      <c r="G104" s="138">
        <f>SUM(Ethernet!I13:I23)</f>
        <v>5443652</v>
      </c>
      <c r="H104" s="138">
        <f>SUM(Ethernet!J13:J23)</f>
        <v>5674561</v>
      </c>
      <c r="I104" s="138">
        <f>SUM(Ethernet!K13:K23)</f>
        <v>0</v>
      </c>
      <c r="J104" s="430">
        <f>SUM(Ethernet!L13:L23)</f>
        <v>0</v>
      </c>
      <c r="K104" s="138">
        <f>SUM(Ethernet!M13:M23)</f>
        <v>0</v>
      </c>
      <c r="L104" s="138">
        <f>SUM(Ethernet!N13:N23)</f>
        <v>0</v>
      </c>
      <c r="M104" s="138">
        <f>SUM(Ethernet!O13:O23)</f>
        <v>0</v>
      </c>
      <c r="N104" s="430">
        <f>SUM(Ethernet!P13:P23)</f>
        <v>0</v>
      </c>
      <c r="O104" s="138">
        <f>SUM(Ethernet!Q13:Q23)</f>
        <v>0</v>
      </c>
      <c r="P104" s="138">
        <f>SUM(Ethernet!R13:R23)</f>
        <v>0</v>
      </c>
      <c r="Q104" s="138">
        <f>SUM(Ethernet!S13:S23)</f>
        <v>0</v>
      </c>
      <c r="R104" s="430">
        <f>SUM(Ethernet!T13:T23)</f>
        <v>0</v>
      </c>
      <c r="S104" s="476">
        <f>SUM(Ethernet!E141:E151)/10^6</f>
        <v>139.72071613236264</v>
      </c>
      <c r="T104" s="144">
        <f>SUM(Ethernet!F141:F151)/10^6</f>
        <v>129.3961519094056</v>
      </c>
      <c r="U104" s="144">
        <f>SUM(Ethernet!G141:G151)/10^6</f>
        <v>111.7054549681574</v>
      </c>
      <c r="V104" s="475">
        <f>SUM(Ethernet!H141:H151)/10^6</f>
        <v>113.22144700697137</v>
      </c>
      <c r="W104" s="476">
        <f>SUM(Ethernet!I141:I151)/10^6</f>
        <v>130.37688353454658</v>
      </c>
      <c r="X104" s="143">
        <f>SUM(Ethernet!J141:J151)/10^6</f>
        <v>135.01453395678902</v>
      </c>
      <c r="Y104" s="144">
        <f>SUM(Ethernet!K141:K151)/10^6</f>
        <v>0</v>
      </c>
      <c r="Z104" s="475">
        <f>SUM(Ethernet!L141:L151)/10^6</f>
        <v>0</v>
      </c>
      <c r="AA104" s="476">
        <f>SUM(Ethernet!M141:M151)/10^6</f>
        <v>0</v>
      </c>
      <c r="AB104" s="144">
        <f>SUM(Ethernet!N141:N151)/10^6</f>
        <v>0</v>
      </c>
      <c r="AC104" s="144">
        <f>SUM(Ethernet!O141:O151)/10^6</f>
        <v>0</v>
      </c>
      <c r="AD104" s="475">
        <f>SUM(Ethernet!P141:P151)/10^6</f>
        <v>0</v>
      </c>
      <c r="AE104" s="476">
        <f>SUM(Ethernet!Q141:Q151)/10^6</f>
        <v>0</v>
      </c>
      <c r="AF104" s="144">
        <f>SUM(Ethernet!R141:R151)/10^6</f>
        <v>0</v>
      </c>
      <c r="AG104" s="144">
        <f>SUM(Ethernet!S141:S151)/10^6</f>
        <v>0</v>
      </c>
      <c r="AH104" s="475">
        <f>SUM(Ethernet!T141:T151)/10^6</f>
        <v>0</v>
      </c>
    </row>
    <row r="105" spans="2:34">
      <c r="B105" s="1778" t="s">
        <v>472</v>
      </c>
      <c r="C105" s="1757">
        <f>SUM(Ethernet!E24:E26)</f>
        <v>9900</v>
      </c>
      <c r="D105" s="138">
        <f>SUM(Ethernet!F24:F26)</f>
        <v>18069</v>
      </c>
      <c r="E105" s="138">
        <f>SUM(Ethernet!G24:G26)</f>
        <v>19413</v>
      </c>
      <c r="F105" s="430">
        <f>SUM(Ethernet!H24:H26)</f>
        <v>65945</v>
      </c>
      <c r="G105" s="138">
        <f>SUM(Ethernet!I24:I26)</f>
        <v>67279.8</v>
      </c>
      <c r="H105" s="138">
        <f>SUM(Ethernet!J24:J26)</f>
        <v>83035.199999999997</v>
      </c>
      <c r="I105" s="138">
        <f>SUM(Ethernet!K24:K26)</f>
        <v>0</v>
      </c>
      <c r="J105" s="430">
        <f>SUM(Ethernet!L24:L26)</f>
        <v>0</v>
      </c>
      <c r="K105" s="138">
        <f>SUM(Ethernet!M24:M26)</f>
        <v>0</v>
      </c>
      <c r="L105" s="138">
        <f>SUM(Ethernet!N24:N26)</f>
        <v>0</v>
      </c>
      <c r="M105" s="138">
        <f>SUM(Ethernet!O24:O26)</f>
        <v>0</v>
      </c>
      <c r="N105" s="430">
        <f>SUM(Ethernet!P24:P26)</f>
        <v>0</v>
      </c>
      <c r="O105" s="138">
        <f>SUM(Ethernet!Q24:Q26)</f>
        <v>0</v>
      </c>
      <c r="P105" s="138">
        <f>SUM(Ethernet!R24:R26)</f>
        <v>0</v>
      </c>
      <c r="Q105" s="138">
        <f>SUM(Ethernet!S24:S26)</f>
        <v>0</v>
      </c>
      <c r="R105" s="430">
        <f>SUM(Ethernet!T24:T26)</f>
        <v>0</v>
      </c>
      <c r="S105" s="476">
        <f>SUM(Ethernet!E152:E154)/10^6</f>
        <v>2.194248</v>
      </c>
      <c r="T105" s="144">
        <f>SUM(Ethernet!F152:F154)/10^6</f>
        <v>2.95851</v>
      </c>
      <c r="U105" s="144">
        <f>SUM(Ethernet!G152:G154)/10^6</f>
        <v>3.1857310440410345</v>
      </c>
      <c r="V105" s="475">
        <f>SUM(Ethernet!H152:H154)/10^6</f>
        <v>10.848586262873194</v>
      </c>
      <c r="W105" s="476">
        <f>SUM(Ethernet!I152:I154)/10^6</f>
        <v>9.3853659999999994</v>
      </c>
      <c r="X105" s="143">
        <f>SUM(Ethernet!J152:J154)/10^6</f>
        <v>8.3601970000000012</v>
      </c>
      <c r="Y105" s="144">
        <f>SUM(Ethernet!K152:K154)/10^6</f>
        <v>0</v>
      </c>
      <c r="Z105" s="475">
        <f>SUM(Ethernet!L152:L154)/10^6</f>
        <v>0</v>
      </c>
      <c r="AA105" s="476">
        <f>SUM(Ethernet!M152:M154)/10^6</f>
        <v>0</v>
      </c>
      <c r="AB105" s="144">
        <f>SUM(Ethernet!N152:N154)/10^6</f>
        <v>0</v>
      </c>
      <c r="AC105" s="144">
        <f>SUM(Ethernet!O152:O154)/10^6</f>
        <v>0</v>
      </c>
      <c r="AD105" s="475">
        <f>SUM(Ethernet!P152:P154)/10^6</f>
        <v>0</v>
      </c>
      <c r="AE105" s="476">
        <f>SUM(Ethernet!Q152:Q154)/10^6</f>
        <v>0</v>
      </c>
      <c r="AF105" s="144">
        <f>SUM(Ethernet!R152:R154)/10^6</f>
        <v>0</v>
      </c>
      <c r="AG105" s="144">
        <f>SUM(Ethernet!S152:S154)/10^6</f>
        <v>0</v>
      </c>
      <c r="AH105" s="475">
        <f>SUM(Ethernet!T152:T154)/10^6</f>
        <v>0</v>
      </c>
    </row>
    <row r="106" spans="2:34">
      <c r="B106" s="1783" t="s">
        <v>473</v>
      </c>
      <c r="C106" s="1757">
        <f>SUM(Ethernet!E27:E35)</f>
        <v>868271</v>
      </c>
      <c r="D106" s="138">
        <f>SUM(Ethernet!F27:F35)</f>
        <v>1055050</v>
      </c>
      <c r="E106" s="138">
        <f>SUM(Ethernet!G27:G35)</f>
        <v>974213</v>
      </c>
      <c r="F106" s="430">
        <f>SUM(Ethernet!H27:H35)</f>
        <v>966626</v>
      </c>
      <c r="G106" s="138">
        <f>SUM(Ethernet!I27:I35)</f>
        <v>822394.2</v>
      </c>
      <c r="H106" s="138">
        <f>SUM(Ethernet!J27:J35)</f>
        <v>844520.3</v>
      </c>
      <c r="I106" s="138">
        <f>SUM(Ethernet!K27:K35)</f>
        <v>0</v>
      </c>
      <c r="J106" s="430">
        <f>SUM(Ethernet!L27:L35)</f>
        <v>0</v>
      </c>
      <c r="K106" s="138">
        <f>SUM(Ethernet!M27:M35)</f>
        <v>0</v>
      </c>
      <c r="L106" s="138">
        <f>SUM(Ethernet!N27:N35)</f>
        <v>0</v>
      </c>
      <c r="M106" s="138">
        <f>SUM(Ethernet!O27:O35)</f>
        <v>0</v>
      </c>
      <c r="N106" s="430">
        <f>SUM(Ethernet!P27:P35)</f>
        <v>0</v>
      </c>
      <c r="O106" s="138">
        <f>SUM(Ethernet!Q27:Q35)</f>
        <v>0</v>
      </c>
      <c r="P106" s="138">
        <f>SUM(Ethernet!R27:R35)</f>
        <v>0</v>
      </c>
      <c r="Q106" s="138">
        <f>SUM(Ethernet!S27:S35)</f>
        <v>0</v>
      </c>
      <c r="R106" s="430">
        <f>SUM(Ethernet!T27:T35)</f>
        <v>0</v>
      </c>
      <c r="S106" s="476">
        <f>SUM(Ethernet!E155:E163)/10^6</f>
        <v>188.62716260855163</v>
      </c>
      <c r="T106" s="144">
        <f>SUM(Ethernet!F155:F163)/10^6</f>
        <v>220.74000209289019</v>
      </c>
      <c r="U106" s="144">
        <f>SUM(Ethernet!G155:G163)/10^6</f>
        <v>213.7126016833657</v>
      </c>
      <c r="V106" s="475">
        <f>SUM(Ethernet!H155:H163)/10^6</f>
        <v>196.25707449739417</v>
      </c>
      <c r="W106" s="476">
        <f>SUM(Ethernet!I155:I163)/10^6</f>
        <v>138.17415552941173</v>
      </c>
      <c r="X106" s="143">
        <f>SUM(Ethernet!J155:J163)/10^6</f>
        <v>131.95286193065695</v>
      </c>
      <c r="Y106" s="144">
        <f>SUM(Ethernet!K155:K163)/10^6</f>
        <v>0</v>
      </c>
      <c r="Z106" s="475">
        <f>SUM(Ethernet!L155:L163)/10^6</f>
        <v>0</v>
      </c>
      <c r="AA106" s="476">
        <f>SUM(Ethernet!M155:M163)/10^6</f>
        <v>0</v>
      </c>
      <c r="AB106" s="144">
        <f>SUM(Ethernet!N155:N163)/10^6</f>
        <v>0</v>
      </c>
      <c r="AC106" s="144">
        <f>SUM(Ethernet!O155:O163)/10^6</f>
        <v>0</v>
      </c>
      <c r="AD106" s="475">
        <f>SUM(Ethernet!P155:P163)/10^6</f>
        <v>0</v>
      </c>
      <c r="AE106" s="476">
        <f>SUM(Ethernet!Q155:Q163)/10^6</f>
        <v>0</v>
      </c>
      <c r="AF106" s="144">
        <f>SUM(Ethernet!R155:R163)/10^6</f>
        <v>0</v>
      </c>
      <c r="AG106" s="144">
        <f>SUM(Ethernet!S155:S163)/10^6</f>
        <v>0</v>
      </c>
      <c r="AH106" s="475">
        <f>SUM(Ethernet!T155:T163)/10^6</f>
        <v>0</v>
      </c>
    </row>
    <row r="107" spans="2:34">
      <c r="B107" s="1778" t="s">
        <v>474</v>
      </c>
      <c r="C107" s="1757">
        <f>SUM(Ethernet!E36:E38)</f>
        <v>0</v>
      </c>
      <c r="D107" s="138">
        <f>SUM(Ethernet!F36:F38)</f>
        <v>0</v>
      </c>
      <c r="E107" s="138">
        <f>SUM(Ethernet!G36:G38)</f>
        <v>0</v>
      </c>
      <c r="F107" s="430">
        <f>SUM(Ethernet!H36:H38)</f>
        <v>0</v>
      </c>
      <c r="G107" s="138">
        <f>SUM(Ethernet!I36:I38)</f>
        <v>0</v>
      </c>
      <c r="H107" s="138">
        <f>SUM(Ethernet!J36:J38)</f>
        <v>0</v>
      </c>
      <c r="I107" s="138">
        <f>SUM(Ethernet!K36:K38)</f>
        <v>0</v>
      </c>
      <c r="J107" s="430">
        <f>SUM(Ethernet!L36:L38)</f>
        <v>0</v>
      </c>
      <c r="K107" s="138">
        <f>SUM(Ethernet!M36:M38)</f>
        <v>0</v>
      </c>
      <c r="L107" s="138">
        <f>SUM(Ethernet!N36:N38)</f>
        <v>0</v>
      </c>
      <c r="M107" s="138">
        <f>SUM(Ethernet!O36:O38)</f>
        <v>0</v>
      </c>
      <c r="N107" s="430">
        <f>SUM(Ethernet!P36:P38)</f>
        <v>0</v>
      </c>
      <c r="O107" s="138">
        <f>SUM(Ethernet!Q36:Q38)</f>
        <v>0</v>
      </c>
      <c r="P107" s="138">
        <f>SUM(Ethernet!R36:R38)</f>
        <v>0</v>
      </c>
      <c r="Q107" s="138">
        <f>SUM(Ethernet!S36:S38)</f>
        <v>0</v>
      </c>
      <c r="R107" s="430">
        <f>SUM(Ethernet!T36:T38)</f>
        <v>0</v>
      </c>
      <c r="S107" s="476">
        <f>SUM(Ethernet!E164:E166)/10^6</f>
        <v>0</v>
      </c>
      <c r="T107" s="144">
        <f>SUM(Ethernet!F164:F166)/10^6</f>
        <v>0</v>
      </c>
      <c r="U107" s="144">
        <f>SUM(Ethernet!G164:G166)/10^6</f>
        <v>0</v>
      </c>
      <c r="V107" s="475">
        <f>SUM(Ethernet!H164:H166)/10^6</f>
        <v>0</v>
      </c>
      <c r="W107" s="476">
        <f>SUM(Ethernet!I164:I166)/10^6</f>
        <v>0</v>
      </c>
      <c r="X107" s="143">
        <f>SUM(Ethernet!J164:J166)/10^6</f>
        <v>0</v>
      </c>
      <c r="Y107" s="144">
        <f>SUM(Ethernet!K164:K166)/10^6</f>
        <v>0</v>
      </c>
      <c r="Z107" s="475">
        <f>SUM(Ethernet!L164:L166)/10^6</f>
        <v>0</v>
      </c>
      <c r="AA107" s="476">
        <f>SUM(Ethernet!M164:M166)/10^6</f>
        <v>0</v>
      </c>
      <c r="AB107" s="144">
        <f>SUM(Ethernet!N164:N166)/10^6</f>
        <v>0</v>
      </c>
      <c r="AC107" s="144">
        <f>SUM(Ethernet!O164:O166)/10^6</f>
        <v>0</v>
      </c>
      <c r="AD107" s="475">
        <f>SUM(Ethernet!P164:P166)/10^6</f>
        <v>0</v>
      </c>
      <c r="AE107" s="476">
        <f>SUM(Ethernet!Q164:Q166)/10^6</f>
        <v>0</v>
      </c>
      <c r="AF107" s="144">
        <f>SUM(Ethernet!R164:R166)/10^6</f>
        <v>0</v>
      </c>
      <c r="AG107" s="144">
        <f>SUM(Ethernet!S164:S166)/10^6</f>
        <v>0</v>
      </c>
      <c r="AH107" s="475">
        <f>SUM(Ethernet!T164:T166)/10^6</f>
        <v>0</v>
      </c>
    </row>
    <row r="108" spans="2:34">
      <c r="B108" s="1783" t="s">
        <v>475</v>
      </c>
      <c r="C108" s="1757">
        <f>SUM(Ethernet!E39:E55)</f>
        <v>453136</v>
      </c>
      <c r="D108" s="138">
        <f>SUM(Ethernet!F39:F55)</f>
        <v>672293</v>
      </c>
      <c r="E108" s="138">
        <f>SUM(Ethernet!G39:G55)</f>
        <v>773738</v>
      </c>
      <c r="F108" s="430">
        <f>SUM(Ethernet!H39:H55)</f>
        <v>937323</v>
      </c>
      <c r="G108" s="138">
        <f>SUM(Ethernet!I39:I55)</f>
        <v>1209543.6000000001</v>
      </c>
      <c r="H108" s="138">
        <f>SUM(Ethernet!J39:J55)</f>
        <v>1627430.4</v>
      </c>
      <c r="I108" s="138">
        <f>SUM(Ethernet!K39:K55)</f>
        <v>0</v>
      </c>
      <c r="J108" s="430">
        <f>SUM(Ethernet!L39:L55)</f>
        <v>0</v>
      </c>
      <c r="K108" s="138">
        <f>SUM(Ethernet!M39:M55)</f>
        <v>0</v>
      </c>
      <c r="L108" s="138">
        <f>SUM(Ethernet!N39:N55)</f>
        <v>0</v>
      </c>
      <c r="M108" s="138">
        <f>SUM(Ethernet!O39:O55)</f>
        <v>0</v>
      </c>
      <c r="N108" s="430">
        <f>SUM(Ethernet!P39:P55)</f>
        <v>0</v>
      </c>
      <c r="O108" s="138">
        <f>SUM(Ethernet!Q39:Q55)</f>
        <v>0</v>
      </c>
      <c r="P108" s="138">
        <f>SUM(Ethernet!R39:R55)</f>
        <v>0</v>
      </c>
      <c r="Q108" s="138">
        <f>SUM(Ethernet!S39:S55)</f>
        <v>0</v>
      </c>
      <c r="R108" s="430">
        <f>SUM(Ethernet!T39:T55)</f>
        <v>0</v>
      </c>
      <c r="S108" s="476">
        <f>SUM(Ethernet!E167:E183)/10^6</f>
        <v>335.93431384868904</v>
      </c>
      <c r="T108" s="144">
        <f>SUM(Ethernet!F167:F183)/10^6</f>
        <v>418.56961418235812</v>
      </c>
      <c r="U108" s="144">
        <f>SUM(Ethernet!G167:G183)/10^6</f>
        <v>437.80703940519845</v>
      </c>
      <c r="V108" s="475">
        <f>SUM(Ethernet!H167:H183)/10^6</f>
        <v>447.41225315027708</v>
      </c>
      <c r="W108" s="476">
        <f>SUM(Ethernet!I167:I183)/10^6</f>
        <v>483.86533078916779</v>
      </c>
      <c r="X108" s="143">
        <f>SUM(Ethernet!J167:J183)/10^6</f>
        <v>504.98287273924382</v>
      </c>
      <c r="Y108" s="144">
        <f>SUM(Ethernet!K167:K183)/10^6</f>
        <v>0</v>
      </c>
      <c r="Z108" s="475">
        <f>SUM(Ethernet!L167:L183)/10^6</f>
        <v>0</v>
      </c>
      <c r="AA108" s="476">
        <f>SUM(Ethernet!M167:M183)/10^6</f>
        <v>0</v>
      </c>
      <c r="AB108" s="144">
        <f>SUM(Ethernet!N167:N183)/10^6</f>
        <v>0</v>
      </c>
      <c r="AC108" s="144">
        <f>SUM(Ethernet!O167:O183)/10^6</f>
        <v>0</v>
      </c>
      <c r="AD108" s="475">
        <f>SUM(Ethernet!P167:P183)/10^6</f>
        <v>0</v>
      </c>
      <c r="AE108" s="476">
        <f>SUM(Ethernet!Q167:Q183)/10^6</f>
        <v>0</v>
      </c>
      <c r="AF108" s="144">
        <f>SUM(Ethernet!R167:R183)/10^6</f>
        <v>0</v>
      </c>
      <c r="AG108" s="144">
        <f>SUM(Ethernet!S167:S183)/10^6</f>
        <v>0</v>
      </c>
      <c r="AH108" s="475">
        <f>SUM(Ethernet!T167:T183)/10^6</f>
        <v>0</v>
      </c>
    </row>
    <row r="109" spans="2:34">
      <c r="B109" s="1778" t="s">
        <v>469</v>
      </c>
      <c r="C109" s="1782">
        <f>SUM(Ethernet!E56:E65)</f>
        <v>0</v>
      </c>
      <c r="D109" s="145">
        <f>SUM(Ethernet!F56:F65)</f>
        <v>0</v>
      </c>
      <c r="E109" s="145">
        <f>SUM(Ethernet!G56:G65)</f>
        <v>0</v>
      </c>
      <c r="F109" s="449">
        <f>SUM(Ethernet!H56:H65)</f>
        <v>0</v>
      </c>
      <c r="G109" s="145">
        <f>SUM(Ethernet!I56:I65)</f>
        <v>0</v>
      </c>
      <c r="H109" s="145">
        <f>SUM(Ethernet!J56:J65)</f>
        <v>0</v>
      </c>
      <c r="I109" s="145">
        <f>SUM(Ethernet!K56:K65)</f>
        <v>0</v>
      </c>
      <c r="J109" s="449">
        <f>SUM(Ethernet!L56:L65)</f>
        <v>0</v>
      </c>
      <c r="K109" s="145">
        <f>SUM(Ethernet!M56:M65)</f>
        <v>0</v>
      </c>
      <c r="L109" s="145">
        <f>SUM(Ethernet!N56:N65)</f>
        <v>0</v>
      </c>
      <c r="M109" s="145">
        <f>SUM(Ethernet!O56:O65)</f>
        <v>0</v>
      </c>
      <c r="N109" s="449">
        <f>SUM(Ethernet!P56:P65)</f>
        <v>0</v>
      </c>
      <c r="O109" s="145">
        <f>SUM(Ethernet!Q56:Q65)</f>
        <v>0</v>
      </c>
      <c r="P109" s="145">
        <f>SUM(Ethernet!R56:R65)</f>
        <v>0</v>
      </c>
      <c r="Q109" s="145">
        <f>SUM(Ethernet!S56:S65)</f>
        <v>0</v>
      </c>
      <c r="R109" s="449">
        <f>SUM(Ethernet!T56:T65)</f>
        <v>0</v>
      </c>
      <c r="S109" s="476">
        <f>SUM(Ethernet!E184:E193)/10^6</f>
        <v>0</v>
      </c>
      <c r="T109" s="143">
        <f>SUM(Ethernet!F184:F193)/10^6</f>
        <v>0</v>
      </c>
      <c r="U109" s="143">
        <f>SUM(Ethernet!G184:G193)/10^6</f>
        <v>0</v>
      </c>
      <c r="V109" s="475">
        <f>SUM(Ethernet!H184:H193)/10^6</f>
        <v>0</v>
      </c>
      <c r="W109" s="604">
        <f>SUM(Ethernet!I184:I193)/10^6</f>
        <v>0</v>
      </c>
      <c r="X109" s="143">
        <f>SUM(Ethernet!J184:J193)/10^6</f>
        <v>0</v>
      </c>
      <c r="Y109" s="143">
        <f>SUM(Ethernet!K184:K193)/10^6</f>
        <v>0</v>
      </c>
      <c r="Z109" s="475">
        <f>SUM(Ethernet!L184:L193)/10^6</f>
        <v>0</v>
      </c>
      <c r="AA109" s="604">
        <f>SUM(Ethernet!M184:M193)/10^6</f>
        <v>0</v>
      </c>
      <c r="AB109" s="143">
        <f>SUM(Ethernet!N184:N193)/10^6</f>
        <v>0</v>
      </c>
      <c r="AC109" s="143">
        <f>SUM(Ethernet!O184:O193)/10^6</f>
        <v>0</v>
      </c>
      <c r="AD109" s="475">
        <f>SUM(Ethernet!P184:P193)/10^6</f>
        <v>0</v>
      </c>
      <c r="AE109" s="604">
        <f>SUM(Ethernet!Q184:Q193)/10^6</f>
        <v>0</v>
      </c>
      <c r="AF109" s="143">
        <f>SUM(Ethernet!R184:R193)/10^6</f>
        <v>0</v>
      </c>
      <c r="AG109" s="143">
        <f>SUM(Ethernet!S184:S193)/10^6</f>
        <v>0</v>
      </c>
      <c r="AH109" s="475">
        <f>SUM(Ethernet!T184:T193)/10^6</f>
        <v>0</v>
      </c>
    </row>
    <row r="110" spans="2:34">
      <c r="B110" s="1784" t="s">
        <v>209</v>
      </c>
      <c r="C110" s="154">
        <f>SUM(C103:C109)</f>
        <v>8580305</v>
      </c>
      <c r="D110" s="146">
        <f t="shared" ref="D110:P110" si="19">SUM(D103:D109)</f>
        <v>9091904</v>
      </c>
      <c r="E110" s="146">
        <f t="shared" si="19"/>
        <v>9176437</v>
      </c>
      <c r="F110" s="450">
        <f t="shared" si="19"/>
        <v>9611985</v>
      </c>
      <c r="G110" s="146">
        <f t="shared" si="19"/>
        <v>10711096.6</v>
      </c>
      <c r="H110" s="146">
        <f t="shared" si="19"/>
        <v>11833592.9</v>
      </c>
      <c r="I110" s="146">
        <f t="shared" si="19"/>
        <v>0</v>
      </c>
      <c r="J110" s="450">
        <f t="shared" si="19"/>
        <v>0</v>
      </c>
      <c r="K110" s="146">
        <f t="shared" si="19"/>
        <v>0</v>
      </c>
      <c r="L110" s="146">
        <f t="shared" si="19"/>
        <v>0</v>
      </c>
      <c r="M110" s="146">
        <f t="shared" si="19"/>
        <v>0</v>
      </c>
      <c r="N110" s="450">
        <f t="shared" si="19"/>
        <v>0</v>
      </c>
      <c r="O110" s="146">
        <f t="shared" si="19"/>
        <v>0</v>
      </c>
      <c r="P110" s="146">
        <f t="shared" si="19"/>
        <v>0</v>
      </c>
      <c r="Q110" s="146">
        <f t="shared" ref="Q110:R110" si="20">SUM(Q103:Q109)</f>
        <v>0</v>
      </c>
      <c r="R110" s="450">
        <f t="shared" si="20"/>
        <v>0</v>
      </c>
      <c r="S110" s="435">
        <f>SUM(S103:S109)</f>
        <v>699.77384424883996</v>
      </c>
      <c r="T110" s="435">
        <f t="shared" ref="T110:AH110" si="21">SUM(T103:T109)</f>
        <v>805.0930388251976</v>
      </c>
      <c r="U110" s="435">
        <f t="shared" si="21"/>
        <v>795.33410073224445</v>
      </c>
      <c r="V110" s="457">
        <f t="shared" si="21"/>
        <v>800.58143927820538</v>
      </c>
      <c r="W110" s="435">
        <f t="shared" si="21"/>
        <v>792.37400285312606</v>
      </c>
      <c r="X110" s="435">
        <f t="shared" si="21"/>
        <v>814.62712962668979</v>
      </c>
      <c r="Y110" s="435">
        <f t="shared" si="21"/>
        <v>0</v>
      </c>
      <c r="Z110" s="457">
        <f t="shared" si="21"/>
        <v>0</v>
      </c>
      <c r="AA110" s="435">
        <f t="shared" si="21"/>
        <v>0</v>
      </c>
      <c r="AB110" s="435">
        <f t="shared" si="21"/>
        <v>0</v>
      </c>
      <c r="AC110" s="435">
        <f t="shared" si="21"/>
        <v>0</v>
      </c>
      <c r="AD110" s="457">
        <f t="shared" si="21"/>
        <v>0</v>
      </c>
      <c r="AE110" s="435">
        <f t="shared" si="21"/>
        <v>0</v>
      </c>
      <c r="AF110" s="435">
        <f t="shared" si="21"/>
        <v>0</v>
      </c>
      <c r="AG110" s="435">
        <f t="shared" si="21"/>
        <v>0</v>
      </c>
      <c r="AH110" s="457">
        <f t="shared" si="21"/>
        <v>0</v>
      </c>
    </row>
    <row r="111" spans="2:34">
      <c r="B111" s="140"/>
      <c r="C111" s="914">
        <f>(Ethernet!E67-Ethernet!E66)-C110</f>
        <v>0</v>
      </c>
      <c r="D111" s="914">
        <f>(Ethernet!F67-Ethernet!F66)-D110</f>
        <v>0</v>
      </c>
      <c r="E111" s="914">
        <f>(Ethernet!G67-Ethernet!G66)-E110</f>
        <v>0</v>
      </c>
      <c r="F111" s="914">
        <f>(Ethernet!H67-Ethernet!H66)-F110</f>
        <v>0</v>
      </c>
      <c r="G111" s="914">
        <f>(Ethernet!I67-Ethernet!I66)-G110</f>
        <v>0</v>
      </c>
      <c r="H111" s="914">
        <f>(Ethernet!J67-Ethernet!J66)-H110</f>
        <v>0</v>
      </c>
      <c r="I111" s="914">
        <f>(Ethernet!K67-Ethernet!K66)-I110</f>
        <v>0</v>
      </c>
      <c r="J111" s="914">
        <f>(Ethernet!L67-Ethernet!L66)-J110</f>
        <v>0</v>
      </c>
      <c r="K111" s="914">
        <f>(Ethernet!M67-Ethernet!M66)-K110</f>
        <v>0</v>
      </c>
      <c r="L111" s="914">
        <f>(Ethernet!N67-Ethernet!N66)-L110</f>
        <v>0</v>
      </c>
      <c r="M111" s="914">
        <f>(Ethernet!O67-Ethernet!O66)-M110</f>
        <v>0</v>
      </c>
      <c r="N111" s="914">
        <f>(Ethernet!P67-Ethernet!P66)-N110</f>
        <v>0</v>
      </c>
      <c r="O111" s="914">
        <f>(Ethernet!Q67-Ethernet!Q66)-O110</f>
        <v>0</v>
      </c>
      <c r="P111" s="914">
        <f>(Ethernet!R67-Ethernet!R66)-P110</f>
        <v>0</v>
      </c>
      <c r="Q111" s="914">
        <f>(Ethernet!S67-Ethernet!S66)-Q110</f>
        <v>0</v>
      </c>
      <c r="R111" s="914">
        <f>(Ethernet!T67-Ethernet!T66)-R110</f>
        <v>0</v>
      </c>
    </row>
    <row r="112" spans="2:34">
      <c r="B112" s="140"/>
      <c r="C112" s="148"/>
      <c r="D112" s="148"/>
      <c r="E112" s="148"/>
      <c r="F112" s="148"/>
      <c r="G112" s="123"/>
      <c r="H112" s="149"/>
      <c r="I112" s="123"/>
      <c r="J112" s="150"/>
      <c r="K112" s="150"/>
      <c r="L112" s="150"/>
      <c r="M112" s="150"/>
      <c r="N112" s="150"/>
      <c r="O112" s="150"/>
      <c r="P112" s="150"/>
      <c r="Q112" s="150"/>
      <c r="R112" s="150"/>
    </row>
    <row r="113" spans="2:18" ht="18">
      <c r="B113" s="1762" t="s">
        <v>20</v>
      </c>
      <c r="C113" s="148"/>
      <c r="D113" s="148"/>
      <c r="E113" s="148"/>
      <c r="F113" s="148"/>
      <c r="G113" s="123"/>
      <c r="H113" s="149"/>
      <c r="I113" s="123"/>
      <c r="J113" s="120"/>
      <c r="K113" s="120"/>
      <c r="L113" s="120"/>
      <c r="M113" s="120"/>
      <c r="N113" s="120"/>
      <c r="O113" s="120"/>
      <c r="P113" s="120"/>
      <c r="Q113" s="120"/>
      <c r="R113" s="120"/>
    </row>
    <row r="114" spans="2:18">
      <c r="B114" s="140"/>
      <c r="G114" s="123"/>
      <c r="H114" s="123"/>
      <c r="I114" s="123"/>
      <c r="J114" s="120"/>
      <c r="K114" s="120"/>
      <c r="L114" s="120"/>
      <c r="M114" s="120"/>
      <c r="N114" s="120"/>
      <c r="O114" s="120"/>
      <c r="P114" s="120"/>
      <c r="Q114" s="120"/>
      <c r="R114" s="120"/>
    </row>
    <row r="115" spans="2:18">
      <c r="B115" s="140"/>
      <c r="G115" s="123"/>
      <c r="H115" s="123"/>
      <c r="I115" s="123"/>
      <c r="J115" s="120"/>
      <c r="K115" s="120"/>
      <c r="L115" s="120"/>
      <c r="M115" s="120"/>
      <c r="N115" s="120"/>
      <c r="O115" s="120"/>
      <c r="P115" s="120"/>
      <c r="Q115" s="120"/>
      <c r="R115" s="120"/>
    </row>
    <row r="116" spans="2:18">
      <c r="B116" s="140"/>
      <c r="G116" s="123"/>
      <c r="H116" s="123"/>
      <c r="I116" s="123"/>
      <c r="J116" s="120"/>
      <c r="K116" s="120"/>
      <c r="L116" s="120"/>
      <c r="M116" s="120"/>
      <c r="N116" s="120"/>
      <c r="O116" s="120"/>
      <c r="P116" s="120"/>
      <c r="Q116" s="120"/>
      <c r="R116" s="120"/>
    </row>
    <row r="117" spans="2:18">
      <c r="B117" s="140"/>
      <c r="G117" s="123"/>
      <c r="H117" s="123"/>
      <c r="I117" s="123"/>
      <c r="J117" s="120"/>
      <c r="K117" s="120"/>
      <c r="L117" s="120"/>
      <c r="M117" s="120"/>
      <c r="N117" s="120"/>
      <c r="O117" s="120"/>
      <c r="P117" s="120"/>
      <c r="Q117" s="120"/>
      <c r="R117" s="120"/>
    </row>
    <row r="118" spans="2:18">
      <c r="B118" s="140"/>
      <c r="G118" s="123"/>
      <c r="H118" s="123"/>
      <c r="I118" s="123"/>
      <c r="J118" s="120"/>
      <c r="K118" s="120"/>
      <c r="L118" s="120"/>
      <c r="M118" s="120"/>
      <c r="N118" s="120"/>
      <c r="O118" s="120"/>
      <c r="P118" s="120"/>
      <c r="Q118" s="120"/>
      <c r="R118" s="120"/>
    </row>
    <row r="119" spans="2:18">
      <c r="B119" s="140"/>
      <c r="G119" s="123"/>
      <c r="H119" s="123"/>
      <c r="I119" s="123"/>
      <c r="J119" s="120"/>
      <c r="K119" s="120"/>
      <c r="L119" s="120"/>
      <c r="M119" s="120"/>
      <c r="N119" s="120"/>
      <c r="O119" s="120"/>
      <c r="P119" s="120"/>
      <c r="Q119" s="120"/>
      <c r="R119" s="120"/>
    </row>
    <row r="120" spans="2:18">
      <c r="B120" s="140"/>
      <c r="G120" s="123"/>
      <c r="H120" s="123"/>
      <c r="I120" s="123"/>
    </row>
    <row r="121" spans="2:18">
      <c r="B121" s="140"/>
      <c r="C121" s="151"/>
      <c r="D121" s="151"/>
      <c r="E121" s="151"/>
      <c r="F121" s="151"/>
      <c r="G121" s="123"/>
      <c r="H121" s="123"/>
      <c r="I121" s="123"/>
    </row>
    <row r="122" spans="2:18">
      <c r="B122" s="140"/>
      <c r="C122" s="151"/>
      <c r="D122" s="151"/>
      <c r="E122" s="151"/>
      <c r="F122" s="151"/>
      <c r="G122" s="123"/>
      <c r="H122" s="123"/>
      <c r="I122" s="123"/>
    </row>
    <row r="123" spans="2:18">
      <c r="B123" s="140"/>
      <c r="C123" s="151"/>
      <c r="D123" s="151"/>
      <c r="E123" s="151"/>
      <c r="F123" s="151"/>
      <c r="G123" s="123"/>
      <c r="H123" s="123"/>
      <c r="I123" s="123"/>
    </row>
    <row r="124" spans="2:18">
      <c r="B124" s="140"/>
      <c r="C124" s="151"/>
      <c r="D124" s="151"/>
      <c r="E124" s="151"/>
      <c r="F124" s="151"/>
      <c r="G124" s="123"/>
      <c r="H124" s="123"/>
      <c r="I124" s="123"/>
    </row>
    <row r="125" spans="2:18">
      <c r="B125" s="140"/>
      <c r="C125" s="151"/>
      <c r="D125" s="151"/>
      <c r="E125" s="151"/>
      <c r="F125" s="151"/>
      <c r="G125" s="123"/>
      <c r="H125" s="123"/>
      <c r="I125" s="123"/>
    </row>
    <row r="126" spans="2:18">
      <c r="B126" s="140"/>
      <c r="C126" s="151"/>
      <c r="D126" s="151"/>
      <c r="E126" s="151"/>
      <c r="F126" s="151"/>
      <c r="G126" s="123"/>
      <c r="H126" s="123"/>
      <c r="I126" s="123"/>
    </row>
    <row r="127" spans="2:18">
      <c r="B127" s="140"/>
      <c r="C127" s="151"/>
      <c r="D127" s="151"/>
      <c r="E127" s="151"/>
      <c r="F127" s="151"/>
      <c r="G127" s="123"/>
      <c r="H127" s="123"/>
      <c r="I127" s="123"/>
    </row>
    <row r="128" spans="2:18">
      <c r="B128" s="140"/>
      <c r="C128" s="151"/>
      <c r="D128" s="151"/>
      <c r="E128" s="151"/>
      <c r="F128" s="151"/>
      <c r="G128" s="123"/>
      <c r="H128" s="123"/>
      <c r="I128" s="123"/>
    </row>
    <row r="129" spans="2:34">
      <c r="B129" s="140"/>
      <c r="C129" s="151"/>
      <c r="D129" s="151"/>
      <c r="E129" s="151"/>
      <c r="F129" s="151"/>
      <c r="G129" s="123"/>
      <c r="H129" s="123"/>
      <c r="I129" s="123"/>
    </row>
    <row r="130" spans="2:34">
      <c r="B130" s="140"/>
      <c r="C130" s="151"/>
      <c r="D130" s="151"/>
      <c r="E130" s="151"/>
      <c r="F130" s="151"/>
      <c r="G130" s="123"/>
      <c r="H130" s="123"/>
      <c r="I130" s="123"/>
    </row>
    <row r="131" spans="2:34">
      <c r="B131" s="140"/>
      <c r="C131" s="151"/>
      <c r="D131" s="151"/>
      <c r="E131" s="151"/>
      <c r="F131" s="151"/>
      <c r="G131" s="123"/>
      <c r="H131" s="123"/>
      <c r="I131" s="123"/>
    </row>
    <row r="132" spans="2:34">
      <c r="B132" s="140"/>
      <c r="C132" s="151"/>
      <c r="D132" s="151"/>
      <c r="E132" s="151"/>
      <c r="F132" s="151"/>
      <c r="G132" s="123"/>
      <c r="H132" s="123"/>
      <c r="I132" s="123"/>
    </row>
    <row r="133" spans="2:34">
      <c r="B133" s="140"/>
      <c r="C133" s="151"/>
      <c r="D133" s="151"/>
      <c r="E133" s="151"/>
      <c r="F133" s="151"/>
      <c r="G133" s="123"/>
      <c r="H133" s="123"/>
      <c r="I133" s="123"/>
    </row>
    <row r="134" spans="2:34" ht="14.5">
      <c r="B134" s="727" t="s">
        <v>20</v>
      </c>
      <c r="C134" s="151"/>
      <c r="D134" s="151"/>
      <c r="E134" s="151"/>
      <c r="F134" s="151"/>
      <c r="Q134" s="60"/>
      <c r="R134" s="14"/>
      <c r="W134" s="727" t="str">
        <f>B134</f>
        <v>Fibre Channel</v>
      </c>
      <c r="AG134" s="60"/>
      <c r="AH134" s="14"/>
    </row>
    <row r="135" spans="2:34" ht="13">
      <c r="B135" s="1908" t="s">
        <v>453</v>
      </c>
      <c r="C135" s="1781"/>
      <c r="D135" s="575"/>
      <c r="E135" s="575"/>
      <c r="F135" s="575"/>
      <c r="G135" s="575"/>
      <c r="H135" s="575"/>
      <c r="I135" s="575"/>
      <c r="J135" s="575"/>
      <c r="K135" s="575" t="s">
        <v>206</v>
      </c>
      <c r="L135" s="575"/>
      <c r="M135" s="575"/>
      <c r="N135" s="575"/>
      <c r="O135" s="575"/>
      <c r="P135" s="575"/>
      <c r="Q135" s="575"/>
      <c r="R135" s="575"/>
      <c r="S135" s="559"/>
      <c r="T135" s="575"/>
      <c r="U135" s="575"/>
      <c r="V135" s="575"/>
      <c r="W135" s="1760"/>
      <c r="X135" s="575"/>
      <c r="Y135" s="575"/>
      <c r="Z135" s="575"/>
      <c r="AA135" s="575" t="s">
        <v>363</v>
      </c>
      <c r="AB135" s="575"/>
      <c r="AC135" s="575"/>
      <c r="AD135" s="575"/>
      <c r="AE135" s="575"/>
      <c r="AF135" s="575"/>
      <c r="AG135" s="575"/>
      <c r="AH135" s="575"/>
    </row>
    <row r="136" spans="2:34" ht="13.5" thickBot="1">
      <c r="B136" s="1909" t="s">
        <v>208</v>
      </c>
      <c r="C136" s="345" t="str">
        <f t="shared" ref="C136:I136" si="22">C68</f>
        <v>1Q 17</v>
      </c>
      <c r="D136" s="344" t="str">
        <f t="shared" si="22"/>
        <v>2Q 17</v>
      </c>
      <c r="E136" s="344" t="str">
        <f t="shared" si="22"/>
        <v>3Q 17</v>
      </c>
      <c r="F136" s="406" t="str">
        <f t="shared" si="22"/>
        <v>4Q 17</v>
      </c>
      <c r="G136" s="405" t="str">
        <f t="shared" si="22"/>
        <v>1Q 18</v>
      </c>
      <c r="H136" s="344" t="str">
        <f t="shared" si="22"/>
        <v>2Q 18</v>
      </c>
      <c r="I136" s="344" t="str">
        <f t="shared" si="22"/>
        <v>3Q 18</v>
      </c>
      <c r="J136" s="406" t="str">
        <f>J$68</f>
        <v>4Q 18</v>
      </c>
      <c r="K136" s="405" t="str">
        <f t="shared" ref="K136:AB136" si="23">K$68</f>
        <v>1Q 19</v>
      </c>
      <c r="L136" s="344" t="str">
        <f t="shared" si="23"/>
        <v>2Q 19</v>
      </c>
      <c r="M136" s="344" t="s">
        <v>139</v>
      </c>
      <c r="N136" s="406" t="s">
        <v>140</v>
      </c>
      <c r="O136" s="405" t="s">
        <v>141</v>
      </c>
      <c r="P136" s="344" t="s">
        <v>142</v>
      </c>
      <c r="Q136" s="344" t="s">
        <v>143</v>
      </c>
      <c r="R136" s="406" t="s">
        <v>144</v>
      </c>
      <c r="S136" s="405" t="str">
        <f t="shared" si="23"/>
        <v>1Q 17</v>
      </c>
      <c r="T136" s="344" t="str">
        <f t="shared" si="23"/>
        <v>2Q 17</v>
      </c>
      <c r="U136" s="344" t="str">
        <f t="shared" si="23"/>
        <v>3Q 17</v>
      </c>
      <c r="V136" s="705" t="str">
        <f t="shared" si="23"/>
        <v>4Q 17</v>
      </c>
      <c r="W136" s="405" t="str">
        <f t="shared" si="23"/>
        <v>1Q 18</v>
      </c>
      <c r="X136" s="344" t="str">
        <f t="shared" si="23"/>
        <v>2Q 18</v>
      </c>
      <c r="Y136" s="344" t="str">
        <f t="shared" si="23"/>
        <v>3Q 18</v>
      </c>
      <c r="Z136" s="705" t="str">
        <f t="shared" si="23"/>
        <v>4Q 18</v>
      </c>
      <c r="AA136" s="345" t="str">
        <f t="shared" si="23"/>
        <v>1Q 19</v>
      </c>
      <c r="AB136" s="344" t="str">
        <f t="shared" si="23"/>
        <v>2Q 19</v>
      </c>
      <c r="AC136" s="344" t="s">
        <v>139</v>
      </c>
      <c r="AD136" s="406" t="s">
        <v>140</v>
      </c>
      <c r="AE136" s="405" t="s">
        <v>141</v>
      </c>
      <c r="AF136" s="344" t="s">
        <v>142</v>
      </c>
      <c r="AG136" s="344" t="s">
        <v>143</v>
      </c>
      <c r="AH136" s="406" t="s">
        <v>144</v>
      </c>
    </row>
    <row r="137" spans="2:34">
      <c r="B137" s="1786" t="s">
        <v>478</v>
      </c>
      <c r="C137" s="1785">
        <f>SUM('Fibre Channel'!D9:D11)</f>
        <v>337350</v>
      </c>
      <c r="D137" s="152">
        <f>SUM('Fibre Channel'!E9:E11)</f>
        <v>271370</v>
      </c>
      <c r="E137" s="433">
        <f>SUM('Fibre Channel'!F9:F11)</f>
        <v>278699</v>
      </c>
      <c r="F137" s="452">
        <f>SUM('Fibre Channel'!G9:G11)</f>
        <v>230054</v>
      </c>
      <c r="G137" s="152">
        <f>SUM('Fibre Channel'!H9:H11)</f>
        <v>245877</v>
      </c>
      <c r="H137" s="152">
        <f>SUM('Fibre Channel'!I9:I11)</f>
        <v>236000</v>
      </c>
      <c r="I137" s="663">
        <f>SUM('Fibre Channel'!J9:J11)</f>
        <v>0</v>
      </c>
      <c r="J137" s="664">
        <f>SUM('Fibre Channel'!K9:K11)</f>
        <v>0</v>
      </c>
      <c r="K137" s="152">
        <f>SUM('Fibre Channel'!L9:L11)</f>
        <v>0</v>
      </c>
      <c r="L137" s="152">
        <f>SUM('Fibre Channel'!M9:M11)</f>
        <v>0</v>
      </c>
      <c r="M137" s="152">
        <f>SUM('Fibre Channel'!N9:N11)</f>
        <v>0</v>
      </c>
      <c r="N137" s="664">
        <f>SUM('Fibre Channel'!O9:O11)</f>
        <v>0</v>
      </c>
      <c r="O137" s="152">
        <f>SUM('Fibre Channel'!P9:P11)</f>
        <v>0</v>
      </c>
      <c r="P137" s="152">
        <f>SUM('Fibre Channel'!Q9:Q11)</f>
        <v>0</v>
      </c>
      <c r="Q137" s="152">
        <f>SUM('Fibre Channel'!R9:R11)</f>
        <v>0</v>
      </c>
      <c r="R137" s="664">
        <f>SUM('Fibre Channel'!S9:S11)</f>
        <v>0</v>
      </c>
      <c r="S137" s="979">
        <f>SUM('Fibre Channel'!D43:D45)/10^6</f>
        <v>4.2239630000000004</v>
      </c>
      <c r="T137" s="434">
        <f>SUM('Fibre Channel'!E43:E45)/10^6</f>
        <v>3.814257</v>
      </c>
      <c r="U137" s="434">
        <f>SUM('Fibre Channel'!F43:F45)/10^6</f>
        <v>3.4903749999999936</v>
      </c>
      <c r="V137" s="980">
        <f>SUM('Fibre Channel'!G43:G45)/10^6</f>
        <v>3.4328349999999976</v>
      </c>
      <c r="W137" s="434">
        <f>SUM('Fibre Channel'!H43:H45)/10^6</f>
        <v>2.9970250000000016</v>
      </c>
      <c r="X137" s="434">
        <f>SUM('Fibre Channel'!I43:I45)/10^6</f>
        <v>3.1795020000000065</v>
      </c>
      <c r="Y137" s="662">
        <f>SUM('Fibre Channel'!J43:J45)/10^6</f>
        <v>0</v>
      </c>
      <c r="Z137" s="980">
        <f>SUM('Fibre Channel'!K43:K45)/10^6</f>
        <v>0</v>
      </c>
      <c r="AA137" s="439">
        <f>SUM('Fibre Channel'!L43:L45)/10^6</f>
        <v>0</v>
      </c>
      <c r="AB137" s="434">
        <f>SUM('Fibre Channel'!M43:M45)/10^6</f>
        <v>0</v>
      </c>
      <c r="AC137" s="434">
        <f>SUM('Fibre Channel'!N43:N45)/10^6</f>
        <v>0</v>
      </c>
      <c r="AD137" s="982">
        <f>SUM('Fibre Channel'!O43:O45)/10^6</f>
        <v>0</v>
      </c>
      <c r="AE137" s="439">
        <f>SUM('Fibre Channel'!P43:P45)/10^6</f>
        <v>0</v>
      </c>
      <c r="AF137" s="434">
        <f>SUM('Fibre Channel'!Q43:Q45)/10^6</f>
        <v>0</v>
      </c>
      <c r="AG137" s="434">
        <f>SUM('Fibre Channel'!R43:R45)/10^6</f>
        <v>0</v>
      </c>
      <c r="AH137" s="982">
        <f>SUM('Fibre Channel'!S43:S45)/10^6</f>
        <v>0</v>
      </c>
    </row>
    <row r="138" spans="2:34">
      <c r="B138" s="1787" t="s">
        <v>479</v>
      </c>
      <c r="C138" s="451">
        <f>SUM('Fibre Channel'!D12:D13)</f>
        <v>694848</v>
      </c>
      <c r="D138" s="153">
        <f>SUM('Fibre Channel'!E12:E13)</f>
        <v>573495</v>
      </c>
      <c r="E138" s="433">
        <f>SUM('Fibre Channel'!F12:F13)</f>
        <v>556992</v>
      </c>
      <c r="F138" s="453">
        <f>SUM('Fibre Channel'!G12:G13)</f>
        <v>621670</v>
      </c>
      <c r="G138" s="153">
        <f>SUM('Fibre Channel'!H12:H13)</f>
        <v>414819</v>
      </c>
      <c r="H138" s="153">
        <f>SUM('Fibre Channel'!I12:I13)</f>
        <v>401563</v>
      </c>
      <c r="I138" s="433">
        <f>SUM('Fibre Channel'!J12:J13)</f>
        <v>0</v>
      </c>
      <c r="J138" s="661">
        <f>SUM('Fibre Channel'!K12:K13)</f>
        <v>0</v>
      </c>
      <c r="K138" s="153">
        <f>SUM('Fibre Channel'!L12:L13)</f>
        <v>0</v>
      </c>
      <c r="L138" s="153">
        <f>SUM('Fibre Channel'!M12:M13)</f>
        <v>0</v>
      </c>
      <c r="M138" s="153">
        <f>SUM('Fibre Channel'!N12:N13)</f>
        <v>0</v>
      </c>
      <c r="N138" s="661">
        <f>SUM('Fibre Channel'!O12:O13)</f>
        <v>0</v>
      </c>
      <c r="O138" s="153">
        <f>SUM('Fibre Channel'!P12:P13)</f>
        <v>0</v>
      </c>
      <c r="P138" s="153">
        <f>SUM('Fibre Channel'!Q12:Q13)</f>
        <v>0</v>
      </c>
      <c r="Q138" s="153">
        <f>SUM('Fibre Channel'!R12:R13)</f>
        <v>0</v>
      </c>
      <c r="R138" s="661">
        <f>SUM('Fibre Channel'!S12:S13)</f>
        <v>0</v>
      </c>
      <c r="S138" s="981">
        <f>SUM('Fibre Channel'!D46:D47)/10^6</f>
        <v>10.408296999999999</v>
      </c>
      <c r="T138" s="434">
        <f>SUM('Fibre Channel'!E46:E47)/10^6</f>
        <v>8.2756279999999993</v>
      </c>
      <c r="U138" s="434">
        <f>SUM('Fibre Channel'!F46:F47)/10^6</f>
        <v>7.8125869999999953</v>
      </c>
      <c r="V138" s="982">
        <f>SUM('Fibre Channel'!G46:G47)/10^6</f>
        <v>8.1308419999999924</v>
      </c>
      <c r="W138" s="434">
        <f>SUM('Fibre Channel'!H46:H47)/10^6</f>
        <v>5.3192940000000091</v>
      </c>
      <c r="X138" s="434">
        <f>SUM('Fibre Channel'!I46:I47)/10^6</f>
        <v>5.1641990000000035</v>
      </c>
      <c r="Y138" s="439">
        <f>SUM('Fibre Channel'!J46:J47)/10^6</f>
        <v>0</v>
      </c>
      <c r="Z138" s="982">
        <f>SUM('Fibre Channel'!K46:K47)/10^6</f>
        <v>0</v>
      </c>
      <c r="AA138" s="439">
        <f>SUM('Fibre Channel'!L46:L47)/10^6</f>
        <v>0</v>
      </c>
      <c r="AB138" s="434">
        <f>SUM('Fibre Channel'!M46:M47)/10^6</f>
        <v>0</v>
      </c>
      <c r="AC138" s="434">
        <f>SUM('Fibre Channel'!N46:N47)/10^6</f>
        <v>0</v>
      </c>
      <c r="AD138" s="982">
        <f>SUM('Fibre Channel'!O46:O47)/10^6</f>
        <v>0</v>
      </c>
      <c r="AE138" s="439">
        <f>SUM('Fibre Channel'!P46:P47)/10^6</f>
        <v>0</v>
      </c>
      <c r="AF138" s="434">
        <f>SUM('Fibre Channel'!Q46:Q47)/10^6</f>
        <v>0</v>
      </c>
      <c r="AG138" s="434">
        <f>SUM('Fibre Channel'!R46:R47)/10^6</f>
        <v>0</v>
      </c>
      <c r="AH138" s="982">
        <f>SUM('Fibre Channel'!S46:S47)/10^6</f>
        <v>0</v>
      </c>
    </row>
    <row r="139" spans="2:34" s="120" customFormat="1">
      <c r="B139" s="1787" t="s">
        <v>480</v>
      </c>
      <c r="C139" s="451">
        <f>SUM('Fibre Channel'!D14:D15)</f>
        <v>931261</v>
      </c>
      <c r="D139" s="153">
        <f>SUM('Fibre Channel'!E14:E15)</f>
        <v>1271842</v>
      </c>
      <c r="E139" s="433">
        <f>SUM('Fibre Channel'!F14:F15)</f>
        <v>1365342</v>
      </c>
      <c r="F139" s="453">
        <f>SUM('Fibre Channel'!G14:G15)</f>
        <v>1255263</v>
      </c>
      <c r="G139" s="153">
        <f>SUM('Fibre Channel'!H14:H15)</f>
        <v>1105003</v>
      </c>
      <c r="H139" s="153">
        <f>SUM('Fibre Channel'!I14:I15)</f>
        <v>1344583</v>
      </c>
      <c r="I139" s="433">
        <f>SUM('Fibre Channel'!J14:J15)</f>
        <v>0</v>
      </c>
      <c r="J139" s="661">
        <f>SUM('Fibre Channel'!K14:K15)</f>
        <v>0</v>
      </c>
      <c r="K139" s="153">
        <f>SUM('Fibre Channel'!L14:L15)</f>
        <v>0</v>
      </c>
      <c r="L139" s="153">
        <f>SUM('Fibre Channel'!M14:M15)</f>
        <v>0</v>
      </c>
      <c r="M139" s="153">
        <f>SUM('Fibre Channel'!N14:N15)</f>
        <v>0</v>
      </c>
      <c r="N139" s="661">
        <f>SUM('Fibre Channel'!O14:O15)</f>
        <v>0</v>
      </c>
      <c r="O139" s="153">
        <f>SUM('Fibre Channel'!P14:P15)</f>
        <v>0</v>
      </c>
      <c r="P139" s="153">
        <f>SUM('Fibre Channel'!Q14:Q15)</f>
        <v>0</v>
      </c>
      <c r="Q139" s="153">
        <f>SUM('Fibre Channel'!R14:R15)</f>
        <v>0</v>
      </c>
      <c r="R139" s="661">
        <f>SUM('Fibre Channel'!S14:S15)</f>
        <v>0</v>
      </c>
      <c r="S139" s="981">
        <f>SUM('Fibre Channel'!D48:D49)/10^6</f>
        <v>30.385957000000001</v>
      </c>
      <c r="T139" s="434">
        <f>SUM('Fibre Channel'!E48:E49)/10^6</f>
        <v>40.019958000000003</v>
      </c>
      <c r="U139" s="434">
        <f>SUM('Fibre Channel'!F48:F49)/10^6</f>
        <v>40.938776999999952</v>
      </c>
      <c r="V139" s="982">
        <f>SUM('Fibre Channel'!G48:G49)/10^6</f>
        <v>38.331254000000001</v>
      </c>
      <c r="W139" s="434">
        <f>SUM('Fibre Channel'!H48:H49)/10^6</f>
        <v>29.846032000000019</v>
      </c>
      <c r="X139" s="434">
        <f>SUM('Fibre Channel'!I48:I49)/10^6</f>
        <v>35.087321000000024</v>
      </c>
      <c r="Y139" s="439">
        <f>SUM('Fibre Channel'!J48:J49)/10^6</f>
        <v>0</v>
      </c>
      <c r="Z139" s="982">
        <f>SUM('Fibre Channel'!K48:K49)/10^6</f>
        <v>0</v>
      </c>
      <c r="AA139" s="439">
        <f>SUM('Fibre Channel'!L48:L49)/10^6</f>
        <v>0</v>
      </c>
      <c r="AB139" s="434">
        <f>SUM('Fibre Channel'!M48:M49)/10^6</f>
        <v>0</v>
      </c>
      <c r="AC139" s="434">
        <f>SUM('Fibre Channel'!N48:N49)/10^6</f>
        <v>0</v>
      </c>
      <c r="AD139" s="982">
        <f>SUM('Fibre Channel'!O48:O49)/10^6</f>
        <v>0</v>
      </c>
      <c r="AE139" s="439">
        <f>SUM('Fibre Channel'!P48:P49)/10^6</f>
        <v>0</v>
      </c>
      <c r="AF139" s="434">
        <f>SUM('Fibre Channel'!Q48:Q49)/10^6</f>
        <v>0</v>
      </c>
      <c r="AG139" s="434">
        <f>SUM('Fibre Channel'!R48:R49)/10^6</f>
        <v>0</v>
      </c>
      <c r="AH139" s="982">
        <f>SUM('Fibre Channel'!S48:S49)/10^6</f>
        <v>0</v>
      </c>
    </row>
    <row r="140" spans="2:34" s="120" customFormat="1">
      <c r="B140" s="1787" t="s">
        <v>481</v>
      </c>
      <c r="C140" s="451">
        <f>SUM('Fibre Channel'!D16:D17)</f>
        <v>83815</v>
      </c>
      <c r="D140" s="451">
        <f>SUM('Fibre Channel'!E16:E17)</f>
        <v>81620</v>
      </c>
      <c r="E140" s="433">
        <f>SUM('Fibre Channel'!F16:F17)</f>
        <v>112222</v>
      </c>
      <c r="F140" s="453">
        <f>SUM('Fibre Channel'!G16:G17)</f>
        <v>156527</v>
      </c>
      <c r="G140" s="451">
        <f>SUM('Fibre Channel'!H16:H17)</f>
        <v>182062</v>
      </c>
      <c r="H140" s="451">
        <f>SUM('Fibre Channel'!I16:I17)</f>
        <v>195782</v>
      </c>
      <c r="I140" s="433">
        <f>SUM('Fibre Channel'!J16:J17)</f>
        <v>0</v>
      </c>
      <c r="J140" s="661">
        <f>SUM('Fibre Channel'!K16:K17)</f>
        <v>0</v>
      </c>
      <c r="K140" s="451">
        <f>SUM('Fibre Channel'!L16:L17)</f>
        <v>0</v>
      </c>
      <c r="L140" s="451">
        <f>SUM('Fibre Channel'!M16:M17)</f>
        <v>0</v>
      </c>
      <c r="M140" s="451">
        <f>SUM('Fibre Channel'!N16:N17)</f>
        <v>0</v>
      </c>
      <c r="N140" s="661">
        <f>SUM('Fibre Channel'!O16:O17)</f>
        <v>0</v>
      </c>
      <c r="O140" s="451">
        <f>SUM('Fibre Channel'!P16:P17)</f>
        <v>0</v>
      </c>
      <c r="P140" s="451">
        <f>SUM('Fibre Channel'!Q16:Q17)</f>
        <v>0</v>
      </c>
      <c r="Q140" s="451">
        <f>SUM('Fibre Channel'!R16:R17)</f>
        <v>0</v>
      </c>
      <c r="R140" s="661">
        <f>SUM('Fibre Channel'!S16:S17)</f>
        <v>0</v>
      </c>
      <c r="S140" s="981">
        <f>SUM('Fibre Channel'!D50:D51)/10^6</f>
        <v>11.636746</v>
      </c>
      <c r="T140" s="434">
        <f>SUM('Fibre Channel'!E50:E51)/10^6</f>
        <v>10.602931</v>
      </c>
      <c r="U140" s="434">
        <f>SUM('Fibre Channel'!F50:F51)/10^6</f>
        <v>11.128902</v>
      </c>
      <c r="V140" s="982">
        <f>SUM('Fibre Channel'!G50:G51)/10^6</f>
        <v>13.501274999999994</v>
      </c>
      <c r="W140" s="434">
        <f>SUM('Fibre Channel'!H50:H51)/10^6</f>
        <v>12.797375000000004</v>
      </c>
      <c r="X140" s="434">
        <f>SUM('Fibre Channel'!I50:I51)/10^6</f>
        <v>12.526153999999998</v>
      </c>
      <c r="Y140" s="439">
        <f>SUM('Fibre Channel'!J50:J51)/10^6</f>
        <v>0</v>
      </c>
      <c r="Z140" s="982">
        <f>SUM('Fibre Channel'!K50:K51)/10^6</f>
        <v>0</v>
      </c>
      <c r="AA140" s="439">
        <f>SUM('Fibre Channel'!L50:L51)/10^6</f>
        <v>0</v>
      </c>
      <c r="AB140" s="434">
        <f>SUM('Fibre Channel'!M50:M51)/10^6</f>
        <v>0</v>
      </c>
      <c r="AC140" s="434">
        <f>SUM('Fibre Channel'!N50:N51)/10^6</f>
        <v>0</v>
      </c>
      <c r="AD140" s="982">
        <f>SUM('Fibre Channel'!O50:O51)/10^6</f>
        <v>0</v>
      </c>
      <c r="AE140" s="439">
        <f>SUM('Fibre Channel'!P50:P51)/10^6</f>
        <v>0</v>
      </c>
      <c r="AF140" s="434">
        <f>SUM('Fibre Channel'!Q50:Q51)/10^6</f>
        <v>0</v>
      </c>
      <c r="AG140" s="434">
        <f>SUM('Fibre Channel'!R50:R51)/10^6</f>
        <v>0</v>
      </c>
      <c r="AH140" s="982">
        <f>SUM('Fibre Channel'!S50:S51)/10^6</f>
        <v>0</v>
      </c>
    </row>
    <row r="141" spans="2:34" s="120" customFormat="1">
      <c r="B141" s="1788" t="s">
        <v>590</v>
      </c>
      <c r="C141" s="451"/>
      <c r="D141" s="451"/>
      <c r="E141" s="433"/>
      <c r="F141" s="453"/>
      <c r="G141" s="451"/>
      <c r="H141" s="451"/>
      <c r="I141" s="433"/>
      <c r="J141" s="661"/>
      <c r="K141" s="451">
        <f>'Fibre Channel'!L18+'Fibre Channel'!L19</f>
        <v>0</v>
      </c>
      <c r="L141" s="451">
        <f>'Fibre Channel'!M18+'Fibre Channel'!M19</f>
        <v>0</v>
      </c>
      <c r="M141" s="451">
        <f>'Fibre Channel'!N18+'Fibre Channel'!N19</f>
        <v>0</v>
      </c>
      <c r="N141" s="661">
        <f>'Fibre Channel'!O18+'Fibre Channel'!O19</f>
        <v>0</v>
      </c>
      <c r="O141" s="451">
        <f>'Fibre Channel'!P18+'Fibre Channel'!P19</f>
        <v>0</v>
      </c>
      <c r="P141" s="451">
        <f>'Fibre Channel'!Q18+'Fibre Channel'!Q19</f>
        <v>0</v>
      </c>
      <c r="Q141" s="451">
        <f>'Fibre Channel'!R18+'Fibre Channel'!R19</f>
        <v>0</v>
      </c>
      <c r="R141" s="661">
        <f>'Fibre Channel'!S18+'Fibre Channel'!S19</f>
        <v>0</v>
      </c>
      <c r="S141" s="981"/>
      <c r="T141" s="434"/>
      <c r="U141" s="434"/>
      <c r="V141" s="982"/>
      <c r="W141" s="434"/>
      <c r="X141" s="434"/>
      <c r="Y141" s="439"/>
      <c r="Z141" s="982"/>
      <c r="AA141" s="439">
        <f>('Fibre Channel'!L52+'Fibre Channel'!L53)/10^6</f>
        <v>0</v>
      </c>
      <c r="AB141" s="434">
        <f>('Fibre Channel'!M52+'Fibre Channel'!M53)/10^6</f>
        <v>0</v>
      </c>
      <c r="AC141" s="434">
        <f>('Fibre Channel'!N52+'Fibre Channel'!N53)/10^6</f>
        <v>0</v>
      </c>
      <c r="AD141" s="982">
        <f>('Fibre Channel'!O52+'Fibre Channel'!O53)/10^6</f>
        <v>0</v>
      </c>
      <c r="AE141" s="439">
        <f>('Fibre Channel'!P52+'Fibre Channel'!P53)/10^6</f>
        <v>0</v>
      </c>
      <c r="AF141" s="434">
        <f>('Fibre Channel'!Q52+'Fibre Channel'!Q53)/10^6</f>
        <v>0</v>
      </c>
      <c r="AG141" s="434">
        <f>('Fibre Channel'!R52+'Fibre Channel'!R53)/10^6</f>
        <v>0</v>
      </c>
      <c r="AH141" s="982">
        <f>('Fibre Channel'!S52+'Fibre Channel'!S53)/10^6</f>
        <v>0</v>
      </c>
    </row>
    <row r="142" spans="2:34">
      <c r="B142" s="1784" t="s">
        <v>154</v>
      </c>
      <c r="C142" s="154">
        <f t="shared" ref="C142:M142" si="24">SUM(C137:C140)</f>
        <v>2047274</v>
      </c>
      <c r="D142" s="154">
        <f t="shared" si="24"/>
        <v>2198327</v>
      </c>
      <c r="E142" s="126">
        <f t="shared" si="24"/>
        <v>2313255</v>
      </c>
      <c r="F142" s="454">
        <f t="shared" si="24"/>
        <v>2263514</v>
      </c>
      <c r="G142" s="154">
        <f t="shared" si="24"/>
        <v>1947761</v>
      </c>
      <c r="H142" s="154">
        <f t="shared" si="24"/>
        <v>2177928</v>
      </c>
      <c r="I142" s="126">
        <f t="shared" si="24"/>
        <v>0</v>
      </c>
      <c r="J142" s="450">
        <f t="shared" si="24"/>
        <v>0</v>
      </c>
      <c r="K142" s="154">
        <f t="shared" si="24"/>
        <v>0</v>
      </c>
      <c r="L142" s="154">
        <f t="shared" si="24"/>
        <v>0</v>
      </c>
      <c r="M142" s="154">
        <f t="shared" si="24"/>
        <v>0</v>
      </c>
      <c r="N142" s="450">
        <f t="shared" ref="N142" si="25">SUM(N137:N140)</f>
        <v>0</v>
      </c>
      <c r="O142" s="154">
        <f t="shared" ref="O142:Z142" si="26">SUM(O137:O140)</f>
        <v>0</v>
      </c>
      <c r="P142" s="154">
        <f t="shared" si="26"/>
        <v>0</v>
      </c>
      <c r="Q142" s="154">
        <f>SUM(Q137:Q141)</f>
        <v>0</v>
      </c>
      <c r="R142" s="450">
        <f>SUM(R137:R141)</f>
        <v>0</v>
      </c>
      <c r="S142" s="983">
        <f t="shared" si="26"/>
        <v>56.654963000000002</v>
      </c>
      <c r="T142" s="435">
        <f t="shared" si="26"/>
        <v>62.712773999999996</v>
      </c>
      <c r="U142" s="435">
        <f t="shared" si="26"/>
        <v>63.370640999999935</v>
      </c>
      <c r="V142" s="984">
        <f t="shared" si="26"/>
        <v>63.396205999999985</v>
      </c>
      <c r="W142" s="435">
        <f t="shared" si="26"/>
        <v>50.959726000000032</v>
      </c>
      <c r="X142" s="435">
        <f t="shared" si="26"/>
        <v>55.957176000000032</v>
      </c>
      <c r="Y142" s="455">
        <f t="shared" si="26"/>
        <v>0</v>
      </c>
      <c r="Z142" s="984">
        <f t="shared" si="26"/>
        <v>0</v>
      </c>
      <c r="AA142" s="455">
        <f t="shared" ref="AA142:AF142" si="27">SUM(AA137:AA141)</f>
        <v>0</v>
      </c>
      <c r="AB142" s="435">
        <f t="shared" si="27"/>
        <v>0</v>
      </c>
      <c r="AC142" s="435">
        <f t="shared" si="27"/>
        <v>0</v>
      </c>
      <c r="AD142" s="984">
        <f t="shared" si="27"/>
        <v>0</v>
      </c>
      <c r="AE142" s="455">
        <f t="shared" si="27"/>
        <v>0</v>
      </c>
      <c r="AF142" s="435">
        <f t="shared" si="27"/>
        <v>0</v>
      </c>
      <c r="AG142" s="435">
        <f>SUM(AG137:AG141)</f>
        <v>0</v>
      </c>
      <c r="AH142" s="984">
        <f>SUM(AH137:AH141)</f>
        <v>0</v>
      </c>
    </row>
    <row r="143" spans="2:34">
      <c r="C143" s="121"/>
      <c r="D143" s="121"/>
      <c r="E143" s="121"/>
      <c r="F143" s="121"/>
      <c r="G143" s="121"/>
      <c r="H143" s="121"/>
      <c r="I143" s="121"/>
      <c r="J143" s="121"/>
      <c r="K143" s="121"/>
      <c r="L143" s="121"/>
      <c r="M143" s="121"/>
      <c r="N143" s="121"/>
      <c r="O143" s="121"/>
      <c r="P143" s="121"/>
      <c r="Q143" s="121"/>
      <c r="R143" s="121"/>
      <c r="S143" s="121"/>
      <c r="T143" s="121"/>
      <c r="U143" s="121"/>
      <c r="V143" s="121"/>
      <c r="W143" s="121"/>
      <c r="X143" s="121"/>
      <c r="Y143" s="121"/>
      <c r="Z143" s="121"/>
      <c r="AA143" s="121"/>
      <c r="AB143" s="121"/>
      <c r="AC143" s="121"/>
      <c r="AD143" s="121"/>
      <c r="AE143" s="121"/>
      <c r="AF143" s="121"/>
      <c r="AG143" s="121"/>
      <c r="AH143" s="121"/>
    </row>
    <row r="144" spans="2:34">
      <c r="C144" s="134"/>
      <c r="D144" s="134"/>
      <c r="E144" s="134"/>
      <c r="F144" s="134"/>
    </row>
    <row r="145" spans="2:6">
      <c r="C145" s="134"/>
      <c r="D145" s="134"/>
      <c r="E145" s="134"/>
      <c r="F145" s="134"/>
    </row>
    <row r="146" spans="2:6" ht="18">
      <c r="B146" s="1762" t="str">
        <f>B169</f>
        <v>CWDM/DWDM</v>
      </c>
      <c r="C146" s="134"/>
      <c r="D146" s="134"/>
      <c r="E146" s="134"/>
      <c r="F146" s="134"/>
    </row>
    <row r="147" spans="2:6">
      <c r="B147" s="140"/>
      <c r="C147" s="134"/>
      <c r="D147" s="134"/>
      <c r="E147" s="134"/>
      <c r="F147" s="134"/>
    </row>
    <row r="148" spans="2:6">
      <c r="C148" s="134"/>
      <c r="D148" s="134"/>
      <c r="E148" s="134"/>
      <c r="F148" s="134"/>
    </row>
    <row r="149" spans="2:6">
      <c r="C149" s="134"/>
      <c r="D149" s="134"/>
      <c r="E149" s="134"/>
      <c r="F149" s="134"/>
    </row>
    <row r="150" spans="2:6">
      <c r="C150" s="134"/>
      <c r="D150" s="134"/>
      <c r="E150" s="134"/>
      <c r="F150" s="134"/>
    </row>
    <row r="151" spans="2:6">
      <c r="C151" s="134"/>
      <c r="D151" s="134"/>
      <c r="E151" s="134"/>
      <c r="F151" s="134"/>
    </row>
    <row r="152" spans="2:6">
      <c r="C152" s="134"/>
      <c r="D152" s="134"/>
      <c r="E152" s="134"/>
      <c r="F152" s="134"/>
    </row>
    <row r="153" spans="2:6">
      <c r="C153" s="134"/>
      <c r="D153" s="134"/>
      <c r="E153" s="134"/>
      <c r="F153" s="134"/>
    </row>
    <row r="154" spans="2:6">
      <c r="C154" s="134"/>
      <c r="D154" s="134"/>
      <c r="E154" s="134"/>
      <c r="F154" s="134"/>
    </row>
    <row r="155" spans="2:6">
      <c r="C155" s="134"/>
      <c r="D155" s="134"/>
      <c r="E155" s="134"/>
      <c r="F155" s="134"/>
    </row>
    <row r="156" spans="2:6">
      <c r="C156" s="134"/>
      <c r="D156" s="134"/>
      <c r="E156" s="134"/>
      <c r="F156" s="134"/>
    </row>
    <row r="157" spans="2:6">
      <c r="C157" s="134"/>
      <c r="D157" s="134"/>
      <c r="E157" s="134"/>
      <c r="F157" s="134"/>
    </row>
    <row r="158" spans="2:6">
      <c r="C158" s="134"/>
      <c r="D158" s="134"/>
      <c r="E158" s="134"/>
      <c r="F158" s="134"/>
    </row>
    <row r="159" spans="2:6">
      <c r="C159" s="134"/>
      <c r="D159" s="134"/>
      <c r="E159" s="134"/>
      <c r="F159" s="134"/>
    </row>
    <row r="160" spans="2:6">
      <c r="C160" s="134"/>
      <c r="D160" s="134"/>
      <c r="E160" s="134"/>
      <c r="F160" s="134"/>
    </row>
    <row r="161" spans="2:34">
      <c r="C161" s="134"/>
      <c r="D161" s="134"/>
      <c r="E161" s="134"/>
      <c r="F161" s="134"/>
    </row>
    <row r="162" spans="2:34">
      <c r="C162" s="134"/>
      <c r="D162" s="134"/>
      <c r="E162" s="134"/>
      <c r="F162" s="134"/>
    </row>
    <row r="163" spans="2:34">
      <c r="C163" s="134"/>
      <c r="D163" s="134"/>
      <c r="E163" s="134"/>
      <c r="F163" s="134"/>
    </row>
    <row r="164" spans="2:34">
      <c r="C164" s="134"/>
      <c r="D164" s="134"/>
      <c r="E164" s="134"/>
      <c r="F164" s="134"/>
    </row>
    <row r="165" spans="2:34">
      <c r="C165" s="134"/>
      <c r="D165" s="134"/>
      <c r="E165" s="134"/>
      <c r="F165" s="134"/>
    </row>
    <row r="166" spans="2:34">
      <c r="C166" s="134"/>
      <c r="D166" s="134"/>
      <c r="E166" s="134"/>
      <c r="F166" s="134"/>
    </row>
    <row r="167" spans="2:34">
      <c r="C167" s="134"/>
      <c r="D167" s="134"/>
      <c r="E167" s="134"/>
      <c r="F167" s="134"/>
    </row>
    <row r="168" spans="2:34">
      <c r="C168" s="134"/>
      <c r="D168" s="134"/>
      <c r="E168" s="134"/>
      <c r="F168" s="134"/>
    </row>
    <row r="169" spans="2:34" ht="14.5">
      <c r="B169" s="726" t="s">
        <v>151</v>
      </c>
      <c r="C169" s="134"/>
      <c r="D169" s="134"/>
      <c r="E169" s="134"/>
      <c r="F169" s="134"/>
      <c r="Q169" s="60"/>
      <c r="R169" s="14"/>
      <c r="W169" s="726" t="str">
        <f>B169</f>
        <v>CWDM/DWDM</v>
      </c>
      <c r="AG169" s="60"/>
      <c r="AH169" s="14"/>
    </row>
    <row r="170" spans="2:34" ht="18" customHeight="1">
      <c r="B170" s="1908" t="s">
        <v>456</v>
      </c>
      <c r="C170" s="1781"/>
      <c r="D170" s="575"/>
      <c r="E170" s="575"/>
      <c r="F170" s="575"/>
      <c r="G170" s="575"/>
      <c r="H170" s="575"/>
      <c r="I170" s="575"/>
      <c r="J170" s="575"/>
      <c r="K170" s="575" t="s">
        <v>206</v>
      </c>
      <c r="L170" s="575"/>
      <c r="M170" s="575"/>
      <c r="N170" s="575"/>
      <c r="O170" s="575"/>
      <c r="P170" s="575"/>
      <c r="Q170" s="575"/>
      <c r="R170" s="575"/>
      <c r="S170" s="559"/>
      <c r="T170" s="575"/>
      <c r="U170" s="575"/>
      <c r="V170" s="575"/>
      <c r="W170" s="1760"/>
      <c r="X170" s="575"/>
      <c r="Y170" s="575"/>
      <c r="Z170" s="575"/>
      <c r="AA170" s="575" t="s">
        <v>363</v>
      </c>
      <c r="AB170" s="575"/>
      <c r="AC170" s="575"/>
      <c r="AD170" s="575"/>
      <c r="AE170" s="575"/>
      <c r="AF170" s="575"/>
      <c r="AG170" s="575"/>
      <c r="AH170" s="575"/>
    </row>
    <row r="171" spans="2:34" ht="13.5" thickBot="1">
      <c r="B171" s="1909" t="s">
        <v>208</v>
      </c>
      <c r="C171" s="345" t="str">
        <f t="shared" ref="C171:I171" si="28">C68</f>
        <v>1Q 17</v>
      </c>
      <c r="D171" s="344" t="str">
        <f t="shared" si="28"/>
        <v>2Q 17</v>
      </c>
      <c r="E171" s="344" t="str">
        <f t="shared" si="28"/>
        <v>3Q 17</v>
      </c>
      <c r="F171" s="406" t="str">
        <f t="shared" si="28"/>
        <v>4Q 17</v>
      </c>
      <c r="G171" s="405" t="str">
        <f t="shared" si="28"/>
        <v>1Q 18</v>
      </c>
      <c r="H171" s="344" t="str">
        <f t="shared" si="28"/>
        <v>2Q 18</v>
      </c>
      <c r="I171" s="344" t="str">
        <f t="shared" si="28"/>
        <v>3Q 18</v>
      </c>
      <c r="J171" s="406" t="str">
        <f>J$68</f>
        <v>4Q 18</v>
      </c>
      <c r="K171" s="405" t="str">
        <f t="shared" ref="K171:AB171" si="29">K$68</f>
        <v>1Q 19</v>
      </c>
      <c r="L171" s="344" t="str">
        <f t="shared" si="29"/>
        <v>2Q 19</v>
      </c>
      <c r="M171" s="344" t="s">
        <v>139</v>
      </c>
      <c r="N171" s="406" t="s">
        <v>140</v>
      </c>
      <c r="O171" s="405" t="s">
        <v>141</v>
      </c>
      <c r="P171" s="344" t="s">
        <v>142</v>
      </c>
      <c r="Q171" s="344" t="s">
        <v>143</v>
      </c>
      <c r="R171" s="406" t="s">
        <v>144</v>
      </c>
      <c r="S171" s="405" t="str">
        <f t="shared" si="29"/>
        <v>1Q 17</v>
      </c>
      <c r="T171" s="344" t="str">
        <f t="shared" si="29"/>
        <v>2Q 17</v>
      </c>
      <c r="U171" s="344" t="str">
        <f t="shared" si="29"/>
        <v>3Q 17</v>
      </c>
      <c r="V171" s="406" t="str">
        <f t="shared" si="29"/>
        <v>4Q 17</v>
      </c>
      <c r="W171" s="405" t="str">
        <f t="shared" si="29"/>
        <v>1Q 18</v>
      </c>
      <c r="X171" s="344" t="str">
        <f t="shared" si="29"/>
        <v>2Q 18</v>
      </c>
      <c r="Y171" s="344" t="str">
        <f t="shared" si="29"/>
        <v>3Q 18</v>
      </c>
      <c r="Z171" s="406" t="str">
        <f t="shared" si="29"/>
        <v>4Q 18</v>
      </c>
      <c r="AA171" s="405" t="str">
        <f t="shared" si="29"/>
        <v>1Q 19</v>
      </c>
      <c r="AB171" s="344" t="str">
        <f t="shared" si="29"/>
        <v>2Q 19</v>
      </c>
      <c r="AC171" s="344" t="s">
        <v>139</v>
      </c>
      <c r="AD171" s="406" t="s">
        <v>140</v>
      </c>
      <c r="AE171" s="405" t="s">
        <v>141</v>
      </c>
      <c r="AF171" s="344" t="s">
        <v>142</v>
      </c>
      <c r="AG171" s="344" t="s">
        <v>143</v>
      </c>
      <c r="AH171" s="406" t="s">
        <v>144</v>
      </c>
    </row>
    <row r="172" spans="2:34">
      <c r="B172" s="1786" t="s">
        <v>210</v>
      </c>
      <c r="C172" s="429">
        <f>SUM('CWDM and DWDM'!E9:E13)</f>
        <v>80813</v>
      </c>
      <c r="D172" s="436">
        <f>SUM('CWDM and DWDM'!F9:F13)</f>
        <v>81399</v>
      </c>
      <c r="E172" s="433">
        <f>SUM('CWDM and DWDM'!G9:G13)</f>
        <v>54296</v>
      </c>
      <c r="F172" s="458">
        <f>SUM('CWDM and DWDM'!H9:H13)</f>
        <v>60066</v>
      </c>
      <c r="G172" s="429">
        <f>SUM('CWDM and DWDM'!I9:I13)</f>
        <v>83860</v>
      </c>
      <c r="H172" s="436">
        <f>SUM('CWDM and DWDM'!J9:J13)</f>
        <v>80245</v>
      </c>
      <c r="I172" s="663">
        <f>SUM('CWDM and DWDM'!K9:K13)</f>
        <v>0</v>
      </c>
      <c r="J172" s="665">
        <f>SUM('CWDM and DWDM'!L9:L13)</f>
        <v>0</v>
      </c>
      <c r="K172" s="429">
        <f>SUM('CWDM and DWDM'!M9:M13)</f>
        <v>0</v>
      </c>
      <c r="L172" s="436">
        <f>SUM('CWDM and DWDM'!N9:N13)</f>
        <v>0</v>
      </c>
      <c r="M172" s="663">
        <f>SUM('CWDM and DWDM'!O9:O13)</f>
        <v>0</v>
      </c>
      <c r="N172" s="665">
        <f>SUM('CWDM and DWDM'!P9:P13)</f>
        <v>0</v>
      </c>
      <c r="O172" s="429">
        <f>SUM('CWDM and DWDM'!Q9:Q13)</f>
        <v>0</v>
      </c>
      <c r="P172" s="436">
        <f>SUM('CWDM and DWDM'!R9:R13)</f>
        <v>0</v>
      </c>
      <c r="Q172" s="663">
        <f>SUM('CWDM and DWDM'!S9:S13)</f>
        <v>0</v>
      </c>
      <c r="R172" s="665">
        <f>SUM('CWDM and DWDM'!T9:T13)</f>
        <v>0</v>
      </c>
      <c r="S172" s="439">
        <f>SUM('CWDM and DWDM'!E53:E57)/10^6</f>
        <v>13.983640550116636</v>
      </c>
      <c r="T172" s="434">
        <f>SUM('CWDM and DWDM'!F53:F57)/10^6</f>
        <v>13.409607774386899</v>
      </c>
      <c r="U172" s="434">
        <f>SUM('CWDM and DWDM'!G53:G57)/10^6</f>
        <v>9.4699861220245243</v>
      </c>
      <c r="V172" s="456">
        <f>SUM('CWDM and DWDM'!H53:H57)/10^6</f>
        <v>9.4763765587417765</v>
      </c>
      <c r="W172" s="434">
        <f>SUM('CWDM and DWDM'!I53:I57)/10^6</f>
        <v>17.748106693416766</v>
      </c>
      <c r="X172" s="434">
        <f>SUM('CWDM and DWDM'!J53:J57)/10^6</f>
        <v>16.778520630405122</v>
      </c>
      <c r="Y172" s="662">
        <f>SUM('CWDM and DWDM'!K53:K57)/10^6</f>
        <v>0</v>
      </c>
      <c r="Z172" s="456">
        <f>SUM('CWDM and DWDM'!L53:L57)/10^6</f>
        <v>0</v>
      </c>
      <c r="AA172" s="434">
        <f>SUM('CWDM and DWDM'!M53:M57)/10^6</f>
        <v>0</v>
      </c>
      <c r="AB172" s="434">
        <f>SUM('CWDM and DWDM'!N53:N57)/10^6</f>
        <v>0</v>
      </c>
      <c r="AC172" s="662">
        <f>SUM('CWDM and DWDM'!O53:O57)/10^6</f>
        <v>0</v>
      </c>
      <c r="AD172" s="980">
        <f>SUM('CWDM and DWDM'!P53:P57)/10^6</f>
        <v>0</v>
      </c>
      <c r="AE172" s="434">
        <f>SUM('CWDM and DWDM'!Q53:Q57)/10^6</f>
        <v>0</v>
      </c>
      <c r="AF172" s="434">
        <f>SUM('CWDM and DWDM'!R53:R57)/10^6</f>
        <v>0</v>
      </c>
      <c r="AG172" s="662">
        <f>SUM('CWDM and DWDM'!S53:S57)/10^6</f>
        <v>0</v>
      </c>
      <c r="AH172" s="980">
        <f>SUM('CWDM and DWDM'!T53:T57)/10^6</f>
        <v>0</v>
      </c>
    </row>
    <row r="173" spans="2:34">
      <c r="B173" s="1789" t="s">
        <v>426</v>
      </c>
      <c r="C173" s="156">
        <f>'CWDM and DWDM'!E14</f>
        <v>24286</v>
      </c>
      <c r="D173" s="437">
        <f>'CWDM and DWDM'!F14</f>
        <v>17356</v>
      </c>
      <c r="E173" s="433">
        <f>'CWDM and DWDM'!G14</f>
        <v>5994</v>
      </c>
      <c r="F173" s="459">
        <f>'CWDM and DWDM'!H14</f>
        <v>7562</v>
      </c>
      <c r="G173" s="156">
        <f>'CWDM and DWDM'!I14</f>
        <v>6284</v>
      </c>
      <c r="H173" s="437">
        <f>'CWDM and DWDM'!J14</f>
        <v>4028</v>
      </c>
      <c r="I173" s="433">
        <f>'CWDM and DWDM'!K14</f>
        <v>0</v>
      </c>
      <c r="J173" s="459">
        <f>'CWDM and DWDM'!L14</f>
        <v>0</v>
      </c>
      <c r="K173" s="156">
        <f>'CWDM and DWDM'!M14</f>
        <v>0</v>
      </c>
      <c r="L173" s="437">
        <f>'CWDM and DWDM'!N14</f>
        <v>0</v>
      </c>
      <c r="M173" s="433">
        <f>'CWDM and DWDM'!O14</f>
        <v>0</v>
      </c>
      <c r="N173" s="459">
        <f>'CWDM and DWDM'!P14</f>
        <v>0</v>
      </c>
      <c r="O173" s="156"/>
      <c r="P173" s="437"/>
      <c r="Q173" s="433">
        <f>'CWDM and DWDM'!S14</f>
        <v>0</v>
      </c>
      <c r="R173" s="459">
        <f>'CWDM and DWDM'!T14</f>
        <v>0</v>
      </c>
      <c r="S173" s="439">
        <f>'CWDM and DWDM'!E58/10^6</f>
        <v>6.731084000000001</v>
      </c>
      <c r="T173" s="434">
        <f>'CWDM and DWDM'!F58/10^6</f>
        <v>4.6280809999999999</v>
      </c>
      <c r="U173" s="434">
        <f>'CWDM and DWDM'!G58/10^6</f>
        <v>1.4454020000000005</v>
      </c>
      <c r="V173" s="456">
        <f>'CWDM and DWDM'!H58/10^6</f>
        <v>1.7121029999999986</v>
      </c>
      <c r="W173" s="434">
        <f>'CWDM and DWDM'!I58/10^6</f>
        <v>1.3646240000000001</v>
      </c>
      <c r="X173" s="434">
        <f>'CWDM and DWDM'!J58/10^6</f>
        <v>0.92359400000000091</v>
      </c>
      <c r="Y173" s="434">
        <f>'CWDM and DWDM'!K58/10^6</f>
        <v>0</v>
      </c>
      <c r="Z173" s="456">
        <f>'CWDM and DWDM'!L58/10^6</f>
        <v>0</v>
      </c>
      <c r="AA173" s="434">
        <f>'CWDM and DWDM'!M58/10^6</f>
        <v>0</v>
      </c>
      <c r="AB173" s="434">
        <f>'CWDM and DWDM'!N58/10^6</f>
        <v>0</v>
      </c>
      <c r="AC173" s="434">
        <f>'CWDM and DWDM'!O58/10^6</f>
        <v>0</v>
      </c>
      <c r="AD173" s="982">
        <f>'CWDM and DWDM'!P58/10^6</f>
        <v>0</v>
      </c>
      <c r="AE173" s="434"/>
      <c r="AF173" s="434"/>
      <c r="AG173" s="434"/>
      <c r="AH173" s="982"/>
    </row>
    <row r="174" spans="2:34" ht="13.5" customHeight="1">
      <c r="B174" s="1778" t="s">
        <v>477</v>
      </c>
      <c r="C174" s="156">
        <f>SUM('CWDM and DWDM'!E15:E18)</f>
        <v>116984</v>
      </c>
      <c r="D174" s="438">
        <f>SUM('CWDM and DWDM'!F15:F18)</f>
        <v>120438</v>
      </c>
      <c r="E174" s="433">
        <f>SUM('CWDM and DWDM'!G15:G18)</f>
        <v>110517</v>
      </c>
      <c r="F174" s="459">
        <f>SUM('CWDM and DWDM'!H15:H18)</f>
        <v>102842</v>
      </c>
      <c r="G174" s="156">
        <f>SUM('CWDM and DWDM'!I15:I18)</f>
        <v>100619</v>
      </c>
      <c r="H174" s="438">
        <f>SUM('CWDM and DWDM'!J15:J18)</f>
        <v>84390</v>
      </c>
      <c r="I174" s="433">
        <f>SUM('CWDM and DWDM'!K15:K18)</f>
        <v>0</v>
      </c>
      <c r="J174" s="459">
        <f>SUM('CWDM and DWDM'!L15:L18)</f>
        <v>0</v>
      </c>
      <c r="K174" s="156">
        <f>SUM('CWDM and DWDM'!M15:M18)</f>
        <v>0</v>
      </c>
      <c r="L174" s="438">
        <f>SUM('CWDM and DWDM'!N15:N18)</f>
        <v>0</v>
      </c>
      <c r="M174" s="433">
        <f>SUM('CWDM and DWDM'!O15:O18)</f>
        <v>0</v>
      </c>
      <c r="N174" s="459">
        <f>SUM('CWDM and DWDM'!P15:P18)</f>
        <v>0</v>
      </c>
      <c r="O174" s="156">
        <f>SUM('CWDM and DWDM'!Q15:Q18)</f>
        <v>0</v>
      </c>
      <c r="P174" s="438">
        <f>SUM('CWDM and DWDM'!R15:R18)</f>
        <v>0</v>
      </c>
      <c r="Q174" s="433">
        <f>SUM('CWDM and DWDM'!S15:S18)</f>
        <v>0</v>
      </c>
      <c r="R174" s="459">
        <f>SUM('CWDM and DWDM'!T15:T18)</f>
        <v>0</v>
      </c>
      <c r="S174" s="439">
        <f>SUM('CWDM and DWDM'!E59:E62)/10^6</f>
        <v>61.883428881190348</v>
      </c>
      <c r="T174" s="434">
        <f>SUM('CWDM and DWDM'!F59:F62)/10^6</f>
        <v>61.156011132712379</v>
      </c>
      <c r="U174" s="434">
        <f>SUM('CWDM and DWDM'!G59:G62)/10^6</f>
        <v>56.969980131121275</v>
      </c>
      <c r="V174" s="456">
        <f>SUM('CWDM and DWDM'!H59:H62)/10^6</f>
        <v>51.812621765972771</v>
      </c>
      <c r="W174" s="434">
        <f>SUM('CWDM and DWDM'!I59:I62)/10^6</f>
        <v>49.644087859401942</v>
      </c>
      <c r="X174" s="434">
        <f>SUM('CWDM and DWDM'!J59:J62)/10^6</f>
        <v>42.700700952264832</v>
      </c>
      <c r="Y174" s="434">
        <f>SUM('CWDM and DWDM'!K59:K62)/10^6</f>
        <v>0</v>
      </c>
      <c r="Z174" s="456">
        <f>SUM('CWDM and DWDM'!L59:L62)/10^6</f>
        <v>0</v>
      </c>
      <c r="AA174" s="434">
        <f>SUM('CWDM and DWDM'!M59:M62)/10^6</f>
        <v>0</v>
      </c>
      <c r="AB174" s="434">
        <f>SUM('CWDM and DWDM'!N59:N62)/10^6</f>
        <v>0</v>
      </c>
      <c r="AC174" s="434">
        <f>SUM('CWDM and DWDM'!O59:O62)/10^6</f>
        <v>0</v>
      </c>
      <c r="AD174" s="982">
        <f>SUM('CWDM and DWDM'!P59:P62)/10^6</f>
        <v>0</v>
      </c>
      <c r="AE174" s="434">
        <f>SUM('CWDM and DWDM'!Q59:Q62)/10^6</f>
        <v>0</v>
      </c>
      <c r="AF174" s="434">
        <f>SUM('CWDM and DWDM'!R59:R62)/10^6</f>
        <v>0</v>
      </c>
      <c r="AG174" s="434">
        <f>SUM('CWDM and DWDM'!S59:S62)/10^6</f>
        <v>0</v>
      </c>
      <c r="AH174" s="982">
        <f>SUM('CWDM and DWDM'!T59:T62)/10^6</f>
        <v>0</v>
      </c>
    </row>
    <row r="175" spans="2:34" ht="13.5" customHeight="1">
      <c r="B175" s="1778" t="s">
        <v>427</v>
      </c>
      <c r="C175" s="156">
        <f>'CWDM and DWDM'!E19</f>
        <v>232</v>
      </c>
      <c r="D175" s="438">
        <f>'CWDM and DWDM'!F19</f>
        <v>52</v>
      </c>
      <c r="E175" s="433">
        <f>'CWDM and DWDM'!G19</f>
        <v>50</v>
      </c>
      <c r="F175" s="459">
        <f>'CWDM and DWDM'!H19</f>
        <v>0</v>
      </c>
      <c r="G175" s="156">
        <f>'CWDM and DWDM'!I19</f>
        <v>0</v>
      </c>
      <c r="H175" s="438">
        <f>'CWDM and DWDM'!J19</f>
        <v>0</v>
      </c>
      <c r="I175" s="433">
        <f>'CWDM and DWDM'!K19</f>
        <v>0</v>
      </c>
      <c r="J175" s="459">
        <f>'CWDM and DWDM'!L19</f>
        <v>0</v>
      </c>
      <c r="K175" s="156">
        <f>'CWDM and DWDM'!M19</f>
        <v>0</v>
      </c>
      <c r="L175" s="438">
        <f>'CWDM and DWDM'!N19</f>
        <v>0</v>
      </c>
      <c r="M175" s="433">
        <f>'CWDM and DWDM'!O19</f>
        <v>0</v>
      </c>
      <c r="N175" s="459">
        <f>'CWDM and DWDM'!P19</f>
        <v>0</v>
      </c>
      <c r="O175" s="156">
        <f>'CWDM and DWDM'!Q19</f>
        <v>0</v>
      </c>
      <c r="P175" s="438">
        <f>'CWDM and DWDM'!R19</f>
        <v>0</v>
      </c>
      <c r="Q175" s="433">
        <f>'CWDM and DWDM'!S19</f>
        <v>0</v>
      </c>
      <c r="R175" s="459">
        <f>'CWDM and DWDM'!T19</f>
        <v>0</v>
      </c>
      <c r="S175" s="439">
        <f>'CWDM and DWDM'!E63/10^6</f>
        <v>1.8560000000000001</v>
      </c>
      <c r="T175" s="434">
        <f>'CWDM and DWDM'!F63/10^6</f>
        <v>0.39</v>
      </c>
      <c r="U175" s="434">
        <f>'CWDM and DWDM'!G63/10^6</f>
        <v>0</v>
      </c>
      <c r="V175" s="456">
        <f>'CWDM and DWDM'!H63/10^6</f>
        <v>0</v>
      </c>
      <c r="W175" s="434">
        <f>'CWDM and DWDM'!I63/10^6</f>
        <v>0</v>
      </c>
      <c r="X175" s="434">
        <f>'CWDM and DWDM'!J63/10^6</f>
        <v>0</v>
      </c>
      <c r="Y175" s="434">
        <f>'CWDM and DWDM'!K63/10^6</f>
        <v>0</v>
      </c>
      <c r="Z175" s="456">
        <f>'CWDM and DWDM'!L63/10^6</f>
        <v>0</v>
      </c>
      <c r="AA175" s="434">
        <f>'CWDM and DWDM'!M63/10^6</f>
        <v>0</v>
      </c>
      <c r="AB175" s="434">
        <f>'CWDM and DWDM'!N63/10^6</f>
        <v>0</v>
      </c>
      <c r="AC175" s="434">
        <f>'CWDM and DWDM'!O63/10^6</f>
        <v>0</v>
      </c>
      <c r="AD175" s="982">
        <f>'CWDM and DWDM'!P63/10^6</f>
        <v>0</v>
      </c>
      <c r="AE175" s="434">
        <f>'CWDM and DWDM'!Q63/10^6</f>
        <v>0</v>
      </c>
      <c r="AF175" s="434">
        <f>'CWDM and DWDM'!R63/10^6</f>
        <v>0</v>
      </c>
      <c r="AG175" s="434">
        <f>'CWDM and DWDM'!S63/10^6</f>
        <v>0</v>
      </c>
      <c r="AH175" s="982">
        <f>'CWDM and DWDM'!T63/10^6</f>
        <v>0</v>
      </c>
    </row>
    <row r="176" spans="2:34" ht="13.5" customHeight="1">
      <c r="B176" s="1779" t="s">
        <v>476</v>
      </c>
      <c r="C176" s="157">
        <f>SUM('CWDM and DWDM'!E20:E23)</f>
        <v>23724</v>
      </c>
      <c r="D176" s="157">
        <f>SUM('CWDM and DWDM'!F20:F23)</f>
        <v>26096</v>
      </c>
      <c r="E176" s="433">
        <f>SUM('CWDM and DWDM'!G20:G23)</f>
        <v>28986</v>
      </c>
      <c r="F176" s="459">
        <f>SUM('CWDM and DWDM'!H20:H23)</f>
        <v>26518</v>
      </c>
      <c r="G176" s="157">
        <f>SUM('CWDM and DWDM'!I20:I23)</f>
        <v>24328</v>
      </c>
      <c r="H176" s="157">
        <f>SUM('CWDM and DWDM'!J20:J23)</f>
        <v>26706</v>
      </c>
      <c r="I176" s="433">
        <f>SUM('CWDM and DWDM'!K20:K23)</f>
        <v>0</v>
      </c>
      <c r="J176" s="459">
        <f>SUM('CWDM and DWDM'!L20:L23)</f>
        <v>0</v>
      </c>
      <c r="K176" s="157">
        <f>SUM('CWDM and DWDM'!M20:M24)</f>
        <v>0</v>
      </c>
      <c r="L176" s="157">
        <f>SUM('CWDM and DWDM'!N20:N24)</f>
        <v>0</v>
      </c>
      <c r="M176" s="433">
        <f>SUM('CWDM and DWDM'!O20:O24)</f>
        <v>0</v>
      </c>
      <c r="N176" s="459">
        <f>SUM('CWDM and DWDM'!P20:P24)</f>
        <v>0</v>
      </c>
      <c r="O176" s="157">
        <f>SUM('CWDM and DWDM'!Q20:Q24)</f>
        <v>0</v>
      </c>
      <c r="P176" s="157">
        <f>SUM('CWDM and DWDM'!R20:R24)</f>
        <v>0</v>
      </c>
      <c r="Q176" s="433">
        <f>SUM('CWDM and DWDM'!S20:S24)</f>
        <v>0</v>
      </c>
      <c r="R176" s="459">
        <f>SUM('CWDM and DWDM'!T20:T24)</f>
        <v>0</v>
      </c>
      <c r="S176" s="439">
        <f>SUM('CWDM and DWDM'!E64:E68)/10^6</f>
        <v>184.87078</v>
      </c>
      <c r="T176" s="434">
        <f>SUM('CWDM and DWDM'!F64:F68)/10^6</f>
        <v>176.35138000000001</v>
      </c>
      <c r="U176" s="434">
        <f>SUM('CWDM and DWDM'!G64:G68)/10^6</f>
        <v>174.736537</v>
      </c>
      <c r="V176" s="456">
        <f>SUM('CWDM and DWDM'!H64:H68)/10^6</f>
        <v>154.51026200000001</v>
      </c>
      <c r="W176" s="434">
        <f>SUM('CWDM and DWDM'!I64:I68)/10^6</f>
        <v>141.57807870807994</v>
      </c>
      <c r="X176" s="434">
        <f>SUM('CWDM and DWDM'!J64:J68)/10^6</f>
        <v>142.33774654684098</v>
      </c>
      <c r="Y176" s="434">
        <f>SUM('CWDM and DWDM'!K64:K68)/10^6</f>
        <v>0</v>
      </c>
      <c r="Z176" s="456">
        <f>SUM('CWDM and DWDM'!L64:L68)/10^6</f>
        <v>0</v>
      </c>
      <c r="AA176" s="434">
        <f>SUM('CWDM and DWDM'!M64:M68)/10^6</f>
        <v>0</v>
      </c>
      <c r="AB176" s="434">
        <f>SUM('CWDM and DWDM'!N64:N68)/10^6</f>
        <v>0</v>
      </c>
      <c r="AC176" s="434">
        <f>SUM('CWDM and DWDM'!O64:O68)/10^6</f>
        <v>0</v>
      </c>
      <c r="AD176" s="982">
        <f>SUM('CWDM and DWDM'!P64:P68)/10^6</f>
        <v>0</v>
      </c>
      <c r="AE176" s="434">
        <f>SUM('CWDM and DWDM'!Q64:Q68)/10^6</f>
        <v>0</v>
      </c>
      <c r="AF176" s="434">
        <f>SUM('CWDM and DWDM'!R64:R68)/10^6</f>
        <v>0</v>
      </c>
      <c r="AG176" s="434">
        <f>SUM('CWDM and DWDM'!S64:S68)/10^6</f>
        <v>0</v>
      </c>
      <c r="AH176" s="982">
        <f>SUM('CWDM and DWDM'!T64:T68)/10^6</f>
        <v>0</v>
      </c>
    </row>
    <row r="177" spans="1:34">
      <c r="A177" s="123"/>
      <c r="B177" s="1790" t="s">
        <v>154</v>
      </c>
      <c r="C177" s="460">
        <f t="shared" ref="C177:H177" si="30">SUM(C172:C176)</f>
        <v>246039</v>
      </c>
      <c r="D177" s="440">
        <f t="shared" si="30"/>
        <v>245341</v>
      </c>
      <c r="E177" s="126">
        <f t="shared" si="30"/>
        <v>199843</v>
      </c>
      <c r="F177" s="427">
        <f t="shared" si="30"/>
        <v>196988</v>
      </c>
      <c r="G177" s="460">
        <f t="shared" si="30"/>
        <v>215091</v>
      </c>
      <c r="H177" s="440">
        <f t="shared" si="30"/>
        <v>195369</v>
      </c>
      <c r="I177" s="126">
        <f t="shared" ref="I177:R177" si="31">SUM(I172:I176)</f>
        <v>0</v>
      </c>
      <c r="J177" s="427">
        <f t="shared" si="31"/>
        <v>0</v>
      </c>
      <c r="K177" s="460">
        <f t="shared" si="31"/>
        <v>0</v>
      </c>
      <c r="L177" s="440">
        <f t="shared" si="31"/>
        <v>0</v>
      </c>
      <c r="M177" s="986">
        <f t="shared" si="31"/>
        <v>0</v>
      </c>
      <c r="N177" s="1161">
        <f t="shared" si="31"/>
        <v>0</v>
      </c>
      <c r="O177" s="460">
        <f t="shared" si="31"/>
        <v>0</v>
      </c>
      <c r="P177" s="440">
        <f t="shared" si="31"/>
        <v>0</v>
      </c>
      <c r="Q177" s="986">
        <f t="shared" si="31"/>
        <v>0</v>
      </c>
      <c r="R177" s="1161">
        <f t="shared" si="31"/>
        <v>0</v>
      </c>
      <c r="S177" s="985">
        <f t="shared" ref="S177:AH177" si="32">SUM(S172:S176)</f>
        <v>269.32493343130699</v>
      </c>
      <c r="T177" s="435">
        <f t="shared" si="32"/>
        <v>255.93507990709929</v>
      </c>
      <c r="U177" s="435">
        <f t="shared" si="32"/>
        <v>242.6219052531458</v>
      </c>
      <c r="V177" s="457">
        <f t="shared" si="32"/>
        <v>217.51136332471455</v>
      </c>
      <c r="W177" s="435">
        <f t="shared" si="32"/>
        <v>210.33489726089866</v>
      </c>
      <c r="X177" s="435">
        <f t="shared" si="32"/>
        <v>202.74056212951092</v>
      </c>
      <c r="Y177" s="435">
        <f t="shared" si="32"/>
        <v>0</v>
      </c>
      <c r="Z177" s="457">
        <f t="shared" si="32"/>
        <v>0</v>
      </c>
      <c r="AA177" s="435">
        <f t="shared" si="32"/>
        <v>0</v>
      </c>
      <c r="AB177" s="435">
        <f t="shared" ref="AB177" si="33">SUM(AB172:AB176)</f>
        <v>0</v>
      </c>
      <c r="AC177" s="435">
        <f t="shared" si="32"/>
        <v>0</v>
      </c>
      <c r="AD177" s="984">
        <f t="shared" si="32"/>
        <v>0</v>
      </c>
      <c r="AE177" s="435">
        <f t="shared" si="32"/>
        <v>0</v>
      </c>
      <c r="AF177" s="435">
        <f t="shared" si="32"/>
        <v>0</v>
      </c>
      <c r="AG177" s="435">
        <f t="shared" si="32"/>
        <v>0</v>
      </c>
      <c r="AH177" s="984">
        <f t="shared" si="32"/>
        <v>0</v>
      </c>
    </row>
    <row r="178" spans="1:34">
      <c r="A178" s="123"/>
      <c r="B178" s="140"/>
      <c r="C178" s="158"/>
      <c r="D178" s="441"/>
      <c r="E178" s="158"/>
      <c r="F178" s="441"/>
      <c r="O178" s="725">
        <f>O177-'CWDM and DWDM'!Q26+'CWDM and DWDM'!Q25</f>
        <v>0</v>
      </c>
      <c r="P178" s="725">
        <f>P177-'CWDM and DWDM'!R26+'CWDM and DWDM'!R25</f>
        <v>0</v>
      </c>
      <c r="Q178" s="725">
        <f>Q177-'CWDM and DWDM'!S26+'CWDM and DWDM'!S25</f>
        <v>0</v>
      </c>
      <c r="R178" s="725">
        <f>R177-'CWDM and DWDM'!T26+'CWDM and DWDM'!T25</f>
        <v>0</v>
      </c>
      <c r="S178" s="1553">
        <f>S177-('CWDM and DWDM'!E70-'CWDM and DWDM'!E69)/10^6</f>
        <v>0</v>
      </c>
      <c r="T178" s="1553">
        <f>T177-('CWDM and DWDM'!F70-'CWDM and DWDM'!F69)/10^6</f>
        <v>0</v>
      </c>
      <c r="U178" s="1553">
        <f>U177-('CWDM and DWDM'!G70-'CWDM and DWDM'!G69)/10^6</f>
        <v>0</v>
      </c>
      <c r="V178" s="1553">
        <f>V177-('CWDM and DWDM'!H70-'CWDM and DWDM'!H69)/10^6</f>
        <v>0</v>
      </c>
      <c r="W178" s="1553">
        <f>W177-('CWDM and DWDM'!I70-'CWDM and DWDM'!I69)/10^6</f>
        <v>0</v>
      </c>
      <c r="X178" s="1553">
        <f>X177-('CWDM and DWDM'!J70-'CWDM and DWDM'!J69)/10^6</f>
        <v>0</v>
      </c>
      <c r="Y178" s="1553">
        <f>Y177-('CWDM and DWDM'!K70-'CWDM and DWDM'!K69)/10^6</f>
        <v>0</v>
      </c>
      <c r="Z178" s="1553">
        <f>Z177-('CWDM and DWDM'!L70-'CWDM and DWDM'!L69)/10^6</f>
        <v>0</v>
      </c>
      <c r="AA178" s="1553">
        <f>AA177-('CWDM and DWDM'!M70-'CWDM and DWDM'!M69)/10^6</f>
        <v>0</v>
      </c>
      <c r="AB178" s="1553">
        <f>AB177-('CWDM and DWDM'!N70-'CWDM and DWDM'!N69)/10^6</f>
        <v>0</v>
      </c>
      <c r="AC178" s="1553">
        <f>AC177-('CWDM and DWDM'!O70-'CWDM and DWDM'!O69)/10^6</f>
        <v>0</v>
      </c>
      <c r="AD178" s="1553">
        <f>AD177-('CWDM and DWDM'!P70-'CWDM and DWDM'!P69)/10^6</f>
        <v>0</v>
      </c>
      <c r="AE178" s="1553">
        <f>AE177-('CWDM and DWDM'!Q70-'CWDM and DWDM'!Q69)/10^6</f>
        <v>0</v>
      </c>
      <c r="AF178" s="1553">
        <f>AF177-('CWDM and DWDM'!R70-'CWDM and DWDM'!R69)/10^6</f>
        <v>0</v>
      </c>
      <c r="AG178" s="1553">
        <f>AG177-('CWDM and DWDM'!S70-'CWDM and DWDM'!S69)/10^6</f>
        <v>0</v>
      </c>
      <c r="AH178" s="1553">
        <f>AH177-('CWDM and DWDM'!T70-'CWDM and DWDM'!T69)/10^6</f>
        <v>0</v>
      </c>
    </row>
    <row r="179" spans="1:34">
      <c r="A179" s="123"/>
      <c r="B179" s="140"/>
      <c r="C179" s="158"/>
      <c r="D179" s="158"/>
      <c r="E179" s="158"/>
      <c r="F179" s="158"/>
    </row>
    <row r="180" spans="1:34" ht="18">
      <c r="A180" s="123"/>
      <c r="B180" s="1762" t="s">
        <v>25</v>
      </c>
      <c r="C180" s="159"/>
      <c r="D180" s="159"/>
      <c r="E180" s="159"/>
      <c r="F180" s="159"/>
    </row>
    <row r="181" spans="1:34">
      <c r="A181" s="123"/>
      <c r="B181" s="140"/>
      <c r="C181" s="159"/>
      <c r="D181" s="159"/>
      <c r="E181" s="159"/>
      <c r="F181" s="159"/>
    </row>
    <row r="182" spans="1:34">
      <c r="A182" s="123"/>
      <c r="B182" s="140"/>
      <c r="C182" s="159"/>
      <c r="D182" s="159"/>
      <c r="E182" s="159"/>
      <c r="F182" s="159"/>
    </row>
    <row r="183" spans="1:34">
      <c r="A183" s="123"/>
      <c r="B183" s="140"/>
      <c r="C183" s="159"/>
      <c r="D183" s="159"/>
      <c r="E183" s="159"/>
      <c r="F183" s="159"/>
    </row>
    <row r="184" spans="1:34">
      <c r="A184" s="123"/>
      <c r="B184" s="140"/>
      <c r="C184" s="159"/>
      <c r="D184" s="159"/>
      <c r="E184" s="159"/>
      <c r="F184" s="159"/>
    </row>
    <row r="185" spans="1:34">
      <c r="A185" s="123"/>
      <c r="B185" s="140"/>
      <c r="C185" s="159"/>
      <c r="D185" s="159"/>
      <c r="E185" s="159"/>
      <c r="F185" s="159"/>
    </row>
    <row r="186" spans="1:34">
      <c r="A186" s="123"/>
      <c r="B186" s="140"/>
      <c r="C186" s="159"/>
      <c r="D186" s="159"/>
      <c r="E186" s="159"/>
      <c r="F186" s="159"/>
    </row>
    <row r="187" spans="1:34">
      <c r="A187" s="123"/>
      <c r="B187" s="140"/>
      <c r="C187" s="159"/>
      <c r="D187" s="159"/>
      <c r="E187" s="159"/>
      <c r="F187" s="159"/>
    </row>
    <row r="188" spans="1:34">
      <c r="A188" s="123"/>
      <c r="B188" s="140"/>
      <c r="C188" s="159"/>
      <c r="D188" s="159"/>
      <c r="E188" s="159"/>
      <c r="F188" s="159"/>
    </row>
    <row r="189" spans="1:34">
      <c r="A189" s="123"/>
      <c r="B189" s="140"/>
      <c r="C189" s="159"/>
      <c r="D189" s="159"/>
      <c r="E189" s="159"/>
      <c r="F189" s="159"/>
    </row>
    <row r="190" spans="1:34">
      <c r="A190" s="123"/>
      <c r="B190" s="140"/>
      <c r="C190" s="159"/>
      <c r="D190" s="159"/>
      <c r="E190" s="159"/>
      <c r="F190" s="159"/>
    </row>
    <row r="191" spans="1:34">
      <c r="A191" s="123"/>
      <c r="B191" s="140"/>
      <c r="C191" s="159"/>
      <c r="D191" s="159"/>
      <c r="E191" s="159"/>
      <c r="F191" s="159"/>
    </row>
    <row r="192" spans="1:34">
      <c r="A192" s="123"/>
      <c r="B192" s="140"/>
      <c r="C192" s="159"/>
      <c r="D192" s="159"/>
      <c r="E192" s="159"/>
      <c r="F192" s="159"/>
    </row>
    <row r="193" spans="1:34">
      <c r="A193" s="123"/>
      <c r="B193" s="140"/>
      <c r="C193" s="159"/>
      <c r="D193" s="159"/>
      <c r="E193" s="159"/>
      <c r="F193" s="159"/>
    </row>
    <row r="194" spans="1:34">
      <c r="A194" s="123"/>
      <c r="B194" s="140"/>
      <c r="C194" s="159"/>
      <c r="D194" s="159"/>
      <c r="E194" s="159"/>
      <c r="F194" s="159"/>
    </row>
    <row r="195" spans="1:34">
      <c r="A195" s="123"/>
      <c r="B195" s="140"/>
      <c r="C195" s="159"/>
      <c r="D195" s="159"/>
      <c r="E195" s="159"/>
      <c r="F195" s="159"/>
    </row>
    <row r="196" spans="1:34">
      <c r="A196" s="123"/>
      <c r="B196" s="140"/>
      <c r="C196" s="159"/>
      <c r="D196" s="159"/>
      <c r="E196" s="159"/>
      <c r="F196" s="159"/>
    </row>
    <row r="197" spans="1:34">
      <c r="A197" s="123"/>
      <c r="B197" s="140"/>
      <c r="C197" s="159"/>
      <c r="D197" s="159"/>
      <c r="E197" s="159"/>
      <c r="F197" s="159"/>
    </row>
    <row r="198" spans="1:34">
      <c r="A198" s="123"/>
      <c r="B198" s="140"/>
      <c r="C198" s="159"/>
      <c r="D198" s="159"/>
      <c r="E198" s="159"/>
      <c r="F198" s="159"/>
    </row>
    <row r="199" spans="1:34">
      <c r="A199" s="123"/>
      <c r="B199" s="140"/>
      <c r="C199" s="159"/>
      <c r="D199" s="159"/>
      <c r="E199" s="159"/>
      <c r="F199" s="159"/>
    </row>
    <row r="200" spans="1:34">
      <c r="A200" s="123"/>
      <c r="B200" s="140"/>
      <c r="C200" s="159"/>
      <c r="D200" s="159"/>
      <c r="E200" s="159"/>
      <c r="F200" s="159"/>
    </row>
    <row r="201" spans="1:34">
      <c r="A201" s="123"/>
      <c r="B201" s="140"/>
      <c r="C201" s="159"/>
      <c r="D201" s="159"/>
      <c r="E201" s="159"/>
      <c r="F201" s="159"/>
    </row>
    <row r="202" spans="1:34">
      <c r="A202" s="123"/>
      <c r="B202" s="140"/>
      <c r="C202" s="159"/>
      <c r="D202" s="159"/>
      <c r="E202" s="159"/>
      <c r="F202" s="159"/>
    </row>
    <row r="203" spans="1:34">
      <c r="A203" s="123"/>
      <c r="B203" s="140"/>
      <c r="C203" s="159"/>
      <c r="D203" s="159"/>
      <c r="E203" s="159"/>
      <c r="F203" s="159"/>
    </row>
    <row r="204" spans="1:34" ht="14.5">
      <c r="A204" s="123"/>
      <c r="B204" s="726" t="s">
        <v>211</v>
      </c>
      <c r="C204" s="134"/>
      <c r="D204" s="134"/>
      <c r="E204" s="134"/>
      <c r="F204" s="134"/>
      <c r="Q204" s="60"/>
      <c r="R204" s="14"/>
      <c r="W204" s="726" t="str">
        <f>B204</f>
        <v>FTTx Transceivers</v>
      </c>
      <c r="AG204" s="60"/>
      <c r="AH204" s="14"/>
    </row>
    <row r="205" spans="1:34" s="70" customFormat="1" ht="13">
      <c r="A205" s="160"/>
      <c r="B205" s="1908" t="s">
        <v>455</v>
      </c>
      <c r="C205" s="575"/>
      <c r="D205" s="575"/>
      <c r="E205" s="575"/>
      <c r="F205" s="575"/>
      <c r="G205" s="575"/>
      <c r="H205" s="575"/>
      <c r="I205" s="575"/>
      <c r="J205" s="575"/>
      <c r="K205" s="575" t="s">
        <v>206</v>
      </c>
      <c r="L205" s="575"/>
      <c r="M205" s="575"/>
      <c r="N205" s="575"/>
      <c r="O205" s="575"/>
      <c r="P205" s="575"/>
      <c r="Q205" s="575"/>
      <c r="R205" s="575"/>
      <c r="S205" s="559"/>
      <c r="T205" s="575"/>
      <c r="U205" s="575"/>
      <c r="V205" s="575"/>
      <c r="W205" s="1760"/>
      <c r="X205" s="575"/>
      <c r="Y205" s="575"/>
      <c r="Z205" s="575"/>
      <c r="AA205" s="575" t="s">
        <v>363</v>
      </c>
      <c r="AB205" s="575"/>
      <c r="AC205" s="575"/>
      <c r="AD205" s="575"/>
      <c r="AE205" s="575"/>
      <c r="AF205" s="575"/>
      <c r="AG205" s="575"/>
      <c r="AH205" s="575"/>
    </row>
    <row r="206" spans="1:34" s="70" customFormat="1" ht="13.5" thickBot="1">
      <c r="A206" s="123"/>
      <c r="B206" s="1909"/>
      <c r="C206" s="345" t="str">
        <f t="shared" ref="C206:I206" si="34">C68</f>
        <v>1Q 17</v>
      </c>
      <c r="D206" s="344" t="str">
        <f t="shared" si="34"/>
        <v>2Q 17</v>
      </c>
      <c r="E206" s="344" t="str">
        <f t="shared" si="34"/>
        <v>3Q 17</v>
      </c>
      <c r="F206" s="406" t="str">
        <f t="shared" si="34"/>
        <v>4Q 17</v>
      </c>
      <c r="G206" s="405" t="str">
        <f t="shared" si="34"/>
        <v>1Q 18</v>
      </c>
      <c r="H206" s="344" t="str">
        <f t="shared" si="34"/>
        <v>2Q 18</v>
      </c>
      <c r="I206" s="344" t="str">
        <f t="shared" si="34"/>
        <v>3Q 18</v>
      </c>
      <c r="J206" s="406" t="str">
        <f>J$68</f>
        <v>4Q 18</v>
      </c>
      <c r="K206" s="405" t="str">
        <f t="shared" ref="K206:AB206" si="35">K$68</f>
        <v>1Q 19</v>
      </c>
      <c r="L206" s="344" t="str">
        <f t="shared" si="35"/>
        <v>2Q 19</v>
      </c>
      <c r="M206" s="344" t="s">
        <v>139</v>
      </c>
      <c r="N206" s="406" t="s">
        <v>140</v>
      </c>
      <c r="O206" s="405" t="s">
        <v>141</v>
      </c>
      <c r="P206" s="344" t="s">
        <v>142</v>
      </c>
      <c r="Q206" s="344" t="s">
        <v>143</v>
      </c>
      <c r="R206" s="406" t="s">
        <v>144</v>
      </c>
      <c r="S206" s="405" t="str">
        <f t="shared" si="35"/>
        <v>1Q 17</v>
      </c>
      <c r="T206" s="344" t="str">
        <f t="shared" si="35"/>
        <v>2Q 17</v>
      </c>
      <c r="U206" s="344" t="str">
        <f t="shared" si="35"/>
        <v>3Q 17</v>
      </c>
      <c r="V206" s="406" t="str">
        <f t="shared" si="35"/>
        <v>4Q 17</v>
      </c>
      <c r="W206" s="405" t="str">
        <f t="shared" si="35"/>
        <v>1Q 18</v>
      </c>
      <c r="X206" s="344" t="str">
        <f t="shared" si="35"/>
        <v>2Q 18</v>
      </c>
      <c r="Y206" s="344" t="str">
        <f t="shared" si="35"/>
        <v>3Q 18</v>
      </c>
      <c r="Z206" s="406" t="str">
        <f t="shared" si="35"/>
        <v>4Q 18</v>
      </c>
      <c r="AA206" s="405" t="str">
        <f t="shared" si="35"/>
        <v>1Q 19</v>
      </c>
      <c r="AB206" s="344" t="str">
        <f t="shared" si="35"/>
        <v>2Q 19</v>
      </c>
      <c r="AC206" s="344" t="s">
        <v>139</v>
      </c>
      <c r="AD206" s="406" t="s">
        <v>140</v>
      </c>
      <c r="AE206" s="405" t="s">
        <v>141</v>
      </c>
      <c r="AF206" s="344" t="s">
        <v>142</v>
      </c>
      <c r="AG206" s="344" t="s">
        <v>143</v>
      </c>
      <c r="AH206" s="406" t="s">
        <v>144</v>
      </c>
    </row>
    <row r="207" spans="1:34">
      <c r="A207" s="160"/>
      <c r="B207" s="1787" t="s">
        <v>212</v>
      </c>
      <c r="C207" s="1791">
        <f>FTTX!E10+FTTX!E12</f>
        <v>2021233</v>
      </c>
      <c r="D207" s="447">
        <f>FTTX!F10+FTTX!F12</f>
        <v>1985809</v>
      </c>
      <c r="E207" s="433">
        <f>FTTX!G10+FTTX!G12</f>
        <v>1575257.9</v>
      </c>
      <c r="F207" s="461">
        <f>FTTX!H10+FTTX!H12</f>
        <v>1475782.1099999999</v>
      </c>
      <c r="G207" s="161">
        <f>FTTX!I10+FTTX!I12</f>
        <v>2853300</v>
      </c>
      <c r="H207" s="447">
        <f>FTTX!J10+FTTX!J12</f>
        <v>2378000</v>
      </c>
      <c r="I207" s="663">
        <f>FTTX!K10+FTTX!K12</f>
        <v>0</v>
      </c>
      <c r="J207" s="666">
        <f>FTTX!L10+FTTX!L12</f>
        <v>0</v>
      </c>
      <c r="K207" s="161">
        <f>FTTX!M10+FTTX!M12</f>
        <v>0</v>
      </c>
      <c r="L207" s="447">
        <f>FTTX!N10+FTTX!N12</f>
        <v>0</v>
      </c>
      <c r="M207" s="663">
        <f>FTTX!O10+FTTX!O12</f>
        <v>0</v>
      </c>
      <c r="N207" s="666">
        <f>FTTX!P10+FTTX!P12</f>
        <v>0</v>
      </c>
      <c r="O207" s="161">
        <f>FTTX!Q10+FTTX!Q12</f>
        <v>0</v>
      </c>
      <c r="P207" s="447">
        <f>FTTX!R10+FTTX!R12</f>
        <v>0</v>
      </c>
      <c r="Q207" s="663">
        <f>FTTX!S10+FTTX!S12</f>
        <v>0</v>
      </c>
      <c r="R207" s="666">
        <f>FTTX!T10+FTTX!T12</f>
        <v>0</v>
      </c>
      <c r="S207" s="1162">
        <f>(FTTX!E50+FTTX!E52)/10^6</f>
        <v>42.358738866214217</v>
      </c>
      <c r="T207" s="584">
        <f>(FTTX!F50+FTTX!F52)/10^6</f>
        <v>40.05249577750309</v>
      </c>
      <c r="U207" s="585">
        <f>(FTTX!G50+FTTX!G52)/10^6</f>
        <v>23.797203172784918</v>
      </c>
      <c r="V207" s="586">
        <f>(FTTX!H50+FTTX!H52)/10^6</f>
        <v>22.386996712731104</v>
      </c>
      <c r="W207" s="583">
        <f>(FTTX!I50+FTTX!I52)/10^6</f>
        <v>36.121411764705876</v>
      </c>
      <c r="X207" s="584">
        <f>(FTTX!J50+FTTX!J52)/10^6</f>
        <v>32.550518248175187</v>
      </c>
      <c r="Y207" s="585">
        <f>(FTTX!K50+FTTX!K52)/10^6</f>
        <v>0</v>
      </c>
      <c r="Z207" s="586">
        <f>(FTTX!L50+FTTX!L52)/10^6</f>
        <v>0</v>
      </c>
      <c r="AA207" s="583">
        <f>(FTTX!M50+FTTX!M52)/10^6</f>
        <v>0</v>
      </c>
      <c r="AB207" s="584">
        <f>(FTTX!N50+FTTX!N52)/10^6</f>
        <v>0</v>
      </c>
      <c r="AC207" s="585">
        <f>(FTTX!O50+FTTX!O52)/10^6</f>
        <v>0</v>
      </c>
      <c r="AD207" s="586">
        <f>(FTTX!P50+FTTX!P52)/10^6</f>
        <v>0</v>
      </c>
      <c r="AE207" s="583">
        <f>(FTTX!Q50+FTTX!Q52)/10^6</f>
        <v>0</v>
      </c>
      <c r="AF207" s="584">
        <f>(FTTX!R50+FTTX!R52)/10^6</f>
        <v>0</v>
      </c>
      <c r="AG207" s="585">
        <f>(FTTX!S50+FTTX!S52)/10^6</f>
        <v>0</v>
      </c>
      <c r="AH207" s="586">
        <f>(FTTX!T50+FTTX!T52)/10^6</f>
        <v>0</v>
      </c>
    </row>
    <row r="208" spans="1:34">
      <c r="A208" s="160"/>
      <c r="B208" s="1787" t="s">
        <v>213</v>
      </c>
      <c r="C208" s="1791">
        <f>FTTX!E11+FTTX!E13</f>
        <v>398388</v>
      </c>
      <c r="D208" s="447">
        <f>FTTX!F11+FTTX!F13</f>
        <v>419798</v>
      </c>
      <c r="E208" s="433">
        <f>FTTX!G11+FTTX!G13</f>
        <v>232995</v>
      </c>
      <c r="F208" s="461">
        <f>FTTX!H11+FTTX!H13</f>
        <v>246250</v>
      </c>
      <c r="G208" s="161">
        <f>FTTX!I11+FTTX!I13</f>
        <v>318399</v>
      </c>
      <c r="H208" s="447">
        <f>FTTX!J11+FTTX!J13</f>
        <v>244042</v>
      </c>
      <c r="I208" s="433">
        <f>FTTX!K11+FTTX!K13</f>
        <v>0</v>
      </c>
      <c r="J208" s="461">
        <f>FTTX!L11+FTTX!L13</f>
        <v>0</v>
      </c>
      <c r="K208" s="161">
        <f>FTTX!M11+FTTX!M13</f>
        <v>0</v>
      </c>
      <c r="L208" s="447">
        <f>FTTX!N11+FTTX!N13</f>
        <v>0</v>
      </c>
      <c r="M208" s="433">
        <f>FTTX!O11+FTTX!O13</f>
        <v>0</v>
      </c>
      <c r="N208" s="461">
        <f>FTTX!P11+FTTX!P13</f>
        <v>0</v>
      </c>
      <c r="O208" s="161">
        <f>FTTX!Q11+FTTX!Q13</f>
        <v>0</v>
      </c>
      <c r="P208" s="447">
        <f>FTTX!R11+FTTX!R13</f>
        <v>0</v>
      </c>
      <c r="Q208" s="433">
        <f>FTTX!S11+FTTX!S13</f>
        <v>0</v>
      </c>
      <c r="R208" s="461">
        <f>FTTX!T11+FTTX!T13</f>
        <v>0</v>
      </c>
      <c r="S208" s="1163">
        <f>(FTTX!E51+FTTX!E53)/10^6</f>
        <v>4.3251624550898207</v>
      </c>
      <c r="T208" s="588">
        <f>(FTTX!F51+FTTX!F53)/10^6</f>
        <v>4.1171153772455078</v>
      </c>
      <c r="U208" s="589">
        <f>(FTTX!G51+FTTX!G53)/10^6</f>
        <v>2.2933569999999999</v>
      </c>
      <c r="V208" s="590">
        <f>(FTTX!H51+FTTX!H53)/10^6</f>
        <v>2.262705</v>
      </c>
      <c r="W208" s="587">
        <f>(FTTX!I51+FTTX!I53)/10^6</f>
        <v>2.4225001764705882</v>
      </c>
      <c r="X208" s="588">
        <f>(FTTX!J51+FTTX!J53)/10^6</f>
        <v>1.8856308248175186</v>
      </c>
      <c r="Y208" s="589">
        <f>(FTTX!K51+FTTX!K53)/10^6</f>
        <v>0</v>
      </c>
      <c r="Z208" s="590">
        <f>(FTTX!L51+FTTX!L53)/10^6</f>
        <v>0</v>
      </c>
      <c r="AA208" s="587">
        <f>(FTTX!M51+FTTX!M53)/10^6</f>
        <v>0</v>
      </c>
      <c r="AB208" s="588">
        <f>(FTTX!N51+FTTX!N53)/10^6</f>
        <v>0</v>
      </c>
      <c r="AC208" s="589">
        <f>(FTTX!O51+FTTX!O53)/10^6</f>
        <v>0</v>
      </c>
      <c r="AD208" s="590">
        <f>(FTTX!P51+FTTX!P53)/10^6</f>
        <v>0</v>
      </c>
      <c r="AE208" s="587">
        <f>(FTTX!Q51+FTTX!Q53)/10^6</f>
        <v>0</v>
      </c>
      <c r="AF208" s="588">
        <f>(FTTX!R51+FTTX!R53)/10^6</f>
        <v>0</v>
      </c>
      <c r="AG208" s="589">
        <f>(FTTX!S51+FTTX!S53)/10^6</f>
        <v>0</v>
      </c>
      <c r="AH208" s="590">
        <f>(FTTX!T51+FTTX!T53)/10^6</f>
        <v>0</v>
      </c>
    </row>
    <row r="209" spans="1:34">
      <c r="A209" s="160"/>
      <c r="B209" s="1787" t="s">
        <v>525</v>
      </c>
      <c r="C209" s="1791">
        <f>FTTX!E9</f>
        <v>4209281</v>
      </c>
      <c r="D209" s="447">
        <f>FTTX!F9</f>
        <v>4309273</v>
      </c>
      <c r="E209" s="433">
        <f>FTTX!G9</f>
        <v>4268857</v>
      </c>
      <c r="F209" s="461">
        <f>FTTX!H9</f>
        <v>4287498</v>
      </c>
      <c r="G209" s="161">
        <f>FTTX!I9</f>
        <v>6943267</v>
      </c>
      <c r="H209" s="447">
        <f>FTTX!J9</f>
        <v>6841212</v>
      </c>
      <c r="I209" s="433">
        <f>FTTX!K9</f>
        <v>0</v>
      </c>
      <c r="J209" s="461">
        <f>FTTX!L9</f>
        <v>0</v>
      </c>
      <c r="K209" s="161">
        <f>FTTX!M9</f>
        <v>0</v>
      </c>
      <c r="L209" s="447">
        <f>FTTX!N9</f>
        <v>0</v>
      </c>
      <c r="M209" s="433">
        <f>FTTX!O9</f>
        <v>0</v>
      </c>
      <c r="N209" s="461">
        <f>FTTX!P9</f>
        <v>0</v>
      </c>
      <c r="O209" s="161">
        <f>FTTX!Q9</f>
        <v>0</v>
      </c>
      <c r="P209" s="447">
        <f>FTTX!R9+FTTX!R15</f>
        <v>0</v>
      </c>
      <c r="Q209" s="433">
        <f>FTTX!S9+FTTX!S15</f>
        <v>0</v>
      </c>
      <c r="R209" s="461">
        <f>FTTX!T9+FTTX!T15</f>
        <v>0</v>
      </c>
      <c r="S209" s="1163">
        <f>FTTX!E49/10^6</f>
        <v>41.710343829459205</v>
      </c>
      <c r="T209" s="588">
        <f>FTTX!F49/10^6</f>
        <v>37.707258920689007</v>
      </c>
      <c r="U209" s="589">
        <f>FTTX!G49/10^6</f>
        <v>27.961599199999998</v>
      </c>
      <c r="V209" s="590">
        <f>FTTX!H49/10^6</f>
        <v>28.627988800000001</v>
      </c>
      <c r="W209" s="587">
        <f>FTTX!I49/10^6</f>
        <v>39.068002417647037</v>
      </c>
      <c r="X209" s="588">
        <f>FTTX!J49/10^6</f>
        <v>40.490753331386863</v>
      </c>
      <c r="Y209" s="589">
        <f>FTTX!K49/10^6</f>
        <v>0</v>
      </c>
      <c r="Z209" s="590">
        <f>FTTX!L49/10^6</f>
        <v>0</v>
      </c>
      <c r="AA209" s="587">
        <f>FTTX!M49/10^6</f>
        <v>0</v>
      </c>
      <c r="AB209" s="588">
        <f>FTTX!N49/10^6</f>
        <v>0</v>
      </c>
      <c r="AC209" s="589">
        <f>FTTX!O49/10^6</f>
        <v>0</v>
      </c>
      <c r="AD209" s="590">
        <f>FTTX!P49/10^6</f>
        <v>0</v>
      </c>
      <c r="AE209" s="587">
        <f>(FTTX!Q49+FTTX!Q55)/10^6</f>
        <v>0</v>
      </c>
      <c r="AF209" s="588">
        <f>(FTTX!R49+FTTX!R55)/10^6</f>
        <v>0</v>
      </c>
      <c r="AG209" s="589">
        <f>(FTTX!S49+FTTX!S55)/10^6</f>
        <v>0</v>
      </c>
      <c r="AH209" s="590">
        <f>(FTTX!T49+FTTX!T55)/10^6</f>
        <v>0</v>
      </c>
    </row>
    <row r="210" spans="1:34">
      <c r="A210" s="160"/>
      <c r="B210" s="1787" t="s">
        <v>593</v>
      </c>
      <c r="C210" s="1791">
        <f>FTTX!E14+FTTX!E17</f>
        <v>178232</v>
      </c>
      <c r="D210" s="447">
        <f>FTTX!F14+FTTX!F17</f>
        <v>210416</v>
      </c>
      <c r="E210" s="433">
        <f>FTTX!G14+FTTX!G17</f>
        <v>266949</v>
      </c>
      <c r="F210" s="461">
        <f>FTTX!H14+FTTX!H17</f>
        <v>324868</v>
      </c>
      <c r="G210" s="161">
        <f>FTTX!I14+FTTX!I17</f>
        <v>227090</v>
      </c>
      <c r="H210" s="447">
        <f>FTTX!J14+FTTX!J17</f>
        <v>401359</v>
      </c>
      <c r="I210" s="433">
        <f>FTTX!K14+FTTX!K17</f>
        <v>0</v>
      </c>
      <c r="J210" s="461">
        <f>FTTX!L14+FTTX!L17</f>
        <v>0</v>
      </c>
      <c r="K210" s="161">
        <f>FTTX!M14+FTTX!M17</f>
        <v>0</v>
      </c>
      <c r="L210" s="447">
        <f>FTTX!N14+FTTX!N17</f>
        <v>0</v>
      </c>
      <c r="M210" s="433">
        <f>FTTX!O14+FTTX!O17</f>
        <v>0</v>
      </c>
      <c r="N210" s="461">
        <f>FTTX!P14+FTTX!P17</f>
        <v>0</v>
      </c>
      <c r="O210" s="161">
        <f>FTTX!Q14+FTTX!Q17</f>
        <v>0</v>
      </c>
      <c r="P210" s="447">
        <f>FTTX!R14+FTTX!R17+FTTX!R16</f>
        <v>0</v>
      </c>
      <c r="Q210" s="433">
        <f>FTTX!S14+FTTX!S17+FTTX!S16</f>
        <v>0</v>
      </c>
      <c r="R210" s="461">
        <f>FTTX!T14+FTTX!T17+FTTX!T16</f>
        <v>0</v>
      </c>
      <c r="S210" s="1163">
        <f>(FTTX!E54+FTTX!E57)/1000000</f>
        <v>49.133252173356389</v>
      </c>
      <c r="T210" s="588">
        <f>(FTTX!F54+FTTX!F57)/1000000</f>
        <v>47.183203027214283</v>
      </c>
      <c r="U210" s="589">
        <f>(FTTX!G54+FTTX!G57)/1000000</f>
        <v>45.997064740121814</v>
      </c>
      <c r="V210" s="590">
        <f>(FTTX!H54+FTTX!H57)/1000000</f>
        <v>53.393212550242957</v>
      </c>
      <c r="W210" s="587">
        <f>(FTTX!I54+FTTX!I57)/1000000</f>
        <v>27.468900918825128</v>
      </c>
      <c r="X210" s="588">
        <f>(FTTX!J54+FTTX!J57)/1000000</f>
        <v>32.066944184203976</v>
      </c>
      <c r="Y210" s="589">
        <f>(FTTX!K54+FTTX!K57)/1000000</f>
        <v>0</v>
      </c>
      <c r="Z210" s="590">
        <f>(FTTX!L54+FTTX!L57)/1000000</f>
        <v>0</v>
      </c>
      <c r="AA210" s="587">
        <f>(FTTX!M54+FTTX!M57)/1000000</f>
        <v>0</v>
      </c>
      <c r="AB210" s="588">
        <f>(FTTX!N54+FTTX!N57)/1000000</f>
        <v>0</v>
      </c>
      <c r="AC210" s="589">
        <f>(FTTX!O54+FTTX!O57)/1000000</f>
        <v>0</v>
      </c>
      <c r="AD210" s="590">
        <f>(FTTX!P54+FTTX!P57)/1000000</f>
        <v>0</v>
      </c>
      <c r="AE210" s="587">
        <f>(FTTX!Q54+FTTX!Q57+FTTX!Q56)/1000000</f>
        <v>0</v>
      </c>
      <c r="AF210" s="588">
        <f>(FTTX!R54+FTTX!R57+FTTX!R56)/1000000</f>
        <v>0</v>
      </c>
      <c r="AG210" s="589">
        <f>(FTTX!S54+FTTX!S57+FTTX!S56)/1000000</f>
        <v>0</v>
      </c>
      <c r="AH210" s="590">
        <f>(FTTX!T54+FTTX!T57+FTTX!T56)/1000000</f>
        <v>0</v>
      </c>
    </row>
    <row r="211" spans="1:34">
      <c r="A211" s="160"/>
      <c r="B211" s="1787" t="s">
        <v>583</v>
      </c>
      <c r="C211" s="1791"/>
      <c r="D211" s="447"/>
      <c r="E211" s="433"/>
      <c r="F211" s="461"/>
      <c r="G211" s="161"/>
      <c r="H211" s="447"/>
      <c r="I211" s="433"/>
      <c r="J211" s="461"/>
      <c r="K211" s="161"/>
      <c r="L211" s="447"/>
      <c r="M211" s="433"/>
      <c r="N211" s="461"/>
      <c r="O211" s="161">
        <f>FTTX!Q18+FTTX!Q19</f>
        <v>0</v>
      </c>
      <c r="P211" s="447">
        <f>FTTX!R18+FTTX!R19</f>
        <v>0</v>
      </c>
      <c r="Q211" s="433">
        <f>FTTX!S18+FTTX!S19</f>
        <v>0</v>
      </c>
      <c r="R211" s="461">
        <f>FTTX!T18+FTTX!T19</f>
        <v>0</v>
      </c>
      <c r="S211" s="1164"/>
      <c r="T211" s="592"/>
      <c r="U211" s="593"/>
      <c r="V211" s="594"/>
      <c r="W211" s="591"/>
      <c r="X211" s="592"/>
      <c r="Y211" s="593"/>
      <c r="Z211" s="594"/>
      <c r="AA211" s="591"/>
      <c r="AB211" s="592"/>
      <c r="AC211" s="593"/>
      <c r="AD211" s="594"/>
      <c r="AE211" s="591">
        <f>(FTTX!Q58+FTTX!Q59)/10^6</f>
        <v>0</v>
      </c>
      <c r="AF211" s="592">
        <f>(FTTX!R58+FTTX!R59)/10^6</f>
        <v>0</v>
      </c>
      <c r="AG211" s="593">
        <f>(FTTX!S58+FTTX!S59)/10^6</f>
        <v>0</v>
      </c>
      <c r="AH211" s="594">
        <f>(FTTX!T58+FTTX!T59)/10^6</f>
        <v>0</v>
      </c>
    </row>
    <row r="212" spans="1:34" s="70" customFormat="1">
      <c r="A212" s="123"/>
      <c r="B212" s="1784" t="s">
        <v>154</v>
      </c>
      <c r="C212" s="231">
        <f t="shared" ref="C212:J212" si="36">SUM(C207:C210)</f>
        <v>6807134</v>
      </c>
      <c r="D212" s="448">
        <f t="shared" si="36"/>
        <v>6925296</v>
      </c>
      <c r="E212" s="126">
        <f t="shared" si="36"/>
        <v>6344058.9000000004</v>
      </c>
      <c r="F212" s="462">
        <f t="shared" si="36"/>
        <v>6334398.1099999994</v>
      </c>
      <c r="G212" s="162">
        <f t="shared" si="36"/>
        <v>10342056</v>
      </c>
      <c r="H212" s="448">
        <f t="shared" si="36"/>
        <v>9864613</v>
      </c>
      <c r="I212" s="126">
        <f t="shared" si="36"/>
        <v>0</v>
      </c>
      <c r="J212" s="462">
        <f t="shared" si="36"/>
        <v>0</v>
      </c>
      <c r="K212" s="162">
        <f>SUM(K207:K210)</f>
        <v>0</v>
      </c>
      <c r="L212" s="448">
        <f>SUM(L207:L210)</f>
        <v>0</v>
      </c>
      <c r="M212" s="126">
        <f>SUM(M207:M210)</f>
        <v>0</v>
      </c>
      <c r="N212" s="462">
        <f>SUM(N207:N210)</f>
        <v>0</v>
      </c>
      <c r="O212" s="162">
        <f t="shared" ref="O212:R212" si="37">SUM(O207:O211)</f>
        <v>0</v>
      </c>
      <c r="P212" s="448">
        <f t="shared" si="37"/>
        <v>0</v>
      </c>
      <c r="Q212" s="126">
        <f t="shared" si="37"/>
        <v>0</v>
      </c>
      <c r="R212" s="462">
        <f t="shared" si="37"/>
        <v>0</v>
      </c>
      <c r="S212" s="1165">
        <f t="shared" ref="S212:AD212" si="38">SUM(S207:S210)</f>
        <v>137.52749732411962</v>
      </c>
      <c r="T212" s="432">
        <f t="shared" si="38"/>
        <v>129.0600731026519</v>
      </c>
      <c r="U212" s="432">
        <f t="shared" si="38"/>
        <v>100.04922411290673</v>
      </c>
      <c r="V212" s="463">
        <f t="shared" si="38"/>
        <v>106.67090306297406</v>
      </c>
      <c r="W212" s="432">
        <f t="shared" si="38"/>
        <v>105.08081527764863</v>
      </c>
      <c r="X212" s="432">
        <f t="shared" si="38"/>
        <v>106.99384658858355</v>
      </c>
      <c r="Y212" s="432">
        <f t="shared" si="38"/>
        <v>0</v>
      </c>
      <c r="Z212" s="463">
        <f t="shared" si="38"/>
        <v>0</v>
      </c>
      <c r="AA212" s="432">
        <f t="shared" si="38"/>
        <v>0</v>
      </c>
      <c r="AB212" s="432">
        <f t="shared" si="38"/>
        <v>0</v>
      </c>
      <c r="AC212" s="432">
        <f t="shared" si="38"/>
        <v>0</v>
      </c>
      <c r="AD212" s="463">
        <f t="shared" si="38"/>
        <v>0</v>
      </c>
      <c r="AE212" s="432">
        <f t="shared" ref="AE212:AH212" si="39">SUM(AE207:AE211)</f>
        <v>0</v>
      </c>
      <c r="AF212" s="432">
        <f t="shared" si="39"/>
        <v>0</v>
      </c>
      <c r="AG212" s="432">
        <f t="shared" si="39"/>
        <v>0</v>
      </c>
      <c r="AH212" s="463">
        <f t="shared" si="39"/>
        <v>0</v>
      </c>
    </row>
    <row r="213" spans="1:34" s="70" customFormat="1" ht="12" customHeight="1">
      <c r="A213" s="123"/>
      <c r="B213" s="140"/>
      <c r="C213" s="914">
        <f>C212-(FTTX!E24-FTTX!E22-FTTX!E23)</f>
        <v>0</v>
      </c>
      <c r="D213" s="914">
        <f>D212-(FTTX!F24-FTTX!F22-FTTX!F23)</f>
        <v>0</v>
      </c>
      <c r="E213" s="914">
        <f>E212-(FTTX!G24-FTTX!G22-FTTX!G23)</f>
        <v>0</v>
      </c>
      <c r="F213" s="914">
        <f>F212-(FTTX!H24-FTTX!H22-FTTX!H23)</f>
        <v>0</v>
      </c>
      <c r="G213" s="914">
        <f>G212-(FTTX!I24-FTTX!I22-FTTX!I23)</f>
        <v>0</v>
      </c>
      <c r="H213" s="914">
        <f>H212-(FTTX!J24-FTTX!J22-FTTX!J23)</f>
        <v>0</v>
      </c>
      <c r="I213" s="914">
        <f>I212-(FTTX!K24-FTTX!K22-FTTX!K23)</f>
        <v>0</v>
      </c>
      <c r="J213" s="914">
        <f>J212-(FTTX!L24-FTTX!L22-FTTX!L23)</f>
        <v>0</v>
      </c>
      <c r="K213" s="914">
        <f>K212-(FTTX!M24-FTTX!M22-FTTX!M23)</f>
        <v>0</v>
      </c>
      <c r="L213" s="914">
        <f>L212-(FTTX!N24-FTTX!N22-FTTX!N23)</f>
        <v>0</v>
      </c>
      <c r="M213" s="914">
        <f>M212-(FTTX!O24-FTTX!O22-FTTX!O23)</f>
        <v>0</v>
      </c>
      <c r="N213" s="914">
        <f>N212-(FTTX!P24-FTTX!P22-FTTX!P23)</f>
        <v>0</v>
      </c>
      <c r="O213" s="914">
        <f>O212-(FTTX!Q24)</f>
        <v>0</v>
      </c>
      <c r="P213" s="914">
        <f>P212-(FTTX!R24)</f>
        <v>0</v>
      </c>
      <c r="Q213" s="914">
        <f>Q212-(FTTX!S24-FTTX!S22-FTTX!S23)</f>
        <v>0</v>
      </c>
      <c r="R213" s="914">
        <f>R212-(FTTX!T24-FTTX!T22-FTTX!T23)</f>
        <v>0</v>
      </c>
      <c r="S213" s="13">
        <f>S212-(FTTX!E64-FTTX!E62-FTTX!E63)*10^-6</f>
        <v>0</v>
      </c>
      <c r="T213" s="1373">
        <f>T212-(FTTX!F64-FTTX!F62-FTTX!F63)*10^-6</f>
        <v>0</v>
      </c>
      <c r="U213" s="1373">
        <f>U212-(FTTX!G64-FTTX!G62-FTTX!G63)*10^-6</f>
        <v>0</v>
      </c>
      <c r="V213" s="1373">
        <f>V212-(FTTX!H64-FTTX!H62-FTTX!H63)*10^-6</f>
        <v>0</v>
      </c>
      <c r="W213" s="1373">
        <f>W212-(FTTX!I64-FTTX!I62-FTTX!I63)*10^-6</f>
        <v>0</v>
      </c>
      <c r="X213" s="1373">
        <f>X212-(FTTX!J64-FTTX!J62-FTTX!J63)*10^-6</f>
        <v>0</v>
      </c>
      <c r="Y213" s="1373">
        <f>Y212-(FTTX!K64-FTTX!K62-FTTX!K63)*10^-6</f>
        <v>0</v>
      </c>
      <c r="Z213" s="1373">
        <f>Z212-(FTTX!L64-FTTX!L62-FTTX!L63)*10^-6</f>
        <v>0</v>
      </c>
      <c r="AA213" s="1373">
        <f>AA212-(FTTX!M64-FTTX!M62-FTTX!M63)*10^-6</f>
        <v>0</v>
      </c>
      <c r="AB213" s="1373">
        <f>AB212-(FTTX!N64-FTTX!N62-FTTX!N63)*10^-6</f>
        <v>0</v>
      </c>
      <c r="AC213" s="1373">
        <f>AC212-(FTTX!O64-FTTX!O62-FTTX!O63)*10^-6</f>
        <v>0</v>
      </c>
      <c r="AD213" s="1373">
        <f>AD212-(FTTX!P64-FTTX!P62-FTTX!P63)*10^-6</f>
        <v>0</v>
      </c>
      <c r="AE213" s="1373">
        <f>AE212-(FTTX!Q64-FTTX!Q62-FTTX!Q63)*10^-6</f>
        <v>0</v>
      </c>
      <c r="AF213" s="1373">
        <f>AF212-(FTTX!R64-FTTX!R62-FTTX!R63)*10^-6</f>
        <v>0</v>
      </c>
      <c r="AG213" s="1373">
        <f>AG212-(FTTX!S64-FTTX!S62-FTTX!S63)*10^-6</f>
        <v>0</v>
      </c>
      <c r="AH213" s="1373">
        <f>AH212-(FTTX!T64-FTTX!T62-FTTX!T63)*10^-6</f>
        <v>0</v>
      </c>
    </row>
    <row r="214" spans="1:34">
      <c r="C214" s="134"/>
      <c r="D214" s="134"/>
      <c r="E214" s="134"/>
      <c r="F214" s="134"/>
    </row>
    <row r="215" spans="1:34">
      <c r="C215" s="134"/>
      <c r="D215" s="134"/>
      <c r="E215" s="134"/>
      <c r="F215" s="134"/>
    </row>
    <row r="216" spans="1:34" ht="18">
      <c r="B216" s="1763" t="s">
        <v>21</v>
      </c>
      <c r="C216" s="135"/>
      <c r="D216" s="135"/>
      <c r="E216" s="135"/>
      <c r="F216" s="135"/>
    </row>
    <row r="217" spans="1:34">
      <c r="C217" s="134"/>
      <c r="D217" s="134"/>
      <c r="E217" s="134"/>
      <c r="F217" s="134"/>
    </row>
    <row r="218" spans="1:34">
      <c r="C218" s="134"/>
      <c r="D218" s="134"/>
      <c r="E218" s="134"/>
      <c r="F218" s="134"/>
    </row>
    <row r="219" spans="1:34">
      <c r="C219" s="134"/>
      <c r="D219" s="134"/>
      <c r="E219" s="134"/>
      <c r="F219" s="134"/>
    </row>
    <row r="220" spans="1:34">
      <c r="C220" s="134"/>
      <c r="D220" s="134"/>
      <c r="E220" s="134"/>
      <c r="F220" s="134"/>
    </row>
    <row r="221" spans="1:34">
      <c r="C221" s="134"/>
      <c r="D221" s="134"/>
      <c r="E221" s="134"/>
      <c r="F221" s="134"/>
    </row>
    <row r="222" spans="1:34">
      <c r="C222" s="134"/>
      <c r="D222" s="134"/>
      <c r="E222" s="134"/>
      <c r="F222" s="134"/>
    </row>
    <row r="223" spans="1:34">
      <c r="C223" s="134"/>
      <c r="D223" s="134"/>
      <c r="E223" s="134"/>
      <c r="F223" s="134"/>
    </row>
    <row r="224" spans="1:34">
      <c r="C224" s="134"/>
      <c r="D224" s="134"/>
      <c r="E224" s="134"/>
      <c r="F224" s="134"/>
    </row>
    <row r="225" spans="3:6">
      <c r="C225" s="134"/>
      <c r="D225" s="134"/>
      <c r="E225" s="134"/>
      <c r="F225" s="134"/>
    </row>
    <row r="226" spans="3:6">
      <c r="C226" s="134"/>
      <c r="D226" s="134"/>
      <c r="E226" s="134"/>
      <c r="F226" s="134"/>
    </row>
    <row r="227" spans="3:6">
      <c r="C227" s="134"/>
      <c r="D227" s="134"/>
      <c r="E227" s="134"/>
      <c r="F227" s="134"/>
    </row>
    <row r="228" spans="3:6">
      <c r="C228" s="134"/>
      <c r="D228" s="134"/>
      <c r="E228" s="134"/>
      <c r="F228" s="134"/>
    </row>
    <row r="229" spans="3:6">
      <c r="C229" s="134"/>
      <c r="D229" s="134"/>
      <c r="E229" s="134"/>
      <c r="F229" s="134"/>
    </row>
    <row r="230" spans="3:6">
      <c r="C230" s="134"/>
      <c r="D230" s="134"/>
      <c r="E230" s="134"/>
      <c r="F230" s="134"/>
    </row>
    <row r="231" spans="3:6">
      <c r="C231" s="134"/>
      <c r="D231" s="134"/>
      <c r="E231" s="134"/>
      <c r="F231" s="134"/>
    </row>
    <row r="232" spans="3:6">
      <c r="C232" s="134"/>
      <c r="D232" s="134"/>
      <c r="E232" s="134"/>
      <c r="F232" s="134"/>
    </row>
    <row r="233" spans="3:6">
      <c r="C233" s="134"/>
      <c r="D233" s="134"/>
      <c r="E233" s="134"/>
      <c r="F233" s="134"/>
    </row>
    <row r="234" spans="3:6">
      <c r="C234" s="134"/>
      <c r="D234" s="134"/>
      <c r="E234" s="134"/>
      <c r="F234" s="134"/>
    </row>
    <row r="235" spans="3:6">
      <c r="C235" s="134"/>
      <c r="D235" s="134"/>
      <c r="E235" s="134"/>
      <c r="F235" s="134"/>
    </row>
    <row r="236" spans="3:6">
      <c r="C236" s="134"/>
      <c r="D236" s="134"/>
      <c r="E236" s="134"/>
      <c r="F236" s="134"/>
    </row>
    <row r="237" spans="3:6">
      <c r="C237" s="134"/>
      <c r="D237" s="134"/>
      <c r="E237" s="134"/>
      <c r="F237" s="134"/>
    </row>
    <row r="238" spans="3:6">
      <c r="C238" s="134"/>
      <c r="D238" s="134"/>
      <c r="E238" s="134"/>
      <c r="F238" s="134"/>
    </row>
    <row r="239" spans="3:6">
      <c r="C239" s="134"/>
      <c r="D239" s="134"/>
      <c r="E239" s="134"/>
      <c r="F239" s="134"/>
    </row>
    <row r="240" spans="3:6">
      <c r="C240" s="134"/>
      <c r="D240" s="134"/>
      <c r="E240" s="134"/>
      <c r="F240" s="134"/>
    </row>
    <row r="241" spans="2:34" ht="14.5">
      <c r="B241" s="726" t="s">
        <v>454</v>
      </c>
      <c r="C241" s="134"/>
      <c r="D241" s="134"/>
      <c r="E241" s="134"/>
      <c r="F241" s="134"/>
      <c r="Q241" s="60"/>
      <c r="R241" s="14"/>
      <c r="W241" s="726" t="str">
        <f>B241</f>
        <v>Optical Interconnects (AOCs &amp; EOMs)</v>
      </c>
      <c r="AG241" s="60"/>
      <c r="AH241" s="14"/>
    </row>
    <row r="242" spans="2:34" ht="13">
      <c r="B242" s="1908"/>
      <c r="C242" s="575"/>
      <c r="D242" s="575"/>
      <c r="E242" s="575"/>
      <c r="F242" s="575"/>
      <c r="G242" s="575"/>
      <c r="H242" s="575"/>
      <c r="I242" s="575"/>
      <c r="J242" s="575"/>
      <c r="K242" s="575" t="s">
        <v>206</v>
      </c>
      <c r="L242" s="575"/>
      <c r="M242" s="575"/>
      <c r="N242" s="575"/>
      <c r="O242" s="575"/>
      <c r="P242" s="575"/>
      <c r="Q242" s="575"/>
      <c r="R242" s="575"/>
      <c r="S242" s="559"/>
      <c r="T242" s="575"/>
      <c r="U242" s="575"/>
      <c r="V242" s="575"/>
      <c r="W242" s="1760"/>
      <c r="X242" s="575"/>
      <c r="Y242" s="575"/>
      <c r="Z242" s="575"/>
      <c r="AA242" s="575" t="s">
        <v>363</v>
      </c>
      <c r="AB242" s="575"/>
      <c r="AC242" s="575"/>
      <c r="AD242" s="575"/>
      <c r="AE242" s="575"/>
      <c r="AF242" s="575"/>
      <c r="AG242" s="575"/>
      <c r="AH242" s="575"/>
    </row>
    <row r="243" spans="2:34" ht="13.5" thickBot="1">
      <c r="B243" s="1909"/>
      <c r="C243" s="345" t="str">
        <f t="shared" ref="C243:I243" si="40">C68</f>
        <v>1Q 17</v>
      </c>
      <c r="D243" s="344" t="str">
        <f t="shared" si="40"/>
        <v>2Q 17</v>
      </c>
      <c r="E243" s="344" t="str">
        <f t="shared" si="40"/>
        <v>3Q 17</v>
      </c>
      <c r="F243" s="406" t="str">
        <f t="shared" si="40"/>
        <v>4Q 17</v>
      </c>
      <c r="G243" s="405" t="str">
        <f t="shared" si="40"/>
        <v>1Q 18</v>
      </c>
      <c r="H243" s="344" t="str">
        <f t="shared" si="40"/>
        <v>2Q 18</v>
      </c>
      <c r="I243" s="344" t="str">
        <f t="shared" si="40"/>
        <v>3Q 18</v>
      </c>
      <c r="J243" s="406" t="str">
        <f>J$68</f>
        <v>4Q 18</v>
      </c>
      <c r="K243" s="405" t="str">
        <f t="shared" ref="K243:AB243" si="41">K$68</f>
        <v>1Q 19</v>
      </c>
      <c r="L243" s="344" t="str">
        <f t="shared" si="41"/>
        <v>2Q 19</v>
      </c>
      <c r="M243" s="344" t="s">
        <v>139</v>
      </c>
      <c r="N243" s="406" t="s">
        <v>140</v>
      </c>
      <c r="O243" s="405" t="s">
        <v>141</v>
      </c>
      <c r="P243" s="344" t="s">
        <v>142</v>
      </c>
      <c r="Q243" s="344" t="s">
        <v>143</v>
      </c>
      <c r="R243" s="406" t="s">
        <v>144</v>
      </c>
      <c r="S243" s="405" t="str">
        <f t="shared" si="41"/>
        <v>1Q 17</v>
      </c>
      <c r="T243" s="344" t="str">
        <f t="shared" si="41"/>
        <v>2Q 17</v>
      </c>
      <c r="U243" s="344" t="str">
        <f t="shared" si="41"/>
        <v>3Q 17</v>
      </c>
      <c r="V243" s="406" t="str">
        <f t="shared" si="41"/>
        <v>4Q 17</v>
      </c>
      <c r="W243" s="405" t="str">
        <f t="shared" si="41"/>
        <v>1Q 18</v>
      </c>
      <c r="X243" s="344" t="str">
        <f t="shared" si="41"/>
        <v>2Q 18</v>
      </c>
      <c r="Y243" s="344" t="str">
        <f t="shared" si="41"/>
        <v>3Q 18</v>
      </c>
      <c r="Z243" s="406" t="str">
        <f t="shared" si="41"/>
        <v>4Q 18</v>
      </c>
      <c r="AA243" s="405" t="str">
        <f t="shared" si="41"/>
        <v>1Q 19</v>
      </c>
      <c r="AB243" s="344" t="str">
        <f t="shared" si="41"/>
        <v>2Q 19</v>
      </c>
      <c r="AC243" s="344" t="s">
        <v>139</v>
      </c>
      <c r="AD243" s="406" t="s">
        <v>140</v>
      </c>
      <c r="AE243" s="405" t="s">
        <v>141</v>
      </c>
      <c r="AF243" s="344" t="s">
        <v>142</v>
      </c>
      <c r="AG243" s="344" t="s">
        <v>143</v>
      </c>
      <c r="AH243" s="406" t="s">
        <v>144</v>
      </c>
    </row>
    <row r="244" spans="2:34" s="70" customFormat="1" ht="37.5">
      <c r="B244" s="1793" t="s">
        <v>215</v>
      </c>
      <c r="C244" s="469">
        <f>'Optical Interconnects'!C9</f>
        <v>47963</v>
      </c>
      <c r="D244" s="338">
        <f>'Optical Interconnects'!D9</f>
        <v>47387</v>
      </c>
      <c r="E244" s="338">
        <f>'Optical Interconnects'!E9</f>
        <v>39043</v>
      </c>
      <c r="F244" s="466">
        <f>'Optical Interconnects'!F9</f>
        <v>26100</v>
      </c>
      <c r="G244" s="469">
        <f>'Optical Interconnects'!G9</f>
        <v>8000</v>
      </c>
      <c r="H244" s="338">
        <f>'Optical Interconnects'!H9</f>
        <v>8470</v>
      </c>
      <c r="I244" s="338">
        <f>'Optical Interconnects'!I9</f>
        <v>0</v>
      </c>
      <c r="J244" s="466">
        <f>'Optical Interconnects'!J9</f>
        <v>0</v>
      </c>
      <c r="K244" s="469">
        <f>'Optical Interconnects'!K9</f>
        <v>0</v>
      </c>
      <c r="L244" s="338">
        <f>'Optical Interconnects'!L9</f>
        <v>0</v>
      </c>
      <c r="M244" s="338">
        <f>'Optical Interconnects'!M9</f>
        <v>0</v>
      </c>
      <c r="N244" s="466">
        <f>'Optical Interconnects'!N9</f>
        <v>0</v>
      </c>
      <c r="O244" s="1906">
        <f>'Optical Interconnects'!O9</f>
        <v>0</v>
      </c>
      <c r="P244" s="1907"/>
      <c r="Q244" s="338">
        <f>'Optical Interconnects'!Q9</f>
        <v>0</v>
      </c>
      <c r="R244" s="466">
        <f>'Optical Interconnects'!R9</f>
        <v>0</v>
      </c>
      <c r="S244" s="978">
        <f>'Optical Interconnects'!C41/10^6</f>
        <v>10.239974999999999</v>
      </c>
      <c r="T244" s="578">
        <f>'Optical Interconnects'!D41/10^6</f>
        <v>8.542484</v>
      </c>
      <c r="U244" s="579">
        <f>'Optical Interconnects'!E41/10^6</f>
        <v>6.7925099999999974</v>
      </c>
      <c r="V244" s="580">
        <f>'Optical Interconnects'!F41/10^6</f>
        <v>4.2766999999999999</v>
      </c>
      <c r="W244" s="577">
        <f>'Optical Interconnects'!G41/10^6</f>
        <v>1.28</v>
      </c>
      <c r="X244" s="578">
        <f>'Optical Interconnects'!H41/10^6</f>
        <v>1.4683900000000001</v>
      </c>
      <c r="Y244" s="579">
        <f>'Optical Interconnects'!I41/10^6</f>
        <v>0</v>
      </c>
      <c r="Z244" s="580">
        <f>'Optical Interconnects'!J41/10^6</f>
        <v>0</v>
      </c>
      <c r="AA244" s="577">
        <f>'Optical Interconnects'!K41/10^6</f>
        <v>0</v>
      </c>
      <c r="AB244" s="578">
        <f>'Optical Interconnects'!L41/10^6</f>
        <v>0</v>
      </c>
      <c r="AC244" s="579">
        <f>'Optical Interconnects'!M41/10^6</f>
        <v>0</v>
      </c>
      <c r="AD244" s="580">
        <f>'Optical Interconnects'!N41/10^6</f>
        <v>0</v>
      </c>
      <c r="AE244" s="1764"/>
      <c r="AF244" s="1765"/>
      <c r="AG244" s="579"/>
      <c r="AH244" s="580"/>
    </row>
    <row r="245" spans="2:34" s="70" customFormat="1">
      <c r="B245" s="1789" t="s">
        <v>482</v>
      </c>
      <c r="C245" s="1792">
        <f>'Optical Interconnects'!C10</f>
        <v>11244</v>
      </c>
      <c r="D245" s="164">
        <f>'Optical Interconnects'!D10</f>
        <v>10866</v>
      </c>
      <c r="E245" s="442">
        <f>'Optical Interconnects'!E10</f>
        <v>13416</v>
      </c>
      <c r="F245" s="467">
        <f>'Optical Interconnects'!F10</f>
        <v>20365</v>
      </c>
      <c r="G245" s="470">
        <f>'Optical Interconnects'!G10</f>
        <v>33738</v>
      </c>
      <c r="H245" s="164">
        <f>'Optical Interconnects'!H10</f>
        <v>25062</v>
      </c>
      <c r="I245" s="442">
        <f>'Optical Interconnects'!I10</f>
        <v>0</v>
      </c>
      <c r="J245" s="467">
        <f>'Optical Interconnects'!J10</f>
        <v>0</v>
      </c>
      <c r="K245" s="470">
        <f>'Optical Interconnects'!K10</f>
        <v>0</v>
      </c>
      <c r="L245" s="164">
        <f>'Optical Interconnects'!L10</f>
        <v>0</v>
      </c>
      <c r="M245" s="442">
        <f>'Optical Interconnects'!M10</f>
        <v>0</v>
      </c>
      <c r="N245" s="467">
        <f>'Optical Interconnects'!N10</f>
        <v>0</v>
      </c>
      <c r="O245" s="470">
        <f>'Optical Interconnects'!O10</f>
        <v>0</v>
      </c>
      <c r="P245" s="164">
        <f>'Optical Interconnects'!P10</f>
        <v>0</v>
      </c>
      <c r="Q245" s="442">
        <f>'Optical Interconnects'!Q10</f>
        <v>0</v>
      </c>
      <c r="R245" s="467">
        <f>'Optical Interconnects'!R10</f>
        <v>0</v>
      </c>
      <c r="S245" s="977">
        <f>'Optical Interconnects'!C42/10^6</f>
        <v>2.7431640000000002</v>
      </c>
      <c r="T245" s="167">
        <f>'Optical Interconnects'!D42/10^6</f>
        <v>4.1788509999999999</v>
      </c>
      <c r="U245" s="163">
        <f>'Optical Interconnects'!E42/10^6</f>
        <v>2.5470879999999996</v>
      </c>
      <c r="V245" s="464">
        <f>'Optical Interconnects'!F42/10^6</f>
        <v>2.9999470000000001</v>
      </c>
      <c r="W245" s="581">
        <f>'Optical Interconnects'!G42/10^6</f>
        <v>4.1233240000000011</v>
      </c>
      <c r="X245" s="167">
        <f>'Optical Interconnects'!H42/10^6</f>
        <v>5.1648740000000011</v>
      </c>
      <c r="Y245" s="163">
        <f>'Optical Interconnects'!I42/10^6</f>
        <v>0</v>
      </c>
      <c r="Z245" s="464">
        <f>'Optical Interconnects'!J42/10^6</f>
        <v>0</v>
      </c>
      <c r="AA245" s="581">
        <f>'Optical Interconnects'!K42/10^6</f>
        <v>0</v>
      </c>
      <c r="AB245" s="167">
        <f>'Optical Interconnects'!L42/10^6</f>
        <v>0</v>
      </c>
      <c r="AC245" s="163">
        <f>'Optical Interconnects'!M42/10^6</f>
        <v>0</v>
      </c>
      <c r="AD245" s="464">
        <f>'Optical Interconnects'!N42/10^6</f>
        <v>0</v>
      </c>
      <c r="AE245" s="581">
        <f>'Optical Interconnects'!O42/10^6</f>
        <v>0</v>
      </c>
      <c r="AF245" s="167">
        <f>'Optical Interconnects'!P42/10^6</f>
        <v>0</v>
      </c>
      <c r="AG245" s="163">
        <f>'Optical Interconnects'!Q42/10^6</f>
        <v>0</v>
      </c>
      <c r="AH245" s="464">
        <f>'Optical Interconnects'!R42/10^6</f>
        <v>0</v>
      </c>
    </row>
    <row r="246" spans="2:34">
      <c r="B246" s="1794" t="s">
        <v>216</v>
      </c>
      <c r="C246" s="471">
        <f>'Optical Interconnects'!C20</f>
        <v>739440</v>
      </c>
      <c r="D246" s="443">
        <f>'Optical Interconnects'!D20</f>
        <v>999497</v>
      </c>
      <c r="E246" s="174">
        <f>'Optical Interconnects'!E20</f>
        <v>1158306</v>
      </c>
      <c r="F246" s="468">
        <f>'Optical Interconnects'!F20</f>
        <v>1175961</v>
      </c>
      <c r="G246" s="471">
        <f>'Optical Interconnects'!G20</f>
        <v>1321055</v>
      </c>
      <c r="H246" s="443">
        <f>'Optical Interconnects'!H20</f>
        <v>1551284</v>
      </c>
      <c r="I246" s="174">
        <f>'Optical Interconnects'!I20</f>
        <v>0</v>
      </c>
      <c r="J246" s="468">
        <f>'Optical Interconnects'!J20</f>
        <v>0</v>
      </c>
      <c r="K246" s="471">
        <f>'Optical Interconnects'!K20</f>
        <v>0</v>
      </c>
      <c r="L246" s="443">
        <f>'Optical Interconnects'!L20</f>
        <v>0</v>
      </c>
      <c r="M246" s="174">
        <f>'Optical Interconnects'!M20</f>
        <v>0</v>
      </c>
      <c r="N246" s="468">
        <f>'Optical Interconnects'!N20</f>
        <v>0</v>
      </c>
      <c r="O246" s="471">
        <f>'Optical Interconnects'!O20</f>
        <v>0</v>
      </c>
      <c r="P246" s="443">
        <f>'Optical Interconnects'!P20</f>
        <v>0</v>
      </c>
      <c r="Q246" s="174">
        <f>'Optical Interconnects'!Q20</f>
        <v>0</v>
      </c>
      <c r="R246" s="468">
        <f>'Optical Interconnects'!R20</f>
        <v>0</v>
      </c>
      <c r="S246" s="976">
        <f>'Optical Interconnects'!C52/10^6</f>
        <v>49.484678000000002</v>
      </c>
      <c r="T246" s="444">
        <f>'Optical Interconnects'!D52/10^6</f>
        <v>51.530617999999997</v>
      </c>
      <c r="U246" s="170">
        <f>'Optical Interconnects'!E52/10^6</f>
        <v>58.33513894999998</v>
      </c>
      <c r="V246" s="465">
        <f>'Optical Interconnects'!F52/10^6</f>
        <v>58.788960623799994</v>
      </c>
      <c r="W246" s="582">
        <f>'Optical Interconnects'!G52/10^6</f>
        <v>45.763819999999988</v>
      </c>
      <c r="X246" s="444">
        <f>'Optical Interconnects'!H52/10^6</f>
        <v>55.947518000000009</v>
      </c>
      <c r="Y246" s="170">
        <f>'Optical Interconnects'!I52/10^6</f>
        <v>0</v>
      </c>
      <c r="Z246" s="465">
        <f>'Optical Interconnects'!J52/10^6</f>
        <v>0</v>
      </c>
      <c r="AA246" s="582">
        <f>'Optical Interconnects'!K52/10^6</f>
        <v>0</v>
      </c>
      <c r="AB246" s="444">
        <f>'Optical Interconnects'!L52/10^6</f>
        <v>0</v>
      </c>
      <c r="AC246" s="170">
        <f>'Optical Interconnects'!M52/10^6</f>
        <v>0</v>
      </c>
      <c r="AD246" s="465">
        <f>'Optical Interconnects'!N52/10^6</f>
        <v>0</v>
      </c>
      <c r="AE246" s="582">
        <f>'Optical Interconnects'!O52/10^6</f>
        <v>0</v>
      </c>
      <c r="AF246" s="444">
        <f>'Optical Interconnects'!P52/10^6</f>
        <v>0</v>
      </c>
      <c r="AG246" s="170">
        <f>'Optical Interconnects'!Q52/10^6</f>
        <v>0</v>
      </c>
      <c r="AH246" s="465">
        <f>'Optical Interconnects'!R52/10^6</f>
        <v>0</v>
      </c>
    </row>
    <row r="247" spans="2:34">
      <c r="C247" s="1309">
        <f>'Optical Interconnects'!C21-Summary!C245-Summary!C244-Summary!C246</f>
        <v>0</v>
      </c>
      <c r="D247" s="1309">
        <f>'Optical Interconnects'!D21-Summary!D245-Summary!D244-Summary!D246</f>
        <v>0</v>
      </c>
      <c r="E247" s="1309">
        <f>'Optical Interconnects'!E21-Summary!E245-Summary!E244-Summary!E246</f>
        <v>0</v>
      </c>
      <c r="F247" s="1309">
        <f>'Optical Interconnects'!F21-Summary!F245-Summary!F244-Summary!F246</f>
        <v>0</v>
      </c>
      <c r="G247" s="1309">
        <f>'Optical Interconnects'!G21-Summary!G245-Summary!G244-Summary!G246</f>
        <v>0</v>
      </c>
      <c r="H247" s="1309">
        <f>'Optical Interconnects'!H21-Summary!H245-Summary!H244-Summary!H246</f>
        <v>0</v>
      </c>
      <c r="I247" s="1309">
        <f>'Optical Interconnects'!I21-Summary!I245-Summary!I244-Summary!I246</f>
        <v>0</v>
      </c>
      <c r="J247" s="1309">
        <f>'Optical Interconnects'!J21-Summary!J245-Summary!J244-Summary!J246</f>
        <v>0</v>
      </c>
      <c r="K247" s="1309">
        <f>'Optical Interconnects'!K21-Summary!K245-Summary!K244-Summary!K246</f>
        <v>0</v>
      </c>
      <c r="L247" s="1309">
        <f>'Optical Interconnects'!L21-Summary!L245-Summary!L244-Summary!L246</f>
        <v>0</v>
      </c>
      <c r="M247" s="1309">
        <f>'Optical Interconnects'!M21-Summary!M245-Summary!M244-Summary!M246</f>
        <v>0</v>
      </c>
      <c r="N247" s="1309">
        <f>'Optical Interconnects'!N21-Summary!N245-Summary!N244-Summary!N246</f>
        <v>0</v>
      </c>
      <c r="O247" s="1309">
        <f>'Optical Interconnects'!O21-Summary!O245-Summary!O246</f>
        <v>0</v>
      </c>
      <c r="P247" s="1309">
        <f>'Optical Interconnects'!P21-Summary!P245-Summary!P244-Summary!P246</f>
        <v>0</v>
      </c>
      <c r="Q247" s="1309">
        <f>'Optical Interconnects'!Q21-Summary!Q245-Summary!Q244-Summary!Q246</f>
        <v>0</v>
      </c>
      <c r="R247" s="1309">
        <f>'Optical Interconnects'!R21-Summary!R245-Summary!R244-Summary!R246</f>
        <v>0</v>
      </c>
    </row>
    <row r="248" spans="2:34">
      <c r="C248" s="134"/>
      <c r="D248" s="134"/>
      <c r="E248" s="134"/>
      <c r="F248" s="134"/>
      <c r="H248" s="127"/>
      <c r="S248" s="652"/>
      <c r="T248" s="652"/>
      <c r="U248" s="652"/>
      <c r="V248" s="652"/>
      <c r="W248" s="652"/>
      <c r="X248" s="652"/>
    </row>
    <row r="249" spans="2:34" ht="18">
      <c r="B249" s="1763" t="s">
        <v>452</v>
      </c>
      <c r="C249" s="134"/>
      <c r="D249" s="134"/>
      <c r="E249" s="134"/>
      <c r="F249" s="134"/>
      <c r="G249" s="134"/>
      <c r="H249" s="134"/>
      <c r="I249" s="134"/>
    </row>
    <row r="250" spans="2:34">
      <c r="B250" s="121" t="s">
        <v>451</v>
      </c>
      <c r="C250" s="134"/>
      <c r="D250" s="134"/>
      <c r="E250" s="134"/>
      <c r="F250" s="134"/>
    </row>
    <row r="251" spans="2:34">
      <c r="C251" s="134"/>
      <c r="D251" s="134"/>
      <c r="E251" s="134"/>
      <c r="F251" s="134"/>
    </row>
    <row r="252" spans="2:34">
      <c r="C252" s="134"/>
      <c r="D252" s="134"/>
      <c r="E252" s="134"/>
      <c r="F252" s="134"/>
    </row>
    <row r="253" spans="2:34">
      <c r="C253" s="134"/>
      <c r="D253" s="134"/>
      <c r="E253" s="134"/>
      <c r="F253" s="134"/>
    </row>
    <row r="254" spans="2:34">
      <c r="C254" s="134"/>
      <c r="D254" s="134"/>
      <c r="E254" s="134"/>
      <c r="F254" s="134"/>
    </row>
    <row r="255" spans="2:34">
      <c r="C255" s="134"/>
      <c r="D255" s="134"/>
      <c r="E255" s="134"/>
      <c r="F255" s="134"/>
    </row>
    <row r="256" spans="2:34">
      <c r="C256" s="134"/>
      <c r="D256" s="134"/>
      <c r="E256" s="134"/>
      <c r="F256" s="134"/>
    </row>
    <row r="257" spans="3:6">
      <c r="C257" s="134"/>
      <c r="D257" s="134"/>
      <c r="E257" s="134"/>
      <c r="F257" s="134"/>
    </row>
    <row r="258" spans="3:6">
      <c r="C258" s="134"/>
      <c r="D258" s="134"/>
      <c r="E258" s="134"/>
      <c r="F258" s="134"/>
    </row>
    <row r="259" spans="3:6">
      <c r="C259" s="134"/>
      <c r="D259" s="134"/>
      <c r="E259" s="134"/>
      <c r="F259" s="134"/>
    </row>
    <row r="260" spans="3:6">
      <c r="C260" s="134"/>
      <c r="D260" s="134"/>
      <c r="E260" s="134"/>
      <c r="F260" s="134"/>
    </row>
    <row r="261" spans="3:6">
      <c r="C261" s="134"/>
      <c r="D261" s="134"/>
      <c r="E261" s="134"/>
      <c r="F261" s="134"/>
    </row>
    <row r="262" spans="3:6">
      <c r="C262" s="134"/>
      <c r="D262" s="134"/>
      <c r="E262" s="134"/>
      <c r="F262" s="134"/>
    </row>
    <row r="263" spans="3:6">
      <c r="C263" s="134"/>
      <c r="D263" s="134"/>
      <c r="E263" s="134"/>
      <c r="F263" s="134"/>
    </row>
    <row r="264" spans="3:6">
      <c r="C264" s="134"/>
      <c r="D264" s="134"/>
      <c r="E264" s="134"/>
      <c r="F264" s="134"/>
    </row>
    <row r="265" spans="3:6">
      <c r="C265" s="134"/>
      <c r="D265" s="134"/>
      <c r="E265" s="134"/>
      <c r="F265" s="134"/>
    </row>
    <row r="266" spans="3:6">
      <c r="C266" s="134"/>
      <c r="D266" s="134"/>
      <c r="E266" s="134"/>
      <c r="F266" s="134"/>
    </row>
    <row r="267" spans="3:6">
      <c r="C267" s="134"/>
      <c r="D267" s="134"/>
      <c r="E267" s="134"/>
      <c r="F267" s="134"/>
    </row>
    <row r="268" spans="3:6">
      <c r="C268" s="134"/>
      <c r="D268" s="134"/>
      <c r="E268" s="134"/>
      <c r="F268" s="134"/>
    </row>
    <row r="269" spans="3:6">
      <c r="C269" s="134"/>
      <c r="D269" s="134"/>
      <c r="E269" s="134"/>
      <c r="F269" s="134"/>
    </row>
    <row r="270" spans="3:6">
      <c r="C270" s="134"/>
      <c r="D270" s="134"/>
      <c r="E270" s="134"/>
      <c r="F270" s="134"/>
    </row>
    <row r="271" spans="3:6">
      <c r="C271" s="134"/>
      <c r="D271" s="134"/>
      <c r="E271" s="134"/>
      <c r="F271" s="134"/>
    </row>
    <row r="272" spans="3:6">
      <c r="C272" s="134"/>
      <c r="D272" s="134"/>
      <c r="E272" s="134"/>
      <c r="F272" s="134"/>
    </row>
    <row r="273" spans="2:34">
      <c r="C273" s="134"/>
      <c r="D273" s="134"/>
      <c r="E273" s="134"/>
      <c r="F273" s="134"/>
    </row>
    <row r="274" spans="2:34">
      <c r="C274" s="134"/>
      <c r="D274" s="134"/>
      <c r="E274" s="134"/>
      <c r="F274" s="134"/>
    </row>
    <row r="275" spans="2:34" ht="14.5">
      <c r="B275" s="726" t="s">
        <v>452</v>
      </c>
      <c r="C275" s="134"/>
      <c r="D275" s="134"/>
      <c r="E275" s="134"/>
      <c r="F275" s="134"/>
      <c r="Q275" s="60"/>
      <c r="R275" s="14"/>
      <c r="W275" s="38" t="str">
        <f>$B$275</f>
        <v>Wireless Fronthaul</v>
      </c>
      <c r="AG275" s="60"/>
      <c r="AH275" s="14"/>
    </row>
    <row r="276" spans="2:34" ht="13.5" customHeight="1">
      <c r="B276" s="1905" t="s">
        <v>453</v>
      </c>
      <c r="C276" s="1781"/>
      <c r="D276" s="575"/>
      <c r="E276" s="575"/>
      <c r="F276" s="576"/>
      <c r="G276" s="575"/>
      <c r="H276" s="575"/>
      <c r="I276" s="575"/>
      <c r="J276" s="575"/>
      <c r="K276" s="575" t="s">
        <v>206</v>
      </c>
      <c r="L276" s="575"/>
      <c r="M276" s="575"/>
      <c r="N276" s="575"/>
      <c r="O276" s="575"/>
      <c r="P276" s="575"/>
      <c r="Q276" s="575"/>
      <c r="R276" s="575"/>
      <c r="S276" s="559"/>
      <c r="T276" s="575"/>
      <c r="U276" s="575"/>
      <c r="V276" s="575"/>
      <c r="W276" s="1760"/>
      <c r="X276" s="575"/>
      <c r="Y276" s="575"/>
      <c r="Z276" s="575"/>
      <c r="AA276" s="575" t="s">
        <v>363</v>
      </c>
      <c r="AB276" s="575"/>
      <c r="AC276" s="575"/>
      <c r="AD276" s="575"/>
      <c r="AE276" s="575"/>
      <c r="AF276" s="575"/>
      <c r="AG276" s="575"/>
      <c r="AH276" s="575"/>
    </row>
    <row r="277" spans="2:34" ht="13.5" thickBot="1">
      <c r="B277" s="1905"/>
      <c r="C277" s="345" t="str">
        <f t="shared" ref="C277:I277" si="42">C68</f>
        <v>1Q 17</v>
      </c>
      <c r="D277" s="344" t="str">
        <f t="shared" si="42"/>
        <v>2Q 17</v>
      </c>
      <c r="E277" s="344" t="str">
        <f t="shared" si="42"/>
        <v>3Q 17</v>
      </c>
      <c r="F277" s="406" t="str">
        <f t="shared" si="42"/>
        <v>4Q 17</v>
      </c>
      <c r="G277" s="345" t="str">
        <f t="shared" si="42"/>
        <v>1Q 18</v>
      </c>
      <c r="H277" s="344" t="str">
        <f t="shared" si="42"/>
        <v>2Q 18</v>
      </c>
      <c r="I277" s="344" t="str">
        <f t="shared" si="42"/>
        <v>3Q 18</v>
      </c>
      <c r="J277" s="406" t="str">
        <f>J$68</f>
        <v>4Q 18</v>
      </c>
      <c r="K277" s="405" t="str">
        <f t="shared" ref="K277:AB277" si="43">K$68</f>
        <v>1Q 19</v>
      </c>
      <c r="L277" s="344" t="str">
        <f t="shared" si="43"/>
        <v>2Q 19</v>
      </c>
      <c r="M277" s="344" t="s">
        <v>139</v>
      </c>
      <c r="N277" s="406" t="s">
        <v>140</v>
      </c>
      <c r="O277" s="405" t="s">
        <v>141</v>
      </c>
      <c r="P277" s="344" t="s">
        <v>142</v>
      </c>
      <c r="Q277" s="344" t="s">
        <v>143</v>
      </c>
      <c r="R277" s="406" t="s">
        <v>144</v>
      </c>
      <c r="S277" s="405" t="str">
        <f t="shared" si="43"/>
        <v>1Q 17</v>
      </c>
      <c r="T277" s="344" t="str">
        <f t="shared" si="43"/>
        <v>2Q 17</v>
      </c>
      <c r="U277" s="344" t="str">
        <f t="shared" si="43"/>
        <v>3Q 17</v>
      </c>
      <c r="V277" s="406" t="str">
        <f t="shared" si="43"/>
        <v>4Q 17</v>
      </c>
      <c r="W277" s="405" t="str">
        <f t="shared" si="43"/>
        <v>1Q 18</v>
      </c>
      <c r="X277" s="344" t="str">
        <f t="shared" si="43"/>
        <v>2Q 18</v>
      </c>
      <c r="Y277" s="344" t="str">
        <f t="shared" si="43"/>
        <v>3Q 18</v>
      </c>
      <c r="Z277" s="406" t="str">
        <f t="shared" si="43"/>
        <v>4Q 18</v>
      </c>
      <c r="AA277" s="405" t="str">
        <f t="shared" si="43"/>
        <v>1Q 19</v>
      </c>
      <c r="AB277" s="344" t="str">
        <f t="shared" si="43"/>
        <v>2Q 19</v>
      </c>
      <c r="AC277" s="344" t="s">
        <v>139</v>
      </c>
      <c r="AD277" s="406" t="s">
        <v>140</v>
      </c>
      <c r="AE277" s="405" t="s">
        <v>141</v>
      </c>
      <c r="AF277" s="344" t="s">
        <v>142</v>
      </c>
      <c r="AG277" s="344" t="s">
        <v>143</v>
      </c>
      <c r="AH277" s="406" t="s">
        <v>144</v>
      </c>
    </row>
    <row r="278" spans="2:34">
      <c r="B278" s="1797" t="s">
        <v>511</v>
      </c>
      <c r="C278" s="1795">
        <f>Wireless!D10+Wireless!D11</f>
        <v>56500</v>
      </c>
      <c r="D278" s="166">
        <f>Wireless!E10+Wireless!E11</f>
        <v>44700</v>
      </c>
      <c r="E278" s="442">
        <f>Wireless!F10+Wireless!F11</f>
        <v>0</v>
      </c>
      <c r="F278" s="467">
        <f>Wireless!G10+Wireless!G11</f>
        <v>0</v>
      </c>
      <c r="G278" s="166">
        <f>Wireless!H10+Wireless!H11</f>
        <v>0</v>
      </c>
      <c r="H278" s="166">
        <f>Wireless!I10+Wireless!I11</f>
        <v>0</v>
      </c>
      <c r="I278" s="442">
        <f>Wireless!J10+Wireless!J11</f>
        <v>0</v>
      </c>
      <c r="J278" s="467">
        <f>Wireless!K10+Wireless!K11</f>
        <v>0</v>
      </c>
      <c r="K278" s="166">
        <f>Wireless!L10+Wireless!L11</f>
        <v>0</v>
      </c>
      <c r="L278" s="166">
        <f>Wireless!M10+Wireless!M11</f>
        <v>0</v>
      </c>
      <c r="M278" s="442">
        <f>Wireless!N10+Wireless!N11</f>
        <v>0</v>
      </c>
      <c r="N278" s="467">
        <f>Wireless!O10+Wireless!O11</f>
        <v>0</v>
      </c>
      <c r="O278" s="166">
        <f>Wireless!P10+Wireless!P11</f>
        <v>0</v>
      </c>
      <c r="P278" s="166">
        <f>Wireless!Q10+Wireless!Q11</f>
        <v>0</v>
      </c>
      <c r="Q278" s="442">
        <f>Wireless!R10+Wireless!R11</f>
        <v>0</v>
      </c>
      <c r="R278" s="467">
        <f>Wireless!S10+Wireless!S11</f>
        <v>0</v>
      </c>
      <c r="S278" s="972">
        <f>(Wireless!D69+Wireless!D70+Wireless!D71)/10^6</f>
        <v>0.45850000000000002</v>
      </c>
      <c r="T278" s="167">
        <f>(Wireless!E69+Wireless!E70+Wireless!E71)/10^6</f>
        <v>0.36230000000000001</v>
      </c>
      <c r="U278" s="167">
        <f>(Wireless!F69+Wireless!F70+Wireless!F71)/10^6</f>
        <v>0</v>
      </c>
      <c r="V278" s="464">
        <f>(Wireless!G69+Wireless!G70+Wireless!G71)/10^6</f>
        <v>0</v>
      </c>
      <c r="W278" s="729">
        <f>(Wireless!H69+Wireless!H70+Wireless!H71)/10^6</f>
        <v>0</v>
      </c>
      <c r="X278" s="167">
        <f>(Wireless!I69+Wireless!I70+Wireless!I71)/10^6</f>
        <v>0</v>
      </c>
      <c r="Y278" s="667">
        <f>(Wireless!J69+Wireless!J70+Wireless!J71)/10^6</f>
        <v>0</v>
      </c>
      <c r="Z278" s="668">
        <f>(Wireless!K69+Wireless!K70+Wireless!K71)/10^6</f>
        <v>0</v>
      </c>
      <c r="AA278" s="729">
        <f>(Wireless!L69+Wireless!L70+Wireless!L71)/10^6</f>
        <v>0</v>
      </c>
      <c r="AB278" s="167">
        <f>(Wireless!M69+Wireless!M70+Wireless!M71)/10^6</f>
        <v>0</v>
      </c>
      <c r="AC278" s="667">
        <f>(Wireless!N69+Wireless!N70+Wireless!N71)/10^6</f>
        <v>0</v>
      </c>
      <c r="AD278" s="668">
        <f>(Wireless!O69+Wireless!O70+Wireless!O71)/10^6</f>
        <v>0</v>
      </c>
      <c r="AE278" s="729">
        <f>(Wireless!P69+Wireless!P70+Wireless!P71)/10^6</f>
        <v>0</v>
      </c>
      <c r="AF278" s="167">
        <f>(Wireless!Q69+Wireless!Q70+Wireless!Q71)/10^6</f>
        <v>0</v>
      </c>
      <c r="AG278" s="667">
        <f>(Wireless!R69+Wireless!R70+Wireless!R71)/10^6</f>
        <v>0</v>
      </c>
      <c r="AH278" s="668">
        <f>(Wireless!S69+Wireless!S70+Wireless!S71)/10^6</f>
        <v>0</v>
      </c>
    </row>
    <row r="279" spans="2:34">
      <c r="B279" s="1784" t="s">
        <v>512</v>
      </c>
      <c r="C279" s="1795">
        <f>SUM(Wireless!D12:D14)</f>
        <v>167222</v>
      </c>
      <c r="D279" s="166">
        <f>SUM(Wireless!E12:E14)</f>
        <v>118422</v>
      </c>
      <c r="E279" s="442">
        <f>SUM(Wireless!F12:F14)</f>
        <v>13000</v>
      </c>
      <c r="F279" s="467">
        <f>SUM(Wireless!G12:G14)</f>
        <v>16000</v>
      </c>
      <c r="G279" s="166">
        <f>SUM(Wireless!H12:H14)</f>
        <v>51662</v>
      </c>
      <c r="H279" s="166">
        <f>SUM(Wireless!I12:I14)</f>
        <v>39260</v>
      </c>
      <c r="I279" s="442">
        <f>SUM(Wireless!J12:J14)</f>
        <v>0</v>
      </c>
      <c r="J279" s="467">
        <f>SUM(Wireless!K12:K14)</f>
        <v>0</v>
      </c>
      <c r="K279" s="166">
        <f>SUM(Wireless!L12:L14)</f>
        <v>0</v>
      </c>
      <c r="L279" s="166">
        <f>SUM(Wireless!M12:M14)</f>
        <v>0</v>
      </c>
      <c r="M279" s="442">
        <f>SUM(Wireless!N12:N14)</f>
        <v>0</v>
      </c>
      <c r="N279" s="467">
        <f>SUM(Wireless!O12:O14)</f>
        <v>0</v>
      </c>
      <c r="O279" s="166">
        <f>SUM(Wireless!P12:P14)</f>
        <v>0</v>
      </c>
      <c r="P279" s="166">
        <f>SUM(Wireless!Q12:Q14)</f>
        <v>0</v>
      </c>
      <c r="Q279" s="442">
        <f>SUM(Wireless!R12:R14)</f>
        <v>0</v>
      </c>
      <c r="R279" s="467">
        <f>SUM(Wireless!S12:S14)</f>
        <v>0</v>
      </c>
      <c r="S279" s="972">
        <f>SUM(Wireless!D72:D74)/10^6</f>
        <v>3.1088279999999999</v>
      </c>
      <c r="T279" s="167">
        <f>SUM(Wireless!E72:E74)/10^6</f>
        <v>1.921306</v>
      </c>
      <c r="U279" s="167">
        <f>SUM(Wireless!F72:F74)/10^6</f>
        <v>0.38200000000000001</v>
      </c>
      <c r="V279" s="464">
        <f>SUM(Wireless!G72:G74)/10^6</f>
        <v>0.44800000000000001</v>
      </c>
      <c r="W279" s="729">
        <f>SUM(Wireless!H72:H74)/10^6</f>
        <v>1.5332600000000001</v>
      </c>
      <c r="X279" s="167">
        <f>SUM(Wireless!I72:I74)/10^6</f>
        <v>1.1305400000000001</v>
      </c>
      <c r="Y279" s="167">
        <f>SUM(Wireless!J72:J74)/10^6</f>
        <v>0</v>
      </c>
      <c r="Z279" s="464">
        <f>SUM(Wireless!K72:K74)/10^6</f>
        <v>0</v>
      </c>
      <c r="AA279" s="729">
        <f>SUM(Wireless!L72:L74)/10^6</f>
        <v>0</v>
      </c>
      <c r="AB279" s="167">
        <f>SUM(Wireless!M72:M74)/10^6</f>
        <v>0</v>
      </c>
      <c r="AC279" s="167">
        <f>SUM(Wireless!N72:N74)/10^6</f>
        <v>0</v>
      </c>
      <c r="AD279" s="464">
        <f>SUM(Wireless!O72:O74)/10^6</f>
        <v>0</v>
      </c>
      <c r="AE279" s="729">
        <f>SUM(Wireless!P72:P74)/10^6</f>
        <v>0</v>
      </c>
      <c r="AF279" s="167">
        <f>SUM(Wireless!Q72:Q74)/10^6</f>
        <v>0</v>
      </c>
      <c r="AG279" s="167">
        <f>SUM(Wireless!R72:R74)/10^6</f>
        <v>0</v>
      </c>
      <c r="AH279" s="464">
        <f>SUM(Wireless!S72:S74)/10^6</f>
        <v>0</v>
      </c>
    </row>
    <row r="280" spans="2:34">
      <c r="B280" s="1794" t="s">
        <v>513</v>
      </c>
      <c r="C280" s="471">
        <f>SUM(Wireless!D15:D17)</f>
        <v>1613335</v>
      </c>
      <c r="D280" s="443">
        <f>SUM(Wireless!E15:E17)</f>
        <v>1562745</v>
      </c>
      <c r="E280" s="174">
        <f>SUM(Wireless!F15:F17)</f>
        <v>996455</v>
      </c>
      <c r="F280" s="468">
        <f>SUM(Wireless!G15:G17)</f>
        <v>914653</v>
      </c>
      <c r="G280" s="165">
        <f>SUM(Wireless!H15:H17)</f>
        <v>1268851</v>
      </c>
      <c r="H280" s="443">
        <f>SUM(Wireless!I15:I17)</f>
        <v>1376265</v>
      </c>
      <c r="I280" s="174">
        <f>SUM(Wireless!J15:J17)</f>
        <v>0</v>
      </c>
      <c r="J280" s="468">
        <f>SUM(Wireless!K15:K17)</f>
        <v>0</v>
      </c>
      <c r="K280" s="165">
        <f>SUM(Wireless!L15:L17)</f>
        <v>0</v>
      </c>
      <c r="L280" s="443">
        <f>SUM(Wireless!M15:M17)</f>
        <v>0</v>
      </c>
      <c r="M280" s="174">
        <f>SUM(Wireless!N15:N17)</f>
        <v>0</v>
      </c>
      <c r="N280" s="468">
        <f>SUM(Wireless!O15:O17)</f>
        <v>0</v>
      </c>
      <c r="O280" s="165">
        <f>SUM(Wireless!P15:P17)</f>
        <v>0</v>
      </c>
      <c r="P280" s="443">
        <f>SUM(Wireless!Q15:Q17)</f>
        <v>0</v>
      </c>
      <c r="Q280" s="174">
        <f>SUM(Wireless!R15:R17)</f>
        <v>0</v>
      </c>
      <c r="R280" s="468">
        <f>SUM(Wireless!S15:S17)</f>
        <v>0</v>
      </c>
      <c r="S280" s="973">
        <f>SUM(Wireless!D75:D77)/10^6</f>
        <v>26.299306999999999</v>
      </c>
      <c r="T280" s="444">
        <f>SUM(Wireless!E75:E77)/10^6</f>
        <v>24.424315</v>
      </c>
      <c r="U280" s="444">
        <f>SUM(Wireless!F75:F77)/10^6</f>
        <v>15.23078900000001</v>
      </c>
      <c r="V280" s="465">
        <f>SUM(Wireless!G75:G77)/10^6</f>
        <v>14.707728000000014</v>
      </c>
      <c r="W280" s="730">
        <f>SUM(Wireless!H75:H77)/10^6</f>
        <v>20.184927000000005</v>
      </c>
      <c r="X280" s="444">
        <f>SUM(Wireless!I75:I77)/10^6</f>
        <v>18.951944750000003</v>
      </c>
      <c r="Y280" s="444">
        <f>SUM(Wireless!J75:J77)/10^6</f>
        <v>0</v>
      </c>
      <c r="Z280" s="465">
        <f>SUM(Wireless!K75:K77)/10^6</f>
        <v>0</v>
      </c>
      <c r="AA280" s="730">
        <f>SUM(Wireless!L75:L77)/10^6</f>
        <v>0</v>
      </c>
      <c r="AB280" s="444">
        <f>SUM(Wireless!M75:M77)/10^6</f>
        <v>0</v>
      </c>
      <c r="AC280" s="444">
        <f>SUM(Wireless!N75:N77)/10^6</f>
        <v>0</v>
      </c>
      <c r="AD280" s="465">
        <f>SUM(Wireless!O75:O77)/10^6</f>
        <v>0</v>
      </c>
      <c r="AE280" s="730">
        <f>SUM(Wireless!P75:P77)/10^6</f>
        <v>0</v>
      </c>
      <c r="AF280" s="444">
        <f>SUM(Wireless!Q75:Q77)/10^6</f>
        <v>0</v>
      </c>
      <c r="AG280" s="444">
        <f>SUM(Wireless!R75:R77)/10^6</f>
        <v>0</v>
      </c>
      <c r="AH280" s="465">
        <f>SUM(Wireless!S75:S77)/10^6</f>
        <v>0</v>
      </c>
    </row>
    <row r="281" spans="2:34">
      <c r="B281" s="1798" t="s">
        <v>514</v>
      </c>
      <c r="C281" s="471">
        <f>SUM(Wireless!D18:D20)</f>
        <v>833082</v>
      </c>
      <c r="D281" s="443">
        <f>SUM(Wireless!E18:E20)</f>
        <v>1110866</v>
      </c>
      <c r="E281" s="174">
        <f>SUM(Wireless!F18:F20)</f>
        <v>707777</v>
      </c>
      <c r="F281" s="468">
        <f>SUM(Wireless!G18:G20)</f>
        <v>780516</v>
      </c>
      <c r="G281" s="165">
        <f>SUM(Wireless!H18:H20)</f>
        <v>1205841</v>
      </c>
      <c r="H281" s="443">
        <f>SUM(Wireless!I18:I20)</f>
        <v>1543955</v>
      </c>
      <c r="I281" s="174">
        <f>SUM(Wireless!J18:J20)</f>
        <v>0</v>
      </c>
      <c r="J281" s="468">
        <f>SUM(Wireless!K18:K20)</f>
        <v>0</v>
      </c>
      <c r="K281" s="165">
        <f>SUM(Wireless!L18:L20)</f>
        <v>0</v>
      </c>
      <c r="L281" s="443">
        <f>SUM(Wireless!M18:M20)</f>
        <v>0</v>
      </c>
      <c r="M281" s="174">
        <f>SUM(Wireless!N18:N20)</f>
        <v>0</v>
      </c>
      <c r="N281" s="468">
        <f>SUM(Wireless!O18:O20)</f>
        <v>0</v>
      </c>
      <c r="O281" s="165">
        <f>SUM(Wireless!P18:P20)</f>
        <v>0</v>
      </c>
      <c r="P281" s="443">
        <f>SUM(Wireless!Q18:Q20)</f>
        <v>0</v>
      </c>
      <c r="Q281" s="174">
        <f>SUM(Wireless!R18:R20)</f>
        <v>0</v>
      </c>
      <c r="R281" s="468">
        <f>SUM(Wireless!S18:S20)</f>
        <v>0</v>
      </c>
      <c r="S281" s="974">
        <f>SUM(Wireless!D78:D80)/10^6</f>
        <v>18.218484</v>
      </c>
      <c r="T281" s="445">
        <f>SUM(Wireless!E78:E80)/10^6</f>
        <v>22.168453</v>
      </c>
      <c r="U281" s="445">
        <f>SUM(Wireless!F78:F80)/10^6</f>
        <v>13.795248777510615</v>
      </c>
      <c r="V281" s="472">
        <f>SUM(Wireless!G78:G80)/10^6</f>
        <v>14.366928396244528</v>
      </c>
      <c r="W281" s="731">
        <f>SUM(Wireless!H78:H80)/10^6</f>
        <v>19.286676486782259</v>
      </c>
      <c r="X281" s="445">
        <f>SUM(Wireless!I78:I80)/10^6</f>
        <v>23.348576210026859</v>
      </c>
      <c r="Y281" s="445">
        <f>SUM(Wireless!J78:J80)/10^6</f>
        <v>0</v>
      </c>
      <c r="Z281" s="472">
        <f>SUM(Wireless!K78:K80)/10^6</f>
        <v>0</v>
      </c>
      <c r="AA281" s="731">
        <f>SUM(Wireless!L78:L80)/10^6</f>
        <v>0</v>
      </c>
      <c r="AB281" s="445">
        <f>SUM(Wireless!M78:M80)/10^6</f>
        <v>0</v>
      </c>
      <c r="AC281" s="445">
        <f>SUM(Wireless!N78:N80)/10^6</f>
        <v>0</v>
      </c>
      <c r="AD281" s="472">
        <f>SUM(Wireless!O78:O80)/10^6</f>
        <v>0</v>
      </c>
      <c r="AE281" s="731">
        <f>SUM(Wireless!P78:P80)/10^6</f>
        <v>0</v>
      </c>
      <c r="AF281" s="445">
        <f>SUM(Wireless!Q78:Q80)/10^6</f>
        <v>0</v>
      </c>
      <c r="AG281" s="445">
        <f>SUM(Wireless!R78:R80)/10^6</f>
        <v>0</v>
      </c>
      <c r="AH281" s="472">
        <f>SUM(Wireless!S78:S80)/10^6</f>
        <v>0</v>
      </c>
    </row>
    <row r="282" spans="2:34">
      <c r="B282" s="1798" t="s">
        <v>591</v>
      </c>
      <c r="C282" s="471">
        <f>SUM(Wireless!D21:D24)</f>
        <v>0</v>
      </c>
      <c r="D282" s="443">
        <f>SUM(Wireless!E21:E24)</f>
        <v>0</v>
      </c>
      <c r="E282" s="174">
        <f>SUM(Wireless!F21:F24)</f>
        <v>0</v>
      </c>
      <c r="F282" s="468">
        <f>SUM(Wireless!G21:G24)</f>
        <v>0</v>
      </c>
      <c r="G282" s="165">
        <f>SUM(Wireless!H21:H25)</f>
        <v>9456</v>
      </c>
      <c r="H282" s="443">
        <f>SUM(Wireless!I21:I25)</f>
        <v>22849</v>
      </c>
      <c r="I282" s="174">
        <f>SUM(Wireless!J21:J25)</f>
        <v>0</v>
      </c>
      <c r="J282" s="468">
        <f>SUM(Wireless!K21:K25)</f>
        <v>0</v>
      </c>
      <c r="K282" s="165">
        <f>SUM(Wireless!L21:L25)</f>
        <v>0</v>
      </c>
      <c r="L282" s="443">
        <f>SUM(Wireless!M21:M25)</f>
        <v>0</v>
      </c>
      <c r="M282" s="174">
        <f>SUM(Wireless!N21:N25)</f>
        <v>0</v>
      </c>
      <c r="N282" s="468">
        <f>SUM(Wireless!O21:O25)</f>
        <v>0</v>
      </c>
      <c r="O282" s="165">
        <f>SUM(Wireless!P21:P25)</f>
        <v>0</v>
      </c>
      <c r="P282" s="443">
        <f>SUM(Wireless!Q21:Q25)</f>
        <v>0</v>
      </c>
      <c r="Q282" s="174">
        <f>SUM(Wireless!R21:R25)</f>
        <v>0</v>
      </c>
      <c r="R282" s="468">
        <f>SUM(Wireless!S21:S25)</f>
        <v>0</v>
      </c>
      <c r="S282" s="975">
        <f>SUM(Wireless!D81:D84)/10^6</f>
        <v>0</v>
      </c>
      <c r="T282" s="653">
        <f>SUM(Wireless!E81:E84)/10^6</f>
        <v>0</v>
      </c>
      <c r="U282" s="653">
        <f>SUM(Wireless!F81:F84)/10^6</f>
        <v>0</v>
      </c>
      <c r="V282" s="654">
        <f>SUM(Wireless!G81:G84)/10^6</f>
        <v>0</v>
      </c>
      <c r="W282" s="732">
        <f>SUM(Wireless!H81:H84)/10^6</f>
        <v>0.82448055985709434</v>
      </c>
      <c r="X282" s="653">
        <f>SUM(Wireless!I81:I84)/10^6</f>
        <v>0.90083890916769105</v>
      </c>
      <c r="Y282" s="653">
        <f>SUM(Wireless!J81:J84)/10^6</f>
        <v>0</v>
      </c>
      <c r="Z282" s="654">
        <f>SUM(Wireless!K81:K84)/10^6</f>
        <v>0</v>
      </c>
      <c r="AA282" s="732">
        <f>SUM(Wireless!L81:L85)/10^6</f>
        <v>0</v>
      </c>
      <c r="AB282" s="653">
        <f>SUM(Wireless!M81:M85)/10^6</f>
        <v>0</v>
      </c>
      <c r="AC282" s="653">
        <f>SUM(Wireless!N81:N85)/10^6</f>
        <v>0</v>
      </c>
      <c r="AD282" s="654">
        <f>SUM(Wireless!O81:O85)/10^6</f>
        <v>0</v>
      </c>
      <c r="AE282" s="732">
        <f>SUM(Wireless!P81:P85)/10^6</f>
        <v>0</v>
      </c>
      <c r="AF282" s="653">
        <f>SUM(Wireless!Q81:Q85)/10^6</f>
        <v>0</v>
      </c>
      <c r="AG282" s="653">
        <f>SUM(Wireless!R81:R85)/10^6</f>
        <v>0</v>
      </c>
      <c r="AH282" s="654">
        <f>SUM(Wireless!S81:S85)/10^6</f>
        <v>0</v>
      </c>
    </row>
    <row r="283" spans="2:34">
      <c r="B283" s="1798" t="s">
        <v>556</v>
      </c>
      <c r="C283" s="471">
        <f>SUM(Wireless!D26:D28)</f>
        <v>0</v>
      </c>
      <c r="D283" s="443">
        <f>SUM(Wireless!E26:E28)</f>
        <v>0</v>
      </c>
      <c r="E283" s="174">
        <f>SUM(Wireless!F26:F28)</f>
        <v>0</v>
      </c>
      <c r="F283" s="468">
        <f>SUM(Wireless!G26:G28)</f>
        <v>0</v>
      </c>
      <c r="G283" s="165">
        <f>SUM(Wireless!H26:H28)</f>
        <v>0</v>
      </c>
      <c r="H283" s="443">
        <f>SUM(Wireless!I26:I28)</f>
        <v>0</v>
      </c>
      <c r="I283" s="174">
        <f>SUM(Wireless!J26:J28)</f>
        <v>0</v>
      </c>
      <c r="J283" s="468">
        <f>SUM(Wireless!K26:K28)</f>
        <v>0</v>
      </c>
      <c r="K283" s="165">
        <f>SUM(Wireless!L26:L28)</f>
        <v>0</v>
      </c>
      <c r="L283" s="443">
        <f>SUM(Wireless!M26:M28)</f>
        <v>0</v>
      </c>
      <c r="M283" s="174">
        <f>SUM(Wireless!N26:N28)</f>
        <v>0</v>
      </c>
      <c r="N283" s="468">
        <f>SUM(Wireless!O26:O28)</f>
        <v>0</v>
      </c>
      <c r="O283" s="165">
        <f>SUM(Wireless!P26:P28)</f>
        <v>0</v>
      </c>
      <c r="P283" s="443">
        <f>SUM(Wireless!Q26:Q28)</f>
        <v>0</v>
      </c>
      <c r="Q283" s="174">
        <f>SUM(Wireless!R26:R28)</f>
        <v>0</v>
      </c>
      <c r="R283" s="468">
        <f>SUM(Wireless!S26:S28)</f>
        <v>0</v>
      </c>
      <c r="S283" s="975">
        <f>SUM(Wireless!D86:D88)/10^6</f>
        <v>0</v>
      </c>
      <c r="T283" s="653">
        <f>SUM(Wireless!E86:E88)/10^6</f>
        <v>0</v>
      </c>
      <c r="U283" s="653">
        <f>SUM(Wireless!F86:F88)/10^6</f>
        <v>0</v>
      </c>
      <c r="V283" s="654">
        <f>SUM(Wireless!G86:G88)/10^6</f>
        <v>0</v>
      </c>
      <c r="W283" s="732">
        <f>SUM(Wireless!H86:H88)/10^6</f>
        <v>0</v>
      </c>
      <c r="X283" s="653">
        <f>SUM(Wireless!I86:I88)/10^6</f>
        <v>0</v>
      </c>
      <c r="Y283" s="653">
        <f>SUM(Wireless!J86:J88)/10^6</f>
        <v>0</v>
      </c>
      <c r="Z283" s="654">
        <f>SUM(Wireless!K86:K88)/10^6</f>
        <v>0</v>
      </c>
      <c r="AA283" s="732">
        <f>SUM(Wireless!L86:L88)/10^6</f>
        <v>0</v>
      </c>
      <c r="AB283" s="653">
        <f>SUM(Wireless!M86:M88)/10^6</f>
        <v>0</v>
      </c>
      <c r="AC283" s="653">
        <f>SUM(Wireless!N86:N88)/10^6</f>
        <v>0</v>
      </c>
      <c r="AD283" s="654">
        <f>SUM(Wireless!O86:O88)/10^6</f>
        <v>0</v>
      </c>
      <c r="AE283" s="732">
        <f>SUM(Wireless!P86:P88)/10^6</f>
        <v>0</v>
      </c>
      <c r="AF283" s="653">
        <f>SUM(Wireless!Q86:Q88)/10^6</f>
        <v>0</v>
      </c>
      <c r="AG283" s="653">
        <f>SUM(Wireless!R86:R88)/10^6</f>
        <v>0</v>
      </c>
      <c r="AH283" s="654">
        <f>SUM(Wireless!S86:S88)/10^6</f>
        <v>0</v>
      </c>
    </row>
    <row r="284" spans="2:34">
      <c r="B284" s="1798" t="s">
        <v>515</v>
      </c>
      <c r="C284" s="471">
        <f>Wireless!D29+Wireless!D32</f>
        <v>0</v>
      </c>
      <c r="D284" s="443">
        <f>Wireless!E29+Wireless!E32</f>
        <v>0</v>
      </c>
      <c r="E284" s="174">
        <f>Wireless!F29+Wireless!F32</f>
        <v>0</v>
      </c>
      <c r="F284" s="468">
        <f>Wireless!G29+Wireless!G32</f>
        <v>0</v>
      </c>
      <c r="G284" s="165">
        <f>Wireless!H29+Wireless!H32</f>
        <v>33954</v>
      </c>
      <c r="H284" s="443">
        <f>Wireless!I29+Wireless!I32</f>
        <v>35400</v>
      </c>
      <c r="I284" s="174">
        <f>Wireless!J29+Wireless!J32</f>
        <v>0</v>
      </c>
      <c r="J284" s="468">
        <f>Wireless!K29+Wireless!K32</f>
        <v>0</v>
      </c>
      <c r="K284" s="165">
        <f>SUM(Wireless!L29:L32)</f>
        <v>0</v>
      </c>
      <c r="L284" s="443">
        <f>SUM(Wireless!M29:M32)</f>
        <v>0</v>
      </c>
      <c r="M284" s="174">
        <f>SUM(Wireless!N29:N32)</f>
        <v>0</v>
      </c>
      <c r="N284" s="468">
        <f>SUM(Wireless!O29:O32)</f>
        <v>0</v>
      </c>
      <c r="O284" s="165">
        <f>SUM(Wireless!P29:P32)</f>
        <v>0</v>
      </c>
      <c r="P284" s="443">
        <f>SUM(Wireless!Q29:Q32)</f>
        <v>0</v>
      </c>
      <c r="Q284" s="174">
        <f>SUM(Wireless!R29:R32)</f>
        <v>0</v>
      </c>
      <c r="R284" s="468">
        <f>SUM(Wireless!S29:S32)</f>
        <v>0</v>
      </c>
      <c r="S284" s="975">
        <f>(Wireless!D89+Wireless!D92)/10^6</f>
        <v>0</v>
      </c>
      <c r="T284" s="653">
        <f>(Wireless!E89+Wireless!E92)/10^6</f>
        <v>0</v>
      </c>
      <c r="U284" s="653">
        <f>(Wireless!F89+Wireless!F92)/10^6</f>
        <v>0</v>
      </c>
      <c r="V284" s="654">
        <f>(Wireless!G89+Wireless!G92)/10^6</f>
        <v>0</v>
      </c>
      <c r="W284" s="732">
        <f>(Wireless!H89+Wireless!H92)/10^6</f>
        <v>5.3152164458919806</v>
      </c>
      <c r="X284" s="653">
        <f>(Wireless!I89+Wireless!I92)/10^6</f>
        <v>5.7988963146798103</v>
      </c>
      <c r="Y284" s="653">
        <f>(Wireless!J89+Wireless!J92)/10^6</f>
        <v>0</v>
      </c>
      <c r="Z284" s="654">
        <f>(Wireless!K89+Wireless!K92)/10^6</f>
        <v>0</v>
      </c>
      <c r="AA284" s="732">
        <f>(SUM(Wireless!L89:L92))/10^6</f>
        <v>0</v>
      </c>
      <c r="AB284" s="653">
        <f>(SUM(Wireless!M89:M92))/10^6</f>
        <v>0</v>
      </c>
      <c r="AC284" s="653">
        <f>(SUM(Wireless!N89:N92))/10^6</f>
        <v>0</v>
      </c>
      <c r="AD284" s="654">
        <f>(SUM(Wireless!O89:O92))/10^6</f>
        <v>0</v>
      </c>
      <c r="AE284" s="732">
        <f>(SUM(Wireless!P89:P92))/10^6</f>
        <v>0</v>
      </c>
      <c r="AF284" s="653">
        <f>(SUM(Wireless!Q89:Q92))/10^6</f>
        <v>0</v>
      </c>
      <c r="AG284" s="653">
        <f>(SUM(Wireless!R89:R92))/10^6</f>
        <v>0</v>
      </c>
      <c r="AH284" s="654">
        <f>(SUM(Wireless!S89:S92))/10^6</f>
        <v>0</v>
      </c>
    </row>
    <row r="285" spans="2:34">
      <c r="B285" s="1798" t="s">
        <v>19</v>
      </c>
      <c r="C285" s="1796">
        <f t="shared" ref="C285:J285" si="44">SUM(C278:C284)</f>
        <v>2670139</v>
      </c>
      <c r="D285" s="446">
        <f t="shared" si="44"/>
        <v>2836733</v>
      </c>
      <c r="E285" s="174">
        <f t="shared" si="44"/>
        <v>1717232</v>
      </c>
      <c r="F285" s="468">
        <f t="shared" si="44"/>
        <v>1711169</v>
      </c>
      <c r="G285" s="168">
        <f t="shared" si="44"/>
        <v>2569764</v>
      </c>
      <c r="H285" s="446">
        <f t="shared" si="44"/>
        <v>3017729</v>
      </c>
      <c r="I285" s="174">
        <f t="shared" si="44"/>
        <v>0</v>
      </c>
      <c r="J285" s="468">
        <f t="shared" si="44"/>
        <v>0</v>
      </c>
      <c r="K285" s="168">
        <f t="shared" ref="K285:AB285" si="45">SUM(K278:K284)</f>
        <v>0</v>
      </c>
      <c r="L285" s="446">
        <f t="shared" si="45"/>
        <v>0</v>
      </c>
      <c r="M285" s="174">
        <f t="shared" ref="M285:P285" si="46">SUM(M278:M284)</f>
        <v>0</v>
      </c>
      <c r="N285" s="468">
        <f t="shared" si="46"/>
        <v>0</v>
      </c>
      <c r="O285" s="168">
        <f t="shared" si="46"/>
        <v>0</v>
      </c>
      <c r="P285" s="446">
        <f t="shared" si="46"/>
        <v>0</v>
      </c>
      <c r="Q285" s="174">
        <f t="shared" ref="Q285:R285" si="47">SUM(Q278:Q284)</f>
        <v>0</v>
      </c>
      <c r="R285" s="468">
        <f t="shared" si="47"/>
        <v>0</v>
      </c>
      <c r="S285" s="976">
        <f t="shared" si="45"/>
        <v>48.085118999999999</v>
      </c>
      <c r="T285" s="170">
        <f t="shared" si="45"/>
        <v>48.876373999999998</v>
      </c>
      <c r="U285" s="170">
        <f t="shared" si="45"/>
        <v>29.408037777510625</v>
      </c>
      <c r="V285" s="473">
        <f t="shared" si="45"/>
        <v>29.522656396244543</v>
      </c>
      <c r="W285" s="582">
        <f t="shared" si="45"/>
        <v>47.14456049253134</v>
      </c>
      <c r="X285" s="170">
        <f t="shared" si="45"/>
        <v>50.130796183874359</v>
      </c>
      <c r="Y285" s="170">
        <f t="shared" si="45"/>
        <v>0</v>
      </c>
      <c r="Z285" s="473">
        <f t="shared" si="45"/>
        <v>0</v>
      </c>
      <c r="AA285" s="582">
        <f t="shared" si="45"/>
        <v>0</v>
      </c>
      <c r="AB285" s="170">
        <f t="shared" si="45"/>
        <v>0</v>
      </c>
      <c r="AC285" s="170">
        <f t="shared" ref="AC285:AF285" si="48">SUM(AC278:AC284)</f>
        <v>0</v>
      </c>
      <c r="AD285" s="473">
        <f t="shared" si="48"/>
        <v>0</v>
      </c>
      <c r="AE285" s="582">
        <f t="shared" si="48"/>
        <v>0</v>
      </c>
      <c r="AF285" s="170">
        <f t="shared" si="48"/>
        <v>0</v>
      </c>
      <c r="AG285" s="170">
        <f t="shared" ref="AG285:AH285" si="49">SUM(AG278:AG284)</f>
        <v>0</v>
      </c>
      <c r="AH285" s="473">
        <f t="shared" si="49"/>
        <v>0</v>
      </c>
    </row>
    <row r="286" spans="2:34">
      <c r="B286" s="169"/>
      <c r="C286" s="1374">
        <f>C285-(Wireless!D34-Wireless!D33)</f>
        <v>0</v>
      </c>
      <c r="D286" s="1374">
        <f>D285-(Wireless!E34-Wireless!E33)</f>
        <v>0</v>
      </c>
      <c r="E286" s="1374">
        <f>E285-(Wireless!F34-Wireless!F33)</f>
        <v>0</v>
      </c>
      <c r="F286" s="1374">
        <f>F285-(Wireless!G34-Wireless!G33)</f>
        <v>0</v>
      </c>
      <c r="G286" s="1374">
        <f>G285-(Wireless!H34-Wireless!H33)</f>
        <v>0</v>
      </c>
      <c r="H286" s="1374">
        <f>H285-(Wireless!I34-Wireless!I33)</f>
        <v>0</v>
      </c>
      <c r="I286" s="1374">
        <f>I285-(Wireless!J34-Wireless!J33)</f>
        <v>0</v>
      </c>
      <c r="J286" s="1374">
        <f>J285-(Wireless!K34-Wireless!K33)</f>
        <v>0</v>
      </c>
      <c r="K286" s="1374">
        <f>K285-(Wireless!L34-Wireless!L33)</f>
        <v>0</v>
      </c>
      <c r="L286" s="1374">
        <f>L285-(Wireless!M34-Wireless!M33)</f>
        <v>0</v>
      </c>
      <c r="M286" s="1374">
        <f>M285-(Wireless!N34-Wireless!N33)</f>
        <v>0</v>
      </c>
      <c r="N286" s="1374">
        <f>N285-(Wireless!O34-Wireless!O33)</f>
        <v>0</v>
      </c>
      <c r="O286" s="1374">
        <f>O285-(Wireless!P34-Wireless!P33)</f>
        <v>0</v>
      </c>
      <c r="P286" s="1374">
        <f>P285-(Wireless!Q34-Wireless!Q33)</f>
        <v>0</v>
      </c>
      <c r="Q286" s="1374">
        <f>Q285-(Wireless!R34-Wireless!R33)</f>
        <v>0</v>
      </c>
      <c r="R286" s="1374">
        <f>R285-(Wireless!S34-Wireless!S33)</f>
        <v>0</v>
      </c>
      <c r="S286" s="14">
        <f>S285-(Wireless!D94-Wireless!D93)*10^-6</f>
        <v>0</v>
      </c>
      <c r="T286" s="14">
        <f>T285-(Wireless!E94-Wireless!E93)*10^-6</f>
        <v>0</v>
      </c>
      <c r="U286" s="14">
        <f>U285-(Wireless!F94-Wireless!F93)*10^-6</f>
        <v>0</v>
      </c>
      <c r="V286" s="14">
        <f>V285-(Wireless!G94-Wireless!G93)*10^-6</f>
        <v>0</v>
      </c>
      <c r="W286" s="14">
        <f>W285-(Wireless!H94-Wireless!H93)*10^-6</f>
        <v>0</v>
      </c>
      <c r="X286" s="14">
        <f>X285-(Wireless!I94-Wireless!I93)*10^-6</f>
        <v>0</v>
      </c>
      <c r="Y286" s="14">
        <f>Y285-(Wireless!J94-Wireless!J93)*10^-6</f>
        <v>0</v>
      </c>
      <c r="Z286" s="14">
        <f>Z285-(Wireless!K94-Wireless!K93)*10^-6</f>
        <v>0</v>
      </c>
      <c r="AA286" s="14">
        <f>AA285-(Wireless!L94-Wireless!L93)*10^-6</f>
        <v>0</v>
      </c>
      <c r="AB286" s="14">
        <f>AB285-(Wireless!M94-Wireless!M93)*10^-6</f>
        <v>0</v>
      </c>
      <c r="AC286" s="14">
        <f>AC285-(Wireless!N94-Wireless!N93)*10^-6</f>
        <v>0</v>
      </c>
      <c r="AD286" s="14">
        <f>AD285-(Wireless!O94-Wireless!O93)*10^-6</f>
        <v>0</v>
      </c>
      <c r="AE286" s="14">
        <f>AE285-(Wireless!P94-Wireless!P93)*10^-6</f>
        <v>0</v>
      </c>
      <c r="AF286" s="14">
        <f>AF285-(Wireless!Q94-Wireless!Q93)*10^-6</f>
        <v>0</v>
      </c>
      <c r="AG286" s="14">
        <f>AG285-(Wireless!R94-Wireless!R93)*10^-6</f>
        <v>0</v>
      </c>
      <c r="AH286" s="14">
        <f>AH285-(Wireless!S94-Wireless!S93)*10^-6</f>
        <v>0</v>
      </c>
    </row>
    <row r="287" spans="2:34">
      <c r="C287" s="134"/>
      <c r="D287" s="134"/>
      <c r="E287" s="134"/>
      <c r="F287" s="134"/>
    </row>
    <row r="288" spans="2:34">
      <c r="C288" s="134"/>
      <c r="D288" s="134"/>
      <c r="E288" s="134"/>
      <c r="F288" s="134"/>
    </row>
    <row r="289" spans="2:34" ht="13">
      <c r="B289" s="1554" t="s">
        <v>621</v>
      </c>
      <c r="C289" s="1555"/>
      <c r="D289" s="1555"/>
      <c r="E289" s="1555"/>
      <c r="F289" s="1555"/>
      <c r="G289" s="1556"/>
      <c r="H289" s="1556"/>
      <c r="I289" s="1555"/>
      <c r="J289" s="1555"/>
      <c r="K289" s="1555"/>
      <c r="L289" s="1555"/>
      <c r="M289" s="1555"/>
      <c r="N289" s="1555"/>
      <c r="O289" s="1555"/>
      <c r="P289" s="1555"/>
      <c r="Q289" s="1554" t="s">
        <v>621</v>
      </c>
      <c r="R289" s="1555"/>
      <c r="S289" s="1556"/>
      <c r="T289" s="1556"/>
      <c r="U289" s="1556"/>
      <c r="V289" s="1556"/>
      <c r="W289" s="1556"/>
      <c r="X289" s="1556"/>
      <c r="Y289" s="1557"/>
      <c r="Z289" s="1556"/>
      <c r="AA289" s="1556"/>
      <c r="AB289" s="1558"/>
      <c r="AC289" s="1558"/>
      <c r="AD289" s="1558"/>
      <c r="AE289" s="1556"/>
      <c r="AF289" s="1556"/>
      <c r="AG289" s="1554" t="s">
        <v>621</v>
      </c>
      <c r="AH289" s="1556"/>
    </row>
    <row r="290" spans="2:34">
      <c r="C290" s="134"/>
      <c r="D290" s="134"/>
      <c r="E290" s="134"/>
      <c r="F290" s="134"/>
      <c r="I290" s="95"/>
      <c r="J290" s="14"/>
      <c r="K290" s="14"/>
      <c r="L290" s="14"/>
      <c r="M290" s="14"/>
      <c r="N290" s="14"/>
      <c r="O290" s="14"/>
      <c r="P290" s="14"/>
      <c r="Q290" s="14"/>
      <c r="R290" s="14"/>
    </row>
    <row r="291" spans="2:34">
      <c r="C291" s="134"/>
      <c r="D291" s="134"/>
      <c r="E291" s="134"/>
      <c r="F291" s="134"/>
    </row>
    <row r="292" spans="2:34">
      <c r="C292" s="134"/>
      <c r="D292" s="134"/>
      <c r="E292" s="134"/>
      <c r="F292" s="134"/>
    </row>
    <row r="293" spans="2:34">
      <c r="C293" s="134"/>
      <c r="D293" s="134"/>
      <c r="E293" s="134"/>
      <c r="F293" s="134"/>
    </row>
    <row r="294" spans="2:34">
      <c r="C294" s="134"/>
      <c r="D294" s="134"/>
      <c r="E294" s="134"/>
      <c r="F294" s="134"/>
    </row>
    <row r="295" spans="2:34">
      <c r="C295" s="134"/>
      <c r="D295" s="134"/>
      <c r="E295" s="134"/>
      <c r="F295" s="134"/>
    </row>
    <row r="296" spans="2:34">
      <c r="C296" s="134"/>
      <c r="D296" s="134"/>
      <c r="E296" s="134"/>
      <c r="F296" s="134"/>
    </row>
    <row r="297" spans="2:34">
      <c r="C297" s="134"/>
      <c r="D297" s="134"/>
      <c r="E297" s="134"/>
      <c r="F297" s="134"/>
    </row>
    <row r="298" spans="2:34">
      <c r="C298" s="134"/>
      <c r="D298" s="134"/>
      <c r="E298" s="134"/>
      <c r="F298" s="134"/>
    </row>
    <row r="299" spans="2:34">
      <c r="C299" s="134"/>
      <c r="D299" s="134"/>
      <c r="E299" s="134"/>
      <c r="F299" s="134"/>
    </row>
    <row r="300" spans="2:34">
      <c r="C300" s="134"/>
      <c r="D300" s="134"/>
      <c r="E300" s="134"/>
      <c r="F300" s="134"/>
    </row>
    <row r="301" spans="2:34">
      <c r="C301" s="134"/>
      <c r="D301" s="134"/>
      <c r="E301" s="134"/>
      <c r="F301" s="134"/>
    </row>
    <row r="302" spans="2:34">
      <c r="C302" s="134"/>
      <c r="D302" s="134"/>
      <c r="E302" s="134"/>
      <c r="F302" s="134"/>
    </row>
    <row r="303" spans="2:34">
      <c r="C303" s="134"/>
      <c r="D303" s="134"/>
      <c r="E303" s="134"/>
      <c r="F303" s="134"/>
    </row>
    <row r="304" spans="2:34">
      <c r="C304" s="134"/>
      <c r="D304" s="134"/>
      <c r="E304" s="134"/>
      <c r="F304" s="134"/>
    </row>
    <row r="305" spans="3:6">
      <c r="C305" s="134"/>
      <c r="D305" s="134"/>
      <c r="E305" s="134"/>
      <c r="F305" s="134"/>
    </row>
    <row r="306" spans="3:6">
      <c r="C306" s="134"/>
      <c r="D306" s="134"/>
      <c r="E306" s="134"/>
      <c r="F306" s="134"/>
    </row>
    <row r="307" spans="3:6">
      <c r="C307" s="134"/>
      <c r="D307" s="134"/>
      <c r="E307" s="134"/>
      <c r="F307" s="134"/>
    </row>
    <row r="308" spans="3:6">
      <c r="C308" s="134"/>
      <c r="D308" s="134"/>
      <c r="E308" s="134"/>
      <c r="F308" s="134"/>
    </row>
    <row r="309" spans="3:6">
      <c r="C309" s="134"/>
      <c r="D309" s="134"/>
      <c r="E309" s="134"/>
      <c r="F309" s="134"/>
    </row>
    <row r="310" spans="3:6">
      <c r="C310" s="134"/>
      <c r="D310" s="134"/>
      <c r="E310" s="134"/>
      <c r="F310" s="134"/>
    </row>
    <row r="311" spans="3:6">
      <c r="C311" s="134"/>
      <c r="D311" s="134"/>
      <c r="E311" s="134"/>
      <c r="F311" s="134"/>
    </row>
    <row r="312" spans="3:6">
      <c r="C312" s="134"/>
      <c r="D312" s="134"/>
      <c r="E312" s="134"/>
      <c r="F312" s="134"/>
    </row>
    <row r="313" spans="3:6">
      <c r="C313" s="134"/>
      <c r="D313" s="134"/>
      <c r="E313" s="134"/>
      <c r="F313" s="134"/>
    </row>
    <row r="314" spans="3:6">
      <c r="C314" s="134"/>
      <c r="D314" s="134"/>
      <c r="E314" s="134"/>
      <c r="F314" s="134"/>
    </row>
    <row r="315" spans="3:6">
      <c r="C315" s="134"/>
      <c r="D315" s="134"/>
      <c r="E315" s="134"/>
      <c r="F315" s="134"/>
    </row>
    <row r="316" spans="3:6">
      <c r="C316" s="134"/>
      <c r="D316" s="134"/>
      <c r="E316" s="134"/>
      <c r="F316" s="134"/>
    </row>
    <row r="317" spans="3:6">
      <c r="C317" s="134"/>
      <c r="D317" s="134"/>
      <c r="E317" s="134"/>
      <c r="F317" s="134"/>
    </row>
    <row r="318" spans="3:6">
      <c r="C318" s="134"/>
      <c r="D318" s="134"/>
      <c r="E318" s="134"/>
      <c r="F318" s="134"/>
    </row>
    <row r="319" spans="3:6">
      <c r="C319" s="134"/>
      <c r="D319" s="134"/>
      <c r="E319" s="134"/>
      <c r="F319" s="134"/>
    </row>
    <row r="320" spans="3:6">
      <c r="C320" s="134"/>
      <c r="D320" s="134"/>
      <c r="E320" s="134"/>
      <c r="F320" s="134"/>
    </row>
    <row r="321" spans="3:6">
      <c r="C321" s="134"/>
      <c r="D321" s="134"/>
      <c r="E321" s="134"/>
      <c r="F321" s="134"/>
    </row>
    <row r="322" spans="3:6">
      <c r="C322" s="134"/>
      <c r="D322" s="134"/>
      <c r="E322" s="134"/>
      <c r="F322" s="134"/>
    </row>
    <row r="323" spans="3:6">
      <c r="C323" s="134"/>
      <c r="D323" s="134"/>
      <c r="E323" s="134"/>
      <c r="F323" s="134"/>
    </row>
    <row r="324" spans="3:6">
      <c r="C324" s="134"/>
      <c r="D324" s="134"/>
      <c r="E324" s="134"/>
      <c r="F324" s="134"/>
    </row>
    <row r="325" spans="3:6">
      <c r="C325" s="134"/>
      <c r="D325" s="134"/>
      <c r="E325" s="134"/>
      <c r="F325" s="134"/>
    </row>
    <row r="326" spans="3:6">
      <c r="C326" s="134"/>
      <c r="D326" s="134"/>
      <c r="E326" s="134"/>
      <c r="F326" s="134"/>
    </row>
    <row r="327" spans="3:6">
      <c r="C327" s="134"/>
      <c r="D327" s="134"/>
      <c r="E327" s="134"/>
      <c r="F327" s="134"/>
    </row>
    <row r="328" spans="3:6">
      <c r="C328" s="134"/>
      <c r="D328" s="134"/>
      <c r="E328" s="134"/>
      <c r="F328" s="134"/>
    </row>
    <row r="329" spans="3:6">
      <c r="C329" s="134"/>
      <c r="D329" s="134"/>
      <c r="E329" s="134"/>
      <c r="F329" s="134"/>
    </row>
    <row r="330" spans="3:6">
      <c r="C330" s="134"/>
      <c r="D330" s="134"/>
      <c r="E330" s="134"/>
      <c r="F330" s="134"/>
    </row>
    <row r="331" spans="3:6">
      <c r="C331" s="134"/>
      <c r="D331" s="134"/>
      <c r="E331" s="134"/>
      <c r="F331" s="134"/>
    </row>
    <row r="332" spans="3:6">
      <c r="C332" s="134"/>
      <c r="D332" s="134"/>
      <c r="E332" s="134"/>
      <c r="F332" s="134"/>
    </row>
    <row r="333" spans="3:6">
      <c r="C333" s="134"/>
      <c r="D333" s="134"/>
      <c r="E333" s="134"/>
      <c r="F333" s="134"/>
    </row>
    <row r="334" spans="3:6">
      <c r="C334" s="134"/>
      <c r="D334" s="134"/>
      <c r="E334" s="134"/>
      <c r="F334" s="134"/>
    </row>
    <row r="335" spans="3:6">
      <c r="C335" s="134"/>
      <c r="D335" s="134"/>
      <c r="E335" s="134"/>
      <c r="F335" s="134"/>
    </row>
    <row r="336" spans="3:6">
      <c r="C336" s="134"/>
      <c r="D336" s="134"/>
      <c r="E336" s="134"/>
      <c r="F336" s="134"/>
    </row>
    <row r="337" spans="3:6">
      <c r="C337" s="134"/>
      <c r="D337" s="134"/>
      <c r="E337" s="134"/>
      <c r="F337" s="134"/>
    </row>
    <row r="338" spans="3:6">
      <c r="C338" s="134"/>
      <c r="D338" s="134"/>
      <c r="E338" s="134"/>
      <c r="F338" s="134"/>
    </row>
    <row r="339" spans="3:6">
      <c r="C339" s="134"/>
      <c r="D339" s="134"/>
      <c r="E339" s="134"/>
      <c r="F339" s="134"/>
    </row>
    <row r="340" spans="3:6">
      <c r="C340" s="134"/>
      <c r="D340" s="134"/>
      <c r="E340" s="134"/>
      <c r="F340" s="134"/>
    </row>
    <row r="341" spans="3:6">
      <c r="C341" s="134"/>
      <c r="D341" s="134"/>
      <c r="E341" s="134"/>
      <c r="F341" s="134"/>
    </row>
    <row r="342" spans="3:6">
      <c r="C342" s="134"/>
      <c r="D342" s="134"/>
      <c r="E342" s="134"/>
      <c r="F342" s="134"/>
    </row>
    <row r="343" spans="3:6">
      <c r="C343" s="134"/>
      <c r="D343" s="134"/>
      <c r="E343" s="134"/>
      <c r="F343" s="134"/>
    </row>
    <row r="344" spans="3:6">
      <c r="C344" s="134"/>
      <c r="D344" s="134"/>
      <c r="E344" s="134"/>
      <c r="F344" s="134"/>
    </row>
    <row r="345" spans="3:6">
      <c r="C345" s="134"/>
      <c r="D345" s="134"/>
      <c r="E345" s="134"/>
      <c r="F345" s="134"/>
    </row>
    <row r="346" spans="3:6">
      <c r="C346" s="134"/>
      <c r="D346" s="134"/>
      <c r="E346" s="134"/>
      <c r="F346" s="134"/>
    </row>
    <row r="347" spans="3:6">
      <c r="C347" s="134"/>
      <c r="D347" s="134"/>
      <c r="E347" s="134"/>
      <c r="F347" s="134"/>
    </row>
    <row r="348" spans="3:6">
      <c r="C348" s="134"/>
      <c r="D348" s="134"/>
      <c r="E348" s="134"/>
      <c r="F348" s="134"/>
    </row>
    <row r="349" spans="3:6">
      <c r="C349" s="134"/>
      <c r="D349" s="134"/>
      <c r="E349" s="134"/>
      <c r="F349" s="134"/>
    </row>
    <row r="350" spans="3:6">
      <c r="C350" s="134"/>
      <c r="D350" s="134"/>
      <c r="E350" s="134"/>
      <c r="F350" s="134"/>
    </row>
    <row r="351" spans="3:6">
      <c r="C351" s="134"/>
      <c r="D351" s="134"/>
      <c r="E351" s="134"/>
      <c r="F351" s="134"/>
    </row>
    <row r="352" spans="3:6">
      <c r="C352" s="134"/>
      <c r="D352" s="134"/>
      <c r="E352" s="134"/>
      <c r="F352" s="134"/>
    </row>
    <row r="353" spans="3:6">
      <c r="C353" s="134"/>
      <c r="D353" s="134"/>
      <c r="E353" s="134"/>
      <c r="F353" s="134"/>
    </row>
    <row r="354" spans="3:6">
      <c r="C354" s="134"/>
      <c r="D354" s="134"/>
      <c r="E354" s="134"/>
      <c r="F354" s="134"/>
    </row>
    <row r="355" spans="3:6">
      <c r="C355" s="134"/>
      <c r="D355" s="134"/>
      <c r="E355" s="134"/>
      <c r="F355" s="134"/>
    </row>
    <row r="356" spans="3:6">
      <c r="C356" s="134"/>
      <c r="D356" s="134"/>
      <c r="E356" s="134"/>
      <c r="F356" s="134"/>
    </row>
    <row r="357" spans="3:6">
      <c r="C357" s="134"/>
      <c r="D357" s="134"/>
      <c r="E357" s="134"/>
      <c r="F357" s="134"/>
    </row>
    <row r="358" spans="3:6">
      <c r="C358" s="134"/>
      <c r="D358" s="134"/>
      <c r="E358" s="134"/>
      <c r="F358" s="134"/>
    </row>
    <row r="359" spans="3:6">
      <c r="C359" s="134"/>
      <c r="D359" s="134"/>
      <c r="E359" s="134"/>
      <c r="F359" s="134"/>
    </row>
    <row r="360" spans="3:6">
      <c r="C360" s="134"/>
      <c r="D360" s="134"/>
      <c r="E360" s="134"/>
      <c r="F360" s="134"/>
    </row>
    <row r="361" spans="3:6">
      <c r="C361" s="134"/>
      <c r="D361" s="134"/>
      <c r="E361" s="134"/>
      <c r="F361" s="134"/>
    </row>
    <row r="362" spans="3:6">
      <c r="C362" s="134"/>
      <c r="D362" s="134"/>
      <c r="E362" s="134"/>
      <c r="F362" s="134"/>
    </row>
    <row r="363" spans="3:6">
      <c r="C363" s="134"/>
      <c r="D363" s="134"/>
      <c r="E363" s="134"/>
      <c r="F363" s="134"/>
    </row>
    <row r="364" spans="3:6">
      <c r="C364" s="134"/>
      <c r="D364" s="134"/>
      <c r="E364" s="134"/>
      <c r="F364" s="134"/>
    </row>
    <row r="365" spans="3:6">
      <c r="C365" s="134"/>
      <c r="D365" s="134"/>
      <c r="E365" s="134"/>
      <c r="F365" s="134"/>
    </row>
    <row r="366" spans="3:6">
      <c r="C366" s="134"/>
      <c r="D366" s="134"/>
      <c r="E366" s="134"/>
      <c r="F366" s="134"/>
    </row>
    <row r="367" spans="3:6">
      <c r="C367" s="134"/>
      <c r="D367" s="134"/>
      <c r="E367" s="134"/>
      <c r="F367" s="134"/>
    </row>
    <row r="368" spans="3:6">
      <c r="C368" s="134"/>
      <c r="D368" s="134"/>
      <c r="E368" s="134"/>
      <c r="F368" s="134"/>
    </row>
    <row r="369" spans="3:6">
      <c r="C369" s="134"/>
      <c r="D369" s="134"/>
      <c r="E369" s="134"/>
      <c r="F369" s="134"/>
    </row>
    <row r="370" spans="3:6">
      <c r="C370" s="134"/>
      <c r="D370" s="134"/>
      <c r="E370" s="134"/>
      <c r="F370" s="134"/>
    </row>
    <row r="371" spans="3:6">
      <c r="C371" s="134"/>
      <c r="D371" s="134"/>
      <c r="E371" s="134"/>
      <c r="F371" s="134"/>
    </row>
    <row r="372" spans="3:6">
      <c r="C372" s="134"/>
      <c r="D372" s="134"/>
      <c r="E372" s="134"/>
      <c r="F372" s="134"/>
    </row>
    <row r="373" spans="3:6">
      <c r="C373" s="134"/>
      <c r="D373" s="134"/>
      <c r="E373" s="134"/>
      <c r="F373" s="134"/>
    </row>
    <row r="374" spans="3:6">
      <c r="C374" s="134"/>
      <c r="D374" s="134"/>
      <c r="E374" s="134"/>
      <c r="F374" s="134"/>
    </row>
    <row r="375" spans="3:6">
      <c r="C375" s="134"/>
      <c r="D375" s="134"/>
      <c r="E375" s="134"/>
      <c r="F375" s="134"/>
    </row>
    <row r="376" spans="3:6">
      <c r="C376" s="134"/>
      <c r="D376" s="134"/>
      <c r="E376" s="134"/>
      <c r="F376" s="134"/>
    </row>
    <row r="377" spans="3:6">
      <c r="C377" s="134"/>
      <c r="D377" s="134"/>
      <c r="E377" s="134"/>
      <c r="F377" s="134"/>
    </row>
    <row r="378" spans="3:6">
      <c r="C378" s="134"/>
      <c r="D378" s="134"/>
      <c r="E378" s="134"/>
      <c r="F378" s="134"/>
    </row>
    <row r="379" spans="3:6">
      <c r="C379" s="134"/>
      <c r="D379" s="134"/>
      <c r="E379" s="134"/>
      <c r="F379" s="134"/>
    </row>
    <row r="380" spans="3:6">
      <c r="C380" s="134"/>
      <c r="D380" s="134"/>
      <c r="E380" s="134"/>
      <c r="F380" s="134"/>
    </row>
    <row r="381" spans="3:6">
      <c r="C381" s="134"/>
      <c r="D381" s="134"/>
      <c r="E381" s="134"/>
      <c r="F381" s="134"/>
    </row>
    <row r="382" spans="3:6">
      <c r="C382" s="134"/>
      <c r="D382" s="134"/>
      <c r="E382" s="134"/>
      <c r="F382" s="134"/>
    </row>
    <row r="383" spans="3:6">
      <c r="C383" s="134"/>
      <c r="D383" s="134"/>
      <c r="E383" s="134"/>
      <c r="F383" s="134"/>
    </row>
    <row r="384" spans="3:6">
      <c r="C384" s="134"/>
      <c r="D384" s="134"/>
      <c r="E384" s="134"/>
      <c r="F384" s="134"/>
    </row>
    <row r="385" spans="3:6">
      <c r="C385" s="134"/>
      <c r="D385" s="134"/>
      <c r="E385" s="134"/>
      <c r="F385" s="134"/>
    </row>
    <row r="386" spans="3:6">
      <c r="C386" s="134"/>
      <c r="D386" s="134"/>
      <c r="E386" s="134"/>
      <c r="F386" s="134"/>
    </row>
    <row r="387" spans="3:6">
      <c r="C387" s="134"/>
      <c r="D387" s="134"/>
      <c r="E387" s="134"/>
      <c r="F387" s="134"/>
    </row>
    <row r="388" spans="3:6">
      <c r="C388" s="134"/>
      <c r="D388" s="134"/>
      <c r="E388" s="134"/>
      <c r="F388" s="134"/>
    </row>
    <row r="389" spans="3:6">
      <c r="C389" s="134"/>
      <c r="D389" s="134"/>
      <c r="E389" s="134"/>
      <c r="F389" s="134"/>
    </row>
    <row r="390" spans="3:6">
      <c r="C390" s="134"/>
      <c r="D390" s="134"/>
      <c r="E390" s="134"/>
      <c r="F390" s="134"/>
    </row>
    <row r="391" spans="3:6">
      <c r="C391" s="134"/>
      <c r="D391" s="134"/>
      <c r="E391" s="134"/>
      <c r="F391" s="134"/>
    </row>
    <row r="392" spans="3:6">
      <c r="C392" s="134"/>
      <c r="D392" s="134"/>
      <c r="E392" s="134"/>
      <c r="F392" s="134"/>
    </row>
    <row r="393" spans="3:6">
      <c r="C393" s="134"/>
      <c r="D393" s="134"/>
      <c r="E393" s="134"/>
      <c r="F393" s="134"/>
    </row>
    <row r="394" spans="3:6">
      <c r="C394" s="134"/>
      <c r="D394" s="134"/>
      <c r="E394" s="134"/>
      <c r="F394" s="134"/>
    </row>
    <row r="395" spans="3:6">
      <c r="C395" s="134"/>
      <c r="D395" s="134"/>
      <c r="E395" s="134"/>
      <c r="F395" s="134"/>
    </row>
    <row r="396" spans="3:6">
      <c r="C396" s="134"/>
      <c r="D396" s="134"/>
      <c r="E396" s="134"/>
      <c r="F396" s="134"/>
    </row>
    <row r="397" spans="3:6">
      <c r="C397" s="134"/>
      <c r="D397" s="134"/>
      <c r="E397" s="134"/>
      <c r="F397" s="134"/>
    </row>
    <row r="398" spans="3:6">
      <c r="C398" s="134"/>
      <c r="D398" s="134"/>
      <c r="E398" s="134"/>
      <c r="F398" s="134"/>
    </row>
    <row r="399" spans="3:6">
      <c r="C399" s="134"/>
      <c r="D399" s="134"/>
      <c r="E399" s="134"/>
      <c r="F399" s="134"/>
    </row>
    <row r="400" spans="3:6">
      <c r="C400" s="134"/>
      <c r="D400" s="134"/>
      <c r="E400" s="134"/>
      <c r="F400" s="134"/>
    </row>
    <row r="401" spans="3:6">
      <c r="C401" s="134"/>
      <c r="D401" s="134"/>
      <c r="E401" s="134"/>
      <c r="F401" s="134"/>
    </row>
    <row r="402" spans="3:6">
      <c r="C402" s="134"/>
      <c r="D402" s="134"/>
      <c r="E402" s="134"/>
      <c r="F402" s="134"/>
    </row>
    <row r="403" spans="3:6">
      <c r="C403" s="134"/>
      <c r="D403" s="134"/>
      <c r="E403" s="134"/>
      <c r="F403" s="134"/>
    </row>
    <row r="404" spans="3:6">
      <c r="C404" s="134"/>
      <c r="D404" s="134"/>
      <c r="E404" s="134"/>
      <c r="F404" s="134"/>
    </row>
    <row r="405" spans="3:6">
      <c r="C405" s="134"/>
      <c r="D405" s="134"/>
      <c r="E405" s="134"/>
      <c r="F405" s="134"/>
    </row>
    <row r="406" spans="3:6">
      <c r="C406" s="134"/>
      <c r="D406" s="134"/>
      <c r="E406" s="134"/>
      <c r="F406" s="134"/>
    </row>
    <row r="407" spans="3:6">
      <c r="C407" s="134"/>
      <c r="D407" s="134"/>
      <c r="E407" s="134"/>
      <c r="F407" s="134"/>
    </row>
    <row r="408" spans="3:6">
      <c r="C408" s="134"/>
      <c r="D408" s="134"/>
      <c r="E408" s="134"/>
      <c r="F408" s="134"/>
    </row>
    <row r="409" spans="3:6">
      <c r="C409" s="134"/>
      <c r="D409" s="134"/>
      <c r="E409" s="134"/>
      <c r="F409" s="134"/>
    </row>
    <row r="410" spans="3:6">
      <c r="C410" s="134"/>
      <c r="D410" s="134"/>
      <c r="E410" s="134"/>
      <c r="F410" s="134"/>
    </row>
    <row r="411" spans="3:6">
      <c r="C411" s="134"/>
      <c r="D411" s="134"/>
      <c r="E411" s="134"/>
      <c r="F411" s="134"/>
    </row>
    <row r="412" spans="3:6">
      <c r="C412" s="134"/>
      <c r="D412" s="134"/>
      <c r="E412" s="134"/>
      <c r="F412" s="134"/>
    </row>
    <row r="413" spans="3:6">
      <c r="C413" s="134"/>
      <c r="D413" s="134"/>
      <c r="E413" s="134"/>
      <c r="F413" s="134"/>
    </row>
    <row r="414" spans="3:6">
      <c r="C414" s="134"/>
      <c r="D414" s="134"/>
      <c r="E414" s="134"/>
      <c r="F414" s="134"/>
    </row>
    <row r="415" spans="3:6">
      <c r="C415" s="134"/>
      <c r="D415" s="134"/>
      <c r="E415" s="134"/>
      <c r="F415" s="134"/>
    </row>
    <row r="416" spans="3:6">
      <c r="C416" s="134"/>
      <c r="D416" s="134"/>
      <c r="E416" s="134"/>
      <c r="F416" s="134"/>
    </row>
    <row r="417" spans="3:6">
      <c r="C417" s="134"/>
      <c r="D417" s="134"/>
      <c r="E417" s="134"/>
      <c r="F417" s="134"/>
    </row>
    <row r="418" spans="3:6">
      <c r="C418" s="134"/>
      <c r="D418" s="134"/>
      <c r="E418" s="134"/>
      <c r="F418" s="134"/>
    </row>
    <row r="419" spans="3:6">
      <c r="C419" s="134"/>
      <c r="D419" s="134"/>
      <c r="E419" s="134"/>
      <c r="F419" s="134"/>
    </row>
    <row r="420" spans="3:6">
      <c r="C420" s="134"/>
      <c r="D420" s="134"/>
      <c r="E420" s="134"/>
      <c r="F420" s="134"/>
    </row>
    <row r="421" spans="3:6">
      <c r="C421" s="134"/>
      <c r="D421" s="134"/>
      <c r="E421" s="134"/>
      <c r="F421" s="134"/>
    </row>
    <row r="422" spans="3:6">
      <c r="C422" s="134"/>
      <c r="D422" s="134"/>
      <c r="E422" s="134"/>
      <c r="F422" s="134"/>
    </row>
    <row r="423" spans="3:6">
      <c r="C423" s="134"/>
      <c r="D423" s="134"/>
      <c r="E423" s="134"/>
      <c r="F423" s="134"/>
    </row>
    <row r="424" spans="3:6">
      <c r="C424" s="134"/>
      <c r="D424" s="134"/>
      <c r="E424" s="134"/>
      <c r="F424" s="134"/>
    </row>
    <row r="425" spans="3:6">
      <c r="C425" s="134"/>
      <c r="D425" s="134"/>
      <c r="E425" s="134"/>
      <c r="F425" s="134"/>
    </row>
    <row r="426" spans="3:6">
      <c r="C426" s="134"/>
      <c r="D426" s="134"/>
      <c r="E426" s="134"/>
      <c r="F426" s="134"/>
    </row>
  </sheetData>
  <mergeCells count="7">
    <mergeCell ref="B276:B277"/>
    <mergeCell ref="O244:P244"/>
    <mergeCell ref="B101:B102"/>
    <mergeCell ref="B135:B136"/>
    <mergeCell ref="B170:B171"/>
    <mergeCell ref="B205:B206"/>
    <mergeCell ref="B242:B243"/>
  </mergeCells>
  <pageMargins left="0.75" right="0.75" top="1" bottom="1" header="0.5" footer="0.5"/>
  <pageSetup orientation="portrait"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sheetPr>
  <dimension ref="A1:BT74"/>
  <sheetViews>
    <sheetView showGridLines="0" zoomScale="70" zoomScaleNormal="70" zoomScalePageLayoutView="80" workbookViewId="0">
      <pane xSplit="4" ySplit="8" topLeftCell="I9" activePane="bottomRight" state="frozen"/>
      <selection activeCell="G54" sqref="G54"/>
      <selection pane="topRight" activeCell="G54" sqref="G54"/>
      <selection pane="bottomLeft" activeCell="G54" sqref="G54"/>
      <selection pane="bottomRight" activeCell="U64" sqref="U64"/>
    </sheetView>
  </sheetViews>
  <sheetFormatPr defaultColWidth="8.6328125" defaultRowHeight="12.5" outlineLevelCol="1"/>
  <cols>
    <col min="1" max="1" width="11.26953125" style="45" customWidth="1"/>
    <col min="2" max="2" width="21.36328125" style="45" customWidth="1"/>
    <col min="3" max="3" width="10.453125" style="45" customWidth="1"/>
    <col min="4" max="4" width="13.08984375" style="45" customWidth="1"/>
    <col min="5" max="8" width="13.36328125" style="45" hidden="1" customWidth="1" outlineLevel="1"/>
    <col min="9" max="9" width="12.453125" style="45" customWidth="1" collapsed="1"/>
    <col min="10" max="20" width="12.453125" style="45" customWidth="1"/>
    <col min="21" max="28" width="13.81640625" style="45" customWidth="1"/>
    <col min="29" max="29" width="8.6328125" style="45"/>
    <col min="30" max="30" width="13.6328125" style="45" customWidth="1"/>
    <col min="31" max="16384" width="8.6328125" style="45"/>
  </cols>
  <sheetData>
    <row r="1" spans="1:72" ht="24.5" customHeight="1">
      <c r="A1" s="130" t="str">
        <f>Introduction!$B$1</f>
        <v>Vendor Survey Results through Q4 2020</v>
      </c>
    </row>
    <row r="2" spans="1:72" ht="17.5" customHeight="1">
      <c r="A2" s="352" t="str">
        <f>Introduction!$B$2</f>
        <v>Sample template for 2021</v>
      </c>
    </row>
    <row r="3" spans="1:72" ht="25" customHeight="1">
      <c r="A3" s="753" t="s">
        <v>381</v>
      </c>
    </row>
    <row r="5" spans="1:72" ht="15.5">
      <c r="O5" s="1019"/>
    </row>
    <row r="6" spans="1:72" ht="17" customHeight="1">
      <c r="J6" s="14"/>
      <c r="K6" s="14"/>
      <c r="L6" s="14"/>
      <c r="M6" s="14"/>
      <c r="N6" s="14"/>
      <c r="O6" s="1019"/>
      <c r="P6" s="14"/>
      <c r="Q6" s="1019"/>
      <c r="R6" s="14"/>
      <c r="S6" s="14"/>
      <c r="T6" s="14"/>
    </row>
    <row r="7" spans="1:72" s="70" customFormat="1" ht="15.5">
      <c r="A7" s="768" t="str">
        <f>A3</f>
        <v>CWDM and DWDM Transceivers</v>
      </c>
      <c r="F7" s="702"/>
      <c r="G7" s="702"/>
      <c r="H7" s="1755"/>
      <c r="I7" s="1743" t="s">
        <v>206</v>
      </c>
      <c r="J7" s="702"/>
      <c r="K7" s="702"/>
      <c r="L7" s="702"/>
      <c r="M7" s="702"/>
      <c r="N7" s="702"/>
      <c r="O7" s="1715" t="str">
        <f>I7</f>
        <v>Shipments: Actual Data</v>
      </c>
      <c r="Q7"/>
      <c r="R7"/>
      <c r="S7"/>
      <c r="T7"/>
    </row>
    <row r="8" spans="1:72" s="70" customFormat="1" ht="13.5" thickBot="1">
      <c r="A8" s="1008" t="s">
        <v>261</v>
      </c>
      <c r="B8" s="1009" t="s">
        <v>208</v>
      </c>
      <c r="C8" s="1010" t="s">
        <v>220</v>
      </c>
      <c r="D8" s="1011" t="s">
        <v>221</v>
      </c>
      <c r="E8" s="728" t="s">
        <v>129</v>
      </c>
      <c r="F8" s="704" t="s">
        <v>130</v>
      </c>
      <c r="G8" s="704" t="s">
        <v>131</v>
      </c>
      <c r="H8" s="705" t="s">
        <v>132</v>
      </c>
      <c r="I8" s="703" t="s">
        <v>133</v>
      </c>
      <c r="J8" s="704" t="s">
        <v>134</v>
      </c>
      <c r="K8" s="704" t="s">
        <v>135</v>
      </c>
      <c r="L8" s="705" t="s">
        <v>136</v>
      </c>
      <c r="M8" s="704" t="s">
        <v>137</v>
      </c>
      <c r="N8" s="704" t="s">
        <v>138</v>
      </c>
      <c r="O8" s="704" t="s">
        <v>139</v>
      </c>
      <c r="P8" s="705" t="s">
        <v>140</v>
      </c>
      <c r="Q8" s="704" t="s">
        <v>141</v>
      </c>
      <c r="R8" s="704" t="s">
        <v>142</v>
      </c>
      <c r="S8" s="704" t="s">
        <v>143</v>
      </c>
      <c r="T8" s="704" t="s">
        <v>144</v>
      </c>
    </row>
    <row r="9" spans="1:72" s="70" customFormat="1" ht="12.5" customHeight="1">
      <c r="A9" s="1006" t="s">
        <v>271</v>
      </c>
      <c r="B9" s="1007" t="s">
        <v>272</v>
      </c>
      <c r="C9" s="689" t="s">
        <v>234</v>
      </c>
      <c r="D9" s="989" t="s">
        <v>223</v>
      </c>
      <c r="E9" s="998">
        <v>17022</v>
      </c>
      <c r="F9" s="245">
        <v>16815</v>
      </c>
      <c r="G9" s="218">
        <v>12878</v>
      </c>
      <c r="H9" s="409">
        <v>8844</v>
      </c>
      <c r="I9" s="244">
        <v>12346</v>
      </c>
      <c r="J9" s="245">
        <v>11528</v>
      </c>
      <c r="K9" s="634"/>
      <c r="L9" s="700"/>
      <c r="M9" s="634"/>
      <c r="N9" s="634"/>
      <c r="O9" s="634"/>
      <c r="P9" s="700"/>
      <c r="Q9" s="1502"/>
      <c r="R9" s="1403"/>
      <c r="S9" s="1412"/>
      <c r="T9" s="1414"/>
      <c r="AC9" s="247"/>
      <c r="AD9" s="247"/>
      <c r="AE9" s="247"/>
      <c r="AF9" s="247"/>
      <c r="AG9" s="247"/>
      <c r="AH9" s="247"/>
      <c r="AI9" s="247"/>
      <c r="AJ9" s="247"/>
      <c r="AK9" s="247"/>
      <c r="AL9" s="247"/>
      <c r="AM9" s="247"/>
      <c r="AN9" s="247"/>
      <c r="AO9" s="247"/>
      <c r="AP9" s="247"/>
      <c r="AQ9" s="247"/>
      <c r="AR9" s="247"/>
      <c r="AS9" s="247"/>
      <c r="AT9" s="247"/>
      <c r="AU9" s="247"/>
      <c r="AV9" s="247"/>
      <c r="AW9" s="247"/>
      <c r="AX9" s="247"/>
      <c r="AY9" s="247"/>
      <c r="AZ9" s="247"/>
      <c r="BA9" s="247"/>
      <c r="BB9" s="247"/>
      <c r="BC9" s="247"/>
      <c r="BD9" s="247"/>
      <c r="BE9" s="247"/>
      <c r="BF9" s="247"/>
      <c r="BG9" s="247"/>
      <c r="BH9" s="247"/>
      <c r="BI9" s="247"/>
      <c r="BJ9" s="247"/>
      <c r="BK9" s="247"/>
      <c r="BL9" s="247"/>
      <c r="BM9" s="247"/>
      <c r="BN9" s="247"/>
      <c r="BO9" s="247"/>
      <c r="BP9" s="247"/>
      <c r="BQ9" s="247"/>
      <c r="BR9" s="247"/>
      <c r="BS9" s="247"/>
      <c r="BT9" s="247"/>
    </row>
    <row r="10" spans="1:72" s="70" customFormat="1" ht="12.5" customHeight="1">
      <c r="A10" s="394" t="s">
        <v>271</v>
      </c>
      <c r="B10" s="678" t="s">
        <v>272</v>
      </c>
      <c r="C10" s="187" t="s">
        <v>273</v>
      </c>
      <c r="D10" s="987" t="s">
        <v>223</v>
      </c>
      <c r="E10" s="999">
        <v>14351</v>
      </c>
      <c r="F10" s="196">
        <v>19287</v>
      </c>
      <c r="G10" s="218">
        <v>11186</v>
      </c>
      <c r="H10" s="410">
        <v>11061</v>
      </c>
      <c r="I10" s="248">
        <v>8580</v>
      </c>
      <c r="J10" s="196">
        <v>6222</v>
      </c>
      <c r="K10" s="634"/>
      <c r="L10" s="701"/>
      <c r="M10" s="634"/>
      <c r="N10" s="634"/>
      <c r="O10" s="634"/>
      <c r="P10" s="701"/>
      <c r="Q10" s="1502"/>
      <c r="R10" s="1502"/>
      <c r="S10" s="1407"/>
      <c r="T10" s="1414"/>
      <c r="AC10" s="247"/>
      <c r="AD10" s="247"/>
      <c r="AE10" s="247"/>
      <c r="AF10" s="247"/>
      <c r="AG10" s="247"/>
      <c r="AH10" s="247"/>
      <c r="AI10" s="247"/>
      <c r="AJ10" s="247"/>
      <c r="AK10" s="247"/>
      <c r="AL10" s="247"/>
      <c r="AM10" s="247"/>
      <c r="AN10" s="247"/>
      <c r="AO10" s="247"/>
      <c r="AP10" s="247"/>
      <c r="AQ10" s="247"/>
      <c r="AR10" s="247"/>
      <c r="AS10" s="247"/>
      <c r="AT10" s="247"/>
      <c r="AU10" s="247"/>
      <c r="AV10" s="247"/>
      <c r="AW10" s="247"/>
      <c r="AX10" s="247"/>
      <c r="AY10" s="247"/>
      <c r="AZ10" s="247"/>
      <c r="BA10" s="247"/>
      <c r="BB10" s="247"/>
      <c r="BC10" s="247"/>
      <c r="BD10" s="247"/>
      <c r="BE10" s="247"/>
      <c r="BF10" s="247"/>
      <c r="BG10" s="247"/>
      <c r="BH10" s="247"/>
      <c r="BI10" s="247"/>
      <c r="BJ10" s="247"/>
      <c r="BK10" s="247"/>
      <c r="BL10" s="247"/>
      <c r="BM10" s="247"/>
      <c r="BN10" s="247"/>
      <c r="BO10" s="247"/>
      <c r="BP10" s="247"/>
      <c r="BQ10" s="247"/>
      <c r="BR10" s="247"/>
      <c r="BS10" s="247"/>
      <c r="BT10" s="247"/>
    </row>
    <row r="11" spans="1:72" s="70" customFormat="1">
      <c r="A11" s="394" t="s">
        <v>271</v>
      </c>
      <c r="B11" s="678" t="s">
        <v>269</v>
      </c>
      <c r="C11" s="187" t="s">
        <v>234</v>
      </c>
      <c r="D11" s="987" t="s">
        <v>223</v>
      </c>
      <c r="E11" s="999">
        <v>8787</v>
      </c>
      <c r="F11" s="196">
        <v>8311</v>
      </c>
      <c r="G11" s="218">
        <v>8323</v>
      </c>
      <c r="H11" s="410">
        <v>16656</v>
      </c>
      <c r="I11" s="248">
        <v>7671</v>
      </c>
      <c r="J11" s="196">
        <v>5582</v>
      </c>
      <c r="K11" s="634"/>
      <c r="L11" s="701"/>
      <c r="M11" s="634"/>
      <c r="N11" s="634"/>
      <c r="O11" s="634"/>
      <c r="P11" s="701"/>
      <c r="Q11" s="1502"/>
      <c r="R11" s="1502"/>
      <c r="S11" s="1407"/>
      <c r="T11" s="1414"/>
      <c r="AC11" s="247"/>
      <c r="AD11" s="247"/>
      <c r="AE11" s="247"/>
      <c r="AF11" s="247"/>
      <c r="AG11" s="247"/>
      <c r="AH11" s="247"/>
      <c r="AI11" s="247"/>
      <c r="AJ11" s="247"/>
      <c r="AK11" s="247"/>
      <c r="AL11" s="247"/>
      <c r="AM11" s="247"/>
      <c r="AN11" s="247"/>
      <c r="AO11" s="247"/>
      <c r="AP11" s="247"/>
      <c r="AQ11" s="247"/>
      <c r="AR11" s="247"/>
      <c r="AS11" s="247"/>
      <c r="AT11" s="247"/>
      <c r="AU11" s="247"/>
      <c r="AV11" s="247"/>
      <c r="AW11" s="247"/>
      <c r="AX11" s="247"/>
      <c r="AY11" s="247"/>
      <c r="AZ11" s="247"/>
      <c r="BA11" s="247"/>
      <c r="BB11" s="247"/>
      <c r="BC11" s="247"/>
      <c r="BD11" s="247"/>
      <c r="BE11" s="247"/>
      <c r="BF11" s="247"/>
      <c r="BG11" s="247"/>
      <c r="BH11" s="247"/>
      <c r="BI11" s="247"/>
      <c r="BJ11" s="247"/>
      <c r="BK11" s="247"/>
      <c r="BL11" s="247"/>
      <c r="BM11" s="247"/>
      <c r="BN11" s="247"/>
      <c r="BO11" s="247"/>
      <c r="BP11" s="247"/>
      <c r="BQ11" s="247"/>
      <c r="BR11" s="247"/>
      <c r="BS11" s="247"/>
      <c r="BT11" s="247"/>
    </row>
    <row r="12" spans="1:72" s="70" customFormat="1">
      <c r="A12" s="394" t="s">
        <v>271</v>
      </c>
      <c r="B12" s="680" t="s">
        <v>269</v>
      </c>
      <c r="C12" s="187" t="s">
        <v>273</v>
      </c>
      <c r="D12" s="987" t="s">
        <v>223</v>
      </c>
      <c r="E12" s="999">
        <v>18358</v>
      </c>
      <c r="F12" s="196">
        <v>15500</v>
      </c>
      <c r="G12" s="218">
        <v>5230</v>
      </c>
      <c r="H12" s="410">
        <v>9230</v>
      </c>
      <c r="I12" s="248">
        <v>5510</v>
      </c>
      <c r="J12" s="196">
        <v>7360</v>
      </c>
      <c r="K12" s="634"/>
      <c r="L12" s="701"/>
      <c r="M12" s="634"/>
      <c r="N12" s="634"/>
      <c r="O12" s="634"/>
      <c r="P12" s="701"/>
      <c r="Q12" s="1502"/>
      <c r="R12" s="1502"/>
      <c r="S12" s="1407"/>
      <c r="T12" s="1414"/>
      <c r="AC12" s="247"/>
      <c r="AD12" s="247"/>
      <c r="AE12" s="247"/>
      <c r="AF12" s="247"/>
      <c r="AG12" s="247"/>
      <c r="AH12" s="247"/>
      <c r="AI12" s="247"/>
      <c r="AJ12" s="247"/>
      <c r="AK12" s="247"/>
      <c r="AL12" s="247"/>
      <c r="AM12" s="247"/>
      <c r="AN12" s="247"/>
      <c r="AO12" s="247"/>
      <c r="AP12" s="247"/>
      <c r="AQ12" s="247"/>
      <c r="AR12" s="247"/>
      <c r="AS12" s="247"/>
      <c r="AT12" s="247"/>
      <c r="AU12" s="247"/>
      <c r="AV12" s="247"/>
      <c r="AW12" s="247"/>
      <c r="AX12" s="247"/>
      <c r="AY12" s="247"/>
      <c r="AZ12" s="247"/>
      <c r="BA12" s="247"/>
      <c r="BB12" s="247"/>
      <c r="BC12" s="247"/>
      <c r="BD12" s="247"/>
      <c r="BE12" s="247"/>
      <c r="BF12" s="247"/>
      <c r="BG12" s="247"/>
      <c r="BH12" s="247"/>
      <c r="BI12" s="247"/>
      <c r="BJ12" s="247"/>
      <c r="BK12" s="247"/>
      <c r="BL12" s="247"/>
      <c r="BM12" s="247"/>
      <c r="BN12" s="247"/>
      <c r="BO12" s="247"/>
      <c r="BP12" s="247"/>
      <c r="BQ12" s="247"/>
      <c r="BR12" s="247"/>
      <c r="BS12" s="247"/>
      <c r="BT12" s="247"/>
    </row>
    <row r="13" spans="1:72" s="70" customFormat="1" ht="13" thickBot="1">
      <c r="A13" s="1166" t="s">
        <v>271</v>
      </c>
      <c r="B13" s="1167" t="s">
        <v>219</v>
      </c>
      <c r="C13" s="1168" t="s">
        <v>231</v>
      </c>
      <c r="D13" s="988" t="s">
        <v>274</v>
      </c>
      <c r="E13" s="1000">
        <v>22295</v>
      </c>
      <c r="F13" s="1169">
        <v>21486</v>
      </c>
      <c r="G13" s="1169">
        <v>16679</v>
      </c>
      <c r="H13" s="1170">
        <v>14275</v>
      </c>
      <c r="I13" s="1171">
        <v>49753</v>
      </c>
      <c r="J13" s="1169">
        <v>49553</v>
      </c>
      <c r="K13" s="1172"/>
      <c r="L13" s="1173"/>
      <c r="M13" s="1172"/>
      <c r="N13" s="1172"/>
      <c r="O13" s="1172"/>
      <c r="P13" s="1173"/>
      <c r="Q13" s="1172"/>
      <c r="R13" s="1172"/>
      <c r="S13" s="1172"/>
      <c r="T13" s="1173"/>
      <c r="AC13" s="247"/>
      <c r="AD13" s="247"/>
      <c r="AE13" s="247"/>
      <c r="AF13" s="247"/>
      <c r="AG13" s="247"/>
      <c r="AH13" s="247"/>
      <c r="AI13" s="247"/>
      <c r="AJ13" s="247"/>
      <c r="AK13" s="247"/>
      <c r="AL13" s="247"/>
      <c r="AM13" s="247"/>
      <c r="AN13" s="247"/>
      <c r="AO13" s="247"/>
      <c r="AP13" s="247"/>
      <c r="AQ13" s="247"/>
      <c r="AR13" s="247"/>
      <c r="AS13" s="247"/>
      <c r="AT13" s="247"/>
      <c r="AU13" s="247"/>
      <c r="AV13" s="247"/>
      <c r="AW13" s="247"/>
      <c r="AX13" s="247"/>
      <c r="AY13" s="247"/>
      <c r="AZ13" s="247"/>
      <c r="BA13" s="247"/>
      <c r="BB13" s="247"/>
      <c r="BC13" s="247"/>
      <c r="BD13" s="247"/>
      <c r="BE13" s="247"/>
      <c r="BF13" s="247"/>
      <c r="BG13" s="247"/>
      <c r="BH13" s="247"/>
      <c r="BI13" s="247"/>
      <c r="BJ13" s="247"/>
      <c r="BK13" s="247"/>
      <c r="BL13" s="247"/>
      <c r="BM13" s="247"/>
      <c r="BN13" s="247"/>
      <c r="BO13" s="247"/>
      <c r="BP13" s="247"/>
      <c r="BQ13" s="247"/>
      <c r="BR13" s="247"/>
      <c r="BS13" s="247"/>
      <c r="BT13" s="247"/>
    </row>
    <row r="14" spans="1:72" s="70" customFormat="1" ht="15" customHeight="1">
      <c r="A14" s="707" t="s">
        <v>275</v>
      </c>
      <c r="B14" s="688" t="s">
        <v>269</v>
      </c>
      <c r="C14" s="689" t="s">
        <v>231</v>
      </c>
      <c r="D14" s="989" t="s">
        <v>223</v>
      </c>
      <c r="E14" s="998">
        <v>24286</v>
      </c>
      <c r="F14" s="218">
        <v>17356</v>
      </c>
      <c r="G14" s="218">
        <v>5994</v>
      </c>
      <c r="H14" s="410">
        <v>7562</v>
      </c>
      <c r="I14" s="367">
        <v>6284</v>
      </c>
      <c r="J14" s="218">
        <v>4028</v>
      </c>
      <c r="K14" s="634"/>
      <c r="L14" s="701"/>
      <c r="M14" s="634"/>
      <c r="N14" s="634"/>
      <c r="O14" s="634"/>
      <c r="P14" s="701"/>
      <c r="Q14" s="1502"/>
      <c r="R14" s="634"/>
      <c r="S14" s="1403"/>
      <c r="T14" s="1694"/>
      <c r="AC14" s="247"/>
      <c r="AD14" s="247"/>
      <c r="AE14" s="247"/>
      <c r="AF14" s="247"/>
      <c r="AG14" s="247"/>
      <c r="AH14" s="247"/>
      <c r="AI14" s="247"/>
      <c r="AJ14" s="247"/>
      <c r="AK14" s="247"/>
      <c r="AL14" s="247"/>
      <c r="AM14" s="247"/>
      <c r="AN14" s="247"/>
      <c r="AO14" s="247"/>
      <c r="AP14" s="247"/>
      <c r="AQ14" s="247"/>
      <c r="AR14" s="247"/>
      <c r="AS14" s="247"/>
      <c r="AT14" s="247"/>
      <c r="AU14" s="247"/>
      <c r="AV14" s="247"/>
      <c r="AW14" s="247"/>
      <c r="AX14" s="247"/>
      <c r="AY14" s="247"/>
      <c r="AZ14" s="247"/>
      <c r="BA14" s="247"/>
      <c r="BB14" s="247"/>
      <c r="BC14" s="247"/>
      <c r="BD14" s="247"/>
      <c r="BE14" s="247"/>
      <c r="BF14" s="247"/>
      <c r="BG14" s="247"/>
      <c r="BH14" s="247"/>
      <c r="BI14" s="247"/>
      <c r="BJ14" s="247"/>
      <c r="BK14" s="247"/>
      <c r="BL14" s="247"/>
      <c r="BM14" s="247"/>
      <c r="BN14" s="247"/>
      <c r="BO14" s="247"/>
      <c r="BP14" s="247"/>
      <c r="BQ14" s="247"/>
      <c r="BR14" s="247"/>
      <c r="BS14" s="247"/>
      <c r="BT14" s="247"/>
    </row>
    <row r="15" spans="1:72" s="70" customFormat="1" ht="12.5" customHeight="1">
      <c r="A15" s="708" t="s">
        <v>275</v>
      </c>
      <c r="B15" s="681" t="s">
        <v>276</v>
      </c>
      <c r="C15" s="187" t="s">
        <v>231</v>
      </c>
      <c r="D15" s="987" t="s">
        <v>224</v>
      </c>
      <c r="E15" s="999">
        <v>25906</v>
      </c>
      <c r="F15" s="196">
        <v>23514</v>
      </c>
      <c r="G15" s="196">
        <v>18692</v>
      </c>
      <c r="H15" s="410">
        <v>18397</v>
      </c>
      <c r="I15" s="195">
        <v>16144</v>
      </c>
      <c r="J15" s="196">
        <v>9679</v>
      </c>
      <c r="K15" s="636"/>
      <c r="L15" s="701"/>
      <c r="M15" s="636"/>
      <c r="N15" s="636"/>
      <c r="O15" s="636"/>
      <c r="P15" s="701"/>
      <c r="Q15" s="1822"/>
      <c r="R15" s="1822"/>
      <c r="S15" s="1822"/>
      <c r="T15" s="701"/>
      <c r="AC15" s="247"/>
      <c r="AD15" s="247"/>
      <c r="AE15" s="247"/>
      <c r="AF15" s="247"/>
      <c r="AG15" s="247"/>
      <c r="AH15" s="247"/>
      <c r="AI15" s="247"/>
      <c r="AJ15" s="247"/>
      <c r="AK15" s="247"/>
      <c r="AL15" s="247"/>
      <c r="AM15" s="247"/>
      <c r="AN15" s="247"/>
      <c r="AO15" s="247"/>
      <c r="AP15" s="247"/>
      <c r="AQ15" s="247"/>
      <c r="AR15" s="247"/>
      <c r="AS15" s="247"/>
      <c r="AT15" s="247"/>
      <c r="AU15" s="247"/>
      <c r="AV15" s="247"/>
      <c r="AW15" s="247"/>
      <c r="AX15" s="247"/>
      <c r="AY15" s="247"/>
      <c r="AZ15" s="247"/>
      <c r="BA15" s="247"/>
      <c r="BB15" s="247"/>
      <c r="BC15" s="247"/>
      <c r="BD15" s="247"/>
      <c r="BE15" s="247"/>
      <c r="BF15" s="247"/>
      <c r="BG15" s="247"/>
      <c r="BH15" s="247"/>
      <c r="BI15" s="247"/>
      <c r="BJ15" s="247"/>
      <c r="BK15" s="247"/>
      <c r="BL15" s="247"/>
      <c r="BM15" s="247"/>
      <c r="BN15" s="247"/>
      <c r="BO15" s="247"/>
      <c r="BP15" s="247"/>
      <c r="BQ15" s="247"/>
      <c r="BR15" s="247"/>
      <c r="BS15" s="247"/>
      <c r="BT15" s="247"/>
    </row>
    <row r="16" spans="1:72" s="70" customFormat="1" ht="14.25" customHeight="1">
      <c r="A16" s="708" t="s">
        <v>275</v>
      </c>
      <c r="B16" s="681" t="s">
        <v>276</v>
      </c>
      <c r="C16" s="187" t="s">
        <v>231</v>
      </c>
      <c r="D16" s="987" t="s">
        <v>225</v>
      </c>
      <c r="E16" s="999">
        <v>22023</v>
      </c>
      <c r="F16" s="196">
        <v>34807</v>
      </c>
      <c r="G16" s="196">
        <v>27703</v>
      </c>
      <c r="H16" s="410">
        <v>21809</v>
      </c>
      <c r="I16" s="195">
        <v>18045</v>
      </c>
      <c r="J16" s="196">
        <v>8816</v>
      </c>
      <c r="K16" s="636"/>
      <c r="L16" s="701"/>
      <c r="M16" s="636"/>
      <c r="N16" s="636"/>
      <c r="O16" s="636"/>
      <c r="P16" s="701"/>
      <c r="Q16" s="1822"/>
      <c r="R16" s="1822"/>
      <c r="S16" s="1822"/>
      <c r="T16" s="701"/>
      <c r="AC16" s="247"/>
      <c r="AD16" s="247"/>
      <c r="AE16" s="247"/>
      <c r="AF16" s="247"/>
      <c r="AG16" s="247"/>
      <c r="AH16" s="247"/>
      <c r="AI16" s="247"/>
      <c r="AJ16" s="247"/>
      <c r="AK16" s="247"/>
      <c r="AL16" s="247"/>
      <c r="AM16" s="247"/>
      <c r="AN16" s="247"/>
      <c r="AO16" s="247"/>
      <c r="AP16" s="247"/>
      <c r="AQ16" s="247"/>
      <c r="AR16" s="247"/>
      <c r="AS16" s="247"/>
      <c r="AT16" s="247"/>
      <c r="AU16" s="247"/>
      <c r="AV16" s="247"/>
      <c r="AW16" s="247"/>
      <c r="AX16" s="247"/>
      <c r="AY16" s="247"/>
      <c r="AZ16" s="247"/>
      <c r="BA16" s="247"/>
      <c r="BB16" s="247"/>
      <c r="BC16" s="247"/>
      <c r="BD16" s="247"/>
      <c r="BE16" s="247"/>
      <c r="BF16" s="247"/>
      <c r="BG16" s="247"/>
      <c r="BH16" s="247"/>
      <c r="BI16" s="247"/>
      <c r="BJ16" s="247"/>
      <c r="BK16" s="247"/>
      <c r="BL16" s="247"/>
      <c r="BM16" s="247"/>
      <c r="BN16" s="247"/>
      <c r="BO16" s="247"/>
      <c r="BP16" s="247"/>
      <c r="BQ16" s="247"/>
      <c r="BR16" s="247"/>
      <c r="BS16" s="247"/>
      <c r="BT16" s="247"/>
    </row>
    <row r="17" spans="1:72" s="123" customFormat="1" ht="12" customHeight="1">
      <c r="A17" s="708" t="s">
        <v>275</v>
      </c>
      <c r="B17" s="682" t="s">
        <v>425</v>
      </c>
      <c r="C17" s="187" t="s">
        <v>231</v>
      </c>
      <c r="D17" s="990" t="s">
        <v>224</v>
      </c>
      <c r="E17" s="1001">
        <v>55181</v>
      </c>
      <c r="F17" s="693">
        <v>41863</v>
      </c>
      <c r="G17" s="196">
        <v>44373</v>
      </c>
      <c r="H17" s="410">
        <v>41696</v>
      </c>
      <c r="I17" s="698">
        <v>38932</v>
      </c>
      <c r="J17" s="693">
        <v>41453</v>
      </c>
      <c r="K17" s="636"/>
      <c r="L17" s="701"/>
      <c r="M17" s="636"/>
      <c r="N17" s="636"/>
      <c r="O17" s="636"/>
      <c r="P17" s="701"/>
      <c r="Q17" s="1822"/>
      <c r="R17" s="1822"/>
      <c r="S17" s="1822"/>
      <c r="T17" s="701"/>
      <c r="AC17" s="129"/>
      <c r="AD17" s="129"/>
      <c r="AE17" s="129"/>
      <c r="AF17" s="129"/>
      <c r="AG17" s="129"/>
      <c r="AH17" s="129"/>
      <c r="AI17" s="129"/>
      <c r="AJ17" s="129"/>
      <c r="AK17" s="129"/>
      <c r="AL17" s="129"/>
      <c r="AM17" s="129"/>
      <c r="AN17" s="129"/>
      <c r="AO17" s="129"/>
      <c r="AP17" s="129"/>
      <c r="AQ17" s="129"/>
      <c r="AR17" s="129"/>
      <c r="AS17" s="129"/>
      <c r="AT17" s="129"/>
      <c r="AU17" s="129"/>
      <c r="AV17" s="129"/>
      <c r="AW17" s="129"/>
      <c r="AX17" s="129"/>
      <c r="AY17" s="129"/>
      <c r="AZ17" s="129"/>
      <c r="BA17" s="129"/>
      <c r="BB17" s="129"/>
      <c r="BC17" s="129"/>
      <c r="BD17" s="129"/>
      <c r="BE17" s="129"/>
      <c r="BF17" s="129"/>
      <c r="BG17" s="129"/>
      <c r="BH17" s="129"/>
      <c r="BI17" s="129"/>
      <c r="BJ17" s="129"/>
      <c r="BK17" s="129"/>
      <c r="BL17" s="129"/>
      <c r="BM17" s="129"/>
      <c r="BN17" s="129"/>
      <c r="BO17" s="129"/>
      <c r="BP17" s="129"/>
      <c r="BQ17" s="129"/>
      <c r="BR17" s="129"/>
      <c r="BS17" s="129"/>
      <c r="BT17" s="129"/>
    </row>
    <row r="18" spans="1:72" s="123" customFormat="1" ht="13.5" customHeight="1">
      <c r="A18" s="708" t="s">
        <v>275</v>
      </c>
      <c r="B18" s="682" t="s">
        <v>425</v>
      </c>
      <c r="C18" s="187" t="s">
        <v>231</v>
      </c>
      <c r="D18" s="990" t="s">
        <v>225</v>
      </c>
      <c r="E18" s="999">
        <v>13874</v>
      </c>
      <c r="F18" s="196">
        <v>20254</v>
      </c>
      <c r="G18" s="196">
        <v>19749</v>
      </c>
      <c r="H18" s="410">
        <v>20940</v>
      </c>
      <c r="I18" s="195">
        <v>27498</v>
      </c>
      <c r="J18" s="196">
        <v>24442</v>
      </c>
      <c r="K18" s="636"/>
      <c r="L18" s="701"/>
      <c r="M18" s="636"/>
      <c r="N18" s="636"/>
      <c r="O18" s="636"/>
      <c r="P18" s="701"/>
      <c r="Q18" s="1822"/>
      <c r="R18" s="1822"/>
      <c r="S18" s="1822"/>
      <c r="T18" s="701"/>
      <c r="AC18" s="129"/>
      <c r="AD18" s="129"/>
      <c r="AE18" s="129"/>
      <c r="AF18" s="129"/>
      <c r="AG18" s="129"/>
      <c r="AH18" s="129"/>
      <c r="AI18" s="129"/>
      <c r="AJ18" s="129"/>
      <c r="AK18" s="129"/>
      <c r="AL18" s="129"/>
      <c r="AM18" s="129"/>
      <c r="AN18" s="129"/>
      <c r="AO18" s="129"/>
      <c r="AP18" s="129"/>
      <c r="AQ18" s="129"/>
      <c r="AR18" s="129"/>
      <c r="AS18" s="129"/>
      <c r="AT18" s="129"/>
      <c r="AU18" s="129"/>
      <c r="AV18" s="129"/>
      <c r="AW18" s="129"/>
      <c r="AX18" s="129"/>
      <c r="AY18" s="129"/>
      <c r="AZ18" s="129"/>
      <c r="BA18" s="129"/>
      <c r="BB18" s="129"/>
      <c r="BC18" s="129"/>
      <c r="BD18" s="129"/>
      <c r="BE18" s="129"/>
      <c r="BF18" s="129"/>
      <c r="BG18" s="129"/>
      <c r="BH18" s="129"/>
      <c r="BI18" s="129"/>
      <c r="BJ18" s="129"/>
      <c r="BK18" s="129"/>
      <c r="BL18" s="129"/>
      <c r="BM18" s="129"/>
      <c r="BN18" s="129"/>
      <c r="BO18" s="129"/>
      <c r="BP18" s="129"/>
      <c r="BQ18" s="129"/>
      <c r="BR18" s="129"/>
      <c r="BS18" s="129"/>
      <c r="BT18" s="129"/>
    </row>
    <row r="19" spans="1:72" s="123" customFormat="1" ht="13.5" customHeight="1">
      <c r="A19" s="708" t="s">
        <v>275</v>
      </c>
      <c r="B19" s="684" t="s">
        <v>277</v>
      </c>
      <c r="C19" s="672" t="s">
        <v>231</v>
      </c>
      <c r="D19" s="991" t="s">
        <v>231</v>
      </c>
      <c r="E19" s="999">
        <v>232</v>
      </c>
      <c r="F19" s="196">
        <v>52</v>
      </c>
      <c r="G19" s="196">
        <v>50</v>
      </c>
      <c r="H19" s="410">
        <v>0</v>
      </c>
      <c r="I19" s="195"/>
      <c r="J19" s="196"/>
      <c r="K19" s="636"/>
      <c r="L19" s="701"/>
      <c r="M19" s="636"/>
      <c r="N19" s="636"/>
      <c r="O19" s="636"/>
      <c r="P19" s="701"/>
      <c r="Q19" s="1822"/>
      <c r="R19" s="1822"/>
      <c r="S19" s="1822"/>
      <c r="T19" s="701"/>
      <c r="AC19" s="129"/>
      <c r="AD19" s="129" t="s">
        <v>311</v>
      </c>
      <c r="AE19" s="129" t="s">
        <v>312</v>
      </c>
      <c r="AF19" s="129" t="s">
        <v>313</v>
      </c>
      <c r="AG19" s="129" t="s">
        <v>314</v>
      </c>
      <c r="AH19" s="129"/>
      <c r="AI19" s="129"/>
      <c r="AJ19" s="129"/>
      <c r="AK19" s="129"/>
      <c r="AL19" s="129"/>
      <c r="AM19" s="129"/>
      <c r="AN19" s="129"/>
      <c r="AO19" s="129"/>
      <c r="AP19" s="129"/>
      <c r="AQ19" s="129"/>
      <c r="AR19" s="129"/>
      <c r="AS19" s="129"/>
      <c r="AT19" s="129"/>
      <c r="AU19" s="129"/>
      <c r="AV19" s="129"/>
      <c r="AW19" s="129"/>
      <c r="AX19" s="129"/>
      <c r="AY19" s="129"/>
      <c r="AZ19" s="129"/>
      <c r="BA19" s="129"/>
      <c r="BB19" s="129"/>
      <c r="BC19" s="129"/>
      <c r="BD19" s="129"/>
      <c r="BE19" s="129"/>
      <c r="BF19" s="129"/>
      <c r="BG19" s="129"/>
      <c r="BH19" s="129"/>
      <c r="BI19" s="129"/>
      <c r="BJ19" s="129"/>
      <c r="BK19" s="129"/>
      <c r="BL19" s="129"/>
      <c r="BM19" s="129"/>
      <c r="BN19" s="129"/>
      <c r="BO19" s="129"/>
      <c r="BP19" s="129"/>
      <c r="BQ19" s="129"/>
      <c r="BR19" s="129"/>
      <c r="BS19" s="129"/>
      <c r="BT19" s="129"/>
    </row>
    <row r="20" spans="1:72" s="123" customFormat="1" ht="12" customHeight="1">
      <c r="A20" s="708" t="s">
        <v>275</v>
      </c>
      <c r="B20" s="894" t="s">
        <v>468</v>
      </c>
      <c r="C20" s="672" t="s">
        <v>231</v>
      </c>
      <c r="D20" s="395" t="s">
        <v>371</v>
      </c>
      <c r="E20" s="1002">
        <v>3550</v>
      </c>
      <c r="F20" s="256">
        <v>3100</v>
      </c>
      <c r="G20" s="196">
        <v>2900</v>
      </c>
      <c r="H20" s="410">
        <v>3700</v>
      </c>
      <c r="I20" s="699">
        <v>3500</v>
      </c>
      <c r="J20" s="256">
        <v>3350</v>
      </c>
      <c r="K20" s="636"/>
      <c r="L20" s="701"/>
      <c r="M20" s="636"/>
      <c r="N20" s="636"/>
      <c r="O20" s="636"/>
      <c r="P20" s="701"/>
      <c r="Q20" s="1822"/>
      <c r="R20" s="1822"/>
      <c r="S20" s="1822"/>
      <c r="T20" s="701"/>
      <c r="AC20" s="129"/>
      <c r="AD20" s="655">
        <f>SUM(E64:F64)/10^6</f>
        <v>79.099999999999994</v>
      </c>
      <c r="AE20" s="655">
        <f>SUM(G64:H64)/10^6</f>
        <v>74.45</v>
      </c>
      <c r="AF20" s="655">
        <f>SUM(I64:J64)/10^6</f>
        <v>66.73</v>
      </c>
      <c r="AG20" s="655">
        <f>SUM(K64:L64)/10^6</f>
        <v>0</v>
      </c>
      <c r="AI20" s="1174">
        <f>AG20/AE20-1</f>
        <v>-1</v>
      </c>
      <c r="AJ20" s="129"/>
      <c r="AK20" s="129"/>
      <c r="AL20" s="129"/>
      <c r="AM20" s="129"/>
      <c r="AN20" s="129"/>
      <c r="AO20" s="129"/>
      <c r="AP20" s="129"/>
      <c r="AQ20" s="129"/>
      <c r="AR20" s="129"/>
      <c r="AS20" s="129"/>
      <c r="AT20" s="129"/>
      <c r="AU20" s="129"/>
      <c r="AV20" s="129"/>
      <c r="AW20" s="129"/>
      <c r="AX20" s="129"/>
      <c r="AY20" s="129"/>
      <c r="AZ20" s="129"/>
      <c r="BA20" s="129"/>
      <c r="BB20" s="129"/>
      <c r="BC20" s="129"/>
      <c r="BD20" s="129"/>
      <c r="BE20" s="129"/>
      <c r="BF20" s="129"/>
      <c r="BG20" s="129"/>
      <c r="BH20" s="129"/>
      <c r="BI20" s="129"/>
      <c r="BJ20" s="129"/>
      <c r="BK20" s="129"/>
      <c r="BL20" s="129"/>
      <c r="BM20" s="129"/>
      <c r="BN20" s="129"/>
      <c r="BO20" s="129"/>
      <c r="BP20" s="129"/>
      <c r="BQ20" s="129"/>
      <c r="BR20" s="129"/>
      <c r="BS20" s="129"/>
      <c r="BT20" s="129"/>
    </row>
    <row r="21" spans="1:72" s="123" customFormat="1" ht="12" customHeight="1">
      <c r="A21" s="708" t="s">
        <v>275</v>
      </c>
      <c r="B21" s="686" t="s">
        <v>278</v>
      </c>
      <c r="C21" s="672" t="s">
        <v>231</v>
      </c>
      <c r="D21" s="395" t="s">
        <v>279</v>
      </c>
      <c r="E21" s="1002">
        <v>3370</v>
      </c>
      <c r="F21" s="256">
        <v>7281</v>
      </c>
      <c r="G21" s="196">
        <v>10582</v>
      </c>
      <c r="H21" s="410">
        <v>10636</v>
      </c>
      <c r="I21" s="699">
        <v>6600</v>
      </c>
      <c r="J21" s="256">
        <v>7500</v>
      </c>
      <c r="K21" s="636"/>
      <c r="L21" s="701"/>
      <c r="M21" s="636"/>
      <c r="N21" s="636"/>
      <c r="O21" s="636"/>
      <c r="P21" s="701"/>
      <c r="Q21" s="1822"/>
      <c r="R21" s="1822"/>
      <c r="S21" s="1822"/>
      <c r="T21" s="701"/>
      <c r="AC21" s="129"/>
      <c r="AD21" s="655">
        <f>SUM(E65:F65)/10^6</f>
        <v>37.492109999999997</v>
      </c>
      <c r="AE21" s="655">
        <f>SUM(G65:H65)/10^6</f>
        <v>61.11412</v>
      </c>
      <c r="AF21" s="655">
        <f>SUM(I65:J65)/10^6</f>
        <v>38.798997254920884</v>
      </c>
      <c r="AG21" s="655">
        <f>SUM(K65:L65)/10^6</f>
        <v>0</v>
      </c>
      <c r="AH21" s="129"/>
      <c r="AI21" s="1174">
        <f t="shared" ref="AI21:AI23" si="0">AG21/AE21-1</f>
        <v>-1</v>
      </c>
      <c r="AJ21" s="129"/>
      <c r="AK21" s="129"/>
      <c r="AL21" s="129"/>
      <c r="AM21" s="129"/>
      <c r="AN21" s="129"/>
      <c r="AO21" s="129"/>
      <c r="AP21" s="129"/>
      <c r="AQ21" s="129"/>
      <c r="AR21" s="129"/>
      <c r="AS21" s="129"/>
      <c r="AT21" s="129"/>
      <c r="AU21" s="129"/>
      <c r="AV21" s="129"/>
      <c r="AW21" s="129"/>
      <c r="AX21" s="129"/>
      <c r="AY21" s="129"/>
      <c r="AZ21" s="129"/>
      <c r="BA21" s="129"/>
      <c r="BB21" s="129"/>
      <c r="BC21" s="129"/>
      <c r="BD21" s="129"/>
      <c r="BE21" s="129"/>
      <c r="BF21" s="129"/>
      <c r="BG21" s="129"/>
      <c r="BH21" s="129"/>
      <c r="BI21" s="129"/>
      <c r="BJ21" s="129"/>
      <c r="BK21" s="129"/>
      <c r="BL21" s="129"/>
      <c r="BM21" s="129"/>
      <c r="BN21" s="129"/>
      <c r="BO21" s="129"/>
      <c r="BP21" s="129"/>
      <c r="BQ21" s="129"/>
      <c r="BR21" s="129"/>
      <c r="BS21" s="129"/>
      <c r="BT21" s="129"/>
    </row>
    <row r="22" spans="1:72" s="123" customFormat="1" ht="12" customHeight="1">
      <c r="A22" s="708" t="s">
        <v>275</v>
      </c>
      <c r="B22" s="894" t="s">
        <v>468</v>
      </c>
      <c r="C22" s="672" t="s">
        <v>231</v>
      </c>
      <c r="D22" s="395" t="s">
        <v>491</v>
      </c>
      <c r="E22" s="1003">
        <v>8500</v>
      </c>
      <c r="F22" s="256">
        <v>5550</v>
      </c>
      <c r="G22" s="411">
        <v>7500</v>
      </c>
      <c r="H22" s="410">
        <v>5650</v>
      </c>
      <c r="I22" s="676">
        <v>5600</v>
      </c>
      <c r="J22" s="256">
        <v>5300</v>
      </c>
      <c r="K22" s="694"/>
      <c r="L22" s="701"/>
      <c r="M22" s="694"/>
      <c r="N22" s="694"/>
      <c r="O22" s="694"/>
      <c r="P22" s="701"/>
      <c r="Q22" s="1823"/>
      <c r="R22" s="1823"/>
      <c r="S22" s="1823"/>
      <c r="T22" s="701"/>
      <c r="AC22" s="129"/>
      <c r="AD22" s="655">
        <f>SUM(E66:F66)/10^6</f>
        <v>100.75</v>
      </c>
      <c r="AE22" s="655">
        <f>SUM(G66:H66)/10^6</f>
        <v>88.4</v>
      </c>
      <c r="AF22" s="655">
        <f>SUM(I66:J66)/10^6</f>
        <v>65.540000000000006</v>
      </c>
      <c r="AG22" s="655">
        <f>SUM(K66:L66)/10^6</f>
        <v>0</v>
      </c>
      <c r="AH22" s="129"/>
      <c r="AI22" s="1174">
        <f t="shared" si="0"/>
        <v>-1</v>
      </c>
      <c r="AJ22" s="129"/>
      <c r="AK22" s="129"/>
      <c r="AL22" s="129"/>
      <c r="AM22" s="129"/>
      <c r="AN22" s="129"/>
      <c r="AO22" s="129"/>
      <c r="AP22" s="129"/>
      <c r="AQ22" s="129"/>
      <c r="AR22" s="129"/>
      <c r="AS22" s="129"/>
      <c r="AT22" s="129"/>
      <c r="AU22" s="129"/>
      <c r="AV22" s="129"/>
      <c r="AW22" s="129"/>
      <c r="AX22" s="129"/>
      <c r="AY22" s="129"/>
      <c r="AZ22" s="129"/>
      <c r="BA22" s="129"/>
      <c r="BB22" s="129"/>
      <c r="BC22" s="129"/>
      <c r="BD22" s="129"/>
      <c r="BE22" s="129"/>
      <c r="BF22" s="129"/>
      <c r="BG22" s="129"/>
      <c r="BH22" s="129"/>
      <c r="BI22" s="129"/>
      <c r="BJ22" s="129"/>
      <c r="BK22" s="129"/>
      <c r="BL22" s="129"/>
      <c r="BM22" s="129"/>
      <c r="BN22" s="129"/>
      <c r="BO22" s="129"/>
      <c r="BP22" s="129"/>
      <c r="BQ22" s="129"/>
      <c r="BR22" s="129"/>
      <c r="BS22" s="129"/>
      <c r="BT22" s="129"/>
    </row>
    <row r="23" spans="1:72" s="123" customFormat="1" ht="13" customHeight="1">
      <c r="A23" s="708" t="s">
        <v>275</v>
      </c>
      <c r="B23" s="894" t="s">
        <v>468</v>
      </c>
      <c r="C23" s="672" t="s">
        <v>231</v>
      </c>
      <c r="D23" s="395" t="s">
        <v>301</v>
      </c>
      <c r="E23" s="1002">
        <v>8304</v>
      </c>
      <c r="F23" s="256">
        <v>10165</v>
      </c>
      <c r="G23" s="196">
        <v>8004</v>
      </c>
      <c r="H23" s="410">
        <v>6532</v>
      </c>
      <c r="I23" s="699">
        <v>8628</v>
      </c>
      <c r="J23" s="256">
        <v>10556</v>
      </c>
      <c r="K23" s="636"/>
      <c r="L23" s="701"/>
      <c r="M23" s="636"/>
      <c r="N23" s="636"/>
      <c r="O23" s="636"/>
      <c r="P23" s="701"/>
      <c r="Q23" s="1822"/>
      <c r="R23" s="1822"/>
      <c r="S23" s="1822"/>
      <c r="T23" s="701"/>
      <c r="AD23" s="655">
        <f>SUM(E67:F67)/10^6</f>
        <v>143.88005000000001</v>
      </c>
      <c r="AE23" s="655">
        <f>SUM(G67:H67)/10^6</f>
        <v>105.282679</v>
      </c>
      <c r="AF23" s="655">
        <f>SUM(I67:J67)/10^6</f>
        <v>112.846828</v>
      </c>
      <c r="AG23" s="655">
        <f>SUM(K67:L67)/10^6</f>
        <v>0</v>
      </c>
      <c r="AH23" s="129"/>
      <c r="AI23" s="1174">
        <f t="shared" si="0"/>
        <v>-1</v>
      </c>
      <c r="AJ23" s="129"/>
      <c r="AK23" s="129"/>
      <c r="AL23" s="129"/>
      <c r="AM23" s="129"/>
      <c r="AN23" s="129"/>
      <c r="AO23" s="129"/>
      <c r="AP23" s="129"/>
      <c r="AQ23" s="129"/>
      <c r="AR23" s="129"/>
      <c r="AS23" s="129"/>
      <c r="AT23" s="129"/>
      <c r="AU23" s="129"/>
      <c r="AV23" s="129"/>
      <c r="AW23" s="129"/>
      <c r="AX23" s="129"/>
      <c r="AY23" s="129"/>
      <c r="AZ23" s="129"/>
      <c r="BA23" s="129"/>
      <c r="BB23" s="129"/>
      <c r="BC23" s="129"/>
      <c r="BD23" s="129"/>
      <c r="BE23" s="129"/>
      <c r="BF23" s="129"/>
      <c r="BG23" s="129"/>
      <c r="BH23" s="129"/>
      <c r="BI23" s="129"/>
      <c r="BJ23" s="129"/>
      <c r="BK23" s="129"/>
      <c r="BL23" s="129"/>
      <c r="BM23" s="129"/>
      <c r="BN23" s="129"/>
      <c r="BO23" s="129"/>
      <c r="BP23" s="129"/>
      <c r="BQ23" s="129"/>
      <c r="BR23" s="129"/>
      <c r="BS23" s="129"/>
      <c r="BT23" s="129"/>
    </row>
    <row r="24" spans="1:72" s="123" customFormat="1" ht="13" customHeight="1">
      <c r="A24" s="708" t="s">
        <v>275</v>
      </c>
      <c r="B24" s="894" t="s">
        <v>468</v>
      </c>
      <c r="C24" s="672" t="s">
        <v>231</v>
      </c>
      <c r="D24" s="389" t="s">
        <v>571</v>
      </c>
      <c r="E24" s="1175"/>
      <c r="F24" s="1176"/>
      <c r="G24" s="1177"/>
      <c r="H24" s="1178"/>
      <c r="I24" s="1179"/>
      <c r="J24" s="1176"/>
      <c r="K24" s="1077"/>
      <c r="L24" s="1180"/>
      <c r="M24" s="1077"/>
      <c r="N24" s="1077"/>
      <c r="O24" s="1077"/>
      <c r="P24" s="1180"/>
      <c r="Q24" s="1077"/>
      <c r="R24" s="1077"/>
      <c r="S24" s="1077"/>
      <c r="T24" s="1180"/>
      <c r="AD24" s="655"/>
      <c r="AE24" s="655"/>
      <c r="AF24" s="655"/>
      <c r="AG24" s="655"/>
      <c r="AH24" s="129"/>
      <c r="AI24" s="1174"/>
      <c r="AJ24" s="129"/>
      <c r="AK24" s="129"/>
      <c r="AL24" s="129"/>
      <c r="AM24" s="129"/>
      <c r="AN24" s="129"/>
      <c r="AO24" s="129"/>
      <c r="AP24" s="129"/>
      <c r="AQ24" s="129"/>
      <c r="AR24" s="129"/>
      <c r="AS24" s="129"/>
      <c r="AT24" s="129"/>
      <c r="AU24" s="129"/>
      <c r="AV24" s="129"/>
      <c r="AW24" s="129"/>
      <c r="AX24" s="129"/>
      <c r="AY24" s="129"/>
      <c r="AZ24" s="129"/>
      <c r="BA24" s="129"/>
      <c r="BB24" s="129"/>
      <c r="BC24" s="129"/>
      <c r="BD24" s="129"/>
      <c r="BE24" s="129"/>
      <c r="BF24" s="129"/>
      <c r="BG24" s="129"/>
      <c r="BH24" s="129"/>
      <c r="BI24" s="129"/>
      <c r="BJ24" s="129"/>
      <c r="BK24" s="129"/>
      <c r="BL24" s="129"/>
      <c r="BM24" s="129"/>
      <c r="BN24" s="129"/>
      <c r="BO24" s="129"/>
      <c r="BP24" s="129"/>
      <c r="BQ24" s="129"/>
      <c r="BR24" s="129"/>
      <c r="BS24" s="129"/>
      <c r="BT24" s="129"/>
    </row>
    <row r="25" spans="1:72" s="123" customFormat="1" ht="13" customHeight="1" thickBot="1">
      <c r="A25" s="1181" t="s">
        <v>275</v>
      </c>
      <c r="B25" s="1910" t="s">
        <v>260</v>
      </c>
      <c r="C25" s="1910"/>
      <c r="D25" s="1911"/>
      <c r="E25" s="1004">
        <v>5483</v>
      </c>
      <c r="F25" s="1182">
        <v>5215</v>
      </c>
      <c r="G25" s="1169">
        <v>1222</v>
      </c>
      <c r="H25" s="1170">
        <v>624</v>
      </c>
      <c r="I25" s="677">
        <v>61</v>
      </c>
      <c r="J25" s="1182">
        <v>75</v>
      </c>
      <c r="K25" s="1172"/>
      <c r="L25" s="1173"/>
      <c r="M25" s="1172"/>
      <c r="N25" s="1172"/>
      <c r="O25" s="1172"/>
      <c r="P25" s="1173"/>
      <c r="Q25" s="1172"/>
      <c r="R25" s="1172"/>
      <c r="S25" s="1172"/>
      <c r="T25" s="1173"/>
      <c r="AC25" s="129"/>
      <c r="AD25" s="129"/>
      <c r="AE25" s="129"/>
      <c r="AF25" s="129"/>
      <c r="AG25" s="129"/>
      <c r="AH25" s="129"/>
      <c r="AI25" s="129"/>
      <c r="AJ25" s="129"/>
      <c r="AK25" s="129"/>
      <c r="AL25" s="129"/>
      <c r="AM25" s="129"/>
      <c r="AN25" s="129"/>
      <c r="AO25" s="129"/>
      <c r="AP25" s="129"/>
      <c r="AQ25" s="129"/>
      <c r="AR25" s="129"/>
      <c r="AS25" s="129"/>
      <c r="AT25" s="129"/>
      <c r="AU25" s="129"/>
      <c r="AV25" s="129"/>
      <c r="AW25" s="129"/>
      <c r="AX25" s="129"/>
      <c r="AY25" s="129"/>
      <c r="AZ25" s="129"/>
      <c r="BA25" s="129"/>
      <c r="BB25" s="129"/>
      <c r="BC25" s="129"/>
      <c r="BD25" s="129"/>
      <c r="BE25" s="129"/>
      <c r="BF25" s="129"/>
      <c r="BG25" s="129"/>
      <c r="BH25" s="129"/>
      <c r="BI25" s="129"/>
      <c r="BJ25" s="129"/>
      <c r="BK25" s="129"/>
      <c r="BL25" s="129"/>
      <c r="BM25" s="129"/>
      <c r="BN25" s="129"/>
      <c r="BO25" s="129"/>
      <c r="BP25" s="129"/>
      <c r="BQ25" s="129"/>
      <c r="BR25" s="129"/>
      <c r="BS25" s="129"/>
      <c r="BT25" s="129"/>
    </row>
    <row r="26" spans="1:72" s="120" customFormat="1" ht="13.5" customHeight="1" thickBot="1">
      <c r="A26" s="1012" t="s">
        <v>450</v>
      </c>
      <c r="B26" s="492"/>
      <c r="C26" s="492"/>
      <c r="D26" s="1013"/>
      <c r="E26" s="1005">
        <f t="shared" ref="E26:T26" si="1">SUM(E9:E25)</f>
        <v>251522</v>
      </c>
      <c r="F26" s="690">
        <f t="shared" si="1"/>
        <v>250556</v>
      </c>
      <c r="G26" s="690">
        <f t="shared" si="1"/>
        <v>201065</v>
      </c>
      <c r="H26" s="691">
        <f t="shared" si="1"/>
        <v>197612</v>
      </c>
      <c r="I26" s="692">
        <f t="shared" si="1"/>
        <v>215152</v>
      </c>
      <c r="J26" s="690">
        <f t="shared" si="1"/>
        <v>195444</v>
      </c>
      <c r="K26" s="690">
        <f t="shared" si="1"/>
        <v>0</v>
      </c>
      <c r="L26" s="691">
        <f t="shared" si="1"/>
        <v>0</v>
      </c>
      <c r="M26" s="690">
        <f t="shared" si="1"/>
        <v>0</v>
      </c>
      <c r="N26" s="690">
        <f t="shared" si="1"/>
        <v>0</v>
      </c>
      <c r="O26" s="690">
        <f t="shared" si="1"/>
        <v>0</v>
      </c>
      <c r="P26" s="691">
        <f t="shared" si="1"/>
        <v>0</v>
      </c>
      <c r="Q26" s="690">
        <f t="shared" si="1"/>
        <v>0</v>
      </c>
      <c r="R26" s="690">
        <f t="shared" si="1"/>
        <v>0</v>
      </c>
      <c r="S26" s="690">
        <f t="shared" si="1"/>
        <v>0</v>
      </c>
      <c r="T26" s="691">
        <f t="shared" si="1"/>
        <v>0</v>
      </c>
      <c r="AC26" s="259"/>
      <c r="AD26" s="259"/>
      <c r="AE26" s="259"/>
      <c r="AF26" s="259"/>
      <c r="AG26" s="259"/>
      <c r="AH26" s="259"/>
      <c r="AI26" s="259"/>
      <c r="AJ26" s="259"/>
      <c r="AK26" s="259"/>
      <c r="AL26" s="259"/>
      <c r="AM26" s="259"/>
      <c r="AN26" s="259"/>
      <c r="AO26" s="259"/>
      <c r="AP26" s="259"/>
      <c r="AQ26" s="259"/>
      <c r="AR26" s="259"/>
      <c r="AS26" s="259"/>
      <c r="AT26" s="259"/>
      <c r="AU26" s="259"/>
      <c r="AV26" s="259"/>
      <c r="AW26" s="259"/>
      <c r="AX26" s="259"/>
      <c r="AY26" s="259"/>
      <c r="AZ26" s="259"/>
      <c r="BA26" s="259"/>
      <c r="BB26" s="259"/>
      <c r="BC26" s="259"/>
      <c r="BD26" s="259"/>
      <c r="BE26" s="259"/>
      <c r="BF26" s="259"/>
      <c r="BG26" s="259"/>
      <c r="BH26" s="259"/>
      <c r="BI26" s="259"/>
      <c r="BJ26" s="259"/>
      <c r="BK26" s="259"/>
      <c r="BL26" s="259"/>
      <c r="BM26" s="259"/>
      <c r="BN26" s="259"/>
      <c r="BO26" s="259"/>
      <c r="BP26" s="259"/>
      <c r="BQ26" s="259"/>
      <c r="BR26" s="259"/>
      <c r="BS26" s="259"/>
      <c r="BT26" s="259"/>
    </row>
    <row r="27" spans="1:72" s="120" customFormat="1" ht="13.5" customHeight="1">
      <c r="A27" s="835"/>
      <c r="B27" s="834"/>
      <c r="C27" s="834"/>
      <c r="D27" s="834"/>
      <c r="E27" s="836"/>
      <c r="F27" s="836"/>
      <c r="G27" s="836"/>
      <c r="H27" s="837"/>
      <c r="I27" s="836"/>
      <c r="J27" s="836"/>
      <c r="K27" s="836"/>
      <c r="L27" s="837"/>
      <c r="M27" s="836"/>
      <c r="N27" s="837"/>
      <c r="O27" s="836"/>
      <c r="P27" s="837"/>
      <c r="Q27" s="836"/>
      <c r="R27" s="836"/>
      <c r="S27" s="836"/>
      <c r="T27" s="836"/>
      <c r="AC27" s="259"/>
      <c r="AD27" s="259"/>
      <c r="AE27" s="259"/>
      <c r="AF27" s="259"/>
      <c r="AG27" s="259"/>
      <c r="AH27" s="259"/>
      <c r="AI27" s="259"/>
      <c r="AJ27" s="259"/>
      <c r="AK27" s="259"/>
      <c r="AL27" s="259"/>
      <c r="AM27" s="259"/>
      <c r="AN27" s="259"/>
      <c r="AO27" s="259"/>
      <c r="AP27" s="259"/>
      <c r="AQ27" s="259"/>
      <c r="AR27" s="259"/>
      <c r="AS27" s="259"/>
      <c r="AT27" s="259"/>
      <c r="AU27" s="259"/>
      <c r="AV27" s="259"/>
      <c r="AW27" s="259"/>
      <c r="AX27" s="259"/>
      <c r="AY27" s="259"/>
      <c r="AZ27" s="259"/>
      <c r="BA27" s="259"/>
      <c r="BB27" s="259"/>
      <c r="BC27" s="259"/>
      <c r="BD27" s="259"/>
      <c r="BE27" s="259"/>
      <c r="BF27" s="259"/>
      <c r="BG27" s="259"/>
      <c r="BH27" s="259"/>
      <c r="BI27" s="259"/>
      <c r="BJ27" s="259"/>
      <c r="BK27" s="259"/>
      <c r="BL27" s="259"/>
      <c r="BM27" s="259"/>
      <c r="BN27" s="259"/>
      <c r="BO27" s="259"/>
      <c r="BP27" s="259"/>
      <c r="BQ27" s="259"/>
      <c r="BR27" s="259"/>
      <c r="BS27" s="259"/>
      <c r="BT27" s="259"/>
    </row>
    <row r="28" spans="1:72" s="120" customFormat="1" ht="15.5">
      <c r="A28" s="45"/>
      <c r="B28" s="45"/>
      <c r="C28" s="45"/>
      <c r="D28" s="45"/>
      <c r="E28" s="259"/>
      <c r="F28" s="259"/>
      <c r="G28" s="259"/>
      <c r="H28" s="259"/>
      <c r="I28" s="259"/>
      <c r="J28" s="259"/>
      <c r="K28" s="259"/>
      <c r="L28" s="259"/>
      <c r="M28" s="259"/>
      <c r="N28" s="259"/>
      <c r="O28" s="259"/>
      <c r="P28" s="259"/>
      <c r="Q28" s="1019"/>
      <c r="R28" s="14"/>
      <c r="S28" s="14"/>
      <c r="T28" s="14"/>
      <c r="U28" s="370"/>
      <c r="V28" s="370"/>
      <c r="W28" s="370"/>
      <c r="X28" s="259"/>
      <c r="Y28" s="1183"/>
      <c r="Z28" s="1183"/>
      <c r="AA28" s="259"/>
      <c r="AB28" s="259"/>
      <c r="AC28" s="259"/>
      <c r="AD28" s="259"/>
      <c r="AE28" s="259"/>
      <c r="AF28" s="259"/>
      <c r="AG28" s="259"/>
      <c r="AH28" s="259"/>
      <c r="AI28" s="259"/>
      <c r="AJ28" s="259"/>
      <c r="AK28" s="259"/>
      <c r="AL28" s="259"/>
      <c r="AM28" s="259"/>
      <c r="AN28" s="259"/>
      <c r="AO28" s="259"/>
      <c r="AP28" s="259"/>
      <c r="AQ28" s="259"/>
      <c r="AR28" s="259"/>
      <c r="AS28" s="259"/>
      <c r="AT28" s="259"/>
      <c r="AU28" s="259"/>
      <c r="AV28" s="259"/>
      <c r="AW28" s="259"/>
      <c r="AX28" s="259"/>
      <c r="AY28" s="259"/>
      <c r="AZ28" s="259"/>
      <c r="BA28" s="259"/>
      <c r="BB28" s="259"/>
      <c r="BC28" s="259"/>
      <c r="BD28" s="259"/>
      <c r="BE28" s="259"/>
      <c r="BF28" s="259"/>
      <c r="BG28" s="259"/>
      <c r="BH28" s="259"/>
      <c r="BI28" s="259"/>
      <c r="BJ28" s="259"/>
      <c r="BK28" s="259"/>
      <c r="BL28" s="259"/>
      <c r="BM28" s="259"/>
      <c r="BN28" s="259"/>
      <c r="BO28" s="259"/>
      <c r="BP28" s="259"/>
      <c r="BQ28" s="259"/>
      <c r="BR28" s="259"/>
      <c r="BS28" s="259"/>
      <c r="BT28" s="259"/>
    </row>
    <row r="29" spans="1:72" ht="15.5">
      <c r="A29" s="768" t="str">
        <f>A7</f>
        <v>CWDM and DWDM Transceivers</v>
      </c>
      <c r="F29" s="702"/>
      <c r="G29" s="702"/>
      <c r="H29" s="1755"/>
      <c r="I29" s="1743" t="s">
        <v>222</v>
      </c>
      <c r="J29" s="702"/>
      <c r="K29" s="702"/>
      <c r="L29" s="702"/>
      <c r="M29" s="702"/>
      <c r="N29" s="702"/>
      <c r="O29" s="1756" t="str">
        <f>I29</f>
        <v>ASP: Actual Data</v>
      </c>
      <c r="P29" s="702"/>
      <c r="Q29"/>
      <c r="R29"/>
      <c r="S29"/>
      <c r="T29"/>
    </row>
    <row r="30" spans="1:72" ht="13.5" thickBot="1">
      <c r="A30" s="1008" t="s">
        <v>261</v>
      </c>
      <c r="B30" s="1009" t="s">
        <v>208</v>
      </c>
      <c r="C30" s="1010" t="s">
        <v>220</v>
      </c>
      <c r="D30" s="1011" t="s">
        <v>221</v>
      </c>
      <c r="E30" s="728" t="s">
        <v>129</v>
      </c>
      <c r="F30" s="704" t="s">
        <v>130</v>
      </c>
      <c r="G30" s="704" t="s">
        <v>131</v>
      </c>
      <c r="H30" s="705" t="s">
        <v>132</v>
      </c>
      <c r="I30" s="703" t="str">
        <f t="shared" ref="I30:N30" si="2">I8</f>
        <v>1Q 18</v>
      </c>
      <c r="J30" s="704" t="str">
        <f t="shared" si="2"/>
        <v>2Q 18</v>
      </c>
      <c r="K30" s="704" t="str">
        <f t="shared" si="2"/>
        <v>3Q 18</v>
      </c>
      <c r="L30" s="1385" t="str">
        <f t="shared" si="2"/>
        <v>4Q 18</v>
      </c>
      <c r="M30" s="1386" t="str">
        <f t="shared" si="2"/>
        <v>1Q 19</v>
      </c>
      <c r="N30" s="1108" t="str">
        <f t="shared" si="2"/>
        <v>2Q 19</v>
      </c>
      <c r="O30" s="1114" t="s">
        <v>139</v>
      </c>
      <c r="P30" s="705" t="s">
        <v>140</v>
      </c>
      <c r="Q30" s="704" t="s">
        <v>141</v>
      </c>
      <c r="R30" s="704" t="s">
        <v>142</v>
      </c>
      <c r="S30" s="704" t="str">
        <f t="shared" ref="S30:T30" si="3">S8</f>
        <v>3Q 20</v>
      </c>
      <c r="T30" s="704" t="str">
        <f t="shared" si="3"/>
        <v>4Q 20</v>
      </c>
    </row>
    <row r="31" spans="1:72">
      <c r="A31" s="394" t="str">
        <f t="shared" ref="A31:D46" si="4">A9</f>
        <v>CWDM</v>
      </c>
      <c r="B31" s="678" t="str">
        <f t="shared" si="4"/>
        <v xml:space="preserve">1 Gbps </v>
      </c>
      <c r="C31" s="187" t="str">
        <f t="shared" si="4"/>
        <v>40 km</v>
      </c>
      <c r="D31" s="679" t="str">
        <f t="shared" si="4"/>
        <v>SFP</v>
      </c>
      <c r="E31" s="992">
        <v>80.738749853131239</v>
      </c>
      <c r="F31" s="220">
        <v>79.572702943800181</v>
      </c>
      <c r="G31" s="220">
        <v>76.831029662991142</v>
      </c>
      <c r="H31" s="407">
        <v>73.310040705563097</v>
      </c>
      <c r="I31" s="220">
        <v>74.213753442410493</v>
      </c>
      <c r="J31" s="220">
        <v>73.770818875780705</v>
      </c>
      <c r="K31" s="646"/>
      <c r="L31" s="1387"/>
      <c r="M31" s="1388"/>
      <c r="N31" s="1109"/>
      <c r="O31" s="1110"/>
      <c r="P31" s="1387"/>
      <c r="Q31" s="1502"/>
      <c r="R31" s="1411"/>
      <c r="S31" s="1412"/>
      <c r="T31" s="1414"/>
    </row>
    <row r="32" spans="1:72">
      <c r="A32" s="394" t="str">
        <f t="shared" si="4"/>
        <v>CWDM</v>
      </c>
      <c r="B32" s="678" t="str">
        <f t="shared" si="4"/>
        <v xml:space="preserve">1 Gbps </v>
      </c>
      <c r="C32" s="187" t="str">
        <f t="shared" si="4"/>
        <v>80km</v>
      </c>
      <c r="D32" s="679" t="str">
        <f t="shared" si="4"/>
        <v>SFP</v>
      </c>
      <c r="E32" s="992">
        <v>78.510153396468979</v>
      </c>
      <c r="F32" s="220">
        <v>82.876145530735201</v>
      </c>
      <c r="G32" s="220">
        <v>80.120507777579121</v>
      </c>
      <c r="H32" s="407">
        <v>81.701564053883018</v>
      </c>
      <c r="I32" s="220">
        <v>78.327505827505831</v>
      </c>
      <c r="J32" s="220">
        <v>76.253455480552873</v>
      </c>
      <c r="K32" s="646"/>
      <c r="L32" s="1389"/>
      <c r="M32" s="1388"/>
      <c r="N32" s="1105"/>
      <c r="O32" s="642"/>
      <c r="P32" s="1389"/>
      <c r="Q32" s="1502"/>
      <c r="R32" s="1413"/>
      <c r="S32" s="1407"/>
      <c r="T32" s="1414"/>
    </row>
    <row r="33" spans="1:20">
      <c r="A33" s="394" t="str">
        <f t="shared" si="4"/>
        <v>CWDM</v>
      </c>
      <c r="B33" s="678" t="str">
        <f t="shared" si="4"/>
        <v>2.5 Gbps</v>
      </c>
      <c r="C33" s="187" t="str">
        <f t="shared" si="4"/>
        <v>40 km</v>
      </c>
      <c r="D33" s="679" t="str">
        <f t="shared" si="4"/>
        <v>SFP</v>
      </c>
      <c r="E33" s="993">
        <v>79.395015363605324</v>
      </c>
      <c r="F33" s="250">
        <v>67.951871014318371</v>
      </c>
      <c r="G33" s="250">
        <v>81.163642917217345</v>
      </c>
      <c r="H33" s="408">
        <v>88.344800672430353</v>
      </c>
      <c r="I33" s="250">
        <v>74.11523921261896</v>
      </c>
      <c r="J33" s="250">
        <v>74.621282694374798</v>
      </c>
      <c r="K33" s="895"/>
      <c r="L33" s="1389"/>
      <c r="M33" s="1388"/>
      <c r="N33" s="895"/>
      <c r="O33" s="642"/>
      <c r="P33" s="1389"/>
      <c r="Q33" s="1502"/>
      <c r="R33" s="1415"/>
      <c r="S33" s="1407"/>
      <c r="T33" s="1414"/>
    </row>
    <row r="34" spans="1:20">
      <c r="A34" s="394" t="str">
        <f t="shared" si="4"/>
        <v>CWDM</v>
      </c>
      <c r="B34" s="680" t="str">
        <f t="shared" si="4"/>
        <v>2.5 Gbps</v>
      </c>
      <c r="C34" s="187" t="str">
        <f t="shared" si="4"/>
        <v>80km</v>
      </c>
      <c r="D34" s="679" t="str">
        <f t="shared" si="4"/>
        <v>SFP</v>
      </c>
      <c r="E34" s="992">
        <v>122.46579148055343</v>
      </c>
      <c r="F34" s="220">
        <v>125.04509677419355</v>
      </c>
      <c r="G34" s="220">
        <v>162.86959847036329</v>
      </c>
      <c r="H34" s="407">
        <v>143.01765980498374</v>
      </c>
      <c r="I34" s="220">
        <v>135.07096188747718</v>
      </c>
      <c r="J34" s="220">
        <v>132.25611413043475</v>
      </c>
      <c r="K34" s="646"/>
      <c r="L34" s="1389"/>
      <c r="M34" s="1388"/>
      <c r="N34" s="1105"/>
      <c r="O34" s="642"/>
      <c r="P34" s="1389"/>
      <c r="Q34" s="1502"/>
      <c r="R34" s="1413"/>
      <c r="S34" s="1407"/>
      <c r="T34" s="1414"/>
    </row>
    <row r="35" spans="1:20" ht="13" thickBot="1">
      <c r="A35" s="1166" t="str">
        <f t="shared" si="4"/>
        <v>CWDM</v>
      </c>
      <c r="B35" s="1167" t="str">
        <f t="shared" si="4"/>
        <v>10 Gbps</v>
      </c>
      <c r="C35" s="1168" t="str">
        <f t="shared" si="4"/>
        <v>all</v>
      </c>
      <c r="D35" s="1184" t="str">
        <f t="shared" si="4"/>
        <v>XFP/SFP+</v>
      </c>
      <c r="E35" s="994">
        <v>382.89909570414483</v>
      </c>
      <c r="F35" s="1126">
        <v>370.94915552153077</v>
      </c>
      <c r="G35" s="1126">
        <v>363.15097559952784</v>
      </c>
      <c r="H35" s="1185">
        <v>359.56550323935386</v>
      </c>
      <c r="I35" s="1126">
        <v>298.41486329300278</v>
      </c>
      <c r="J35" s="1126">
        <v>283.81128550047663</v>
      </c>
      <c r="K35" s="1135"/>
      <c r="L35" s="1390"/>
      <c r="M35" s="1391"/>
      <c r="N35" s="1106"/>
      <c r="O35" s="1135"/>
      <c r="P35" s="1390"/>
      <c r="Q35" s="1440"/>
      <c r="R35" s="1824"/>
      <c r="S35" s="1135"/>
      <c r="T35" s="1825"/>
    </row>
    <row r="36" spans="1:20" ht="14.5">
      <c r="A36" s="707" t="str">
        <f t="shared" si="4"/>
        <v>DWDM</v>
      </c>
      <c r="B36" s="688" t="str">
        <f t="shared" si="4"/>
        <v>2.5 Gbps</v>
      </c>
      <c r="C36" s="689" t="str">
        <f t="shared" si="4"/>
        <v>all</v>
      </c>
      <c r="D36" s="673" t="str">
        <f t="shared" si="4"/>
        <v>SFP</v>
      </c>
      <c r="E36" s="992">
        <v>277.15902165856875</v>
      </c>
      <c r="F36" s="220">
        <v>266.65596911730813</v>
      </c>
      <c r="G36" s="220">
        <v>241.14147480814157</v>
      </c>
      <c r="H36" s="408">
        <v>226.40875429780462</v>
      </c>
      <c r="I36" s="220">
        <v>217.15849777211966</v>
      </c>
      <c r="J36" s="220">
        <v>229.2934458788483</v>
      </c>
      <c r="K36" s="646"/>
      <c r="L36" s="1389"/>
      <c r="M36" s="1388"/>
      <c r="N36" s="1105"/>
      <c r="O36" s="646"/>
      <c r="P36" s="1389"/>
      <c r="Q36" s="1502"/>
      <c r="R36" s="1105"/>
      <c r="S36" s="1404"/>
      <c r="T36" s="1414"/>
    </row>
    <row r="37" spans="1:20" ht="25">
      <c r="A37" s="708" t="str">
        <f t="shared" si="4"/>
        <v>DWDM</v>
      </c>
      <c r="B37" s="681" t="str">
        <f t="shared" si="4"/>
        <v>10 Gbps fixed wavelength</v>
      </c>
      <c r="C37" s="187" t="str">
        <f t="shared" si="4"/>
        <v>all</v>
      </c>
      <c r="D37" s="679" t="str">
        <f t="shared" si="4"/>
        <v>XFP</v>
      </c>
      <c r="E37" s="993">
        <v>390.26491845085377</v>
      </c>
      <c r="F37" s="199">
        <v>390.74141412470914</v>
      </c>
      <c r="G37" s="199">
        <v>372.09814680239975</v>
      </c>
      <c r="H37" s="408">
        <v>351.28012118418661</v>
      </c>
      <c r="I37" s="199">
        <v>330.19546876509185</v>
      </c>
      <c r="J37" s="199">
        <v>382.0011529380501</v>
      </c>
      <c r="K37" s="642"/>
      <c r="L37" s="1389"/>
      <c r="M37" s="1392"/>
      <c r="N37" s="895"/>
      <c r="O37" s="642"/>
      <c r="P37" s="1389"/>
      <c r="Q37" s="1826"/>
      <c r="R37" s="1731"/>
      <c r="S37" s="200"/>
      <c r="T37" s="1571"/>
    </row>
    <row r="38" spans="1:20" ht="25">
      <c r="A38" s="708" t="str">
        <f t="shared" si="4"/>
        <v>DWDM</v>
      </c>
      <c r="B38" s="681" t="str">
        <f t="shared" si="4"/>
        <v>10 Gbps fixed wavelength</v>
      </c>
      <c r="C38" s="187" t="str">
        <f t="shared" si="4"/>
        <v>all</v>
      </c>
      <c r="D38" s="679" t="str">
        <f t="shared" si="4"/>
        <v>SFP+</v>
      </c>
      <c r="E38" s="993">
        <v>405.88688660956859</v>
      </c>
      <c r="F38" s="199">
        <v>390.47813718458815</v>
      </c>
      <c r="G38" s="199">
        <v>392.41777320473653</v>
      </c>
      <c r="H38" s="408">
        <v>367.83366392531912</v>
      </c>
      <c r="I38" s="199">
        <v>383.81253597441395</v>
      </c>
      <c r="J38" s="199">
        <v>385.32291208909345</v>
      </c>
      <c r="K38" s="642"/>
      <c r="L38" s="1389"/>
      <c r="M38" s="1392"/>
      <c r="N38" s="895"/>
      <c r="O38" s="642"/>
      <c r="P38" s="1389"/>
      <c r="Q38" s="1826"/>
      <c r="R38" s="1731"/>
      <c r="S38" s="200"/>
      <c r="T38" s="1571"/>
    </row>
    <row r="39" spans="1:20" ht="25">
      <c r="A39" s="708" t="str">
        <f t="shared" si="4"/>
        <v>DWDM</v>
      </c>
      <c r="B39" s="682" t="str">
        <f t="shared" si="4"/>
        <v>10 Gbps tunable wavelength</v>
      </c>
      <c r="C39" s="187" t="str">
        <f t="shared" si="4"/>
        <v>all</v>
      </c>
      <c r="D39" s="683" t="str">
        <f t="shared" si="4"/>
        <v>XFP</v>
      </c>
      <c r="E39" s="995">
        <v>584.57035936282421</v>
      </c>
      <c r="F39" s="227">
        <v>570.7214963093902</v>
      </c>
      <c r="G39" s="227">
        <v>571.92450363960086</v>
      </c>
      <c r="H39" s="408">
        <v>554.11945990023037</v>
      </c>
      <c r="I39" s="227">
        <v>521.38225624165216</v>
      </c>
      <c r="J39" s="227">
        <v>498.84756229947152</v>
      </c>
      <c r="K39" s="896"/>
      <c r="L39" s="1389"/>
      <c r="M39" s="1392"/>
      <c r="N39" s="895"/>
      <c r="O39" s="896"/>
      <c r="P39" s="1389"/>
      <c r="Q39" s="1826"/>
      <c r="R39" s="1731"/>
      <c r="S39" s="1572"/>
      <c r="T39" s="1571"/>
    </row>
    <row r="40" spans="1:20" ht="25">
      <c r="A40" s="708" t="str">
        <f t="shared" si="4"/>
        <v>DWDM</v>
      </c>
      <c r="B40" s="682" t="str">
        <f t="shared" si="4"/>
        <v>10 Gbps tunable wavelength</v>
      </c>
      <c r="C40" s="187" t="str">
        <f t="shared" si="4"/>
        <v>all</v>
      </c>
      <c r="D40" s="683" t="str">
        <f t="shared" si="4"/>
        <v>SFP+</v>
      </c>
      <c r="E40" s="993">
        <v>762.37581086925184</v>
      </c>
      <c r="F40" s="199">
        <v>715.14915572232644</v>
      </c>
      <c r="G40" s="199">
        <v>697.0259759987847</v>
      </c>
      <c r="H40" s="408">
        <v>679.24890162368672</v>
      </c>
      <c r="I40" s="199">
        <v>621.46559749799997</v>
      </c>
      <c r="J40" s="199">
        <v>610.73467801325592</v>
      </c>
      <c r="K40" s="642"/>
      <c r="L40" s="1389"/>
      <c r="M40" s="1392"/>
      <c r="N40" s="895"/>
      <c r="O40" s="642"/>
      <c r="P40" s="1389"/>
      <c r="Q40" s="1826"/>
      <c r="R40" s="1731"/>
      <c r="S40" s="200"/>
      <c r="T40" s="1571"/>
    </row>
    <row r="41" spans="1:20" ht="14.5">
      <c r="A41" s="708" t="str">
        <f t="shared" si="4"/>
        <v>DWDM</v>
      </c>
      <c r="B41" s="684" t="str">
        <f t="shared" si="4"/>
        <v>40 Gbps</v>
      </c>
      <c r="C41" s="672" t="str">
        <f t="shared" si="4"/>
        <v>all</v>
      </c>
      <c r="D41" s="685" t="str">
        <f t="shared" si="4"/>
        <v>all</v>
      </c>
      <c r="E41" s="993">
        <v>8000</v>
      </c>
      <c r="F41" s="199">
        <v>7500</v>
      </c>
      <c r="G41" s="199">
        <v>0</v>
      </c>
      <c r="H41" s="408">
        <v>0</v>
      </c>
      <c r="I41" s="199"/>
      <c r="J41" s="199"/>
      <c r="K41" s="642"/>
      <c r="L41" s="1389"/>
      <c r="M41" s="1392"/>
      <c r="N41" s="895"/>
      <c r="O41" s="642"/>
      <c r="P41" s="1389"/>
      <c r="Q41" s="1826"/>
      <c r="R41" s="1731"/>
      <c r="S41" s="200"/>
      <c r="T41" s="1571"/>
    </row>
    <row r="42" spans="1:20" ht="14.5">
      <c r="A42" s="708" t="str">
        <f t="shared" si="4"/>
        <v>DWDM</v>
      </c>
      <c r="B42" s="686" t="str">
        <f t="shared" si="4"/>
        <v>100 Gbps and above</v>
      </c>
      <c r="C42" s="672" t="str">
        <f t="shared" si="4"/>
        <v>all</v>
      </c>
      <c r="D42" s="687" t="str">
        <f t="shared" si="4"/>
        <v>On Board</v>
      </c>
      <c r="E42" s="996">
        <v>12126.760563380281</v>
      </c>
      <c r="F42" s="257">
        <v>11629.032258064517</v>
      </c>
      <c r="G42" s="257">
        <v>11637.931034482759</v>
      </c>
      <c r="H42" s="408">
        <v>11000</v>
      </c>
      <c r="I42" s="257">
        <v>9954.2857142857138</v>
      </c>
      <c r="J42" s="257">
        <v>9519.4029850746265</v>
      </c>
      <c r="K42" s="647"/>
      <c r="L42" s="1389"/>
      <c r="M42" s="1392"/>
      <c r="N42" s="895"/>
      <c r="O42" s="647"/>
      <c r="P42" s="1389"/>
      <c r="Q42" s="1826"/>
      <c r="R42" s="1731"/>
      <c r="S42" s="1573"/>
      <c r="T42" s="1571"/>
    </row>
    <row r="43" spans="1:20" ht="14.5">
      <c r="A43" s="708" t="str">
        <f t="shared" si="4"/>
        <v>DWDM</v>
      </c>
      <c r="B43" s="686" t="str">
        <f t="shared" si="4"/>
        <v>100 Gbps</v>
      </c>
      <c r="C43" s="672" t="str">
        <f t="shared" si="4"/>
        <v>all</v>
      </c>
      <c r="D43" s="687" t="str">
        <f t="shared" si="4"/>
        <v>Direct detect</v>
      </c>
      <c r="E43" s="996">
        <v>4322.679525222552</v>
      </c>
      <c r="F43" s="257">
        <v>3148.5620107128143</v>
      </c>
      <c r="G43" s="257">
        <v>2910.5537705537704</v>
      </c>
      <c r="H43" s="408">
        <v>2850.1918014291086</v>
      </c>
      <c r="I43" s="257">
        <v>2802.1872284969591</v>
      </c>
      <c r="J43" s="257">
        <v>2707.2748729121276</v>
      </c>
      <c r="K43" s="647"/>
      <c r="L43" s="1389"/>
      <c r="M43" s="1392"/>
      <c r="N43" s="895"/>
      <c r="O43" s="647"/>
      <c r="P43" s="1389"/>
      <c r="Q43" s="1826"/>
      <c r="R43" s="1731"/>
      <c r="S43" s="1573"/>
      <c r="T43" s="1571"/>
    </row>
    <row r="44" spans="1:20" ht="14.5">
      <c r="A44" s="708" t="str">
        <f t="shared" si="4"/>
        <v>DWDM</v>
      </c>
      <c r="B44" s="686" t="str">
        <f t="shared" si="4"/>
        <v>100 Gbps and above</v>
      </c>
      <c r="C44" s="672" t="str">
        <f t="shared" si="4"/>
        <v>all</v>
      </c>
      <c r="D44" s="687" t="str">
        <f t="shared" si="4"/>
        <v>CFP/CFP2 DCO</v>
      </c>
      <c r="E44" s="996">
        <v>7270.588235294118</v>
      </c>
      <c r="F44" s="257">
        <v>7018.0180180180178</v>
      </c>
      <c r="G44" s="257">
        <v>6846.666666666667</v>
      </c>
      <c r="H44" s="408">
        <v>6557.5221238938057</v>
      </c>
      <c r="I44" s="257">
        <v>6085.7142857142853</v>
      </c>
      <c r="J44" s="257">
        <v>5935.8490566037735</v>
      </c>
      <c r="K44" s="647"/>
      <c r="L44" s="1389"/>
      <c r="M44" s="1393"/>
      <c r="N44" s="895"/>
      <c r="O44" s="647"/>
      <c r="P44" s="1389"/>
      <c r="Q44" s="1827"/>
      <c r="R44" s="1731"/>
      <c r="S44" s="1573"/>
      <c r="T44" s="1571"/>
    </row>
    <row r="45" spans="1:20" ht="14.5">
      <c r="A45" s="708" t="str">
        <f t="shared" si="4"/>
        <v>DWDM</v>
      </c>
      <c r="B45" s="686" t="str">
        <f t="shared" si="4"/>
        <v>100 Gbps and above</v>
      </c>
      <c r="C45" s="672" t="str">
        <f t="shared" si="4"/>
        <v>all</v>
      </c>
      <c r="D45" s="687" t="str">
        <f t="shared" si="4"/>
        <v>CFP2 ACO</v>
      </c>
      <c r="E45" s="996">
        <v>7882.1471579961462</v>
      </c>
      <c r="F45" s="257">
        <v>7715.3664535169701</v>
      </c>
      <c r="G45" s="257">
        <v>7350.9566466766619</v>
      </c>
      <c r="H45" s="408">
        <v>7110.4748928352728</v>
      </c>
      <c r="I45" s="257">
        <v>6277.6591330551691</v>
      </c>
      <c r="J45" s="257">
        <v>5559.2255589238348</v>
      </c>
      <c r="K45" s="647"/>
      <c r="L45" s="1389"/>
      <c r="M45" s="1392"/>
      <c r="N45" s="895"/>
      <c r="O45" s="647"/>
      <c r="P45" s="1389"/>
      <c r="Q45" s="1826"/>
      <c r="R45" s="1731"/>
      <c r="S45" s="1573"/>
      <c r="T45" s="1571"/>
    </row>
    <row r="46" spans="1:20" ht="14.5">
      <c r="A46" s="708" t="str">
        <f t="shared" si="4"/>
        <v>DWDM</v>
      </c>
      <c r="B46" s="686" t="str">
        <f t="shared" si="4"/>
        <v>100 Gbps and above</v>
      </c>
      <c r="C46" s="672" t="str">
        <f t="shared" si="4"/>
        <v>all</v>
      </c>
      <c r="D46" s="687" t="str">
        <f t="shared" si="4"/>
        <v>ZR &amp; ZR+</v>
      </c>
      <c r="E46" s="1186"/>
      <c r="F46" s="1128"/>
      <c r="G46" s="1128"/>
      <c r="H46" s="1187"/>
      <c r="I46" s="1128"/>
      <c r="J46" s="1128"/>
      <c r="K46" s="1111"/>
      <c r="L46" s="1394"/>
      <c r="M46" s="1395"/>
      <c r="N46" s="1188"/>
      <c r="O46" s="1113"/>
      <c r="P46" s="1394"/>
      <c r="Q46" s="1828"/>
      <c r="R46" s="1829"/>
      <c r="S46" s="1574"/>
      <c r="T46" s="1575"/>
    </row>
    <row r="47" spans="1:20" ht="15" thickBot="1">
      <c r="A47" s="1181" t="str">
        <f>A25</f>
        <v>DWDM</v>
      </c>
      <c r="B47" s="1910" t="str">
        <f>B25</f>
        <v>Miscellaneous</v>
      </c>
      <c r="C47" s="1910"/>
      <c r="D47" s="1910"/>
      <c r="E47" s="997">
        <v>160.48787160313697</v>
      </c>
      <c r="F47" s="695">
        <v>132.86251198465965</v>
      </c>
      <c r="G47" s="695">
        <v>601.71603927986916</v>
      </c>
      <c r="H47" s="696">
        <v>600.8782051282052</v>
      </c>
      <c r="I47" s="695">
        <v>251.09836065573771</v>
      </c>
      <c r="J47" s="695">
        <v>401.74666666666701</v>
      </c>
      <c r="K47" s="697"/>
      <c r="L47" s="1390"/>
      <c r="M47" s="1391"/>
      <c r="N47" s="1112"/>
      <c r="O47" s="1113"/>
      <c r="P47" s="1390"/>
      <c r="Q47" s="1830"/>
      <c r="R47" s="1831"/>
      <c r="S47" s="1574"/>
      <c r="T47" s="1570"/>
    </row>
    <row r="48" spans="1:20" ht="13" thickBot="1">
      <c r="A48" s="709" t="str">
        <f>A26</f>
        <v>Total CWDM/DWDM</v>
      </c>
      <c r="B48" s="492"/>
      <c r="C48" s="492"/>
      <c r="D48" s="710"/>
      <c r="E48" s="1189">
        <f t="shared" ref="E48:J48" si="5">E70/E26</f>
        <v>1074.2793410966315</v>
      </c>
      <c r="F48" s="1190">
        <f t="shared" si="5"/>
        <v>1024.2339353561649</v>
      </c>
      <c r="G48" s="1190">
        <f t="shared" si="5"/>
        <v>1210.3409457297182</v>
      </c>
      <c r="H48" s="1191">
        <f t="shared" si="5"/>
        <v>1102.5965595445346</v>
      </c>
      <c r="I48" s="1190">
        <f t="shared" si="5"/>
        <v>977.68189122526701</v>
      </c>
      <c r="J48" s="1190">
        <f t="shared" si="5"/>
        <v>1037.4874292867057</v>
      </c>
      <c r="K48" s="1190"/>
      <c r="L48" s="1396"/>
      <c r="M48" s="1397"/>
      <c r="N48" s="1194"/>
      <c r="O48" s="1195"/>
      <c r="P48" s="1396"/>
      <c r="Q48" s="1397"/>
      <c r="R48" s="1194"/>
      <c r="S48" s="1576"/>
      <c r="T48" s="1577"/>
    </row>
    <row r="49" spans="1:20">
      <c r="A49" s="263"/>
      <c r="B49" s="834"/>
      <c r="C49" s="834"/>
      <c r="D49" s="834"/>
      <c r="E49" s="1196"/>
      <c r="F49" s="1196"/>
      <c r="G49" s="1196"/>
      <c r="H49" s="1196"/>
      <c r="I49" s="1196"/>
      <c r="J49" s="1196"/>
      <c r="K49" s="1196"/>
      <c r="L49" s="1196"/>
      <c r="M49" s="1196"/>
      <c r="N49" s="1196"/>
      <c r="O49" s="1196"/>
      <c r="P49" s="1196"/>
      <c r="Q49" s="1196"/>
      <c r="R49" s="1196"/>
      <c r="S49" s="1196"/>
      <c r="T49" s="1196"/>
    </row>
    <row r="50" spans="1:20" ht="15.5">
      <c r="Q50" s="1019"/>
      <c r="R50" s="14"/>
      <c r="S50" s="1019"/>
      <c r="T50" s="14"/>
    </row>
    <row r="51" spans="1:20" ht="15.5">
      <c r="A51" s="768" t="str">
        <f>A29</f>
        <v>CWDM and DWDM Transceivers</v>
      </c>
      <c r="F51" s="702"/>
      <c r="G51" s="702"/>
      <c r="H51" s="1755"/>
      <c r="I51" s="1743" t="s">
        <v>207</v>
      </c>
      <c r="J51" s="702"/>
      <c r="K51" s="702"/>
      <c r="L51" s="702"/>
      <c r="M51" s="702"/>
      <c r="N51" s="702"/>
      <c r="O51" s="1756" t="str">
        <f>I51</f>
        <v>Sales: Actual Data</v>
      </c>
      <c r="P51" s="702"/>
      <c r="Q51"/>
      <c r="R51"/>
      <c r="S51"/>
      <c r="T51"/>
    </row>
    <row r="52" spans="1:20" ht="13.5" thickBot="1">
      <c r="A52" s="1008" t="s">
        <v>261</v>
      </c>
      <c r="B52" s="1009" t="s">
        <v>208</v>
      </c>
      <c r="C52" s="1010" t="s">
        <v>220</v>
      </c>
      <c r="D52" s="1011" t="s">
        <v>221</v>
      </c>
      <c r="E52" s="728" t="s">
        <v>129</v>
      </c>
      <c r="F52" s="704" t="s">
        <v>130</v>
      </c>
      <c r="G52" s="704" t="s">
        <v>131</v>
      </c>
      <c r="H52" s="705" t="s">
        <v>132</v>
      </c>
      <c r="I52" s="703" t="str">
        <f t="shared" ref="I52:N52" si="6">I8</f>
        <v>1Q 18</v>
      </c>
      <c r="J52" s="704" t="str">
        <f t="shared" si="6"/>
        <v>2Q 18</v>
      </c>
      <c r="K52" s="704" t="str">
        <f t="shared" si="6"/>
        <v>3Q 18</v>
      </c>
      <c r="L52" s="705" t="str">
        <f t="shared" si="6"/>
        <v>4Q 18</v>
      </c>
      <c r="M52" s="1107" t="str">
        <f t="shared" si="6"/>
        <v>1Q 19</v>
      </c>
      <c r="N52" s="1107" t="str">
        <f t="shared" si="6"/>
        <v>2Q 19</v>
      </c>
      <c r="O52" s="1107" t="s">
        <v>139</v>
      </c>
      <c r="P52" s="1117" t="s">
        <v>140</v>
      </c>
      <c r="Q52" s="704" t="s">
        <v>141</v>
      </c>
      <c r="R52" s="704" t="s">
        <v>142</v>
      </c>
      <c r="S52" s="704" t="str">
        <f t="shared" ref="S52:T52" si="7">S8</f>
        <v>3Q 20</v>
      </c>
      <c r="T52" s="704" t="str">
        <f t="shared" si="7"/>
        <v>4Q 20</v>
      </c>
    </row>
    <row r="53" spans="1:20">
      <c r="A53" s="394" t="str">
        <f t="shared" ref="A53:D68" si="8">A9</f>
        <v>CWDM</v>
      </c>
      <c r="B53" s="678" t="str">
        <f t="shared" si="8"/>
        <v xml:space="preserve">1 Gbps </v>
      </c>
      <c r="C53" s="187" t="str">
        <f t="shared" si="8"/>
        <v>40 km</v>
      </c>
      <c r="D53" s="987" t="str">
        <f t="shared" si="8"/>
        <v>SFP</v>
      </c>
      <c r="E53" s="992">
        <f t="shared" ref="E53:T67" si="9">E9*E31</f>
        <v>1374335</v>
      </c>
      <c r="F53" s="220">
        <f t="shared" si="9"/>
        <v>1338015</v>
      </c>
      <c r="G53" s="220">
        <f t="shared" si="9"/>
        <v>989429.99999999988</v>
      </c>
      <c r="H53" s="407">
        <f t="shared" si="9"/>
        <v>648354</v>
      </c>
      <c r="I53" s="220">
        <f t="shared" si="9"/>
        <v>916243</v>
      </c>
      <c r="J53" s="220">
        <f t="shared" si="9"/>
        <v>850430</v>
      </c>
      <c r="K53" s="220"/>
      <c r="L53" s="1115"/>
      <c r="M53" s="1118"/>
      <c r="N53" s="1119"/>
      <c r="O53" s="1119"/>
      <c r="P53" s="1399"/>
      <c r="Q53" s="1566"/>
      <c r="R53" s="1119"/>
      <c r="S53" s="1119"/>
      <c r="T53" s="1120"/>
    </row>
    <row r="54" spans="1:20">
      <c r="A54" s="394" t="str">
        <f t="shared" si="8"/>
        <v>CWDM</v>
      </c>
      <c r="B54" s="678" t="str">
        <f t="shared" si="8"/>
        <v xml:space="preserve">1 Gbps </v>
      </c>
      <c r="C54" s="187" t="str">
        <f t="shared" si="8"/>
        <v>80km</v>
      </c>
      <c r="D54" s="987" t="str">
        <f t="shared" si="8"/>
        <v>SFP</v>
      </c>
      <c r="E54" s="992">
        <f t="shared" si="9"/>
        <v>1126699.2113927263</v>
      </c>
      <c r="F54" s="220">
        <f t="shared" si="9"/>
        <v>1598432.2188512897</v>
      </c>
      <c r="G54" s="220">
        <f t="shared" si="9"/>
        <v>896228</v>
      </c>
      <c r="H54" s="407">
        <f t="shared" si="9"/>
        <v>903701.00000000012</v>
      </c>
      <c r="I54" s="220">
        <f t="shared" si="9"/>
        <v>672050</v>
      </c>
      <c r="J54" s="220">
        <f t="shared" si="9"/>
        <v>474449</v>
      </c>
      <c r="K54" s="220"/>
      <c r="L54" s="1115"/>
      <c r="M54" s="1121"/>
      <c r="N54" s="199"/>
      <c r="O54" s="199"/>
      <c r="P54" s="407"/>
      <c r="Q54" s="1567"/>
      <c r="R54" s="199"/>
      <c r="S54" s="199"/>
      <c r="T54" s="1122"/>
    </row>
    <row r="55" spans="1:20">
      <c r="A55" s="394" t="str">
        <f t="shared" si="8"/>
        <v>CWDM</v>
      </c>
      <c r="B55" s="678" t="str">
        <f t="shared" si="8"/>
        <v>2.5 Gbps</v>
      </c>
      <c r="C55" s="187" t="str">
        <f t="shared" si="8"/>
        <v>40 km</v>
      </c>
      <c r="D55" s="987" t="str">
        <f t="shared" si="8"/>
        <v>SFP</v>
      </c>
      <c r="E55" s="993">
        <f t="shared" si="9"/>
        <v>697644</v>
      </c>
      <c r="F55" s="250">
        <f t="shared" si="9"/>
        <v>564748</v>
      </c>
      <c r="G55" s="250">
        <f t="shared" si="9"/>
        <v>675525</v>
      </c>
      <c r="H55" s="408">
        <f t="shared" si="9"/>
        <v>1471471</v>
      </c>
      <c r="I55" s="250">
        <f t="shared" si="9"/>
        <v>568538</v>
      </c>
      <c r="J55" s="250">
        <f t="shared" si="9"/>
        <v>416536.00000000012</v>
      </c>
      <c r="K55" s="250"/>
      <c r="L55" s="250"/>
      <c r="M55" s="1123"/>
      <c r="N55" s="199"/>
      <c r="O55" s="199"/>
      <c r="P55" s="408"/>
      <c r="Q55" s="1568"/>
      <c r="R55" s="199"/>
      <c r="S55" s="199"/>
      <c r="T55" s="1124"/>
    </row>
    <row r="56" spans="1:20">
      <c r="A56" s="394" t="str">
        <f t="shared" si="8"/>
        <v>CWDM</v>
      </c>
      <c r="B56" s="680" t="str">
        <f t="shared" si="8"/>
        <v>2.5 Gbps</v>
      </c>
      <c r="C56" s="187" t="str">
        <f t="shared" si="8"/>
        <v>80km</v>
      </c>
      <c r="D56" s="987" t="str">
        <f t="shared" si="8"/>
        <v>SFP</v>
      </c>
      <c r="E56" s="992">
        <f t="shared" si="9"/>
        <v>2248227</v>
      </c>
      <c r="F56" s="220">
        <f t="shared" si="9"/>
        <v>1938199</v>
      </c>
      <c r="G56" s="220">
        <f t="shared" si="9"/>
        <v>851808</v>
      </c>
      <c r="H56" s="407">
        <f t="shared" si="9"/>
        <v>1320053</v>
      </c>
      <c r="I56" s="220">
        <f t="shared" si="9"/>
        <v>744240.9999999993</v>
      </c>
      <c r="J56" s="220">
        <f t="shared" si="9"/>
        <v>973404.99999999977</v>
      </c>
      <c r="K56" s="220"/>
      <c r="L56" s="1115"/>
      <c r="M56" s="1121"/>
      <c r="N56" s="199"/>
      <c r="O56" s="199"/>
      <c r="P56" s="407"/>
      <c r="Q56" s="1567"/>
      <c r="R56" s="199"/>
      <c r="S56" s="199"/>
      <c r="T56" s="1122"/>
    </row>
    <row r="57" spans="1:20" ht="13" thickBot="1">
      <c r="A57" s="1166" t="str">
        <f t="shared" si="8"/>
        <v>CWDM</v>
      </c>
      <c r="B57" s="1167" t="str">
        <f t="shared" si="8"/>
        <v>10 Gbps</v>
      </c>
      <c r="C57" s="1168" t="str">
        <f t="shared" si="8"/>
        <v>all</v>
      </c>
      <c r="D57" s="988" t="str">
        <f t="shared" si="8"/>
        <v>XFP/SFP+</v>
      </c>
      <c r="E57" s="994">
        <f t="shared" si="9"/>
        <v>8536735.3387239091</v>
      </c>
      <c r="F57" s="1126">
        <f t="shared" si="9"/>
        <v>7970213.5555356098</v>
      </c>
      <c r="G57" s="1126">
        <f t="shared" si="9"/>
        <v>6056995.122024525</v>
      </c>
      <c r="H57" s="1185">
        <f t="shared" si="9"/>
        <v>5132797.5587417763</v>
      </c>
      <c r="I57" s="1126">
        <f t="shared" si="9"/>
        <v>14847034.693416767</v>
      </c>
      <c r="J57" s="1126">
        <f t="shared" si="9"/>
        <v>14063700.630405119</v>
      </c>
      <c r="K57" s="1126"/>
      <c r="L57" s="1116"/>
      <c r="M57" s="1125"/>
      <c r="N57" s="1126"/>
      <c r="O57" s="1126"/>
      <c r="P57" s="1185"/>
      <c r="Q57" s="1398"/>
      <c r="R57" s="1126"/>
      <c r="S57" s="1126"/>
      <c r="T57" s="1127"/>
    </row>
    <row r="58" spans="1:20" ht="14.5">
      <c r="A58" s="707" t="str">
        <f t="shared" si="8"/>
        <v>DWDM</v>
      </c>
      <c r="B58" s="688" t="str">
        <f t="shared" si="8"/>
        <v>2.5 Gbps</v>
      </c>
      <c r="C58" s="689" t="str">
        <f t="shared" si="8"/>
        <v>all</v>
      </c>
      <c r="D58" s="989" t="str">
        <f t="shared" si="8"/>
        <v>SFP</v>
      </c>
      <c r="E58" s="992">
        <f t="shared" si="9"/>
        <v>6731084.0000000009</v>
      </c>
      <c r="F58" s="220">
        <f t="shared" si="9"/>
        <v>4628081</v>
      </c>
      <c r="G58" s="220">
        <f t="shared" si="9"/>
        <v>1445402.0000000005</v>
      </c>
      <c r="H58" s="408">
        <f t="shared" si="9"/>
        <v>1712102.9999999986</v>
      </c>
      <c r="I58" s="220">
        <f t="shared" si="9"/>
        <v>1364624</v>
      </c>
      <c r="J58" s="220">
        <f t="shared" si="9"/>
        <v>923594.00000000093</v>
      </c>
      <c r="K58" s="220"/>
      <c r="L58" s="408"/>
      <c r="M58" s="220"/>
      <c r="N58" s="220"/>
      <c r="O58" s="220"/>
      <c r="P58" s="407"/>
      <c r="Q58" s="1569"/>
      <c r="R58" s="220"/>
      <c r="S58" s="220"/>
      <c r="T58" s="407"/>
    </row>
    <row r="59" spans="1:20" ht="25">
      <c r="A59" s="708" t="str">
        <f t="shared" si="8"/>
        <v>DWDM</v>
      </c>
      <c r="B59" s="681" t="str">
        <f t="shared" si="8"/>
        <v>10 Gbps fixed wavelength</v>
      </c>
      <c r="C59" s="187" t="str">
        <f t="shared" si="8"/>
        <v>all</v>
      </c>
      <c r="D59" s="987" t="str">
        <f t="shared" si="8"/>
        <v>XFP</v>
      </c>
      <c r="E59" s="993">
        <f t="shared" si="9"/>
        <v>10110202.977387818</v>
      </c>
      <c r="F59" s="199">
        <f t="shared" si="9"/>
        <v>9187893.6117284112</v>
      </c>
      <c r="G59" s="199">
        <f t="shared" si="9"/>
        <v>6955258.5600304566</v>
      </c>
      <c r="H59" s="408">
        <f t="shared" si="9"/>
        <v>6462500.3894254807</v>
      </c>
      <c r="I59" s="199">
        <f t="shared" si="9"/>
        <v>5330675.6477436423</v>
      </c>
      <c r="J59" s="199">
        <f t="shared" si="9"/>
        <v>3697389.159287387</v>
      </c>
      <c r="K59" s="199"/>
      <c r="L59" s="408"/>
      <c r="M59" s="199"/>
      <c r="N59" s="199"/>
      <c r="O59" s="199"/>
      <c r="P59" s="408"/>
      <c r="Q59" s="199"/>
      <c r="R59" s="199"/>
      <c r="S59" s="199"/>
      <c r="T59" s="408"/>
    </row>
    <row r="60" spans="1:20" ht="25">
      <c r="A60" s="708" t="str">
        <f t="shared" si="8"/>
        <v>DWDM</v>
      </c>
      <c r="B60" s="681" t="str">
        <f t="shared" si="8"/>
        <v>10 Gbps fixed wavelength</v>
      </c>
      <c r="C60" s="187" t="str">
        <f t="shared" si="8"/>
        <v>all</v>
      </c>
      <c r="D60" s="987" t="str">
        <f t="shared" si="8"/>
        <v>SFP+</v>
      </c>
      <c r="E60" s="993">
        <f t="shared" si="9"/>
        <v>8938846.903802529</v>
      </c>
      <c r="F60" s="199">
        <f t="shared" si="9"/>
        <v>13591372.52098396</v>
      </c>
      <c r="G60" s="199">
        <f t="shared" si="9"/>
        <v>10871149.571090816</v>
      </c>
      <c r="H60" s="408">
        <f t="shared" si="9"/>
        <v>8022084.3765472844</v>
      </c>
      <c r="I60" s="199">
        <f t="shared" si="9"/>
        <v>6925897.2116582999</v>
      </c>
      <c r="J60" s="199">
        <f t="shared" si="9"/>
        <v>3397006.7929774476</v>
      </c>
      <c r="K60" s="199"/>
      <c r="L60" s="408"/>
      <c r="M60" s="199"/>
      <c r="N60" s="199"/>
      <c r="O60" s="199"/>
      <c r="P60" s="408"/>
      <c r="Q60" s="199"/>
      <c r="R60" s="199"/>
      <c r="S60" s="199"/>
      <c r="T60" s="408"/>
    </row>
    <row r="61" spans="1:20" ht="25">
      <c r="A61" s="708" t="str">
        <f t="shared" si="8"/>
        <v>DWDM</v>
      </c>
      <c r="B61" s="682" t="str">
        <f t="shared" si="8"/>
        <v>10 Gbps tunable wavelength</v>
      </c>
      <c r="C61" s="187" t="str">
        <f t="shared" si="8"/>
        <v>all</v>
      </c>
      <c r="D61" s="990" t="str">
        <f t="shared" si="8"/>
        <v>XFP</v>
      </c>
      <c r="E61" s="995">
        <f t="shared" si="9"/>
        <v>32257177.000000004</v>
      </c>
      <c r="F61" s="227">
        <f t="shared" si="9"/>
        <v>23892114.000000004</v>
      </c>
      <c r="G61" s="227">
        <f t="shared" si="9"/>
        <v>25378006.000000007</v>
      </c>
      <c r="H61" s="408">
        <f t="shared" si="9"/>
        <v>23104565.000000004</v>
      </c>
      <c r="I61" s="227">
        <f t="shared" si="9"/>
        <v>20298454</v>
      </c>
      <c r="J61" s="227">
        <f t="shared" si="9"/>
        <v>20678727.999999993</v>
      </c>
      <c r="K61" s="227"/>
      <c r="L61" s="408"/>
      <c r="M61" s="227"/>
      <c r="N61" s="199"/>
      <c r="O61" s="227"/>
      <c r="P61" s="408"/>
      <c r="Q61" s="227"/>
      <c r="R61" s="199"/>
      <c r="S61" s="227"/>
      <c r="T61" s="408"/>
    </row>
    <row r="62" spans="1:20" ht="25">
      <c r="A62" s="708" t="str">
        <f t="shared" si="8"/>
        <v>DWDM</v>
      </c>
      <c r="B62" s="682" t="str">
        <f t="shared" si="8"/>
        <v>10 Gbps tunable wavelength</v>
      </c>
      <c r="C62" s="187" t="str">
        <f t="shared" si="8"/>
        <v>all</v>
      </c>
      <c r="D62" s="990" t="str">
        <f t="shared" si="8"/>
        <v>SFP+</v>
      </c>
      <c r="E62" s="993">
        <f t="shared" si="9"/>
        <v>10577202</v>
      </c>
      <c r="F62" s="199">
        <f t="shared" si="9"/>
        <v>14484631</v>
      </c>
      <c r="G62" s="199">
        <f t="shared" si="9"/>
        <v>13765566</v>
      </c>
      <c r="H62" s="408">
        <f t="shared" si="9"/>
        <v>14223472</v>
      </c>
      <c r="I62" s="199">
        <f t="shared" si="9"/>
        <v>17089061.000000004</v>
      </c>
      <c r="J62" s="199">
        <f t="shared" si="9"/>
        <v>14927577.000000002</v>
      </c>
      <c r="K62" s="199"/>
      <c r="L62" s="408"/>
      <c r="M62" s="199"/>
      <c r="N62" s="199"/>
      <c r="O62" s="199"/>
      <c r="P62" s="408"/>
      <c r="Q62" s="199"/>
      <c r="R62" s="199"/>
      <c r="S62" s="199"/>
      <c r="T62" s="408"/>
    </row>
    <row r="63" spans="1:20" ht="14.5">
      <c r="A63" s="708" t="str">
        <f t="shared" si="8"/>
        <v>DWDM</v>
      </c>
      <c r="B63" s="684" t="str">
        <f t="shared" si="8"/>
        <v>40 Gbps</v>
      </c>
      <c r="C63" s="672" t="str">
        <f t="shared" si="8"/>
        <v>all</v>
      </c>
      <c r="D63" s="991" t="str">
        <f t="shared" si="8"/>
        <v>all</v>
      </c>
      <c r="E63" s="993">
        <f t="shared" si="9"/>
        <v>1856000</v>
      </c>
      <c r="F63" s="199">
        <f t="shared" si="9"/>
        <v>390000</v>
      </c>
      <c r="G63" s="199">
        <f t="shared" si="9"/>
        <v>0</v>
      </c>
      <c r="H63" s="408">
        <f t="shared" si="9"/>
        <v>0</v>
      </c>
      <c r="I63" s="199">
        <f t="shared" si="9"/>
        <v>0</v>
      </c>
      <c r="J63" s="199">
        <f t="shared" si="9"/>
        <v>0</v>
      </c>
      <c r="K63" s="199"/>
      <c r="L63" s="408"/>
      <c r="M63" s="199"/>
      <c r="N63" s="199"/>
      <c r="O63" s="199"/>
      <c r="P63" s="408"/>
      <c r="Q63" s="199"/>
      <c r="R63" s="199"/>
      <c r="S63" s="199"/>
      <c r="T63" s="408"/>
    </row>
    <row r="64" spans="1:20" ht="14.5">
      <c r="A64" s="708" t="str">
        <f t="shared" si="8"/>
        <v>DWDM</v>
      </c>
      <c r="B64" s="686" t="str">
        <f t="shared" si="8"/>
        <v>100 Gbps and above</v>
      </c>
      <c r="C64" s="672" t="str">
        <f t="shared" si="8"/>
        <v>all</v>
      </c>
      <c r="D64" s="395" t="str">
        <f t="shared" si="8"/>
        <v>On Board</v>
      </c>
      <c r="E64" s="996">
        <f t="shared" si="9"/>
        <v>43050000</v>
      </c>
      <c r="F64" s="257">
        <f t="shared" si="9"/>
        <v>36050000</v>
      </c>
      <c r="G64" s="257">
        <f t="shared" si="9"/>
        <v>33750000</v>
      </c>
      <c r="H64" s="408">
        <f t="shared" si="9"/>
        <v>40700000</v>
      </c>
      <c r="I64" s="257">
        <f t="shared" si="9"/>
        <v>34840000</v>
      </c>
      <c r="J64" s="257">
        <f t="shared" si="9"/>
        <v>31890000</v>
      </c>
      <c r="K64" s="257"/>
      <c r="L64" s="408"/>
      <c r="M64" s="257"/>
      <c r="N64" s="199"/>
      <c r="O64" s="257"/>
      <c r="P64" s="408"/>
      <c r="Q64" s="257"/>
      <c r="R64" s="199"/>
      <c r="S64" s="257"/>
      <c r="T64" s="408"/>
    </row>
    <row r="65" spans="1:20" ht="14.5">
      <c r="A65" s="708" t="str">
        <f t="shared" si="8"/>
        <v>DWDM</v>
      </c>
      <c r="B65" s="686" t="str">
        <f t="shared" si="8"/>
        <v>100 Gbps</v>
      </c>
      <c r="C65" s="672" t="str">
        <f t="shared" si="8"/>
        <v>all</v>
      </c>
      <c r="D65" s="395" t="str">
        <f t="shared" si="8"/>
        <v>Direct detect</v>
      </c>
      <c r="E65" s="996">
        <f t="shared" si="9"/>
        <v>14567430</v>
      </c>
      <c r="F65" s="257">
        <f t="shared" si="9"/>
        <v>22924680</v>
      </c>
      <c r="G65" s="257">
        <f t="shared" si="9"/>
        <v>30799480</v>
      </c>
      <c r="H65" s="408">
        <f t="shared" si="9"/>
        <v>30314640</v>
      </c>
      <c r="I65" s="257">
        <f t="shared" si="9"/>
        <v>18494435.70807993</v>
      </c>
      <c r="J65" s="257">
        <f t="shared" si="9"/>
        <v>20304561.546840958</v>
      </c>
      <c r="K65" s="257"/>
      <c r="L65" s="408"/>
      <c r="M65" s="257"/>
      <c r="N65" s="199"/>
      <c r="O65" s="257"/>
      <c r="P65" s="408"/>
      <c r="Q65" s="257"/>
      <c r="R65" s="199"/>
      <c r="S65" s="257"/>
      <c r="T65" s="408"/>
    </row>
    <row r="66" spans="1:20" ht="14.5">
      <c r="A66" s="708" t="str">
        <f t="shared" si="8"/>
        <v>DWDM</v>
      </c>
      <c r="B66" s="686" t="str">
        <f t="shared" si="8"/>
        <v>100 Gbps and above</v>
      </c>
      <c r="C66" s="672" t="str">
        <f t="shared" si="8"/>
        <v>all</v>
      </c>
      <c r="D66" s="395" t="str">
        <f t="shared" si="8"/>
        <v>CFP/CFP2 DCO</v>
      </c>
      <c r="E66" s="996">
        <f t="shared" si="9"/>
        <v>61800000</v>
      </c>
      <c r="F66" s="257">
        <f t="shared" si="9"/>
        <v>38950000</v>
      </c>
      <c r="G66" s="257">
        <f t="shared" si="9"/>
        <v>51350000</v>
      </c>
      <c r="H66" s="408">
        <f t="shared" si="9"/>
        <v>37050000</v>
      </c>
      <c r="I66" s="257">
        <f t="shared" si="9"/>
        <v>34080000</v>
      </c>
      <c r="J66" s="257">
        <f t="shared" si="9"/>
        <v>31460000</v>
      </c>
      <c r="K66" s="257"/>
      <c r="L66" s="408"/>
      <c r="M66" s="257"/>
      <c r="N66" s="199"/>
      <c r="O66" s="257"/>
      <c r="P66" s="408"/>
      <c r="Q66" s="257"/>
      <c r="R66" s="199"/>
      <c r="S66" s="257"/>
      <c r="T66" s="408"/>
    </row>
    <row r="67" spans="1:20" ht="14.5">
      <c r="A67" s="708" t="str">
        <f t="shared" si="8"/>
        <v>DWDM</v>
      </c>
      <c r="B67" s="686" t="str">
        <f t="shared" si="8"/>
        <v>100 Gbps and above</v>
      </c>
      <c r="C67" s="672" t="str">
        <f t="shared" si="8"/>
        <v>all</v>
      </c>
      <c r="D67" s="395" t="str">
        <f t="shared" si="8"/>
        <v>CFP2 ACO</v>
      </c>
      <c r="E67" s="996">
        <f t="shared" si="9"/>
        <v>65453350</v>
      </c>
      <c r="F67" s="257">
        <f t="shared" si="9"/>
        <v>78426700</v>
      </c>
      <c r="G67" s="257">
        <f t="shared" si="9"/>
        <v>58837057</v>
      </c>
      <c r="H67" s="408">
        <f t="shared" si="9"/>
        <v>46445622</v>
      </c>
      <c r="I67" s="257">
        <f t="shared" si="9"/>
        <v>54163643</v>
      </c>
      <c r="J67" s="257">
        <f t="shared" si="9"/>
        <v>58683185</v>
      </c>
      <c r="K67" s="257"/>
      <c r="L67" s="408"/>
      <c r="M67" s="257"/>
      <c r="N67" s="199"/>
      <c r="O67" s="257"/>
      <c r="P67" s="408"/>
      <c r="Q67" s="257"/>
      <c r="R67" s="199"/>
      <c r="S67" s="257"/>
      <c r="T67" s="408"/>
    </row>
    <row r="68" spans="1:20" ht="14.5">
      <c r="A68" s="708" t="str">
        <f t="shared" si="8"/>
        <v>DWDM</v>
      </c>
      <c r="B68" s="686" t="str">
        <f t="shared" si="8"/>
        <v>100 Gbps and above</v>
      </c>
      <c r="C68" s="672" t="str">
        <f t="shared" si="8"/>
        <v>all</v>
      </c>
      <c r="D68" s="395" t="str">
        <f t="shared" si="8"/>
        <v>ZR &amp; ZR+</v>
      </c>
      <c r="E68" s="1186"/>
      <c r="F68" s="1128"/>
      <c r="G68" s="1128"/>
      <c r="H68" s="1187"/>
      <c r="I68" s="1128"/>
      <c r="J68" s="1128"/>
      <c r="K68" s="1128"/>
      <c r="L68" s="1187"/>
      <c r="M68" s="1128"/>
      <c r="N68" s="1197"/>
      <c r="O68" s="1129"/>
      <c r="P68" s="1187"/>
      <c r="Q68" s="1128"/>
      <c r="R68" s="199"/>
      <c r="S68" s="257"/>
      <c r="T68" s="408"/>
    </row>
    <row r="69" spans="1:20" ht="15" thickBot="1">
      <c r="A69" s="1181" t="str">
        <f>A25</f>
        <v>DWDM</v>
      </c>
      <c r="B69" s="1910" t="str">
        <f>B25</f>
        <v>Miscellaneous</v>
      </c>
      <c r="C69" s="1910"/>
      <c r="D69" s="1911"/>
      <c r="E69" s="997">
        <f t="shared" ref="E69:T69" si="10">E25*E47</f>
        <v>879955</v>
      </c>
      <c r="F69" s="695">
        <f t="shared" si="10"/>
        <v>692878.00000000012</v>
      </c>
      <c r="G69" s="695">
        <f t="shared" si="10"/>
        <v>735297.00000000012</v>
      </c>
      <c r="H69" s="696">
        <f t="shared" si="10"/>
        <v>374948.00000000006</v>
      </c>
      <c r="I69" s="695">
        <f t="shared" si="10"/>
        <v>15317</v>
      </c>
      <c r="J69" s="695">
        <f t="shared" si="10"/>
        <v>30131.000000000025</v>
      </c>
      <c r="K69" s="695"/>
      <c r="L69" s="696"/>
      <c r="M69" s="1128"/>
      <c r="N69" s="1129"/>
      <c r="O69" s="1129"/>
      <c r="P69" s="1130"/>
      <c r="Q69" s="1128"/>
      <c r="R69" s="1129"/>
      <c r="S69" s="1129"/>
      <c r="T69" s="1130"/>
    </row>
    <row r="70" spans="1:20" ht="13" thickBot="1">
      <c r="A70" s="709" t="str">
        <f>A48</f>
        <v>Total CWDM/DWDM</v>
      </c>
      <c r="B70" s="492"/>
      <c r="C70" s="492"/>
      <c r="D70" s="492"/>
      <c r="E70" s="1189">
        <f t="shared" ref="E70:Q70" si="11">SUM(E53:E69)</f>
        <v>270204888.43130696</v>
      </c>
      <c r="F70" s="1190">
        <f t="shared" si="11"/>
        <v>256627957.90709928</v>
      </c>
      <c r="G70" s="1190">
        <f t="shared" si="11"/>
        <v>243357202.25314581</v>
      </c>
      <c r="H70" s="1191">
        <f t="shared" si="11"/>
        <v>217886311.32471454</v>
      </c>
      <c r="I70" s="1190">
        <f t="shared" si="11"/>
        <v>210350214.26089865</v>
      </c>
      <c r="J70" s="1190">
        <f t="shared" si="11"/>
        <v>202770693.12951091</v>
      </c>
      <c r="K70" s="1190"/>
      <c r="L70" s="1192"/>
      <c r="M70" s="1193"/>
      <c r="N70" s="1195"/>
      <c r="O70" s="1195"/>
      <c r="P70" s="1198"/>
      <c r="Q70" s="1193"/>
      <c r="R70" s="1195"/>
      <c r="S70" s="1195"/>
      <c r="T70" s="1198"/>
    </row>
    <row r="72" spans="1:20">
      <c r="L72" s="1199">
        <f>SUM(I70:L70)/10^6</f>
        <v>413.12090739040957</v>
      </c>
      <c r="P72" s="1199">
        <f>SUM(M70:P70)/10^6</f>
        <v>0</v>
      </c>
      <c r="Q72" s="1199"/>
      <c r="R72" s="1199"/>
      <c r="S72" s="1199"/>
      <c r="T72" s="1199"/>
    </row>
    <row r="73" spans="1:20">
      <c r="P73" s="127">
        <f>P72/L72-1</f>
        <v>-1</v>
      </c>
      <c r="Q73" s="127"/>
      <c r="R73" s="127"/>
      <c r="S73" s="127"/>
      <c r="T73" s="127"/>
    </row>
    <row r="74" spans="1:20">
      <c r="Q74" s="127"/>
      <c r="R74" s="127"/>
      <c r="S74" s="127"/>
      <c r="T74" s="127"/>
    </row>
  </sheetData>
  <mergeCells count="3">
    <mergeCell ref="B69:D69"/>
    <mergeCell ref="B25:D25"/>
    <mergeCell ref="B47:D47"/>
  </mergeCells>
  <pageMargins left="0.75" right="0.75" top="1" bottom="1" header="0.5" footer="0.5"/>
  <pageSetup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CFFCC"/>
  </sheetPr>
  <dimension ref="A1:T198"/>
  <sheetViews>
    <sheetView showGridLines="0" zoomScale="70" zoomScaleNormal="70" zoomScalePageLayoutView="80" workbookViewId="0">
      <pane xSplit="4" ySplit="7" topLeftCell="I8" activePane="bottomRight" state="frozen"/>
      <selection activeCell="G54" sqref="G54"/>
      <selection pane="topRight" activeCell="G54" sqref="G54"/>
      <selection pane="bottomLeft" activeCell="G54" sqref="G54"/>
      <selection pane="bottomRight" activeCell="O23" sqref="O23"/>
    </sheetView>
  </sheetViews>
  <sheetFormatPr defaultColWidth="11.453125" defaultRowHeight="12.5" outlineLevelCol="1"/>
  <cols>
    <col min="1" max="1" width="13.1796875" style="45" customWidth="1"/>
    <col min="2" max="2" width="23.6328125" style="45" customWidth="1"/>
    <col min="3" max="3" width="12.453125" style="45" customWidth="1"/>
    <col min="4" max="4" width="15.6328125" style="45" customWidth="1"/>
    <col min="5" max="8" width="14.1796875" style="45" hidden="1" customWidth="1" outlineLevel="1"/>
    <col min="9" max="9" width="11.08984375" style="45" customWidth="1" collapsed="1"/>
    <col min="10" max="11" width="11.08984375" style="45" customWidth="1"/>
    <col min="12" max="12" width="12.36328125" style="45" customWidth="1"/>
    <col min="13" max="15" width="11.08984375" style="45" customWidth="1"/>
    <col min="16" max="16" width="12.26953125" style="45" customWidth="1"/>
    <col min="17" max="19" width="11.08984375" style="45" customWidth="1"/>
    <col min="20" max="20" width="12.54296875" style="45" customWidth="1"/>
    <col min="21" max="25" width="11.453125" style="45"/>
    <col min="26" max="29" width="11.453125" style="45" customWidth="1"/>
    <col min="30" max="16384" width="11.453125" style="45"/>
  </cols>
  <sheetData>
    <row r="1" spans="1:20" ht="24.5" customHeight="1">
      <c r="A1" s="130" t="str">
        <f>Introduction!$B$1</f>
        <v>Vendor Survey Results through Q4 2020</v>
      </c>
    </row>
    <row r="2" spans="1:20" ht="17.5" customHeight="1">
      <c r="A2" s="352" t="str">
        <f>Introduction!$B$2</f>
        <v>Sample template for 2021</v>
      </c>
    </row>
    <row r="3" spans="1:20" ht="25" customHeight="1">
      <c r="A3" s="753" t="s">
        <v>379</v>
      </c>
      <c r="I3" s="14"/>
      <c r="J3" s="14"/>
      <c r="K3" s="14"/>
      <c r="M3" s="14"/>
    </row>
    <row r="5" spans="1:20" ht="15" customHeight="1">
      <c r="A5" s="1912"/>
      <c r="B5" s="1912"/>
      <c r="C5" s="1912"/>
      <c r="D5" s="1912"/>
      <c r="G5"/>
      <c r="H5"/>
      <c r="I5"/>
      <c r="J5"/>
      <c r="K5"/>
      <c r="L5"/>
      <c r="M5"/>
      <c r="N5"/>
      <c r="O5"/>
      <c r="P5"/>
      <c r="Q5" s="1019"/>
      <c r="R5" s="14"/>
      <c r="S5" s="1019"/>
      <c r="T5" s="14"/>
    </row>
    <row r="6" spans="1:20" ht="16" thickBot="1">
      <c r="A6" s="768" t="str">
        <f>A3</f>
        <v>Ethernet  transceivers</v>
      </c>
      <c r="I6" s="1744" t="s">
        <v>206</v>
      </c>
      <c r="O6" s="1131" t="str">
        <f>I6</f>
        <v>Shipments: Actual Data</v>
      </c>
      <c r="Q6"/>
      <c r="R6"/>
      <c r="S6"/>
      <c r="T6"/>
    </row>
    <row r="7" spans="1:20" ht="13.5" thickBot="1">
      <c r="A7" s="722" t="s">
        <v>208</v>
      </c>
      <c r="B7" s="712" t="s">
        <v>226</v>
      </c>
      <c r="C7" s="712" t="s">
        <v>220</v>
      </c>
      <c r="D7" s="560" t="s">
        <v>221</v>
      </c>
      <c r="E7" s="728" t="s">
        <v>129</v>
      </c>
      <c r="F7" s="704" t="s">
        <v>130</v>
      </c>
      <c r="G7" s="703" t="s">
        <v>131</v>
      </c>
      <c r="H7" s="704" t="s">
        <v>132</v>
      </c>
      <c r="I7" s="136" t="s">
        <v>133</v>
      </c>
      <c r="J7" s="137" t="s">
        <v>134</v>
      </c>
      <c r="K7" s="136" t="s">
        <v>135</v>
      </c>
      <c r="L7" s="142" t="s">
        <v>136</v>
      </c>
      <c r="M7" s="136" t="s">
        <v>137</v>
      </c>
      <c r="N7" s="137" t="s">
        <v>138</v>
      </c>
      <c r="O7" s="136" t="s">
        <v>139</v>
      </c>
      <c r="P7" s="142" t="s">
        <v>140</v>
      </c>
      <c r="Q7" s="136" t="s">
        <v>141</v>
      </c>
      <c r="R7" s="137" t="s">
        <v>142</v>
      </c>
      <c r="S7" s="136" t="s">
        <v>143</v>
      </c>
      <c r="T7" s="142" t="s">
        <v>144</v>
      </c>
    </row>
    <row r="8" spans="1:20" s="70" customFormat="1" ht="18.5" customHeight="1" thickBot="1">
      <c r="A8" s="754" t="s">
        <v>228</v>
      </c>
      <c r="B8" s="754" t="s">
        <v>229</v>
      </c>
      <c r="C8" s="754" t="s">
        <v>230</v>
      </c>
      <c r="D8" s="754" t="s">
        <v>231</v>
      </c>
      <c r="E8" s="743">
        <v>724224</v>
      </c>
      <c r="F8" s="599">
        <v>787652</v>
      </c>
      <c r="G8" s="600">
        <v>580510</v>
      </c>
      <c r="H8" s="601">
        <v>568314</v>
      </c>
      <c r="I8" s="743">
        <v>574706</v>
      </c>
      <c r="J8" s="601">
        <v>952323</v>
      </c>
      <c r="K8" s="857"/>
      <c r="L8" s="1071"/>
      <c r="M8" s="1072"/>
      <c r="N8" s="858"/>
      <c r="O8" s="857"/>
      <c r="P8" s="1073"/>
      <c r="Q8" s="1072"/>
      <c r="R8" s="858"/>
      <c r="S8" s="857"/>
      <c r="T8" s="1073"/>
    </row>
    <row r="9" spans="1:20" s="70" customFormat="1" ht="12.5" customHeight="1">
      <c r="A9" s="1750" t="s">
        <v>458</v>
      </c>
      <c r="B9" s="188" t="s">
        <v>457</v>
      </c>
      <c r="C9" s="188" t="s">
        <v>232</v>
      </c>
      <c r="D9" s="188" t="s">
        <v>223</v>
      </c>
      <c r="E9" s="745">
        <v>1007260</v>
      </c>
      <c r="F9" s="173">
        <v>1009575</v>
      </c>
      <c r="G9" s="210">
        <v>1116275</v>
      </c>
      <c r="H9" s="184">
        <v>1145374</v>
      </c>
      <c r="I9" s="745">
        <v>1011414</v>
      </c>
      <c r="J9" s="173">
        <v>1113931</v>
      </c>
      <c r="K9" s="859"/>
      <c r="L9" s="1059"/>
      <c r="M9" s="1074"/>
      <c r="N9" s="879"/>
      <c r="O9" s="879"/>
      <c r="P9" s="877"/>
      <c r="Q9" s="1578"/>
      <c r="R9" s="416"/>
      <c r="S9" s="879"/>
      <c r="T9" s="877"/>
    </row>
    <row r="10" spans="1:20" s="70" customFormat="1" ht="12.5" customHeight="1">
      <c r="A10" s="1750" t="s">
        <v>458</v>
      </c>
      <c r="B10" s="188" t="s">
        <v>457</v>
      </c>
      <c r="C10" s="188" t="s">
        <v>233</v>
      </c>
      <c r="D10" s="188" t="s">
        <v>223</v>
      </c>
      <c r="E10" s="745">
        <v>1388426</v>
      </c>
      <c r="F10" s="173">
        <v>1452496</v>
      </c>
      <c r="G10" s="210">
        <v>1617700</v>
      </c>
      <c r="H10" s="184">
        <v>1953529</v>
      </c>
      <c r="I10" s="745">
        <v>1806555</v>
      </c>
      <c r="J10" s="173">
        <v>2079078</v>
      </c>
      <c r="K10" s="859"/>
      <c r="L10" s="1059"/>
      <c r="M10" s="1075"/>
      <c r="N10" s="859"/>
      <c r="O10" s="859"/>
      <c r="P10" s="878"/>
      <c r="Q10" s="1579"/>
      <c r="R10" s="210"/>
      <c r="S10" s="859"/>
      <c r="T10" s="878"/>
    </row>
    <row r="11" spans="1:20" s="70" customFormat="1" ht="12.5" customHeight="1">
      <c r="A11" s="1750" t="s">
        <v>458</v>
      </c>
      <c r="B11" s="188" t="s">
        <v>457</v>
      </c>
      <c r="C11" s="188" t="s">
        <v>234</v>
      </c>
      <c r="D11" s="188" t="s">
        <v>223</v>
      </c>
      <c r="E11" s="745">
        <v>193741</v>
      </c>
      <c r="F11" s="173">
        <v>220325</v>
      </c>
      <c r="G11" s="210">
        <v>160264</v>
      </c>
      <c r="H11" s="184">
        <v>160286</v>
      </c>
      <c r="I11" s="745">
        <v>236017</v>
      </c>
      <c r="J11" s="173">
        <v>273435</v>
      </c>
      <c r="K11" s="859"/>
      <c r="L11" s="1059"/>
      <c r="M11" s="1075"/>
      <c r="N11" s="859"/>
      <c r="O11" s="859"/>
      <c r="P11" s="878"/>
      <c r="Q11" s="1579"/>
      <c r="R11" s="210"/>
      <c r="S11" s="859"/>
      <c r="T11" s="878"/>
    </row>
    <row r="12" spans="1:20" s="70" customFormat="1" ht="12.5" customHeight="1" thickBot="1">
      <c r="A12" s="1751" t="s">
        <v>458</v>
      </c>
      <c r="B12" s="399" t="s">
        <v>457</v>
      </c>
      <c r="C12" s="399" t="s">
        <v>235</v>
      </c>
      <c r="D12" s="399" t="s">
        <v>223</v>
      </c>
      <c r="E12" s="746">
        <v>118832</v>
      </c>
      <c r="F12" s="759">
        <v>138584</v>
      </c>
      <c r="G12" s="761">
        <v>105261</v>
      </c>
      <c r="H12" s="549">
        <v>96278</v>
      </c>
      <c r="I12" s="746">
        <v>114241</v>
      </c>
      <c r="J12" s="759">
        <v>137602</v>
      </c>
      <c r="K12" s="860"/>
      <c r="L12" s="1060"/>
      <c r="M12" s="1081"/>
      <c r="N12" s="627"/>
      <c r="O12" s="627"/>
      <c r="P12" s="876"/>
      <c r="Q12" s="1580"/>
      <c r="R12" s="414"/>
      <c r="S12" s="627"/>
      <c r="T12" s="876"/>
    </row>
    <row r="13" spans="1:20" s="70" customFormat="1" ht="12.5" customHeight="1">
      <c r="A13" s="1746" t="s">
        <v>236</v>
      </c>
      <c r="B13" s="715" t="s">
        <v>237</v>
      </c>
      <c r="C13" s="715" t="s">
        <v>238</v>
      </c>
      <c r="D13" s="172" t="s">
        <v>224</v>
      </c>
      <c r="E13" s="745">
        <v>20554</v>
      </c>
      <c r="F13" s="173">
        <v>23993</v>
      </c>
      <c r="G13" s="210">
        <v>19885</v>
      </c>
      <c r="H13" s="184">
        <v>19150</v>
      </c>
      <c r="I13" s="745">
        <v>16527</v>
      </c>
      <c r="J13" s="173">
        <v>13803</v>
      </c>
      <c r="K13" s="859"/>
      <c r="L13" s="1059"/>
      <c r="M13" s="1075"/>
      <c r="N13" s="859"/>
      <c r="O13" s="859"/>
      <c r="P13" s="878"/>
      <c r="Q13" s="1579"/>
      <c r="R13" s="210"/>
      <c r="S13" s="859"/>
      <c r="T13" s="878"/>
    </row>
    <row r="14" spans="1:20" s="70" customFormat="1" ht="12.5" customHeight="1">
      <c r="A14" s="1746" t="s">
        <v>236</v>
      </c>
      <c r="B14" s="715" t="s">
        <v>237</v>
      </c>
      <c r="C14" s="715" t="s">
        <v>238</v>
      </c>
      <c r="D14" s="172" t="s">
        <v>361</v>
      </c>
      <c r="E14" s="745">
        <v>2256634</v>
      </c>
      <c r="F14" s="173">
        <v>2175363</v>
      </c>
      <c r="G14" s="210">
        <v>2126752</v>
      </c>
      <c r="H14" s="184">
        <v>1780375</v>
      </c>
      <c r="I14" s="745">
        <v>2510032</v>
      </c>
      <c r="J14" s="173">
        <v>2539597</v>
      </c>
      <c r="K14" s="859"/>
      <c r="L14" s="1059"/>
      <c r="M14" s="1075"/>
      <c r="N14" s="859"/>
      <c r="O14" s="859"/>
      <c r="P14" s="878"/>
      <c r="Q14" s="1579"/>
      <c r="R14" s="210"/>
      <c r="S14" s="859"/>
      <c r="T14" s="878"/>
    </row>
    <row r="15" spans="1:20" s="70" customFormat="1" ht="12.5" customHeight="1">
      <c r="A15" s="1746" t="s">
        <v>236</v>
      </c>
      <c r="B15" s="208" t="s">
        <v>237</v>
      </c>
      <c r="C15" s="208" t="s">
        <v>238</v>
      </c>
      <c r="D15" s="335" t="s">
        <v>359</v>
      </c>
      <c r="E15" s="745">
        <v>534757</v>
      </c>
      <c r="F15" s="173">
        <v>678266</v>
      </c>
      <c r="G15" s="210">
        <v>677682</v>
      </c>
      <c r="H15" s="184">
        <v>713378</v>
      </c>
      <c r="I15" s="745">
        <v>878155</v>
      </c>
      <c r="J15" s="173">
        <v>997868</v>
      </c>
      <c r="K15" s="859"/>
      <c r="L15" s="1059"/>
      <c r="M15" s="1075"/>
      <c r="N15" s="859"/>
      <c r="O15" s="859"/>
      <c r="P15" s="878"/>
      <c r="Q15" s="1579"/>
      <c r="R15" s="210"/>
      <c r="S15" s="859"/>
      <c r="T15" s="878"/>
    </row>
    <row r="16" spans="1:20" s="70" customFormat="1" ht="12.5" customHeight="1">
      <c r="A16" s="1746" t="s">
        <v>236</v>
      </c>
      <c r="B16" s="387" t="s">
        <v>239</v>
      </c>
      <c r="C16" s="387" t="s">
        <v>240</v>
      </c>
      <c r="D16" s="335" t="s">
        <v>225</v>
      </c>
      <c r="E16" s="745">
        <v>24519</v>
      </c>
      <c r="F16" s="173">
        <v>31148</v>
      </c>
      <c r="G16" s="210">
        <v>31608</v>
      </c>
      <c r="H16" s="184">
        <v>20887</v>
      </c>
      <c r="I16" s="745">
        <v>27022</v>
      </c>
      <c r="J16" s="173">
        <v>29057</v>
      </c>
      <c r="K16" s="859"/>
      <c r="L16" s="1059"/>
      <c r="M16" s="1075"/>
      <c r="N16" s="859"/>
      <c r="O16" s="859"/>
      <c r="P16" s="878"/>
      <c r="Q16" s="1579"/>
      <c r="R16" s="210"/>
      <c r="S16" s="859"/>
      <c r="T16" s="878"/>
    </row>
    <row r="17" spans="1:20" s="70" customFormat="1" ht="12.5" customHeight="1">
      <c r="A17" s="1746" t="s">
        <v>236</v>
      </c>
      <c r="B17" s="715" t="s">
        <v>241</v>
      </c>
      <c r="C17" s="715" t="s">
        <v>233</v>
      </c>
      <c r="D17" s="188" t="s">
        <v>224</v>
      </c>
      <c r="E17" s="745">
        <v>31337</v>
      </c>
      <c r="F17" s="173">
        <v>13265</v>
      </c>
      <c r="G17" s="210">
        <v>11062</v>
      </c>
      <c r="H17" s="184">
        <v>9574</v>
      </c>
      <c r="I17" s="745">
        <v>24017</v>
      </c>
      <c r="J17" s="173">
        <v>32564</v>
      </c>
      <c r="K17" s="859"/>
      <c r="L17" s="1059"/>
      <c r="M17" s="1075"/>
      <c r="N17" s="859"/>
      <c r="O17" s="859"/>
      <c r="P17" s="878"/>
      <c r="Q17" s="1579"/>
      <c r="R17" s="210"/>
      <c r="S17" s="859"/>
      <c r="T17" s="878"/>
    </row>
    <row r="18" spans="1:20" s="70" customFormat="1" ht="12.5" customHeight="1">
      <c r="A18" s="1746" t="s">
        <v>236</v>
      </c>
      <c r="B18" s="715" t="s">
        <v>241</v>
      </c>
      <c r="C18" s="715" t="s">
        <v>233</v>
      </c>
      <c r="D18" s="188" t="s">
        <v>225</v>
      </c>
      <c r="E18" s="745">
        <v>1148914</v>
      </c>
      <c r="F18" s="173">
        <v>1057733</v>
      </c>
      <c r="G18" s="210">
        <v>1033489</v>
      </c>
      <c r="H18" s="184">
        <v>1218667</v>
      </c>
      <c r="I18" s="745">
        <v>1727697</v>
      </c>
      <c r="J18" s="173">
        <v>1716133</v>
      </c>
      <c r="K18" s="859"/>
      <c r="L18" s="1059"/>
      <c r="M18" s="1075"/>
      <c r="N18" s="859"/>
      <c r="O18" s="859"/>
      <c r="P18" s="878"/>
      <c r="Q18" s="1579"/>
      <c r="R18" s="210"/>
      <c r="S18" s="859"/>
      <c r="T18" s="878"/>
    </row>
    <row r="19" spans="1:20" s="70" customFormat="1" ht="12.5" customHeight="1">
      <c r="A19" s="1746" t="s">
        <v>236</v>
      </c>
      <c r="B19" s="387" t="s">
        <v>241</v>
      </c>
      <c r="C19" s="387" t="s">
        <v>227</v>
      </c>
      <c r="D19" s="335" t="s">
        <v>362</v>
      </c>
      <c r="E19" s="745">
        <v>370986</v>
      </c>
      <c r="F19" s="115">
        <v>403568</v>
      </c>
      <c r="G19" s="210">
        <v>325617</v>
      </c>
      <c r="H19" s="184">
        <v>330000</v>
      </c>
      <c r="I19" s="745"/>
      <c r="J19" s="115"/>
      <c r="K19" s="859"/>
      <c r="L19" s="1059"/>
      <c r="M19" s="1075"/>
      <c r="N19" s="859"/>
      <c r="O19" s="859"/>
      <c r="P19" s="878"/>
      <c r="Q19" s="1579"/>
      <c r="R19" s="210"/>
      <c r="S19" s="859"/>
      <c r="T19" s="878"/>
    </row>
    <row r="20" spans="1:20" s="70" customFormat="1" ht="12.5" customHeight="1">
      <c r="A20" s="1746" t="s">
        <v>236</v>
      </c>
      <c r="B20" s="720" t="s">
        <v>242</v>
      </c>
      <c r="C20" s="720" t="s">
        <v>234</v>
      </c>
      <c r="D20" s="188" t="s">
        <v>358</v>
      </c>
      <c r="E20" s="745">
        <v>24529</v>
      </c>
      <c r="F20" s="173">
        <v>19038</v>
      </c>
      <c r="G20" s="210">
        <v>29871</v>
      </c>
      <c r="H20" s="184">
        <v>33796</v>
      </c>
      <c r="I20" s="745">
        <v>39224</v>
      </c>
      <c r="J20" s="173">
        <v>48386</v>
      </c>
      <c r="K20" s="859"/>
      <c r="L20" s="1059"/>
      <c r="M20" s="1075"/>
      <c r="N20" s="859"/>
      <c r="O20" s="859"/>
      <c r="P20" s="878"/>
      <c r="Q20" s="1579"/>
      <c r="R20" s="210"/>
      <c r="S20" s="859"/>
      <c r="T20" s="878"/>
    </row>
    <row r="21" spans="1:20" s="70" customFormat="1" ht="12.5" customHeight="1">
      <c r="A21" s="1746" t="s">
        <v>236</v>
      </c>
      <c r="B21" s="715" t="s">
        <v>242</v>
      </c>
      <c r="C21" s="715" t="s">
        <v>234</v>
      </c>
      <c r="D21" s="839" t="s">
        <v>225</v>
      </c>
      <c r="E21" s="745">
        <v>90278</v>
      </c>
      <c r="F21" s="173">
        <v>95386</v>
      </c>
      <c r="G21" s="210">
        <v>119720</v>
      </c>
      <c r="H21" s="184">
        <v>125147</v>
      </c>
      <c r="I21" s="745">
        <v>160463</v>
      </c>
      <c r="J21" s="173">
        <v>243284</v>
      </c>
      <c r="K21" s="859"/>
      <c r="L21" s="1059"/>
      <c r="M21" s="1075"/>
      <c r="N21" s="859"/>
      <c r="O21" s="859"/>
      <c r="P21" s="878"/>
      <c r="Q21" s="1579"/>
      <c r="R21" s="210"/>
      <c r="S21" s="859"/>
      <c r="T21" s="878"/>
    </row>
    <row r="22" spans="1:20" s="70" customFormat="1" ht="12.5" customHeight="1">
      <c r="A22" s="1746" t="s">
        <v>236</v>
      </c>
      <c r="B22" s="720" t="s">
        <v>243</v>
      </c>
      <c r="C22" s="720" t="s">
        <v>235</v>
      </c>
      <c r="D22" s="188" t="s">
        <v>358</v>
      </c>
      <c r="E22" s="745">
        <v>5450</v>
      </c>
      <c r="F22" s="173">
        <v>3005</v>
      </c>
      <c r="G22" s="210">
        <v>500</v>
      </c>
      <c r="H22" s="184">
        <v>500</v>
      </c>
      <c r="I22" s="745">
        <v>3400</v>
      </c>
      <c r="J22" s="173">
        <v>1850</v>
      </c>
      <c r="K22" s="859"/>
      <c r="L22" s="1059"/>
      <c r="M22" s="1075"/>
      <c r="N22" s="859"/>
      <c r="O22" s="859"/>
      <c r="P22" s="878"/>
      <c r="Q22" s="1579"/>
      <c r="R22" s="210"/>
      <c r="S22" s="859"/>
      <c r="T22" s="878"/>
    </row>
    <row r="23" spans="1:20" s="70" customFormat="1" ht="12.5" customHeight="1" thickBot="1">
      <c r="A23" s="1749" t="s">
        <v>236</v>
      </c>
      <c r="B23" s="721" t="s">
        <v>243</v>
      </c>
      <c r="C23" s="721" t="s">
        <v>235</v>
      </c>
      <c r="D23" s="399" t="s">
        <v>225</v>
      </c>
      <c r="E23" s="746">
        <v>32781</v>
      </c>
      <c r="F23" s="759">
        <v>24747</v>
      </c>
      <c r="G23" s="761">
        <v>33387</v>
      </c>
      <c r="H23" s="549">
        <v>35150</v>
      </c>
      <c r="I23" s="746">
        <v>57115</v>
      </c>
      <c r="J23" s="759">
        <v>52019</v>
      </c>
      <c r="K23" s="860"/>
      <c r="L23" s="1060"/>
      <c r="M23" s="1076"/>
      <c r="N23" s="860"/>
      <c r="O23" s="860"/>
      <c r="P23" s="880"/>
      <c r="Q23" s="1581"/>
      <c r="R23" s="761"/>
      <c r="S23" s="860"/>
      <c r="T23" s="880"/>
    </row>
    <row r="24" spans="1:20" s="70" customFormat="1" ht="13" customHeight="1">
      <c r="A24" s="1746" t="s">
        <v>355</v>
      </c>
      <c r="B24" s="387" t="s">
        <v>347</v>
      </c>
      <c r="C24" s="387" t="s">
        <v>246</v>
      </c>
      <c r="D24" s="739" t="s">
        <v>348</v>
      </c>
      <c r="E24" s="744">
        <v>6262</v>
      </c>
      <c r="F24" s="181">
        <v>15363</v>
      </c>
      <c r="G24" s="419">
        <v>14661</v>
      </c>
      <c r="H24" s="548">
        <v>59579</v>
      </c>
      <c r="I24" s="744">
        <v>48658</v>
      </c>
      <c r="J24" s="181">
        <v>74327</v>
      </c>
      <c r="K24" s="861"/>
      <c r="L24" s="1061"/>
      <c r="M24" s="1082"/>
      <c r="N24" s="861"/>
      <c r="O24" s="861"/>
      <c r="P24" s="1083"/>
      <c r="Q24" s="1582"/>
      <c r="R24" s="419"/>
      <c r="S24" s="861"/>
      <c r="T24" s="1083"/>
    </row>
    <row r="25" spans="1:20" s="70" customFormat="1" ht="13" customHeight="1">
      <c r="A25" s="1746" t="s">
        <v>355</v>
      </c>
      <c r="B25" s="387" t="s">
        <v>349</v>
      </c>
      <c r="C25" s="387" t="s">
        <v>233</v>
      </c>
      <c r="D25" s="739" t="s">
        <v>348</v>
      </c>
      <c r="E25" s="745">
        <v>3638</v>
      </c>
      <c r="F25" s="173">
        <v>2706</v>
      </c>
      <c r="G25" s="210">
        <v>4752</v>
      </c>
      <c r="H25" s="184">
        <v>6366</v>
      </c>
      <c r="I25" s="745">
        <v>18621.8</v>
      </c>
      <c r="J25" s="173">
        <v>8708.2000000000007</v>
      </c>
      <c r="K25" s="859"/>
      <c r="L25" s="1059"/>
      <c r="M25" s="1075"/>
      <c r="N25" s="859"/>
      <c r="O25" s="859"/>
      <c r="P25" s="878"/>
      <c r="Q25" s="1579"/>
      <c r="R25" s="210"/>
      <c r="S25" s="859"/>
      <c r="T25" s="878"/>
    </row>
    <row r="26" spans="1:20" s="70" customFormat="1" ht="13" customHeight="1" thickBot="1">
      <c r="A26" s="1749" t="s">
        <v>355</v>
      </c>
      <c r="B26" s="1203" t="s">
        <v>356</v>
      </c>
      <c r="C26" s="1203" t="s">
        <v>234</v>
      </c>
      <c r="D26" s="1813" t="s">
        <v>348</v>
      </c>
      <c r="E26" s="746"/>
      <c r="F26" s="1200"/>
      <c r="G26" s="761">
        <v>0</v>
      </c>
      <c r="H26" s="549">
        <v>0</v>
      </c>
      <c r="I26" s="746"/>
      <c r="J26" s="1200"/>
      <c r="K26" s="860"/>
      <c r="L26" s="1060"/>
      <c r="M26" s="1076"/>
      <c r="N26" s="860"/>
      <c r="O26" s="860"/>
      <c r="P26" s="880"/>
      <c r="Q26" s="1581"/>
      <c r="R26" s="761"/>
      <c r="S26" s="860"/>
      <c r="T26" s="880"/>
    </row>
    <row r="27" spans="1:20" s="70" customFormat="1" ht="12.5" customHeight="1">
      <c r="A27" s="1746" t="s">
        <v>244</v>
      </c>
      <c r="B27" s="387" t="s">
        <v>245</v>
      </c>
      <c r="C27" s="387" t="s">
        <v>246</v>
      </c>
      <c r="D27" s="390" t="s">
        <v>248</v>
      </c>
      <c r="E27" s="1812">
        <v>218714</v>
      </c>
      <c r="F27" s="181">
        <v>177692</v>
      </c>
      <c r="G27" s="419">
        <v>192569</v>
      </c>
      <c r="H27" s="548">
        <v>204837</v>
      </c>
      <c r="I27" s="1812">
        <v>225151.2</v>
      </c>
      <c r="J27" s="181">
        <v>272315.3</v>
      </c>
      <c r="K27" s="861"/>
      <c r="L27" s="1061"/>
      <c r="M27" s="1082"/>
      <c r="N27" s="861"/>
      <c r="O27" s="861"/>
      <c r="P27" s="1083"/>
      <c r="Q27" s="1582"/>
      <c r="R27" s="419"/>
      <c r="S27" s="861"/>
      <c r="T27" s="1083"/>
    </row>
    <row r="28" spans="1:20" s="70" customFormat="1" ht="12.5" customHeight="1">
      <c r="A28" s="1746" t="s">
        <v>244</v>
      </c>
      <c r="B28" s="186" t="s">
        <v>354</v>
      </c>
      <c r="C28" s="711" t="s">
        <v>246</v>
      </c>
      <c r="D28" s="390" t="s">
        <v>248</v>
      </c>
      <c r="E28" s="745">
        <v>152177</v>
      </c>
      <c r="F28" s="115">
        <v>192304</v>
      </c>
      <c r="G28" s="210">
        <v>215562</v>
      </c>
      <c r="H28" s="184">
        <v>190476</v>
      </c>
      <c r="I28" s="745">
        <v>123196</v>
      </c>
      <c r="J28" s="174">
        <v>102868</v>
      </c>
      <c r="K28" s="859"/>
      <c r="L28" s="1059"/>
      <c r="M28" s="1075"/>
      <c r="N28" s="859"/>
      <c r="O28" s="859"/>
      <c r="P28" s="878"/>
      <c r="Q28" s="1579"/>
      <c r="R28" s="210"/>
      <c r="S28" s="859"/>
      <c r="T28" s="878"/>
    </row>
    <row r="29" spans="1:20" s="70" customFormat="1" ht="12.5" customHeight="1">
      <c r="A29" s="1746" t="s">
        <v>244</v>
      </c>
      <c r="B29" s="185" t="s">
        <v>297</v>
      </c>
      <c r="C29" s="711" t="s">
        <v>238</v>
      </c>
      <c r="D29" s="395" t="s">
        <v>248</v>
      </c>
      <c r="E29" s="745">
        <v>85605</v>
      </c>
      <c r="F29" s="115">
        <v>158864</v>
      </c>
      <c r="G29" s="210">
        <v>112352</v>
      </c>
      <c r="H29" s="184">
        <v>109714</v>
      </c>
      <c r="I29" s="745">
        <v>140171</v>
      </c>
      <c r="J29" s="174">
        <v>165936</v>
      </c>
      <c r="K29" s="859"/>
      <c r="L29" s="1059"/>
      <c r="M29" s="1075"/>
      <c r="N29" s="859"/>
      <c r="O29" s="859"/>
      <c r="P29" s="878"/>
      <c r="Q29" s="1579"/>
      <c r="R29" s="210"/>
      <c r="S29" s="859"/>
      <c r="T29" s="878"/>
    </row>
    <row r="30" spans="1:20" s="70" customFormat="1" ht="12.5" customHeight="1">
      <c r="A30" s="1746" t="s">
        <v>244</v>
      </c>
      <c r="B30" s="185" t="s">
        <v>249</v>
      </c>
      <c r="C30" s="711" t="s">
        <v>232</v>
      </c>
      <c r="D30" s="395" t="s">
        <v>248</v>
      </c>
      <c r="E30" s="745">
        <v>121206</v>
      </c>
      <c r="F30" s="115">
        <v>192434</v>
      </c>
      <c r="G30" s="210">
        <v>135000</v>
      </c>
      <c r="H30" s="184">
        <v>165000</v>
      </c>
      <c r="I30" s="745">
        <v>144300</v>
      </c>
      <c r="J30" s="174">
        <v>132200</v>
      </c>
      <c r="K30" s="859"/>
      <c r="L30" s="1059"/>
      <c r="M30" s="1075"/>
      <c r="N30" s="859"/>
      <c r="O30" s="859"/>
      <c r="P30" s="878"/>
      <c r="Q30" s="1579"/>
      <c r="R30" s="210"/>
      <c r="S30" s="859"/>
      <c r="T30" s="878"/>
    </row>
    <row r="31" spans="1:20" s="70" customFormat="1" ht="12.5" customHeight="1">
      <c r="A31" s="1746" t="s">
        <v>244</v>
      </c>
      <c r="B31" s="720" t="s">
        <v>250</v>
      </c>
      <c r="C31" s="713" t="s">
        <v>227</v>
      </c>
      <c r="D31" s="188" t="s">
        <v>247</v>
      </c>
      <c r="E31" s="745">
        <v>158</v>
      </c>
      <c r="F31" s="173">
        <v>54</v>
      </c>
      <c r="G31" s="210">
        <v>179</v>
      </c>
      <c r="H31" s="184">
        <v>11</v>
      </c>
      <c r="I31" s="745"/>
      <c r="J31" s="173"/>
      <c r="K31" s="859"/>
      <c r="L31" s="1059"/>
      <c r="M31" s="1075"/>
      <c r="N31" s="859"/>
      <c r="O31" s="859"/>
      <c r="P31" s="878"/>
      <c r="Q31" s="1579"/>
      <c r="R31" s="210"/>
      <c r="S31" s="859"/>
      <c r="T31" s="878"/>
    </row>
    <row r="32" spans="1:20" s="70" customFormat="1" ht="12.5" customHeight="1">
      <c r="A32" s="1746" t="s">
        <v>244</v>
      </c>
      <c r="B32" s="208" t="s">
        <v>251</v>
      </c>
      <c r="C32" s="755" t="s">
        <v>227</v>
      </c>
      <c r="D32" s="335" t="s">
        <v>248</v>
      </c>
      <c r="E32" s="745">
        <v>207899</v>
      </c>
      <c r="F32" s="173">
        <v>256444</v>
      </c>
      <c r="G32" s="210">
        <v>175597</v>
      </c>
      <c r="H32" s="184">
        <v>166676</v>
      </c>
      <c r="I32" s="745">
        <v>116789</v>
      </c>
      <c r="J32" s="173">
        <v>69001</v>
      </c>
      <c r="K32" s="859"/>
      <c r="L32" s="1059"/>
      <c r="M32" s="1075"/>
      <c r="N32" s="859"/>
      <c r="O32" s="859"/>
      <c r="P32" s="878"/>
      <c r="Q32" s="1579"/>
      <c r="R32" s="210"/>
      <c r="S32" s="859"/>
      <c r="T32" s="878"/>
    </row>
    <row r="33" spans="1:20" s="70" customFormat="1" ht="12.5" customHeight="1">
      <c r="A33" s="1746" t="s">
        <v>244</v>
      </c>
      <c r="B33" s="1814" t="s">
        <v>252</v>
      </c>
      <c r="C33" s="1814" t="s">
        <v>233</v>
      </c>
      <c r="D33" s="1815" t="s">
        <v>247</v>
      </c>
      <c r="E33" s="745">
        <v>1329</v>
      </c>
      <c r="F33" s="173">
        <v>1055</v>
      </c>
      <c r="G33" s="210">
        <v>138</v>
      </c>
      <c r="H33" s="184">
        <v>324</v>
      </c>
      <c r="I33" s="745"/>
      <c r="J33" s="173"/>
      <c r="K33" s="859"/>
      <c r="L33" s="1059"/>
      <c r="M33" s="1075"/>
      <c r="N33" s="859"/>
      <c r="O33" s="859"/>
      <c r="P33" s="878"/>
      <c r="Q33" s="1579"/>
      <c r="R33" s="210"/>
      <c r="S33" s="859"/>
      <c r="T33" s="878"/>
    </row>
    <row r="34" spans="1:20" s="70" customFormat="1" ht="12.5" customHeight="1">
      <c r="A34" s="1746" t="s">
        <v>244</v>
      </c>
      <c r="B34" s="208" t="s">
        <v>252</v>
      </c>
      <c r="C34" s="387" t="s">
        <v>233</v>
      </c>
      <c r="D34" s="188" t="s">
        <v>253</v>
      </c>
      <c r="E34" s="747">
        <v>80148</v>
      </c>
      <c r="F34" s="173">
        <v>75172</v>
      </c>
      <c r="G34" s="210">
        <v>141330</v>
      </c>
      <c r="H34" s="184">
        <v>127708</v>
      </c>
      <c r="I34" s="747">
        <v>71054</v>
      </c>
      <c r="J34" s="173">
        <v>99784</v>
      </c>
      <c r="K34" s="859"/>
      <c r="L34" s="1059"/>
      <c r="M34" s="1075"/>
      <c r="N34" s="859"/>
      <c r="O34" s="859"/>
      <c r="P34" s="878"/>
      <c r="Q34" s="1579"/>
      <c r="R34" s="210"/>
      <c r="S34" s="859"/>
      <c r="T34" s="878"/>
    </row>
    <row r="35" spans="1:20" s="70" customFormat="1" ht="13" customHeight="1" thickBot="1">
      <c r="A35" s="1749" t="s">
        <v>244</v>
      </c>
      <c r="B35" s="392" t="s">
        <v>254</v>
      </c>
      <c r="C35" s="1203" t="s">
        <v>234</v>
      </c>
      <c r="D35" s="392" t="s">
        <v>255</v>
      </c>
      <c r="E35" s="746">
        <v>1035</v>
      </c>
      <c r="F35" s="1200">
        <v>1031</v>
      </c>
      <c r="G35" s="761">
        <v>1486</v>
      </c>
      <c r="H35" s="549">
        <v>1880</v>
      </c>
      <c r="I35" s="746">
        <v>1733</v>
      </c>
      <c r="J35" s="1200">
        <v>2416</v>
      </c>
      <c r="K35" s="860"/>
      <c r="L35" s="1060"/>
      <c r="M35" s="1076"/>
      <c r="N35" s="860"/>
      <c r="O35" s="860"/>
      <c r="P35" s="880"/>
      <c r="Q35" s="1581"/>
      <c r="R35" s="761"/>
      <c r="S35" s="860"/>
      <c r="T35" s="880"/>
    </row>
    <row r="36" spans="1:20" s="70" customFormat="1" ht="13" customHeight="1">
      <c r="A36" s="1746" t="s">
        <v>357</v>
      </c>
      <c r="B36" s="388" t="s">
        <v>350</v>
      </c>
      <c r="C36" s="388" t="s">
        <v>246</v>
      </c>
      <c r="D36" s="740" t="s">
        <v>231</v>
      </c>
      <c r="E36" s="748"/>
      <c r="F36" s="173"/>
      <c r="G36" s="546"/>
      <c r="H36" s="546"/>
      <c r="I36" s="748"/>
      <c r="J36" s="173"/>
      <c r="K36" s="636"/>
      <c r="L36" s="1062"/>
      <c r="M36" s="1084"/>
      <c r="N36" s="634"/>
      <c r="O36" s="634"/>
      <c r="P36" s="1050"/>
      <c r="Q36" s="1583"/>
      <c r="R36" s="181"/>
      <c r="S36" s="634"/>
      <c r="T36" s="1050"/>
    </row>
    <row r="37" spans="1:20" s="70" customFormat="1" ht="13" customHeight="1">
      <c r="A37" s="1746" t="s">
        <v>357</v>
      </c>
      <c r="B37" s="261" t="s">
        <v>350</v>
      </c>
      <c r="C37" s="261" t="s">
        <v>227</v>
      </c>
      <c r="D37" s="335" t="s">
        <v>231</v>
      </c>
      <c r="E37" s="748"/>
      <c r="F37" s="173"/>
      <c r="G37" s="546"/>
      <c r="H37" s="546"/>
      <c r="I37" s="748"/>
      <c r="J37" s="173"/>
      <c r="K37" s="636"/>
      <c r="L37" s="1062"/>
      <c r="M37" s="1085"/>
      <c r="N37" s="636"/>
      <c r="O37" s="636"/>
      <c r="P37" s="897"/>
      <c r="Q37" s="1583"/>
      <c r="R37" s="173"/>
      <c r="S37" s="636"/>
      <c r="T37" s="897"/>
    </row>
    <row r="38" spans="1:20" s="70" customFormat="1" ht="13" customHeight="1" thickBot="1">
      <c r="A38" s="1749" t="s">
        <v>357</v>
      </c>
      <c r="B38" s="1367" t="s">
        <v>350</v>
      </c>
      <c r="C38" s="1367" t="s">
        <v>233</v>
      </c>
      <c r="D38" s="399" t="s">
        <v>231</v>
      </c>
      <c r="E38" s="749"/>
      <c r="F38" s="759"/>
      <c r="G38" s="1202"/>
      <c r="H38" s="1202"/>
      <c r="I38" s="749"/>
      <c r="J38" s="759"/>
      <c r="K38" s="1172"/>
      <c r="L38" s="1063"/>
      <c r="M38" s="1086"/>
      <c r="N38" s="1077"/>
      <c r="O38" s="1077"/>
      <c r="P38" s="1087"/>
      <c r="Q38" s="1584"/>
      <c r="R38" s="1055"/>
      <c r="S38" s="1077"/>
      <c r="T38" s="1087"/>
    </row>
    <row r="39" spans="1:20" s="70" customFormat="1" ht="12.75" customHeight="1">
      <c r="A39" s="1748" t="s">
        <v>256</v>
      </c>
      <c r="B39" s="715" t="s">
        <v>298</v>
      </c>
      <c r="C39" s="719" t="s">
        <v>246</v>
      </c>
      <c r="D39" s="188" t="s">
        <v>247</v>
      </c>
      <c r="E39" s="744">
        <v>2000</v>
      </c>
      <c r="F39" s="182">
        <v>2000</v>
      </c>
      <c r="G39" s="419">
        <v>1062</v>
      </c>
      <c r="H39" s="548">
        <v>1851</v>
      </c>
      <c r="I39" s="744">
        <v>1701</v>
      </c>
      <c r="J39" s="182">
        <v>1674</v>
      </c>
      <c r="K39" s="861"/>
      <c r="L39" s="1061"/>
      <c r="M39" s="1074"/>
      <c r="N39" s="879"/>
      <c r="O39" s="879"/>
      <c r="P39" s="877"/>
      <c r="Q39" s="1578"/>
      <c r="R39" s="416"/>
      <c r="S39" s="879"/>
      <c r="T39" s="877"/>
    </row>
    <row r="40" spans="1:20" s="70" customFormat="1" ht="13" customHeight="1">
      <c r="A40" s="1746" t="s">
        <v>256</v>
      </c>
      <c r="B40" s="715" t="s">
        <v>299</v>
      </c>
      <c r="C40" s="916" t="s">
        <v>246</v>
      </c>
      <c r="D40" s="188" t="s">
        <v>300</v>
      </c>
      <c r="E40" s="745">
        <v>1000</v>
      </c>
      <c r="F40" s="174">
        <v>1000</v>
      </c>
      <c r="G40" s="210">
        <v>72</v>
      </c>
      <c r="H40" s="184">
        <v>197</v>
      </c>
      <c r="I40" s="745"/>
      <c r="J40" s="174"/>
      <c r="K40" s="859"/>
      <c r="L40" s="1059"/>
      <c r="M40" s="1075"/>
      <c r="N40" s="859"/>
      <c r="O40" s="859"/>
      <c r="P40" s="878"/>
      <c r="Q40" s="1579"/>
      <c r="R40" s="210"/>
      <c r="S40" s="859"/>
      <c r="T40" s="878"/>
    </row>
    <row r="41" spans="1:20" s="70" customFormat="1" ht="12.75" customHeight="1">
      <c r="A41" s="1746" t="s">
        <v>256</v>
      </c>
      <c r="B41" s="387" t="s">
        <v>299</v>
      </c>
      <c r="C41" s="208" t="s">
        <v>246</v>
      </c>
      <c r="D41" s="335" t="s">
        <v>257</v>
      </c>
      <c r="E41" s="745">
        <v>99941</v>
      </c>
      <c r="F41" s="173">
        <v>145394</v>
      </c>
      <c r="G41" s="210">
        <v>157482</v>
      </c>
      <c r="H41" s="184">
        <v>219975</v>
      </c>
      <c r="I41" s="745">
        <v>275804.79999999999</v>
      </c>
      <c r="J41" s="173">
        <v>643746.19999999995</v>
      </c>
      <c r="K41" s="859"/>
      <c r="L41" s="1059"/>
      <c r="M41" s="1075"/>
      <c r="N41" s="859"/>
      <c r="O41" s="859"/>
      <c r="P41" s="878"/>
      <c r="Q41" s="1585"/>
      <c r="R41" s="1586"/>
      <c r="S41" s="859"/>
      <c r="T41" s="878"/>
    </row>
    <row r="42" spans="1:20" s="70" customFormat="1" ht="14.5">
      <c r="A42" s="1746" t="s">
        <v>256</v>
      </c>
      <c r="B42" s="1369" t="s">
        <v>572</v>
      </c>
      <c r="C42" s="711" t="s">
        <v>246</v>
      </c>
      <c r="D42" s="335" t="s">
        <v>255</v>
      </c>
      <c r="E42" s="745"/>
      <c r="F42" s="173"/>
      <c r="G42" s="210"/>
      <c r="H42" s="184"/>
      <c r="I42" s="745"/>
      <c r="J42" s="173"/>
      <c r="K42" s="859"/>
      <c r="L42" s="1059"/>
      <c r="M42" s="1075"/>
      <c r="N42" s="859"/>
      <c r="O42" s="859"/>
      <c r="P42" s="878"/>
      <c r="Q42" s="1585"/>
      <c r="R42" s="1586"/>
      <c r="S42" s="859"/>
      <c r="T42" s="878"/>
    </row>
    <row r="43" spans="1:20" s="70" customFormat="1" ht="12.75" customHeight="1">
      <c r="A43" s="1746" t="s">
        <v>256</v>
      </c>
      <c r="B43" s="1368" t="s">
        <v>492</v>
      </c>
      <c r="C43" s="715" t="s">
        <v>238</v>
      </c>
      <c r="D43" s="335" t="s">
        <v>257</v>
      </c>
      <c r="E43" s="745"/>
      <c r="F43" s="174"/>
      <c r="G43" s="210"/>
      <c r="H43" s="184"/>
      <c r="I43" s="745"/>
      <c r="J43" s="174"/>
      <c r="K43" s="859"/>
      <c r="L43" s="1059"/>
      <c r="M43" s="1075"/>
      <c r="N43" s="859"/>
      <c r="O43" s="859"/>
      <c r="P43" s="878"/>
      <c r="Q43" s="1585"/>
      <c r="R43" s="1586"/>
      <c r="S43" s="859"/>
      <c r="T43" s="878"/>
    </row>
    <row r="44" spans="1:20" s="70" customFormat="1" ht="12.75" customHeight="1">
      <c r="A44" s="1746" t="s">
        <v>256</v>
      </c>
      <c r="B44" s="1369" t="s">
        <v>548</v>
      </c>
      <c r="C44" s="711" t="s">
        <v>232</v>
      </c>
      <c r="D44" s="395" t="s">
        <v>231</v>
      </c>
      <c r="E44" s="745">
        <v>148814</v>
      </c>
      <c r="F44" s="174">
        <v>198416</v>
      </c>
      <c r="G44" s="210">
        <v>173304</v>
      </c>
      <c r="H44" s="184">
        <v>189504</v>
      </c>
      <c r="I44" s="745">
        <v>155360</v>
      </c>
      <c r="J44" s="174">
        <v>147943</v>
      </c>
      <c r="K44" s="859"/>
      <c r="L44" s="1059"/>
      <c r="M44" s="1075"/>
      <c r="N44" s="859"/>
      <c r="O44" s="859"/>
      <c r="P44" s="878"/>
      <c r="Q44" s="1585"/>
      <c r="R44" s="1586"/>
      <c r="S44" s="859"/>
      <c r="T44" s="878"/>
    </row>
    <row r="45" spans="1:20" s="70" customFormat="1" ht="12.75" customHeight="1">
      <c r="A45" s="1746" t="s">
        <v>256</v>
      </c>
      <c r="B45" s="713" t="s">
        <v>549</v>
      </c>
      <c r="C45" s="720"/>
      <c r="D45" s="389"/>
      <c r="E45" s="745"/>
      <c r="F45" s="174"/>
      <c r="G45" s="210"/>
      <c r="H45" s="184"/>
      <c r="I45" s="745"/>
      <c r="J45" s="174"/>
      <c r="K45" s="859"/>
      <c r="L45" s="1059"/>
      <c r="M45" s="1075"/>
      <c r="N45" s="859"/>
      <c r="O45" s="859"/>
      <c r="P45" s="878"/>
      <c r="Q45" s="1585"/>
      <c r="R45" s="1586"/>
      <c r="S45" s="859"/>
      <c r="T45" s="878"/>
    </row>
    <row r="46" spans="1:20" s="70" customFormat="1" ht="12.75" customHeight="1">
      <c r="A46" s="1746" t="s">
        <v>256</v>
      </c>
      <c r="B46" s="713" t="s">
        <v>547</v>
      </c>
      <c r="C46" s="720" t="s">
        <v>227</v>
      </c>
      <c r="D46" s="389" t="s">
        <v>257</v>
      </c>
      <c r="E46" s="745">
        <v>101862</v>
      </c>
      <c r="F46" s="174">
        <v>187158</v>
      </c>
      <c r="G46" s="210">
        <v>301521</v>
      </c>
      <c r="H46" s="184">
        <v>385762</v>
      </c>
      <c r="I46" s="745">
        <v>642192.80000000005</v>
      </c>
      <c r="J46" s="174">
        <v>706442.2</v>
      </c>
      <c r="K46" s="859"/>
      <c r="L46" s="1059"/>
      <c r="M46" s="1075"/>
      <c r="N46" s="859"/>
      <c r="O46" s="859"/>
      <c r="P46" s="878"/>
      <c r="Q46" s="1585"/>
      <c r="R46" s="1586"/>
      <c r="S46" s="859"/>
      <c r="T46" s="878"/>
    </row>
    <row r="47" spans="1:20" s="70" customFormat="1" ht="12.75" customHeight="1">
      <c r="A47" s="1746" t="s">
        <v>256</v>
      </c>
      <c r="B47" s="915" t="s">
        <v>505</v>
      </c>
      <c r="C47" s="916" t="s">
        <v>506</v>
      </c>
      <c r="D47" s="188" t="s">
        <v>257</v>
      </c>
      <c r="E47" s="745"/>
      <c r="F47" s="174"/>
      <c r="G47" s="210"/>
      <c r="H47" s="184"/>
      <c r="I47" s="745"/>
      <c r="J47" s="174"/>
      <c r="K47" s="859"/>
      <c r="L47" s="1059"/>
      <c r="M47" s="1075"/>
      <c r="N47" s="859"/>
      <c r="O47" s="859"/>
      <c r="P47" s="878"/>
      <c r="Q47" s="1585"/>
      <c r="R47" s="1586"/>
      <c r="S47" s="859"/>
      <c r="T47" s="878"/>
    </row>
    <row r="48" spans="1:20" s="70" customFormat="1" ht="12.75" customHeight="1">
      <c r="A48" s="1746" t="s">
        <v>256</v>
      </c>
      <c r="B48" s="713" t="s">
        <v>258</v>
      </c>
      <c r="C48" s="720" t="s">
        <v>233</v>
      </c>
      <c r="D48" s="389" t="s">
        <v>247</v>
      </c>
      <c r="E48" s="745">
        <v>20174</v>
      </c>
      <c r="F48" s="400">
        <v>18351</v>
      </c>
      <c r="G48" s="210">
        <v>15834</v>
      </c>
      <c r="H48" s="184">
        <v>12990</v>
      </c>
      <c r="I48" s="745">
        <v>9768</v>
      </c>
      <c r="J48" s="400">
        <v>11011</v>
      </c>
      <c r="K48" s="859"/>
      <c r="L48" s="1059"/>
      <c r="M48" s="1075"/>
      <c r="N48" s="859"/>
      <c r="O48" s="859"/>
      <c r="P48" s="878"/>
      <c r="Q48" s="1585"/>
      <c r="R48" s="1586"/>
      <c r="S48" s="859"/>
      <c r="T48" s="878"/>
    </row>
    <row r="49" spans="1:20" s="70" customFormat="1" ht="12.75" customHeight="1">
      <c r="A49" s="1746" t="s">
        <v>256</v>
      </c>
      <c r="B49" s="915" t="s">
        <v>258</v>
      </c>
      <c r="C49" s="916" t="s">
        <v>233</v>
      </c>
      <c r="D49" s="188" t="s">
        <v>508</v>
      </c>
      <c r="E49" s="745">
        <v>12780</v>
      </c>
      <c r="F49" s="400">
        <v>15280</v>
      </c>
      <c r="G49" s="210">
        <v>15512</v>
      </c>
      <c r="H49" s="184">
        <v>16759</v>
      </c>
      <c r="I49" s="745">
        <v>14006</v>
      </c>
      <c r="J49" s="400">
        <v>16620</v>
      </c>
      <c r="K49" s="859"/>
      <c r="L49" s="1059"/>
      <c r="M49" s="1075"/>
      <c r="N49" s="859"/>
      <c r="O49" s="859"/>
      <c r="P49" s="878"/>
      <c r="Q49" s="1585"/>
      <c r="R49" s="1586"/>
      <c r="S49" s="859"/>
      <c r="T49" s="878"/>
    </row>
    <row r="50" spans="1:20" s="70" customFormat="1" ht="12.75" customHeight="1">
      <c r="A50" s="1746" t="s">
        <v>256</v>
      </c>
      <c r="B50" s="915" t="s">
        <v>258</v>
      </c>
      <c r="C50" s="916" t="s">
        <v>233</v>
      </c>
      <c r="D50" s="188" t="s">
        <v>507</v>
      </c>
      <c r="E50" s="745">
        <v>6107</v>
      </c>
      <c r="F50" s="174">
        <v>5338</v>
      </c>
      <c r="G50" s="174">
        <v>3511</v>
      </c>
      <c r="H50" s="1015">
        <v>2915</v>
      </c>
      <c r="I50" s="745">
        <v>4307</v>
      </c>
      <c r="J50" s="174">
        <v>4506</v>
      </c>
      <c r="K50" s="210"/>
      <c r="L50" s="1059"/>
      <c r="M50" s="1075"/>
      <c r="N50" s="859"/>
      <c r="O50" s="859"/>
      <c r="P50" s="878"/>
      <c r="Q50" s="1585"/>
      <c r="R50" s="1586"/>
      <c r="S50" s="859"/>
      <c r="T50" s="878"/>
    </row>
    <row r="51" spans="1:20" s="70" customFormat="1" ht="12.75" customHeight="1">
      <c r="A51" s="1746" t="s">
        <v>256</v>
      </c>
      <c r="B51" s="917" t="s">
        <v>258</v>
      </c>
      <c r="C51" s="208" t="s">
        <v>233</v>
      </c>
      <c r="D51" s="335" t="s">
        <v>257</v>
      </c>
      <c r="E51" s="745">
        <v>57278</v>
      </c>
      <c r="F51" s="174">
        <v>98074</v>
      </c>
      <c r="G51" s="210">
        <v>102827</v>
      </c>
      <c r="H51" s="184">
        <v>104173</v>
      </c>
      <c r="I51" s="745">
        <v>103722</v>
      </c>
      <c r="J51" s="174">
        <v>93303</v>
      </c>
      <c r="K51" s="859"/>
      <c r="L51" s="1059"/>
      <c r="M51" s="1075"/>
      <c r="N51" s="859"/>
      <c r="O51" s="859"/>
      <c r="P51" s="878"/>
      <c r="Q51" s="1585"/>
      <c r="R51" s="1586"/>
      <c r="S51" s="859"/>
      <c r="T51" s="878"/>
    </row>
    <row r="52" spans="1:20" s="70" customFormat="1" ht="12.75" customHeight="1" thickBot="1">
      <c r="A52" s="1746" t="s">
        <v>256</v>
      </c>
      <c r="B52" s="944" t="s">
        <v>557</v>
      </c>
      <c r="C52" s="916" t="s">
        <v>233</v>
      </c>
      <c r="D52" s="188" t="s">
        <v>257</v>
      </c>
      <c r="E52" s="750"/>
      <c r="F52" s="183"/>
      <c r="G52" s="414"/>
      <c r="H52" s="945"/>
      <c r="I52" s="750"/>
      <c r="J52" s="183"/>
      <c r="K52" s="627"/>
      <c r="L52" s="1064"/>
      <c r="M52" s="1045"/>
      <c r="N52" s="880"/>
      <c r="O52" s="1045"/>
      <c r="P52" s="880"/>
      <c r="Q52" s="1587"/>
      <c r="R52" s="1588"/>
      <c r="S52" s="860"/>
      <c r="T52" s="880"/>
    </row>
    <row r="53" spans="1:20" s="70" customFormat="1" ht="12.75" customHeight="1">
      <c r="A53" s="1746" t="s">
        <v>256</v>
      </c>
      <c r="B53" s="944" t="s">
        <v>520</v>
      </c>
      <c r="C53" s="916" t="s">
        <v>493</v>
      </c>
      <c r="D53" s="188" t="s">
        <v>257</v>
      </c>
      <c r="E53" s="750"/>
      <c r="F53" s="183"/>
      <c r="G53" s="414"/>
      <c r="H53" s="945"/>
      <c r="I53" s="750"/>
      <c r="J53" s="183"/>
      <c r="K53" s="627"/>
      <c r="L53" s="1064"/>
      <c r="M53" s="1075"/>
      <c r="N53" s="859"/>
      <c r="O53" s="859"/>
      <c r="P53" s="878"/>
      <c r="Q53" s="1585"/>
      <c r="R53" s="1586"/>
      <c r="S53" s="859"/>
      <c r="T53" s="878"/>
    </row>
    <row r="54" spans="1:20" s="70" customFormat="1" ht="12.75" customHeight="1">
      <c r="A54" s="1746" t="s">
        <v>256</v>
      </c>
      <c r="B54" s="1450" t="s">
        <v>414</v>
      </c>
      <c r="C54" s="386" t="s">
        <v>234</v>
      </c>
      <c r="D54" s="1451" t="s">
        <v>255</v>
      </c>
      <c r="E54" s="750"/>
      <c r="F54" s="183"/>
      <c r="G54" s="627">
        <v>708</v>
      </c>
      <c r="H54" s="628">
        <v>1330</v>
      </c>
      <c r="I54" s="750">
        <v>1368</v>
      </c>
      <c r="J54" s="183">
        <v>1196</v>
      </c>
      <c r="K54" s="627"/>
      <c r="L54" s="1065"/>
      <c r="M54" s="1075"/>
      <c r="N54" s="859"/>
      <c r="O54" s="859"/>
      <c r="P54" s="878"/>
      <c r="Q54" s="1585"/>
      <c r="R54" s="1586"/>
      <c r="S54" s="859"/>
      <c r="T54" s="878"/>
    </row>
    <row r="55" spans="1:20" s="70" customFormat="1" ht="13.5" customHeight="1" thickBot="1">
      <c r="A55" s="1749" t="s">
        <v>256</v>
      </c>
      <c r="B55" s="1453" t="s">
        <v>259</v>
      </c>
      <c r="C55" s="1454" t="s">
        <v>234</v>
      </c>
      <c r="D55" s="1455" t="s">
        <v>255</v>
      </c>
      <c r="E55" s="746">
        <v>3180</v>
      </c>
      <c r="F55" s="760">
        <v>1282</v>
      </c>
      <c r="G55" s="761">
        <v>1905</v>
      </c>
      <c r="H55" s="549">
        <v>1867</v>
      </c>
      <c r="I55" s="746">
        <v>1314</v>
      </c>
      <c r="J55" s="760">
        <v>989</v>
      </c>
      <c r="K55" s="860"/>
      <c r="L55" s="1060"/>
      <c r="M55" s="1076"/>
      <c r="N55" s="860"/>
      <c r="O55" s="860"/>
      <c r="P55" s="880"/>
      <c r="Q55" s="1589"/>
      <c r="R55" s="1588"/>
      <c r="S55" s="860"/>
      <c r="T55" s="880"/>
    </row>
    <row r="56" spans="1:20" s="70" customFormat="1" ht="13" customHeight="1">
      <c r="A56" s="1748" t="s">
        <v>351</v>
      </c>
      <c r="B56" s="1452" t="s">
        <v>351</v>
      </c>
      <c r="C56" s="1452" t="s">
        <v>246</v>
      </c>
      <c r="D56" s="739" t="s">
        <v>231</v>
      </c>
      <c r="E56" s="745"/>
      <c r="F56" s="173"/>
      <c r="G56" s="543"/>
      <c r="H56" s="544"/>
      <c r="I56" s="745"/>
      <c r="J56" s="173"/>
      <c r="K56" s="859"/>
      <c r="L56" s="1066"/>
      <c r="M56" s="1088"/>
      <c r="N56" s="861"/>
      <c r="O56" s="824"/>
      <c r="P56" s="1089"/>
      <c r="Q56" s="1582"/>
      <c r="R56" s="419"/>
      <c r="S56" s="861"/>
      <c r="T56" s="1083"/>
    </row>
    <row r="57" spans="1:20" s="70" customFormat="1" ht="13" customHeight="1">
      <c r="A57" s="1746" t="s">
        <v>351</v>
      </c>
      <c r="B57" s="1370" t="s">
        <v>351</v>
      </c>
      <c r="C57" s="1371" t="s">
        <v>227</v>
      </c>
      <c r="D57" s="739" t="s">
        <v>231</v>
      </c>
      <c r="E57" s="745"/>
      <c r="F57" s="173"/>
      <c r="G57" s="543"/>
      <c r="H57" s="544"/>
      <c r="I57" s="745"/>
      <c r="J57" s="173"/>
      <c r="K57" s="859"/>
      <c r="L57" s="1066"/>
      <c r="M57" s="1075"/>
      <c r="N57" s="859"/>
      <c r="O57" s="859"/>
      <c r="P57" s="878"/>
      <c r="Q57" s="1579"/>
      <c r="R57" s="210"/>
      <c r="S57" s="859"/>
      <c r="T57" s="878"/>
    </row>
    <row r="58" spans="1:20" s="70" customFormat="1" ht="13" customHeight="1" thickBot="1">
      <c r="A58" s="1752" t="s">
        <v>544</v>
      </c>
      <c r="B58" s="1448" t="s">
        <v>544</v>
      </c>
      <c r="C58" s="1448" t="s">
        <v>227</v>
      </c>
      <c r="D58" s="1449" t="s">
        <v>553</v>
      </c>
      <c r="E58" s="746"/>
      <c r="F58" s="1200"/>
      <c r="G58" s="825"/>
      <c r="H58" s="545"/>
      <c r="I58" s="746"/>
      <c r="J58" s="1200"/>
      <c r="K58" s="860"/>
      <c r="L58" s="1067"/>
      <c r="M58" s="1081"/>
      <c r="N58" s="627"/>
      <c r="O58" s="627"/>
      <c r="P58" s="876"/>
      <c r="Q58" s="1580"/>
      <c r="R58" s="414"/>
      <c r="S58" s="627"/>
      <c r="T58" s="876"/>
    </row>
    <row r="59" spans="1:20" s="70" customFormat="1" ht="13" customHeight="1">
      <c r="A59" s="1748" t="s">
        <v>353</v>
      </c>
      <c r="B59" s="1372" t="s">
        <v>545</v>
      </c>
      <c r="C59" s="1372" t="s">
        <v>246</v>
      </c>
      <c r="D59" s="739" t="s">
        <v>231</v>
      </c>
      <c r="E59" s="745"/>
      <c r="F59" s="173"/>
      <c r="G59" s="543"/>
      <c r="H59" s="544"/>
      <c r="I59" s="745"/>
      <c r="J59" s="173"/>
      <c r="K59" s="859"/>
      <c r="L59" s="1066"/>
      <c r="M59" s="1074"/>
      <c r="N59" s="879"/>
      <c r="O59" s="879"/>
      <c r="P59" s="877"/>
      <c r="Q59" s="1578"/>
      <c r="R59" s="416"/>
      <c r="S59" s="879"/>
      <c r="T59" s="877"/>
    </row>
    <row r="60" spans="1:20" s="70" customFormat="1" ht="13" customHeight="1">
      <c r="A60" s="1746" t="s">
        <v>353</v>
      </c>
      <c r="B60" s="1372" t="s">
        <v>573</v>
      </c>
      <c r="C60" s="1371" t="s">
        <v>246</v>
      </c>
      <c r="D60" s="739" t="s">
        <v>231</v>
      </c>
      <c r="E60" s="745"/>
      <c r="F60" s="173"/>
      <c r="G60" s="543"/>
      <c r="H60" s="544"/>
      <c r="I60" s="745"/>
      <c r="J60" s="173"/>
      <c r="K60" s="859"/>
      <c r="L60" s="1066"/>
      <c r="M60" s="1082"/>
      <c r="N60" s="861"/>
      <c r="O60" s="861"/>
      <c r="P60" s="1083"/>
      <c r="Q60" s="1582"/>
      <c r="R60" s="419"/>
      <c r="S60" s="861"/>
      <c r="T60" s="1083"/>
    </row>
    <row r="61" spans="1:20" s="70" customFormat="1" ht="13" customHeight="1">
      <c r="A61" s="1753" t="s">
        <v>353</v>
      </c>
      <c r="B61" s="1372" t="s">
        <v>546</v>
      </c>
      <c r="C61" s="1371" t="s">
        <v>352</v>
      </c>
      <c r="D61" s="739" t="s">
        <v>231</v>
      </c>
      <c r="E61" s="745"/>
      <c r="F61" s="173"/>
      <c r="G61" s="543"/>
      <c r="H61" s="544"/>
      <c r="I61" s="745"/>
      <c r="J61" s="173"/>
      <c r="K61" s="859"/>
      <c r="L61" s="1066"/>
      <c r="M61" s="1075"/>
      <c r="N61" s="859"/>
      <c r="O61" s="859"/>
      <c r="P61" s="878"/>
      <c r="Q61" s="1579"/>
      <c r="R61" s="210"/>
      <c r="S61" s="859"/>
      <c r="T61" s="878"/>
    </row>
    <row r="62" spans="1:20" s="70" customFormat="1" ht="13" customHeight="1">
      <c r="A62" s="1746" t="s">
        <v>353</v>
      </c>
      <c r="B62" s="1372" t="s">
        <v>550</v>
      </c>
      <c r="C62" s="1371" t="s">
        <v>227</v>
      </c>
      <c r="D62" s="739" t="s">
        <v>231</v>
      </c>
      <c r="E62" s="745"/>
      <c r="F62" s="1055"/>
      <c r="G62" s="819"/>
      <c r="H62" s="1018"/>
      <c r="I62" s="750"/>
      <c r="J62" s="1055"/>
      <c r="K62" s="627"/>
      <c r="L62" s="1068"/>
      <c r="M62" s="1075"/>
      <c r="N62" s="859"/>
      <c r="O62" s="859"/>
      <c r="P62" s="878"/>
      <c r="Q62" s="1579"/>
      <c r="R62" s="210"/>
      <c r="S62" s="859"/>
      <c r="T62" s="878"/>
    </row>
    <row r="63" spans="1:20" s="70" customFormat="1" ht="13" customHeight="1">
      <c r="A63" s="1746" t="s">
        <v>353</v>
      </c>
      <c r="B63" s="1372" t="s">
        <v>551</v>
      </c>
      <c r="C63" s="1371" t="s">
        <v>233</v>
      </c>
      <c r="D63" s="739" t="s">
        <v>231</v>
      </c>
      <c r="E63" s="745"/>
      <c r="F63" s="1055"/>
      <c r="G63" s="819"/>
      <c r="H63" s="1018"/>
      <c r="I63" s="750"/>
      <c r="J63" s="1055"/>
      <c r="K63" s="627"/>
      <c r="L63" s="1068"/>
      <c r="M63" s="1075"/>
      <c r="N63" s="859"/>
      <c r="O63" s="859"/>
      <c r="P63" s="878"/>
      <c r="Q63" s="1579"/>
      <c r="R63" s="210"/>
      <c r="S63" s="859"/>
      <c r="T63" s="878"/>
    </row>
    <row r="64" spans="1:20" s="70" customFormat="1" ht="13" customHeight="1">
      <c r="A64" s="1746" t="s">
        <v>353</v>
      </c>
      <c r="B64" s="1372" t="s">
        <v>552</v>
      </c>
      <c r="C64" s="1371" t="s">
        <v>233</v>
      </c>
      <c r="D64" s="739" t="s">
        <v>231</v>
      </c>
      <c r="E64" s="745"/>
      <c r="F64" s="1055"/>
      <c r="G64" s="819"/>
      <c r="H64" s="1018"/>
      <c r="I64" s="750"/>
      <c r="J64" s="1055"/>
      <c r="K64" s="627"/>
      <c r="L64" s="1068"/>
      <c r="M64" s="1075"/>
      <c r="N64" s="859"/>
      <c r="O64" s="859"/>
      <c r="P64" s="878"/>
      <c r="Q64" s="1579"/>
      <c r="R64" s="210"/>
      <c r="S64" s="859"/>
      <c r="T64" s="878"/>
    </row>
    <row r="65" spans="1:20" s="70" customFormat="1" ht="13" customHeight="1" thickBot="1">
      <c r="A65" s="1749" t="s">
        <v>656</v>
      </c>
      <c r="B65" s="721" t="s">
        <v>465</v>
      </c>
      <c r="C65" s="721" t="s">
        <v>231</v>
      </c>
      <c r="D65" s="742" t="s">
        <v>231</v>
      </c>
      <c r="E65" s="746"/>
      <c r="F65" s="1200"/>
      <c r="G65" s="825"/>
      <c r="H65" s="545"/>
      <c r="I65" s="746"/>
      <c r="J65" s="1200"/>
      <c r="K65" s="860"/>
      <c r="L65" s="1067"/>
      <c r="M65" s="1078"/>
      <c r="N65" s="860"/>
      <c r="O65" s="825"/>
      <c r="P65" s="826"/>
      <c r="Q65" s="1581"/>
      <c r="R65" s="761"/>
      <c r="S65" s="860"/>
      <c r="T65" s="880"/>
    </row>
    <row r="66" spans="1:20" ht="13" thickBot="1">
      <c r="A66" s="189" t="s">
        <v>204</v>
      </c>
      <c r="B66" s="398" t="s">
        <v>231</v>
      </c>
      <c r="C66" s="386" t="s">
        <v>260</v>
      </c>
      <c r="D66" s="385" t="s">
        <v>231</v>
      </c>
      <c r="E66" s="751">
        <v>106928</v>
      </c>
      <c r="F66" s="191">
        <v>106477</v>
      </c>
      <c r="G66" s="607">
        <v>100000</v>
      </c>
      <c r="H66" s="608">
        <v>100000</v>
      </c>
      <c r="I66" s="751">
        <v>115764</v>
      </c>
      <c r="J66" s="191">
        <v>132714</v>
      </c>
      <c r="K66" s="863"/>
      <c r="L66" s="1069"/>
      <c r="M66" s="1090"/>
      <c r="N66" s="863"/>
      <c r="O66" s="863"/>
      <c r="P66" s="882"/>
      <c r="Q66" s="1590"/>
      <c r="R66" s="607"/>
      <c r="S66" s="863"/>
      <c r="T66" s="882"/>
    </row>
    <row r="67" spans="1:20" ht="13" thickBot="1">
      <c r="A67" s="757" t="s">
        <v>459</v>
      </c>
      <c r="B67" s="192"/>
      <c r="C67" s="192"/>
      <c r="D67" s="756"/>
      <c r="E67" s="752">
        <f t="shared" ref="E67:T67" si="0">SUM(E9:E66)</f>
        <v>8687233</v>
      </c>
      <c r="F67" s="193">
        <f t="shared" si="0"/>
        <v>9198381</v>
      </c>
      <c r="G67" s="176">
        <f t="shared" si="0"/>
        <v>9276437</v>
      </c>
      <c r="H67" s="177">
        <f t="shared" si="0"/>
        <v>9711985</v>
      </c>
      <c r="I67" s="752">
        <f t="shared" si="0"/>
        <v>10826860.600000001</v>
      </c>
      <c r="J67" s="193">
        <f t="shared" si="0"/>
        <v>11966306.899999999</v>
      </c>
      <c r="K67" s="176"/>
      <c r="L67" s="1070"/>
      <c r="M67" s="1079"/>
      <c r="N67" s="176"/>
      <c r="O67" s="176"/>
      <c r="P67" s="1080"/>
      <c r="Q67" s="1500"/>
      <c r="R67" s="871"/>
      <c r="S67" s="1591"/>
      <c r="T67" s="608"/>
    </row>
    <row r="68" spans="1:20" ht="15.5">
      <c r="A68" s="1204"/>
    </row>
    <row r="69" spans="1:20" ht="15.5">
      <c r="E69" s="940"/>
      <c r="F69" s="940"/>
      <c r="G69" s="940"/>
      <c r="H69" s="940"/>
      <c r="I69" s="940"/>
      <c r="J69" s="940"/>
      <c r="K69" s="940"/>
      <c r="L69" s="940"/>
      <c r="M69" s="940"/>
      <c r="N69" s="940"/>
      <c r="O69" s="1019"/>
      <c r="P69"/>
      <c r="Q69" s="1019"/>
      <c r="R69" s="14"/>
      <c r="S69" s="1019"/>
      <c r="T69" s="14"/>
    </row>
    <row r="70" spans="1:20" ht="16" thickBot="1">
      <c r="A70" s="768" t="str">
        <f>$A$6</f>
        <v>Ethernet  transceivers</v>
      </c>
      <c r="I70" s="1744" t="s">
        <v>360</v>
      </c>
      <c r="O70" s="1131" t="str">
        <f>I70</f>
        <v>ASPs: Based on vendor survey data</v>
      </c>
      <c r="Q70"/>
      <c r="R70"/>
      <c r="S70"/>
      <c r="T70"/>
    </row>
    <row r="71" spans="1:20" ht="13.5" thickBot="1">
      <c r="A71" s="722" t="s">
        <v>208</v>
      </c>
      <c r="B71" s="712" t="s">
        <v>226</v>
      </c>
      <c r="C71" s="712" t="s">
        <v>220</v>
      </c>
      <c r="D71" s="718" t="s">
        <v>221</v>
      </c>
      <c r="E71" s="734" t="s">
        <v>129</v>
      </c>
      <c r="F71" s="137" t="s">
        <v>130</v>
      </c>
      <c r="G71" s="137" t="s">
        <v>131</v>
      </c>
      <c r="H71" s="401" t="s">
        <v>132</v>
      </c>
      <c r="I71" s="734" t="str">
        <f t="shared" ref="I71:N71" si="1">I7</f>
        <v>1Q 18</v>
      </c>
      <c r="J71" s="137" t="str">
        <f t="shared" si="1"/>
        <v>2Q 18</v>
      </c>
      <c r="K71" s="137" t="str">
        <f t="shared" si="1"/>
        <v>3Q 18</v>
      </c>
      <c r="L71" s="171" t="str">
        <f t="shared" si="1"/>
        <v>4Q 18</v>
      </c>
      <c r="M71" s="136" t="str">
        <f t="shared" si="1"/>
        <v>1Q 19</v>
      </c>
      <c r="N71" s="137" t="str">
        <f t="shared" si="1"/>
        <v>2Q 19</v>
      </c>
      <c r="O71" s="137" t="s">
        <v>139</v>
      </c>
      <c r="P71" s="142" t="s">
        <v>140</v>
      </c>
      <c r="Q71" s="136" t="s">
        <v>141</v>
      </c>
      <c r="R71" s="137" t="s">
        <v>142</v>
      </c>
      <c r="S71" s="136" t="s">
        <v>143</v>
      </c>
      <c r="T71" s="142" t="s">
        <v>144</v>
      </c>
    </row>
    <row r="72" spans="1:20" ht="25.5" thickBot="1">
      <c r="A72" s="754" t="str">
        <f t="shared" ref="A72:D91" si="2">A8</f>
        <v>GigE over copper</v>
      </c>
      <c r="B72" s="754" t="str">
        <f t="shared" si="2"/>
        <v>1000BASE-T</v>
      </c>
      <c r="C72" s="754" t="str">
        <f t="shared" si="2"/>
        <v xml:space="preserve">100m </v>
      </c>
      <c r="D72" s="754" t="str">
        <f t="shared" si="2"/>
        <v>all</v>
      </c>
      <c r="E72" s="735">
        <v>18.81313930496642</v>
      </c>
      <c r="F72" s="602">
        <v>19.143786850030217</v>
      </c>
      <c r="G72" s="602">
        <v>20.179869425160629</v>
      </c>
      <c r="H72" s="603">
        <v>19.817592035388877</v>
      </c>
      <c r="I72" s="735">
        <v>19.288286532592291</v>
      </c>
      <c r="J72" s="602">
        <v>17.524978394935356</v>
      </c>
      <c r="K72" s="862"/>
      <c r="L72" s="1056"/>
      <c r="M72" s="1091"/>
      <c r="N72" s="1092"/>
      <c r="O72" s="857"/>
      <c r="P72" s="1073"/>
      <c r="Q72" s="1592"/>
      <c r="R72" s="1593"/>
      <c r="S72" s="857"/>
      <c r="T72" s="1073"/>
    </row>
    <row r="73" spans="1:20" ht="12.5" customHeight="1">
      <c r="A73" s="1750" t="str">
        <f t="shared" si="2"/>
        <v>1 GbE</v>
      </c>
      <c r="B73" s="188" t="str">
        <f t="shared" si="2"/>
        <v>GbE  single rate</v>
      </c>
      <c r="C73" s="188" t="str">
        <f t="shared" si="2"/>
        <v>500 m</v>
      </c>
      <c r="D73" s="188" t="str">
        <f t="shared" si="2"/>
        <v>SFP</v>
      </c>
      <c r="E73" s="736">
        <v>10.418059885233207</v>
      </c>
      <c r="F73" s="175">
        <v>9.986676571824777</v>
      </c>
      <c r="G73" s="175">
        <v>7.2689104387359764</v>
      </c>
      <c r="H73" s="175">
        <v>8.47584282513834</v>
      </c>
      <c r="I73" s="736">
        <v>8.7259312210430089</v>
      </c>
      <c r="J73" s="175">
        <v>8.7364172466696779</v>
      </c>
      <c r="K73" s="1205"/>
      <c r="L73" s="1057"/>
      <c r="M73" s="1095"/>
      <c r="N73" s="1206"/>
      <c r="O73" s="1206"/>
      <c r="P73" s="1207"/>
      <c r="Q73" s="1594"/>
      <c r="R73" s="1595"/>
      <c r="S73" s="1206"/>
      <c r="T73" s="1207"/>
    </row>
    <row r="74" spans="1:20" ht="12.5" customHeight="1">
      <c r="A74" s="1750" t="str">
        <f t="shared" si="2"/>
        <v>1 GbE</v>
      </c>
      <c r="B74" s="188" t="str">
        <f t="shared" si="2"/>
        <v>GbE  single rate</v>
      </c>
      <c r="C74" s="188" t="str">
        <f t="shared" si="2"/>
        <v>10 km</v>
      </c>
      <c r="D74" s="188" t="str">
        <f t="shared" si="2"/>
        <v>SFP</v>
      </c>
      <c r="E74" s="736">
        <v>10.750244735659422</v>
      </c>
      <c r="F74" s="175">
        <v>10.357870537865555</v>
      </c>
      <c r="G74" s="175">
        <v>9.1805056207792735</v>
      </c>
      <c r="H74" s="175">
        <v>8.986388958330819</v>
      </c>
      <c r="I74" s="736">
        <v>8.5322971069245028</v>
      </c>
      <c r="J74" s="175">
        <v>8.3293416601012602</v>
      </c>
      <c r="K74" s="1205"/>
      <c r="L74" s="1057"/>
      <c r="M74" s="1094"/>
      <c r="N74" s="1209"/>
      <c r="O74" s="1209"/>
      <c r="P74" s="1210"/>
      <c r="Q74" s="1596"/>
      <c r="R74" s="1291"/>
      <c r="S74" s="1209"/>
      <c r="T74" s="1210"/>
    </row>
    <row r="75" spans="1:20" ht="12.5" customHeight="1">
      <c r="A75" s="1750" t="str">
        <f t="shared" si="2"/>
        <v>1 GbE</v>
      </c>
      <c r="B75" s="188" t="str">
        <f t="shared" si="2"/>
        <v>GbE  single rate</v>
      </c>
      <c r="C75" s="188" t="str">
        <f t="shared" si="2"/>
        <v>40 km</v>
      </c>
      <c r="D75" s="188" t="str">
        <f t="shared" si="2"/>
        <v>SFP</v>
      </c>
      <c r="E75" s="736">
        <v>11.618184039497542</v>
      </c>
      <c r="F75" s="175">
        <v>11.240647641362825</v>
      </c>
      <c r="G75" s="175">
        <v>11.089496081465581</v>
      </c>
      <c r="H75" s="175">
        <v>11.072520369838912</v>
      </c>
      <c r="I75" s="736">
        <v>9.7899092014558278</v>
      </c>
      <c r="J75" s="175">
        <v>9.8717464845392868</v>
      </c>
      <c r="K75" s="1205"/>
      <c r="L75" s="1057"/>
      <c r="M75" s="1094"/>
      <c r="N75" s="1209"/>
      <c r="O75" s="1209"/>
      <c r="P75" s="1210"/>
      <c r="Q75" s="1596"/>
      <c r="R75" s="1291"/>
      <c r="S75" s="1209"/>
      <c r="T75" s="1210"/>
    </row>
    <row r="76" spans="1:20" ht="12.5" customHeight="1" thickBot="1">
      <c r="A76" s="1750" t="str">
        <f t="shared" si="2"/>
        <v>1 GbE</v>
      </c>
      <c r="B76" s="188" t="str">
        <f t="shared" si="2"/>
        <v>GbE  single rate</v>
      </c>
      <c r="C76" s="188" t="str">
        <f t="shared" si="2"/>
        <v>80 km</v>
      </c>
      <c r="D76" s="188" t="str">
        <f t="shared" si="2"/>
        <v>SFP</v>
      </c>
      <c r="E76" s="737">
        <v>47.351477446207021</v>
      </c>
      <c r="F76" s="758">
        <v>42.032993882358809</v>
      </c>
      <c r="G76" s="758">
        <v>39.71670123547463</v>
      </c>
      <c r="H76" s="758">
        <v>39.51190225503705</v>
      </c>
      <c r="I76" s="737">
        <v>35.207053509685672</v>
      </c>
      <c r="J76" s="758">
        <v>33.199125012717836</v>
      </c>
      <c r="K76" s="1211"/>
      <c r="L76" s="1058"/>
      <c r="M76" s="1096"/>
      <c r="N76" s="1212"/>
      <c r="O76" s="1212"/>
      <c r="P76" s="1213"/>
      <c r="Q76" s="1597"/>
      <c r="R76" s="1598"/>
      <c r="S76" s="1212"/>
      <c r="T76" s="1213"/>
    </row>
    <row r="77" spans="1:20" ht="12.5" customHeight="1">
      <c r="A77" s="1746" t="str">
        <f t="shared" si="2"/>
        <v>10GbE</v>
      </c>
      <c r="B77" s="715" t="str">
        <f t="shared" si="2"/>
        <v>10 GbE SR</v>
      </c>
      <c r="C77" s="715" t="str">
        <f t="shared" si="2"/>
        <v>300 m</v>
      </c>
      <c r="D77" s="172" t="str">
        <f t="shared" si="2"/>
        <v>XFP</v>
      </c>
      <c r="E77" s="736">
        <v>57.286610878661087</v>
      </c>
      <c r="F77" s="175">
        <v>58.087817280040014</v>
      </c>
      <c r="G77" s="175">
        <v>58.824289665577091</v>
      </c>
      <c r="H77" s="402">
        <v>61.069190600522191</v>
      </c>
      <c r="I77" s="736">
        <v>54.528166031342664</v>
      </c>
      <c r="J77" s="175">
        <v>56.823154386727524</v>
      </c>
      <c r="K77" s="1209"/>
      <c r="L77" s="1057"/>
      <c r="M77" s="1094"/>
      <c r="N77" s="1209"/>
      <c r="O77" s="1209"/>
      <c r="P77" s="1210"/>
      <c r="Q77" s="1596"/>
      <c r="R77" s="1291"/>
      <c r="S77" s="1209"/>
      <c r="T77" s="1210"/>
    </row>
    <row r="78" spans="1:20" ht="12.5" customHeight="1">
      <c r="A78" s="1746" t="str">
        <f t="shared" si="2"/>
        <v>10GbE</v>
      </c>
      <c r="B78" s="715" t="str">
        <f t="shared" si="2"/>
        <v>10 GbE SR</v>
      </c>
      <c r="C78" s="715" t="str">
        <f t="shared" si="2"/>
        <v>300 m</v>
      </c>
      <c r="D78" s="172" t="str">
        <f t="shared" si="2"/>
        <v xml:space="preserve">SFP+ </v>
      </c>
      <c r="E78" s="736">
        <v>17.332131838836073</v>
      </c>
      <c r="F78" s="175">
        <v>16.370712676459057</v>
      </c>
      <c r="G78" s="175">
        <v>14.065644466303539</v>
      </c>
      <c r="H78" s="402">
        <v>15.664197022593532</v>
      </c>
      <c r="I78" s="736">
        <v>14.173392211732741</v>
      </c>
      <c r="J78" s="175">
        <v>13.560731092374075</v>
      </c>
      <c r="K78" s="1209"/>
      <c r="L78" s="1057"/>
      <c r="M78" s="1094"/>
      <c r="N78" s="1209"/>
      <c r="O78" s="1209"/>
      <c r="P78" s="1210"/>
      <c r="Q78" s="1596"/>
      <c r="R78" s="1291"/>
      <c r="S78" s="1209"/>
      <c r="T78" s="1210"/>
    </row>
    <row r="79" spans="1:20" ht="12.5" customHeight="1">
      <c r="A79" s="1746" t="str">
        <f t="shared" si="2"/>
        <v>10GbE</v>
      </c>
      <c r="B79" s="717" t="str">
        <f t="shared" si="2"/>
        <v>10 GbE SR</v>
      </c>
      <c r="C79" s="717" t="str">
        <f t="shared" si="2"/>
        <v>300 m</v>
      </c>
      <c r="D79" s="335" t="str">
        <f t="shared" si="2"/>
        <v>SFP+ Sub-spec</v>
      </c>
      <c r="E79" s="736">
        <v>13.217336064859255</v>
      </c>
      <c r="F79" s="175">
        <v>13.095470466244054</v>
      </c>
      <c r="G79" s="175">
        <v>11.963384006067722</v>
      </c>
      <c r="H79" s="402">
        <v>12.10117777671868</v>
      </c>
      <c r="I79" s="736">
        <v>13.059258398373345</v>
      </c>
      <c r="J79" s="175">
        <v>11.990432675456772</v>
      </c>
      <c r="K79" s="1209"/>
      <c r="L79" s="1057"/>
      <c r="M79" s="1094"/>
      <c r="N79" s="1209"/>
      <c r="O79" s="1209"/>
      <c r="P79" s="1210"/>
      <c r="Q79" s="1596"/>
      <c r="R79" s="1291"/>
      <c r="S79" s="1209"/>
      <c r="T79" s="1210"/>
    </row>
    <row r="80" spans="1:20" ht="12.5" customHeight="1">
      <c r="A80" s="1746" t="str">
        <f t="shared" si="2"/>
        <v>10GbE</v>
      </c>
      <c r="B80" s="387" t="str">
        <f t="shared" si="2"/>
        <v>10 GbE LRM</v>
      </c>
      <c r="C80" s="387" t="str">
        <f t="shared" si="2"/>
        <v>220 m</v>
      </c>
      <c r="D80" s="335" t="str">
        <f t="shared" si="2"/>
        <v>SFP+</v>
      </c>
      <c r="E80" s="736">
        <v>69.31759044006688</v>
      </c>
      <c r="F80" s="175">
        <v>67.708616925645302</v>
      </c>
      <c r="G80" s="175">
        <v>65.767021007339935</v>
      </c>
      <c r="H80" s="402">
        <v>63.617944175803132</v>
      </c>
      <c r="I80" s="736">
        <v>64.777477610835618</v>
      </c>
      <c r="J80" s="175">
        <v>62.066902983790492</v>
      </c>
      <c r="K80" s="1209"/>
      <c r="L80" s="1057"/>
      <c r="M80" s="1094"/>
      <c r="N80" s="1209"/>
      <c r="O80" s="1209"/>
      <c r="P80" s="1210"/>
      <c r="Q80" s="1596"/>
      <c r="R80" s="1291"/>
      <c r="S80" s="1209"/>
      <c r="T80" s="1210"/>
    </row>
    <row r="81" spans="1:20" ht="12.5" customHeight="1">
      <c r="A81" s="1746" t="str">
        <f t="shared" si="2"/>
        <v>10GbE</v>
      </c>
      <c r="B81" s="715" t="str">
        <f t="shared" si="2"/>
        <v>10 GbE (LR)</v>
      </c>
      <c r="C81" s="715" t="str">
        <f t="shared" si="2"/>
        <v>10 km</v>
      </c>
      <c r="D81" s="188" t="str">
        <f t="shared" si="2"/>
        <v>XFP</v>
      </c>
      <c r="E81" s="736">
        <v>49.782719135388483</v>
      </c>
      <c r="F81" s="175">
        <v>44.925265125767581</v>
      </c>
      <c r="G81" s="175">
        <v>62.379539560529622</v>
      </c>
      <c r="H81" s="402">
        <v>55.699816608921061</v>
      </c>
      <c r="I81" s="736">
        <v>38.903957469967189</v>
      </c>
      <c r="J81" s="175">
        <v>34.252111278906767</v>
      </c>
      <c r="K81" s="1209"/>
      <c r="L81" s="1057"/>
      <c r="M81" s="1094"/>
      <c r="N81" s="1209"/>
      <c r="O81" s="1209"/>
      <c r="P81" s="1210"/>
      <c r="Q81" s="1596"/>
      <c r="R81" s="1291"/>
      <c r="S81" s="1209"/>
      <c r="T81" s="1210"/>
    </row>
    <row r="82" spans="1:20" ht="12.5" customHeight="1">
      <c r="A82" s="1746" t="str">
        <f t="shared" si="2"/>
        <v>10GbE</v>
      </c>
      <c r="B82" s="715" t="str">
        <f t="shared" si="2"/>
        <v>10 GbE (LR)</v>
      </c>
      <c r="C82" s="715" t="str">
        <f t="shared" si="2"/>
        <v>10 km</v>
      </c>
      <c r="D82" s="188" t="str">
        <f t="shared" si="2"/>
        <v>SFP+</v>
      </c>
      <c r="E82" s="736">
        <v>39.603683066364361</v>
      </c>
      <c r="F82" s="175">
        <v>38.788674270044936</v>
      </c>
      <c r="G82" s="175">
        <v>30.842656863962187</v>
      </c>
      <c r="H82" s="402">
        <v>28.958757013515026</v>
      </c>
      <c r="I82" s="736">
        <v>24.175247511376195</v>
      </c>
      <c r="J82" s="175">
        <v>23.595616855921197</v>
      </c>
      <c r="K82" s="1209"/>
      <c r="L82" s="1057"/>
      <c r="M82" s="1094"/>
      <c r="N82" s="1209"/>
      <c r="O82" s="1209"/>
      <c r="P82" s="1210"/>
      <c r="Q82" s="1596"/>
      <c r="R82" s="1596"/>
      <c r="S82" s="1209"/>
      <c r="T82" s="1210"/>
    </row>
    <row r="83" spans="1:20" ht="12.5" customHeight="1">
      <c r="A83" s="1746" t="str">
        <f t="shared" si="2"/>
        <v>10GbE</v>
      </c>
      <c r="B83" s="387" t="str">
        <f t="shared" si="2"/>
        <v>10 GbE (LR)</v>
      </c>
      <c r="C83" s="387" t="str">
        <f t="shared" si="2"/>
        <v>2 km</v>
      </c>
      <c r="D83" s="335" t="str">
        <f t="shared" si="2"/>
        <v>SFP+ sub-spec</v>
      </c>
      <c r="E83" s="736">
        <v>26.866029984959003</v>
      </c>
      <c r="F83" s="175">
        <v>26.300967866629662</v>
      </c>
      <c r="G83" s="175">
        <v>26.001894864211636</v>
      </c>
      <c r="H83" s="402">
        <v>26</v>
      </c>
      <c r="I83" s="736"/>
      <c r="J83" s="175"/>
      <c r="K83" s="1209"/>
      <c r="L83" s="1057"/>
      <c r="M83" s="1094"/>
      <c r="N83" s="1209"/>
      <c r="O83" s="1209"/>
      <c r="P83" s="1210"/>
      <c r="Q83" s="1596"/>
      <c r="R83" s="1291"/>
      <c r="S83" s="1209"/>
      <c r="T83" s="1210"/>
    </row>
    <row r="84" spans="1:20" ht="12.5" customHeight="1">
      <c r="A84" s="1746" t="str">
        <f t="shared" si="2"/>
        <v>10GbE</v>
      </c>
      <c r="B84" s="720" t="str">
        <f t="shared" si="2"/>
        <v>10 GbE (ER)</v>
      </c>
      <c r="C84" s="720" t="str">
        <f t="shared" si="2"/>
        <v>40 km</v>
      </c>
      <c r="D84" s="188" t="str">
        <f t="shared" si="2"/>
        <v>XFP &amp; other</v>
      </c>
      <c r="E84" s="736">
        <v>159.89048195351674</v>
      </c>
      <c r="F84" s="175">
        <v>159.21758884676976</v>
      </c>
      <c r="G84" s="175">
        <v>123.66606351743584</v>
      </c>
      <c r="H84" s="402">
        <v>127.50743112321241</v>
      </c>
      <c r="I84" s="736">
        <v>128.84275966893028</v>
      </c>
      <c r="J84" s="175">
        <v>111.41949466670775</v>
      </c>
      <c r="K84" s="1209"/>
      <c r="L84" s="1057"/>
      <c r="M84" s="1094"/>
      <c r="N84" s="1209"/>
      <c r="O84" s="1209"/>
      <c r="P84" s="1210"/>
      <c r="Q84" s="1596"/>
      <c r="R84" s="1291"/>
      <c r="S84" s="1209"/>
      <c r="T84" s="1210"/>
    </row>
    <row r="85" spans="1:20" ht="12.5" customHeight="1">
      <c r="A85" s="1746" t="str">
        <f t="shared" si="2"/>
        <v>10GbE</v>
      </c>
      <c r="B85" s="715" t="str">
        <f t="shared" si="2"/>
        <v>10 GbE (ER)</v>
      </c>
      <c r="C85" s="715" t="str">
        <f t="shared" si="2"/>
        <v>40 km</v>
      </c>
      <c r="D85" s="839" t="str">
        <f t="shared" si="2"/>
        <v>SFP+</v>
      </c>
      <c r="E85" s="736">
        <v>187.24288262225048</v>
      </c>
      <c r="F85" s="175">
        <v>177.82089765996173</v>
      </c>
      <c r="G85" s="175">
        <v>138.51241757034748</v>
      </c>
      <c r="H85" s="402">
        <v>132.81114174679485</v>
      </c>
      <c r="I85" s="736">
        <v>115.33368055091532</v>
      </c>
      <c r="J85" s="175">
        <v>107.71816713005903</v>
      </c>
      <c r="K85" s="1209"/>
      <c r="L85" s="1057"/>
      <c r="M85" s="1094"/>
      <c r="N85" s="1209"/>
      <c r="O85" s="1209"/>
      <c r="P85" s="1210"/>
      <c r="Q85" s="1596"/>
      <c r="R85" s="1291"/>
      <c r="S85" s="1209"/>
      <c r="T85" s="1210"/>
    </row>
    <row r="86" spans="1:20" ht="12.5" customHeight="1">
      <c r="A86" s="1746" t="str">
        <f t="shared" si="2"/>
        <v>10GbE</v>
      </c>
      <c r="B86" s="720" t="str">
        <f t="shared" si="2"/>
        <v>10 GbE (ZR)</v>
      </c>
      <c r="C86" s="720" t="str">
        <f t="shared" si="2"/>
        <v>80 km</v>
      </c>
      <c r="D86" s="188" t="str">
        <f t="shared" si="2"/>
        <v>XFP &amp; other</v>
      </c>
      <c r="E86" s="1219">
        <v>296.78364820149505</v>
      </c>
      <c r="F86" s="1220">
        <v>249.91700659240817</v>
      </c>
      <c r="G86" s="1220">
        <v>270</v>
      </c>
      <c r="H86" s="1221">
        <v>270</v>
      </c>
      <c r="I86" s="1219">
        <v>274.93079584775086</v>
      </c>
      <c r="J86" s="1220">
        <v>273.98106135332426</v>
      </c>
      <c r="K86" s="1209"/>
      <c r="L86" s="1222"/>
      <c r="M86" s="1223"/>
      <c r="N86" s="1209"/>
      <c r="O86" s="1209"/>
      <c r="P86" s="1210"/>
      <c r="Q86" s="1600"/>
      <c r="R86" s="1291"/>
      <c r="S86" s="1209"/>
      <c r="T86" s="1210"/>
    </row>
    <row r="87" spans="1:20" ht="12.5" customHeight="1" thickBot="1">
      <c r="A87" s="1746" t="str">
        <f t="shared" si="2"/>
        <v>10GbE</v>
      </c>
      <c r="B87" s="715" t="str">
        <f t="shared" si="2"/>
        <v>10 GbE (ZR)</v>
      </c>
      <c r="C87" s="721" t="str">
        <f t="shared" si="2"/>
        <v>80 km</v>
      </c>
      <c r="D87" s="399" t="str">
        <f t="shared" si="2"/>
        <v>SFP+</v>
      </c>
      <c r="E87" s="1224">
        <v>341.41065502469661</v>
      </c>
      <c r="F87" s="1225">
        <v>340.12103483691999</v>
      </c>
      <c r="G87" s="1225">
        <v>269.31077326528595</v>
      </c>
      <c r="H87" s="1226">
        <v>248.44428326719898</v>
      </c>
      <c r="I87" s="1224">
        <v>236.09241068242613</v>
      </c>
      <c r="J87" s="1225">
        <v>236.65097725429575</v>
      </c>
      <c r="K87" s="1227"/>
      <c r="L87" s="1228"/>
      <c r="M87" s="1229"/>
      <c r="N87" s="1227"/>
      <c r="O87" s="1227"/>
      <c r="P87" s="1230"/>
      <c r="Q87" s="1601"/>
      <c r="R87" s="1602"/>
      <c r="S87" s="1227"/>
      <c r="T87" s="1230"/>
    </row>
    <row r="88" spans="1:20" ht="12.5" customHeight="1">
      <c r="A88" s="1748" t="str">
        <f t="shared" si="2"/>
        <v>25GbE</v>
      </c>
      <c r="B88" s="723" t="str">
        <f t="shared" si="2"/>
        <v>25GbE SR</v>
      </c>
      <c r="C88" s="387" t="str">
        <f t="shared" si="2"/>
        <v>100 m</v>
      </c>
      <c r="D88" s="739" t="str">
        <f t="shared" si="2"/>
        <v>SFP28</v>
      </c>
      <c r="E88" s="1231">
        <v>141.07313957202172</v>
      </c>
      <c r="F88" s="1232">
        <v>129.32623836490268</v>
      </c>
      <c r="G88" s="1233">
        <v>119.61117931928241</v>
      </c>
      <c r="H88" s="1234">
        <v>149.44393997885157</v>
      </c>
      <c r="I88" s="1231">
        <v>101.0173661062929</v>
      </c>
      <c r="J88" s="1232">
        <v>85.201958911297382</v>
      </c>
      <c r="K88" s="1235"/>
      <c r="L88" s="1234"/>
      <c r="M88" s="1236"/>
      <c r="N88" s="1206"/>
      <c r="O88" s="1206"/>
      <c r="P88" s="1207"/>
      <c r="Q88" s="1258"/>
      <c r="R88" s="1595"/>
      <c r="S88" s="1206"/>
      <c r="T88" s="1207"/>
    </row>
    <row r="89" spans="1:20" ht="12.5" customHeight="1">
      <c r="A89" s="1746" t="str">
        <f t="shared" si="2"/>
        <v>25GbE</v>
      </c>
      <c r="B89" s="387" t="str">
        <f t="shared" si="2"/>
        <v>25GbE LR</v>
      </c>
      <c r="C89" s="387" t="str">
        <f t="shared" si="2"/>
        <v>10 km</v>
      </c>
      <c r="D89" s="739" t="str">
        <f t="shared" si="2"/>
        <v>SFP28</v>
      </c>
      <c r="E89" s="1237">
        <v>360.32105552501372</v>
      </c>
      <c r="F89" s="1238">
        <v>359.080192165558</v>
      </c>
      <c r="G89" s="1220">
        <v>301.37027441940967</v>
      </c>
      <c r="H89" s="1222">
        <v>305.50828823015985</v>
      </c>
      <c r="I89" s="1237">
        <v>240.04462511679864</v>
      </c>
      <c r="J89" s="1238">
        <v>232.81401437725364</v>
      </c>
      <c r="K89" s="1205"/>
      <c r="L89" s="1222"/>
      <c r="M89" s="1239"/>
      <c r="N89" s="1209"/>
      <c r="O89" s="1209"/>
      <c r="P89" s="1210"/>
      <c r="Q89" s="1286"/>
      <c r="R89" s="1291"/>
      <c r="S89" s="1209"/>
      <c r="T89" s="1210"/>
    </row>
    <row r="90" spans="1:20" ht="13" customHeight="1" thickBot="1">
      <c r="A90" s="1749" t="str">
        <f t="shared" si="2"/>
        <v>25GbE</v>
      </c>
      <c r="B90" s="1203" t="str">
        <f t="shared" si="2"/>
        <v>25 GbE ER</v>
      </c>
      <c r="C90" s="1203" t="str">
        <f t="shared" si="2"/>
        <v>40 km</v>
      </c>
      <c r="D90" s="1813" t="str">
        <f t="shared" si="2"/>
        <v>SFP28</v>
      </c>
      <c r="E90" s="1224"/>
      <c r="F90" s="1225"/>
      <c r="G90" s="1225"/>
      <c r="H90" s="1816"/>
      <c r="I90" s="1224"/>
      <c r="J90" s="1225"/>
      <c r="K90" s="1817"/>
      <c r="L90" s="1816"/>
      <c r="M90" s="1266"/>
      <c r="N90" s="1227"/>
      <c r="O90" s="1267"/>
      <c r="P90" s="1215"/>
      <c r="Q90" s="1601"/>
      <c r="R90" s="1602"/>
      <c r="S90" s="1227"/>
      <c r="T90" s="1230"/>
    </row>
    <row r="91" spans="1:20" ht="12.5" customHeight="1">
      <c r="A91" s="1745" t="str">
        <f t="shared" si="2"/>
        <v>40GbE</v>
      </c>
      <c r="B91" s="387" t="str">
        <f t="shared" si="2"/>
        <v>40 GbE SR</v>
      </c>
      <c r="C91" s="387" t="str">
        <f t="shared" si="2"/>
        <v>100 m</v>
      </c>
      <c r="D91" s="390" t="str">
        <f t="shared" si="2"/>
        <v>QSFP+</v>
      </c>
      <c r="E91" s="1231">
        <v>81.952226156609868</v>
      </c>
      <c r="F91" s="1232">
        <v>81.20482063359043</v>
      </c>
      <c r="G91" s="1233">
        <v>82.0318855231112</v>
      </c>
      <c r="H91" s="1242">
        <v>74.381598687737096</v>
      </c>
      <c r="I91" s="1231">
        <v>59.975241213068209</v>
      </c>
      <c r="J91" s="1232">
        <v>61.352968161013862</v>
      </c>
      <c r="K91" s="1206"/>
      <c r="L91" s="1234"/>
      <c r="M91" s="1236"/>
      <c r="N91" s="1206"/>
      <c r="O91" s="1206"/>
      <c r="P91" s="1207"/>
      <c r="Q91" s="1258"/>
      <c r="R91" s="1595"/>
      <c r="S91" s="1206"/>
      <c r="T91" s="1207"/>
    </row>
    <row r="92" spans="1:20" ht="12.5" customHeight="1">
      <c r="A92" s="1745" t="str">
        <f t="shared" ref="A92:D106" si="3">A28</f>
        <v>40GbE</v>
      </c>
      <c r="B92" s="186" t="str">
        <f t="shared" si="3"/>
        <v>40GbE MM Duplex</v>
      </c>
      <c r="C92" s="711" t="str">
        <f t="shared" si="3"/>
        <v>100 m</v>
      </c>
      <c r="D92" s="390" t="str">
        <f t="shared" si="3"/>
        <v>QSFP+</v>
      </c>
      <c r="E92" s="1219">
        <v>112.64014929982849</v>
      </c>
      <c r="F92" s="1220">
        <v>111.87203594309011</v>
      </c>
      <c r="G92" s="1220">
        <v>149.10404245646265</v>
      </c>
      <c r="H92" s="1221">
        <v>137.43046893046892</v>
      </c>
      <c r="I92" s="1219">
        <v>116.78441670184095</v>
      </c>
      <c r="J92" s="1220">
        <v>113.84961309639536</v>
      </c>
      <c r="K92" s="1209"/>
      <c r="L92" s="1222"/>
      <c r="M92" s="1223"/>
      <c r="N92" s="1209"/>
      <c r="O92" s="1209"/>
      <c r="P92" s="1210"/>
      <c r="Q92" s="1600"/>
      <c r="R92" s="1291"/>
      <c r="S92" s="1209"/>
      <c r="T92" s="1210"/>
    </row>
    <row r="93" spans="1:20" ht="12.5" customHeight="1">
      <c r="A93" s="1745" t="str">
        <f t="shared" si="3"/>
        <v>40GbE</v>
      </c>
      <c r="B93" s="185" t="str">
        <f t="shared" si="3"/>
        <v>40 GbE eSR</v>
      </c>
      <c r="C93" s="711" t="str">
        <f t="shared" si="3"/>
        <v>300 m</v>
      </c>
      <c r="D93" s="395" t="str">
        <f t="shared" si="3"/>
        <v>QSFP+</v>
      </c>
      <c r="E93" s="1219">
        <v>90.399392558845861</v>
      </c>
      <c r="F93" s="1220">
        <v>73.783387048041092</v>
      </c>
      <c r="G93" s="1220">
        <v>76.587893406436919</v>
      </c>
      <c r="H93" s="1221">
        <v>76.151326539912858</v>
      </c>
      <c r="I93" s="1219">
        <v>62.288012499019054</v>
      </c>
      <c r="J93" s="1220">
        <v>58.991647382123226</v>
      </c>
      <c r="K93" s="1209"/>
      <c r="L93" s="1222"/>
      <c r="M93" s="1223"/>
      <c r="N93" s="1209"/>
      <c r="O93" s="1209"/>
      <c r="P93" s="1210"/>
      <c r="Q93" s="1600"/>
      <c r="R93" s="1291"/>
      <c r="S93" s="1209"/>
      <c r="T93" s="1210"/>
    </row>
    <row r="94" spans="1:20" ht="12.5" customHeight="1">
      <c r="A94" s="1745" t="str">
        <f t="shared" si="3"/>
        <v>40GbE</v>
      </c>
      <c r="B94" s="185" t="str">
        <f t="shared" si="3"/>
        <v>40 GbE PSM4</v>
      </c>
      <c r="C94" s="711" t="str">
        <f t="shared" si="3"/>
        <v>500 m</v>
      </c>
      <c r="D94" s="395" t="str">
        <f t="shared" si="3"/>
        <v>QSFP+</v>
      </c>
      <c r="E94" s="1219">
        <v>269.07275217398478</v>
      </c>
      <c r="F94" s="1220">
        <v>257.98747622561501</v>
      </c>
      <c r="G94" s="1220">
        <v>270.37037037037038</v>
      </c>
      <c r="H94" s="1221">
        <v>257.57575757575756</v>
      </c>
      <c r="I94" s="1219">
        <v>256.61815661815643</v>
      </c>
      <c r="J94" s="1220">
        <v>260.35552193646015</v>
      </c>
      <c r="K94" s="1209"/>
      <c r="L94" s="1222"/>
      <c r="M94" s="1223"/>
      <c r="N94" s="1209"/>
      <c r="O94" s="1209"/>
      <c r="P94" s="1210"/>
      <c r="Q94" s="1600"/>
      <c r="R94" s="1291"/>
      <c r="S94" s="1209"/>
      <c r="T94" s="1210"/>
    </row>
    <row r="95" spans="1:20" ht="12.5" customHeight="1">
      <c r="A95" s="1745" t="str">
        <f t="shared" si="3"/>
        <v>40GbE</v>
      </c>
      <c r="B95" s="720" t="str">
        <f t="shared" si="3"/>
        <v>40 GbE FR</v>
      </c>
      <c r="C95" s="713" t="str">
        <f t="shared" si="3"/>
        <v>2 km</v>
      </c>
      <c r="D95" s="188" t="str">
        <f t="shared" si="3"/>
        <v>CFP</v>
      </c>
      <c r="E95" s="1237">
        <v>4868.2015561586586</v>
      </c>
      <c r="F95" s="1238">
        <v>5500</v>
      </c>
      <c r="G95" s="1220">
        <v>5500</v>
      </c>
      <c r="H95" s="1221">
        <v>5500</v>
      </c>
      <c r="I95" s="1237"/>
      <c r="J95" s="1238"/>
      <c r="K95" s="1209"/>
      <c r="L95" s="1222"/>
      <c r="M95" s="1239"/>
      <c r="N95" s="1209"/>
      <c r="O95" s="1209"/>
      <c r="P95" s="1210"/>
      <c r="Q95" s="1286"/>
      <c r="R95" s="1291"/>
      <c r="S95" s="1209"/>
      <c r="T95" s="1210"/>
    </row>
    <row r="96" spans="1:20" ht="12.5" customHeight="1">
      <c r="A96" s="1745" t="str">
        <f t="shared" si="3"/>
        <v>40GbE</v>
      </c>
      <c r="B96" s="208" t="str">
        <f t="shared" si="3"/>
        <v>40 GbE LR4 subspec</v>
      </c>
      <c r="C96" s="755" t="str">
        <f t="shared" si="3"/>
        <v>2 km</v>
      </c>
      <c r="D96" s="335" t="str">
        <f t="shared" si="3"/>
        <v>QSFP+</v>
      </c>
      <c r="E96" s="1237">
        <v>360.31672591017752</v>
      </c>
      <c r="F96" s="1238">
        <v>348.44736472680194</v>
      </c>
      <c r="G96" s="1220">
        <v>333.94133544422743</v>
      </c>
      <c r="H96" s="1221">
        <v>325.10573207900353</v>
      </c>
      <c r="I96" s="1237">
        <v>308.35251607600037</v>
      </c>
      <c r="J96" s="1238">
        <v>296.81224909783924</v>
      </c>
      <c r="K96" s="1209"/>
      <c r="L96" s="1222"/>
      <c r="M96" s="1239"/>
      <c r="N96" s="1209"/>
      <c r="O96" s="1209"/>
      <c r="P96" s="1210"/>
      <c r="Q96" s="1286"/>
      <c r="R96" s="1291"/>
      <c r="S96" s="1209"/>
      <c r="T96" s="1210"/>
    </row>
    <row r="97" spans="1:20" ht="12.5" customHeight="1">
      <c r="A97" s="1745" t="str">
        <f t="shared" si="3"/>
        <v>40GbE</v>
      </c>
      <c r="B97" s="720" t="str">
        <f t="shared" si="3"/>
        <v>40 GbE LR4</v>
      </c>
      <c r="C97" s="720" t="str">
        <f t="shared" si="3"/>
        <v>10 km</v>
      </c>
      <c r="D97" s="188" t="str">
        <f t="shared" si="3"/>
        <v>CFP</v>
      </c>
      <c r="E97" s="1237">
        <v>1403.1881172824003</v>
      </c>
      <c r="F97" s="1238">
        <v>1442.1895756324172</v>
      </c>
      <c r="G97" s="1220">
        <v>1149.9374756798888</v>
      </c>
      <c r="H97" s="1221">
        <v>924.76026850068138</v>
      </c>
      <c r="I97" s="1237"/>
      <c r="J97" s="1238"/>
      <c r="K97" s="1209"/>
      <c r="L97" s="1222"/>
      <c r="M97" s="1239"/>
      <c r="N97" s="1209"/>
      <c r="O97" s="1209"/>
      <c r="P97" s="1210"/>
      <c r="Q97" s="1286"/>
      <c r="R97" s="1291"/>
      <c r="S97" s="1209"/>
      <c r="T97" s="1210"/>
    </row>
    <row r="98" spans="1:20" ht="12.5" customHeight="1">
      <c r="A98" s="1745" t="str">
        <f t="shared" si="3"/>
        <v>40GbE</v>
      </c>
      <c r="B98" s="208" t="str">
        <f t="shared" si="3"/>
        <v>40 GbE LR4</v>
      </c>
      <c r="C98" s="387" t="str">
        <f t="shared" si="3"/>
        <v>10 km</v>
      </c>
      <c r="D98" s="188" t="str">
        <f t="shared" si="3"/>
        <v>QSFP</v>
      </c>
      <c r="E98" s="1237">
        <v>421.69664832712226</v>
      </c>
      <c r="F98" s="1238">
        <v>403.96532667915091</v>
      </c>
      <c r="G98" s="1220">
        <v>416.90428938049507</v>
      </c>
      <c r="H98" s="1221">
        <v>369.88342938578609</v>
      </c>
      <c r="I98" s="1237">
        <v>371.95424606637204</v>
      </c>
      <c r="J98" s="1238">
        <v>355.28920468211317</v>
      </c>
      <c r="K98" s="1209"/>
      <c r="L98" s="1222"/>
      <c r="M98" s="1239"/>
      <c r="N98" s="1209"/>
      <c r="O98" s="1209"/>
      <c r="P98" s="1210"/>
      <c r="Q98" s="1286"/>
      <c r="R98" s="1291"/>
      <c r="S98" s="1209"/>
      <c r="T98" s="1210"/>
    </row>
    <row r="99" spans="1:20" ht="13" customHeight="1" thickBot="1">
      <c r="A99" s="1747" t="str">
        <f t="shared" si="3"/>
        <v>40GbE</v>
      </c>
      <c r="B99" s="391" t="str">
        <f t="shared" si="3"/>
        <v>40 GbE ER4</v>
      </c>
      <c r="C99" s="1166" t="str">
        <f t="shared" si="3"/>
        <v>40 km</v>
      </c>
      <c r="D99" s="392" t="str">
        <f t="shared" si="3"/>
        <v>All</v>
      </c>
      <c r="E99" s="1243">
        <v>1805.1290754311904</v>
      </c>
      <c r="F99" s="1244">
        <v>1830.6513728893717</v>
      </c>
      <c r="G99" s="1225">
        <v>1323.3268171443549</v>
      </c>
      <c r="H99" s="1226">
        <v>1172.5425531914898</v>
      </c>
      <c r="I99" s="1243">
        <v>1200.9769186381982</v>
      </c>
      <c r="J99" s="1244">
        <v>1404.6647350993371</v>
      </c>
      <c r="K99" s="1227"/>
      <c r="L99" s="1228"/>
      <c r="M99" s="1245"/>
      <c r="N99" s="1227"/>
      <c r="O99" s="1227"/>
      <c r="P99" s="1230"/>
      <c r="Q99" s="1604"/>
      <c r="R99" s="1602"/>
      <c r="S99" s="1227"/>
      <c r="T99" s="1230"/>
    </row>
    <row r="100" spans="1:20" ht="14.5">
      <c r="A100" s="1745" t="str">
        <f t="shared" si="3"/>
        <v>50GbE</v>
      </c>
      <c r="B100" s="388" t="str">
        <f t="shared" si="3"/>
        <v xml:space="preserve">50GbE </v>
      </c>
      <c r="C100" s="388" t="str">
        <f t="shared" si="3"/>
        <v>100 m</v>
      </c>
      <c r="D100" s="740" t="str">
        <f t="shared" si="3"/>
        <v>all</v>
      </c>
      <c r="E100" s="1237"/>
      <c r="F100" s="1238"/>
      <c r="G100" s="1220"/>
      <c r="H100" s="1221"/>
      <c r="I100" s="1237"/>
      <c r="J100" s="1238"/>
      <c r="K100" s="1205"/>
      <c r="L100" s="1222"/>
      <c r="M100" s="1236"/>
      <c r="N100" s="1206"/>
      <c r="O100" s="1206"/>
      <c r="P100" s="1207"/>
      <c r="Q100" s="1258"/>
      <c r="R100" s="1595"/>
      <c r="S100" s="1206"/>
      <c r="T100" s="1207"/>
    </row>
    <row r="101" spans="1:20" ht="14.5">
      <c r="A101" s="1745" t="str">
        <f t="shared" si="3"/>
        <v>50GbE</v>
      </c>
      <c r="B101" s="261" t="str">
        <f t="shared" si="3"/>
        <v xml:space="preserve">50GbE </v>
      </c>
      <c r="C101" s="261" t="str">
        <f t="shared" si="3"/>
        <v>2 km</v>
      </c>
      <c r="D101" s="335" t="str">
        <f t="shared" si="3"/>
        <v>all</v>
      </c>
      <c r="E101" s="1237"/>
      <c r="F101" s="1238"/>
      <c r="G101" s="1220"/>
      <c r="H101" s="1221"/>
      <c r="I101" s="1237"/>
      <c r="J101" s="1238"/>
      <c r="K101" s="1205"/>
      <c r="L101" s="1222"/>
      <c r="M101" s="1239"/>
      <c r="N101" s="1209"/>
      <c r="O101" s="1209"/>
      <c r="P101" s="1210"/>
      <c r="Q101" s="1286"/>
      <c r="R101" s="1291"/>
      <c r="S101" s="1209"/>
      <c r="T101" s="1210"/>
    </row>
    <row r="102" spans="1:20" ht="15" thickBot="1">
      <c r="A102" s="1747" t="str">
        <f t="shared" si="3"/>
        <v>50GbE</v>
      </c>
      <c r="B102" s="1201" t="str">
        <f t="shared" si="3"/>
        <v xml:space="preserve">50GbE </v>
      </c>
      <c r="C102" s="1201" t="str">
        <f t="shared" si="3"/>
        <v>10 km</v>
      </c>
      <c r="D102" s="399" t="str">
        <f t="shared" si="3"/>
        <v>all</v>
      </c>
      <c r="E102" s="1243"/>
      <c r="F102" s="1244"/>
      <c r="G102" s="1225"/>
      <c r="H102" s="1226"/>
      <c r="I102" s="1243"/>
      <c r="J102" s="1244"/>
      <c r="K102" s="1211"/>
      <c r="L102" s="1228"/>
      <c r="M102" s="1246"/>
      <c r="N102" s="1212"/>
      <c r="O102" s="1212"/>
      <c r="P102" s="1213"/>
      <c r="Q102" s="1605"/>
      <c r="R102" s="1598"/>
      <c r="S102" s="1212"/>
      <c r="T102" s="1213"/>
    </row>
    <row r="103" spans="1:20" ht="12.5" customHeight="1">
      <c r="A103" s="1754" t="str">
        <f t="shared" si="3"/>
        <v>100GbE</v>
      </c>
      <c r="B103" s="715" t="str">
        <f t="shared" si="3"/>
        <v xml:space="preserve">100 GbE SR10 </v>
      </c>
      <c r="C103" s="719" t="str">
        <f t="shared" si="3"/>
        <v>100 m</v>
      </c>
      <c r="D103" s="188" t="str">
        <f t="shared" si="3"/>
        <v>CFP</v>
      </c>
      <c r="E103" s="1231">
        <v>1300</v>
      </c>
      <c r="F103" s="1232">
        <v>1300</v>
      </c>
      <c r="G103" s="1233">
        <v>1137.3418079096052</v>
      </c>
      <c r="H103" s="1242">
        <v>1293.9751485683416</v>
      </c>
      <c r="I103" s="1231">
        <v>1043.8865373309823</v>
      </c>
      <c r="J103" s="1232">
        <v>980.5639187574692</v>
      </c>
      <c r="K103" s="1216"/>
      <c r="L103" s="1234"/>
      <c r="M103" s="1247"/>
      <c r="N103" s="1216"/>
      <c r="O103" s="1216"/>
      <c r="P103" s="1217"/>
      <c r="Q103" s="1247"/>
      <c r="R103" s="1599"/>
      <c r="S103" s="1216"/>
      <c r="T103" s="1217"/>
    </row>
    <row r="104" spans="1:20" ht="12.5" customHeight="1">
      <c r="A104" s="1745" t="str">
        <f t="shared" si="3"/>
        <v>100GbE</v>
      </c>
      <c r="B104" s="715" t="str">
        <f t="shared" si="3"/>
        <v>100 GbE SR4</v>
      </c>
      <c r="C104" s="716" t="str">
        <f t="shared" si="3"/>
        <v>100 m</v>
      </c>
      <c r="D104" s="188" t="str">
        <f t="shared" si="3"/>
        <v>CFP2/4</v>
      </c>
      <c r="E104" s="1219">
        <v>1100</v>
      </c>
      <c r="F104" s="1220">
        <v>1100</v>
      </c>
      <c r="G104" s="1220">
        <v>1092.2777777777801</v>
      </c>
      <c r="H104" s="1221">
        <v>1017.68527918782</v>
      </c>
      <c r="I104" s="1219"/>
      <c r="J104" s="1220"/>
      <c r="K104" s="1209"/>
      <c r="L104" s="1222"/>
      <c r="M104" s="1248"/>
      <c r="N104" s="1209"/>
      <c r="O104" s="1209"/>
      <c r="P104" s="1210"/>
      <c r="Q104" s="1600"/>
      <c r="R104" s="1291"/>
      <c r="S104" s="1209"/>
      <c r="T104" s="1210"/>
    </row>
    <row r="105" spans="1:20" ht="12.5" customHeight="1">
      <c r="A105" s="1745" t="str">
        <f t="shared" si="3"/>
        <v>100GbE</v>
      </c>
      <c r="B105" s="387" t="str">
        <f t="shared" si="3"/>
        <v>100 GbE SR4</v>
      </c>
      <c r="C105" s="717" t="str">
        <f t="shared" si="3"/>
        <v>100 m</v>
      </c>
      <c r="D105" s="335" t="str">
        <f t="shared" si="3"/>
        <v>QSFP28</v>
      </c>
      <c r="E105" s="1237">
        <v>201.47474009665703</v>
      </c>
      <c r="F105" s="1238">
        <v>182.21873667414062</v>
      </c>
      <c r="G105" s="1220">
        <v>195.20741538715535</v>
      </c>
      <c r="H105" s="1221">
        <v>163.61666185121041</v>
      </c>
      <c r="I105" s="1237">
        <v>127.49896710344402</v>
      </c>
      <c r="J105" s="1238">
        <v>116.4727157763847</v>
      </c>
      <c r="K105" s="1209"/>
      <c r="L105" s="1222"/>
      <c r="M105" s="1239"/>
      <c r="N105" s="1209"/>
      <c r="O105" s="1209"/>
      <c r="P105" s="1210"/>
      <c r="Q105" s="1286"/>
      <c r="R105" s="1291"/>
      <c r="S105" s="1209"/>
      <c r="T105" s="1210"/>
    </row>
    <row r="106" spans="1:20" ht="12.5" customHeight="1">
      <c r="A106" s="1745" t="str">
        <f t="shared" si="3"/>
        <v>100GbE</v>
      </c>
      <c r="B106" s="387" t="str">
        <f t="shared" si="3"/>
        <v>100 GbE SR2</v>
      </c>
      <c r="C106" s="717" t="str">
        <f t="shared" si="3"/>
        <v>100 m</v>
      </c>
      <c r="D106" s="335" t="str">
        <f t="shared" si="3"/>
        <v>All</v>
      </c>
      <c r="E106" s="1237"/>
      <c r="F106" s="1238"/>
      <c r="G106" s="1220"/>
      <c r="H106" s="1221"/>
      <c r="I106" s="1237"/>
      <c r="J106" s="1238"/>
      <c r="K106" s="1209"/>
      <c r="L106" s="1222"/>
      <c r="M106" s="1239"/>
      <c r="N106" s="1209"/>
      <c r="O106" s="1209"/>
      <c r="P106" s="1210"/>
      <c r="Q106" s="1286"/>
      <c r="R106" s="1291"/>
      <c r="S106" s="1209"/>
      <c r="T106" s="1210"/>
    </row>
    <row r="107" spans="1:20" ht="12.5" customHeight="1">
      <c r="A107" s="1745" t="s">
        <v>256</v>
      </c>
      <c r="B107" s="943" t="s">
        <v>492</v>
      </c>
      <c r="C107" s="942" t="s">
        <v>238</v>
      </c>
      <c r="D107" s="335" t="s">
        <v>257</v>
      </c>
      <c r="E107" s="1237"/>
      <c r="F107" s="1238"/>
      <c r="G107" s="1220"/>
      <c r="H107" s="1221"/>
      <c r="I107" s="1237"/>
      <c r="J107" s="1238"/>
      <c r="K107" s="1209"/>
      <c r="L107" s="1222"/>
      <c r="M107" s="1239"/>
      <c r="N107" s="1209"/>
      <c r="O107" s="1209"/>
      <c r="P107" s="1210"/>
      <c r="Q107" s="1286"/>
      <c r="R107" s="1291"/>
      <c r="S107" s="1209"/>
      <c r="T107" s="1210"/>
    </row>
    <row r="108" spans="1:20" ht="12.5" customHeight="1">
      <c r="A108" s="1745" t="str">
        <f>A44</f>
        <v>100GbE</v>
      </c>
      <c r="B108" s="393" t="str">
        <f>B44</f>
        <v>100 GbE PSM4</v>
      </c>
      <c r="C108" s="394" t="str">
        <f>C44</f>
        <v>500 m</v>
      </c>
      <c r="D108" s="395" t="str">
        <f>D44</f>
        <v>all</v>
      </c>
      <c r="E108" s="1219">
        <v>253.11076914806404</v>
      </c>
      <c r="F108" s="1220">
        <v>240.96573361019273</v>
      </c>
      <c r="G108" s="1220">
        <v>209.89452061118035</v>
      </c>
      <c r="H108" s="1221">
        <v>191.23902397838569</v>
      </c>
      <c r="I108" s="1219">
        <v>189.29230818743562</v>
      </c>
      <c r="J108" s="1220">
        <v>224.15237625301637</v>
      </c>
      <c r="K108" s="1209"/>
      <c r="L108" s="1222"/>
      <c r="M108" s="1223"/>
      <c r="N108" s="1209"/>
      <c r="O108" s="1209"/>
      <c r="P108" s="1210"/>
      <c r="Q108" s="1600"/>
      <c r="R108" s="1291"/>
      <c r="S108" s="1209"/>
      <c r="T108" s="1210"/>
    </row>
    <row r="109" spans="1:20" ht="12.5" customHeight="1">
      <c r="A109" s="1745" t="str">
        <f t="shared" ref="A109:A116" si="4">A45</f>
        <v>100GbE</v>
      </c>
      <c r="B109" s="941" t="s">
        <v>554</v>
      </c>
      <c r="C109" s="942" t="s">
        <v>232</v>
      </c>
      <c r="D109" s="335"/>
      <c r="E109" s="1219"/>
      <c r="F109" s="1220"/>
      <c r="G109" s="1220"/>
      <c r="H109" s="1221"/>
      <c r="I109" s="1219"/>
      <c r="J109" s="1220"/>
      <c r="K109" s="1209"/>
      <c r="L109" s="1222"/>
      <c r="M109" s="1223"/>
      <c r="N109" s="1209"/>
      <c r="O109" s="1209"/>
      <c r="P109" s="1210"/>
      <c r="Q109" s="1600"/>
      <c r="R109" s="1291"/>
      <c r="S109" s="1209"/>
      <c r="T109" s="1210"/>
    </row>
    <row r="110" spans="1:20" ht="14.5" customHeight="1">
      <c r="A110" s="1745" t="str">
        <f t="shared" si="4"/>
        <v>100GbE</v>
      </c>
      <c r="B110" s="713" t="str">
        <f t="shared" ref="B110:D115" si="5">B46</f>
        <v>100 GbE CWDM4</v>
      </c>
      <c r="C110" s="396" t="str">
        <f t="shared" si="5"/>
        <v>2 km</v>
      </c>
      <c r="D110" s="335" t="str">
        <f t="shared" si="5"/>
        <v>QSFP28</v>
      </c>
      <c r="E110" s="1249">
        <v>607.01229113899194</v>
      </c>
      <c r="F110" s="1250">
        <v>554.5178512273053</v>
      </c>
      <c r="G110" s="1220">
        <v>503.09768142185794</v>
      </c>
      <c r="H110" s="1221">
        <v>461.17229317558503</v>
      </c>
      <c r="I110" s="1249">
        <v>401.02199627130472</v>
      </c>
      <c r="J110" s="1250">
        <v>351.5587206315206</v>
      </c>
      <c r="K110" s="1209"/>
      <c r="L110" s="1222"/>
      <c r="M110" s="1251"/>
      <c r="N110" s="1209"/>
      <c r="O110" s="1209"/>
      <c r="P110" s="1210"/>
      <c r="Q110" s="1292"/>
      <c r="R110" s="1291"/>
      <c r="S110" s="1209"/>
      <c r="T110" s="1210"/>
    </row>
    <row r="111" spans="1:20" ht="14.5">
      <c r="A111" s="1745" t="str">
        <f t="shared" si="4"/>
        <v>100GbE</v>
      </c>
      <c r="B111" s="713" t="str">
        <f t="shared" si="5"/>
        <v>100GbE FR1</v>
      </c>
      <c r="C111" s="396" t="str">
        <f t="shared" si="5"/>
        <v>2km</v>
      </c>
      <c r="D111" s="335" t="str">
        <f t="shared" si="5"/>
        <v>QSFP28</v>
      </c>
      <c r="E111" s="1249"/>
      <c r="F111" s="1250"/>
      <c r="G111" s="1220"/>
      <c r="H111" s="1221"/>
      <c r="I111" s="1249"/>
      <c r="J111" s="1250"/>
      <c r="K111" s="1209"/>
      <c r="L111" s="1222"/>
      <c r="M111" s="1251"/>
      <c r="N111" s="1209"/>
      <c r="O111" s="1209"/>
      <c r="P111" s="1210"/>
      <c r="Q111" s="1292"/>
      <c r="R111" s="1291"/>
      <c r="S111" s="1209"/>
      <c r="T111" s="1210"/>
    </row>
    <row r="112" spans="1:20" ht="12.5" customHeight="1">
      <c r="A112" s="1746" t="str">
        <f t="shared" si="4"/>
        <v>100GbE</v>
      </c>
      <c r="B112" s="713" t="str">
        <f t="shared" si="5"/>
        <v>100 GbE LR4</v>
      </c>
      <c r="C112" s="720" t="str">
        <f t="shared" si="5"/>
        <v>10 km</v>
      </c>
      <c r="D112" s="389" t="str">
        <f t="shared" si="5"/>
        <v>CFP</v>
      </c>
      <c r="E112" s="1237">
        <v>3057.2898288138313</v>
      </c>
      <c r="F112" s="1238">
        <v>2756.9031041721296</v>
      </c>
      <c r="G112" s="1220">
        <v>2656.2161017702429</v>
      </c>
      <c r="H112" s="1221">
        <v>2471.0188169807125</v>
      </c>
      <c r="I112" s="1237">
        <v>2194.236519887379</v>
      </c>
      <c r="J112" s="1238">
        <v>2211.847640107906</v>
      </c>
      <c r="K112" s="1209"/>
      <c r="L112" s="1222"/>
      <c r="M112" s="1239"/>
      <c r="N112" s="1209"/>
      <c r="O112" s="1209"/>
      <c r="P112" s="1210"/>
      <c r="Q112" s="1286"/>
      <c r="R112" s="1291"/>
      <c r="S112" s="1209"/>
      <c r="T112" s="1210"/>
    </row>
    <row r="113" spans="1:20" s="70" customFormat="1" ht="12.5" customHeight="1">
      <c r="A113" s="1746" t="str">
        <f t="shared" si="4"/>
        <v>100GbE</v>
      </c>
      <c r="B113" s="915" t="str">
        <f t="shared" si="5"/>
        <v>100 GbE LR4</v>
      </c>
      <c r="C113" s="916" t="str">
        <f t="shared" si="5"/>
        <v>10 km</v>
      </c>
      <c r="D113" s="188" t="str">
        <f t="shared" si="5"/>
        <v>CFP2</v>
      </c>
      <c r="E113" s="1237">
        <v>2449.4545383411582</v>
      </c>
      <c r="F113" s="1238">
        <v>2198.5210732984292</v>
      </c>
      <c r="G113" s="1220">
        <v>2050.1262248581752</v>
      </c>
      <c r="H113" s="1221">
        <v>1675.488215287307</v>
      </c>
      <c r="I113" s="1237">
        <v>1201.8182921604991</v>
      </c>
      <c r="J113" s="1238">
        <v>1318.5451865222633</v>
      </c>
      <c r="K113" s="1209"/>
      <c r="L113" s="1222"/>
      <c r="M113" s="1239"/>
      <c r="N113" s="1209"/>
      <c r="O113" s="1209"/>
      <c r="P113" s="1210"/>
      <c r="Q113" s="1286"/>
      <c r="R113" s="1291"/>
      <c r="S113" s="1209"/>
      <c r="T113" s="1210"/>
    </row>
    <row r="114" spans="1:20" s="70" customFormat="1" ht="12.5" customHeight="1">
      <c r="A114" s="1746" t="str">
        <f t="shared" si="4"/>
        <v>100GbE</v>
      </c>
      <c r="B114" s="915" t="str">
        <f t="shared" si="5"/>
        <v>100 GbE LR4</v>
      </c>
      <c r="C114" s="916" t="str">
        <f t="shared" si="5"/>
        <v>10 km</v>
      </c>
      <c r="D114" s="188" t="str">
        <f t="shared" si="5"/>
        <v>CFP4</v>
      </c>
      <c r="E114" s="1237">
        <v>2659.3197567108709</v>
      </c>
      <c r="F114" s="1238">
        <v>2273.2360088379864</v>
      </c>
      <c r="G114" s="1220">
        <v>2240.7954651711534</v>
      </c>
      <c r="H114" s="1221">
        <v>2180.8626699912102</v>
      </c>
      <c r="I114" s="1237">
        <v>1783.7269561179471</v>
      </c>
      <c r="J114" s="1238">
        <v>1591.7272525521498</v>
      </c>
      <c r="K114" s="1209"/>
      <c r="L114" s="1222"/>
      <c r="M114" s="1239"/>
      <c r="N114" s="1209"/>
      <c r="O114" s="1209"/>
      <c r="P114" s="1210"/>
      <c r="Q114" s="1286"/>
      <c r="R114" s="1291"/>
      <c r="S114" s="1209"/>
      <c r="T114" s="1210"/>
    </row>
    <row r="115" spans="1:20" ht="12.5" customHeight="1">
      <c r="A115" s="1745" t="str">
        <f t="shared" si="4"/>
        <v>100GbE</v>
      </c>
      <c r="B115" s="714" t="str">
        <f t="shared" si="5"/>
        <v>100 GbE LR4</v>
      </c>
      <c r="C115" s="717" t="str">
        <f t="shared" si="5"/>
        <v>10 km</v>
      </c>
      <c r="D115" s="335" t="str">
        <f t="shared" si="5"/>
        <v>QSFP28</v>
      </c>
      <c r="E115" s="1249">
        <v>1391.3209327609748</v>
      </c>
      <c r="F115" s="1250">
        <v>1336.21726560467</v>
      </c>
      <c r="G115" s="1220">
        <v>1187.2554889683104</v>
      </c>
      <c r="H115" s="1221">
        <v>1085.4399799871751</v>
      </c>
      <c r="I115" s="1249">
        <v>1004.5372237568774</v>
      </c>
      <c r="J115" s="1250">
        <v>920.0973581320111</v>
      </c>
      <c r="K115" s="1209"/>
      <c r="L115" s="1222"/>
      <c r="M115" s="1251"/>
      <c r="N115" s="1209"/>
      <c r="O115" s="1209"/>
      <c r="P115" s="1210"/>
      <c r="Q115" s="1292"/>
      <c r="R115" s="1291"/>
      <c r="S115" s="1209"/>
      <c r="T115" s="1210"/>
    </row>
    <row r="116" spans="1:20" ht="12.5" customHeight="1" thickBot="1">
      <c r="A116" s="1745" t="str">
        <f t="shared" si="4"/>
        <v>100GbE</v>
      </c>
      <c r="B116" s="715" t="str">
        <f>B52</f>
        <v>100 GbE 4WDM10</v>
      </c>
      <c r="C116" s="716" t="str">
        <f>C52</f>
        <v>10 km</v>
      </c>
      <c r="D116" s="188" t="s">
        <v>257</v>
      </c>
      <c r="E116" s="1252"/>
      <c r="F116" s="1253"/>
      <c r="G116" s="1220"/>
      <c r="H116" s="1254"/>
      <c r="I116" s="1252"/>
      <c r="J116" s="1253"/>
      <c r="K116" s="1209"/>
      <c r="L116" s="1255"/>
      <c r="M116" s="888"/>
      <c r="N116" s="889"/>
      <c r="O116" s="888"/>
      <c r="P116" s="889"/>
      <c r="Q116" s="1292"/>
      <c r="R116" s="1291"/>
      <c r="S116" s="1209"/>
      <c r="T116" s="889"/>
    </row>
    <row r="117" spans="1:20" ht="12.5" customHeight="1">
      <c r="A117" s="1746" t="s">
        <v>256</v>
      </c>
      <c r="B117" s="387" t="str">
        <f t="shared" ref="B117:B125" si="6">B53</f>
        <v>100 GbE 4WDM20</v>
      </c>
      <c r="C117" s="717" t="s">
        <v>493</v>
      </c>
      <c r="D117" s="188" t="s">
        <v>257</v>
      </c>
      <c r="E117" s="1252"/>
      <c r="F117" s="1253"/>
      <c r="G117" s="1220"/>
      <c r="H117" s="1254"/>
      <c r="I117" s="1252"/>
      <c r="J117" s="1253"/>
      <c r="K117" s="1209"/>
      <c r="L117" s="1255"/>
      <c r="M117" s="1251"/>
      <c r="N117" s="1209"/>
      <c r="O117" s="1209"/>
      <c r="P117" s="1210"/>
      <c r="Q117" s="1292"/>
      <c r="R117" s="1291"/>
      <c r="S117" s="1209"/>
      <c r="T117" s="1210"/>
    </row>
    <row r="118" spans="1:20" ht="13" customHeight="1" thickBot="1">
      <c r="A118" s="1745" t="str">
        <f t="shared" ref="A118:A128" si="7">A54</f>
        <v>100GbE</v>
      </c>
      <c r="B118" s="626" t="str">
        <f t="shared" si="6"/>
        <v>100 GbE ER4 - Lite</v>
      </c>
      <c r="C118" s="1203" t="str">
        <f t="shared" ref="C118:D125" si="8">C54</f>
        <v>40 km</v>
      </c>
      <c r="D118" s="392" t="str">
        <f t="shared" si="8"/>
        <v>All</v>
      </c>
      <c r="E118" s="1256"/>
      <c r="F118" s="1257"/>
      <c r="G118" s="1220">
        <v>3717.5141242937852</v>
      </c>
      <c r="H118" s="1254">
        <v>3364.6616541353383</v>
      </c>
      <c r="I118" s="1256">
        <v>2895.3216374269005</v>
      </c>
      <c r="J118" s="1257">
        <v>2774.247491638796</v>
      </c>
      <c r="K118" s="1209"/>
      <c r="L118" s="1255"/>
      <c r="M118" s="1223"/>
      <c r="N118" s="1209"/>
      <c r="O118" s="1209"/>
      <c r="P118" s="1210"/>
      <c r="Q118" s="1600"/>
      <c r="R118" s="1291"/>
      <c r="S118" s="1209"/>
      <c r="T118" s="1210"/>
    </row>
    <row r="119" spans="1:20" ht="13" customHeight="1" thickBot="1">
      <c r="A119" s="1747" t="str">
        <f t="shared" si="7"/>
        <v>100GbE</v>
      </c>
      <c r="B119" s="397" t="str">
        <f t="shared" si="6"/>
        <v>100 GbE ER4</v>
      </c>
      <c r="C119" s="1166" t="str">
        <f t="shared" si="8"/>
        <v>40 km</v>
      </c>
      <c r="D119" s="391" t="str">
        <f t="shared" si="8"/>
        <v>All</v>
      </c>
      <c r="E119" s="1243">
        <v>7448.5769500888055</v>
      </c>
      <c r="F119" s="1244">
        <v>7343.3365020326219</v>
      </c>
      <c r="G119" s="1225">
        <v>5914.6306653060537</v>
      </c>
      <c r="H119" s="1226">
        <v>5676.4566945630295</v>
      </c>
      <c r="I119" s="1243">
        <v>4475.6999780565766</v>
      </c>
      <c r="J119" s="1244">
        <v>4284.94171019224</v>
      </c>
      <c r="K119" s="1227"/>
      <c r="L119" s="1228"/>
      <c r="M119" s="1245"/>
      <c r="N119" s="1227"/>
      <c r="O119" s="1227"/>
      <c r="P119" s="1230"/>
      <c r="Q119" s="1604"/>
      <c r="R119" s="1602"/>
      <c r="S119" s="1227"/>
      <c r="T119" s="1230"/>
    </row>
    <row r="120" spans="1:20" ht="12.5" customHeight="1">
      <c r="A120" s="1748" t="str">
        <f t="shared" si="7"/>
        <v>200GbE</v>
      </c>
      <c r="B120" s="719" t="str">
        <f t="shared" si="6"/>
        <v>200GbE</v>
      </c>
      <c r="C120" s="723" t="str">
        <f t="shared" si="8"/>
        <v>100 m</v>
      </c>
      <c r="D120" s="741" t="str">
        <f t="shared" si="8"/>
        <v>all</v>
      </c>
      <c r="E120" s="1237"/>
      <c r="F120" s="1238"/>
      <c r="G120" s="1220"/>
      <c r="H120" s="1221"/>
      <c r="I120" s="1237"/>
      <c r="J120" s="1238"/>
      <c r="K120" s="1208"/>
      <c r="L120" s="1222"/>
      <c r="M120" s="1258"/>
      <c r="N120" s="1259"/>
      <c r="O120" s="1259"/>
      <c r="P120" s="1218"/>
      <c r="Q120" s="1258"/>
      <c r="R120" s="1595"/>
      <c r="S120" s="1206"/>
      <c r="T120" s="1207"/>
    </row>
    <row r="121" spans="1:20" ht="12.5" customHeight="1">
      <c r="A121" s="1746" t="str">
        <f t="shared" si="7"/>
        <v>200GbE</v>
      </c>
      <c r="B121" s="715" t="str">
        <f t="shared" si="6"/>
        <v>200GbE</v>
      </c>
      <c r="C121" s="387" t="str">
        <f t="shared" si="8"/>
        <v>2 km</v>
      </c>
      <c r="D121" s="739" t="str">
        <f t="shared" si="8"/>
        <v>all</v>
      </c>
      <c r="E121" s="1237"/>
      <c r="F121" s="1238"/>
      <c r="G121" s="1220"/>
      <c r="H121" s="1221"/>
      <c r="I121" s="1237"/>
      <c r="J121" s="1238"/>
      <c r="K121" s="1208"/>
      <c r="L121" s="1222"/>
      <c r="M121" s="1239"/>
      <c r="N121" s="1209"/>
      <c r="O121" s="1209"/>
      <c r="P121" s="1210"/>
      <c r="Q121" s="1286"/>
      <c r="R121" s="1291"/>
      <c r="S121" s="1209"/>
      <c r="T121" s="1210"/>
    </row>
    <row r="122" spans="1:20" ht="13" customHeight="1" thickBot="1">
      <c r="A122" s="1749" t="str">
        <f t="shared" si="7"/>
        <v>2x200GbE</v>
      </c>
      <c r="B122" s="721" t="str">
        <f t="shared" si="6"/>
        <v>2x200GbE</v>
      </c>
      <c r="C122" s="721" t="str">
        <f t="shared" si="8"/>
        <v>2 km</v>
      </c>
      <c r="D122" s="742" t="str">
        <f t="shared" si="8"/>
        <v>OSFP</v>
      </c>
      <c r="E122" s="1224"/>
      <c r="F122" s="1225"/>
      <c r="G122" s="1225"/>
      <c r="H122" s="1226"/>
      <c r="I122" s="1224"/>
      <c r="J122" s="1225"/>
      <c r="K122" s="1214"/>
      <c r="L122" s="1228"/>
      <c r="M122" s="1260"/>
      <c r="N122" s="1212"/>
      <c r="O122" s="1212"/>
      <c r="P122" s="1213"/>
      <c r="Q122" s="1603"/>
      <c r="R122" s="1598"/>
      <c r="S122" s="1212"/>
      <c r="T122" s="1213"/>
    </row>
    <row r="123" spans="1:20" ht="12.5" customHeight="1">
      <c r="A123" s="1748" t="str">
        <f t="shared" si="7"/>
        <v>400GbE</v>
      </c>
      <c r="B123" s="719" t="str">
        <f t="shared" si="6"/>
        <v>400GbE SR8</v>
      </c>
      <c r="C123" s="387" t="str">
        <f t="shared" si="8"/>
        <v>100 m</v>
      </c>
      <c r="D123" s="739" t="str">
        <f t="shared" si="8"/>
        <v>all</v>
      </c>
      <c r="E123" s="1237"/>
      <c r="F123" s="1238"/>
      <c r="G123" s="1220"/>
      <c r="H123" s="1221"/>
      <c r="I123" s="1237"/>
      <c r="J123" s="1238"/>
      <c r="K123" s="1261"/>
      <c r="L123" s="1222"/>
      <c r="M123" s="1262"/>
      <c r="N123" s="1216"/>
      <c r="O123" s="1216"/>
      <c r="P123" s="1217"/>
      <c r="Q123" s="1247"/>
      <c r="R123" s="1599"/>
      <c r="S123" s="1216"/>
      <c r="T123" s="1217"/>
    </row>
    <row r="124" spans="1:20" ht="12.5" customHeight="1">
      <c r="A124" s="1746" t="str">
        <f t="shared" si="7"/>
        <v>400GbE</v>
      </c>
      <c r="B124" s="715" t="str">
        <f t="shared" si="6"/>
        <v>400GbE SR4.2</v>
      </c>
      <c r="C124" s="387" t="str">
        <f t="shared" si="8"/>
        <v>100 m</v>
      </c>
      <c r="D124" s="739" t="str">
        <f t="shared" si="8"/>
        <v>all</v>
      </c>
      <c r="E124" s="1237"/>
      <c r="F124" s="1238"/>
      <c r="G124" s="1220"/>
      <c r="H124" s="1221"/>
      <c r="I124" s="1237"/>
      <c r="J124" s="1238"/>
      <c r="K124" s="1261"/>
      <c r="L124" s="1222"/>
      <c r="M124" s="1236"/>
      <c r="N124" s="1206"/>
      <c r="O124" s="1206"/>
      <c r="P124" s="1207"/>
      <c r="Q124" s="1258"/>
      <c r="R124" s="1595"/>
      <c r="S124" s="1206"/>
      <c r="T124" s="1207"/>
    </row>
    <row r="125" spans="1:20" ht="12.5" customHeight="1">
      <c r="A125" s="1746" t="str">
        <f t="shared" si="7"/>
        <v>400GbE</v>
      </c>
      <c r="B125" s="715" t="str">
        <f t="shared" si="6"/>
        <v>400GbE DR4</v>
      </c>
      <c r="C125" s="387" t="str">
        <f t="shared" si="8"/>
        <v>0.5, 2 km</v>
      </c>
      <c r="D125" s="739" t="str">
        <f t="shared" si="8"/>
        <v>all</v>
      </c>
      <c r="E125" s="1237"/>
      <c r="F125" s="1238"/>
      <c r="G125" s="1220"/>
      <c r="H125" s="1221"/>
      <c r="I125" s="1237"/>
      <c r="J125" s="1238"/>
      <c r="K125" s="1261"/>
      <c r="L125" s="1222"/>
      <c r="M125" s="1239"/>
      <c r="N125" s="1209"/>
      <c r="O125" s="1209"/>
      <c r="P125" s="1210"/>
      <c r="Q125" s="1286"/>
      <c r="R125" s="1291"/>
      <c r="S125" s="1209"/>
      <c r="T125" s="1210"/>
    </row>
    <row r="126" spans="1:20" ht="12.5" customHeight="1">
      <c r="A126" s="1746" t="str">
        <f t="shared" si="7"/>
        <v>400GbE</v>
      </c>
      <c r="B126" s="1054" t="s">
        <v>550</v>
      </c>
      <c r="C126" s="1054" t="s">
        <v>227</v>
      </c>
      <c r="D126" s="739" t="str">
        <f>D62</f>
        <v>all</v>
      </c>
      <c r="E126" s="1263"/>
      <c r="F126" s="1264"/>
      <c r="G126" s="1257"/>
      <c r="H126" s="1254"/>
      <c r="I126" s="1265"/>
      <c r="J126" s="1264"/>
      <c r="K126" s="1241"/>
      <c r="L126" s="1255"/>
      <c r="M126" s="1239"/>
      <c r="N126" s="1209"/>
      <c r="O126" s="1209"/>
      <c r="P126" s="1210"/>
      <c r="Q126" s="1286"/>
      <c r="R126" s="1291"/>
      <c r="S126" s="1209"/>
      <c r="T126" s="1210"/>
    </row>
    <row r="127" spans="1:20" ht="12.5" customHeight="1">
      <c r="A127" s="1746" t="str">
        <f t="shared" si="7"/>
        <v>400GbE</v>
      </c>
      <c r="B127" s="1054" t="s">
        <v>551</v>
      </c>
      <c r="C127" s="1054" t="s">
        <v>233</v>
      </c>
      <c r="D127" s="739" t="str">
        <f>D63</f>
        <v>all</v>
      </c>
      <c r="E127" s="1263"/>
      <c r="F127" s="1264"/>
      <c r="G127" s="1257"/>
      <c r="H127" s="1254"/>
      <c r="I127" s="1265"/>
      <c r="J127" s="1264"/>
      <c r="K127" s="1241"/>
      <c r="L127" s="1255"/>
      <c r="M127" s="1239"/>
      <c r="N127" s="1209"/>
      <c r="O127" s="1209"/>
      <c r="P127" s="1210"/>
      <c r="Q127" s="1286"/>
      <c r="R127" s="1291"/>
      <c r="S127" s="1209"/>
      <c r="T127" s="1210"/>
    </row>
    <row r="128" spans="1:20" ht="12.5" customHeight="1">
      <c r="A128" s="1746" t="str">
        <f t="shared" si="7"/>
        <v>400GbE</v>
      </c>
      <c r="B128" s="1054" t="s">
        <v>552</v>
      </c>
      <c r="C128" s="1053" t="s">
        <v>233</v>
      </c>
      <c r="D128" s="739" t="str">
        <f>D64</f>
        <v>all</v>
      </c>
      <c r="E128" s="1263"/>
      <c r="F128" s="1264"/>
      <c r="G128" s="1257"/>
      <c r="H128" s="1254"/>
      <c r="I128" s="1265"/>
      <c r="J128" s="1264"/>
      <c r="K128" s="1241"/>
      <c r="L128" s="1255"/>
      <c r="M128" s="1239"/>
      <c r="N128" s="1209"/>
      <c r="O128" s="1209"/>
      <c r="P128" s="1210"/>
      <c r="Q128" s="1286"/>
      <c r="R128" s="1291"/>
      <c r="S128" s="1209"/>
      <c r="T128" s="1210"/>
    </row>
    <row r="129" spans="1:20" ht="13" customHeight="1" thickBot="1">
      <c r="A129" s="1749" t="s">
        <v>656</v>
      </c>
      <c r="B129" s="721" t="s">
        <v>465</v>
      </c>
      <c r="C129" s="721" t="s">
        <v>231</v>
      </c>
      <c r="D129" s="742" t="s">
        <v>231</v>
      </c>
      <c r="E129" s="1224"/>
      <c r="F129" s="1225"/>
      <c r="G129" s="1225"/>
      <c r="H129" s="1226"/>
      <c r="I129" s="1224"/>
      <c r="J129" s="1225"/>
      <c r="K129" s="1227"/>
      <c r="L129" s="1228"/>
      <c r="M129" s="1266"/>
      <c r="N129" s="1227"/>
      <c r="O129" s="1267"/>
      <c r="P129" s="1215"/>
      <c r="Q129" s="1601"/>
      <c r="R129" s="1602"/>
      <c r="S129" s="1227"/>
      <c r="T129" s="1230"/>
    </row>
    <row r="130" spans="1:20" ht="13" thickBot="1">
      <c r="A130" s="189" t="str">
        <f t="shared" ref="A130:D131" si="9">A66</f>
        <v>Ethernet</v>
      </c>
      <c r="B130" s="398" t="str">
        <f t="shared" si="9"/>
        <v>all</v>
      </c>
      <c r="C130" s="386" t="str">
        <f t="shared" si="9"/>
        <v>Miscellaneous</v>
      </c>
      <c r="D130" s="385" t="str">
        <f t="shared" si="9"/>
        <v>all</v>
      </c>
      <c r="E130" s="738">
        <v>142.65787753533431</v>
      </c>
      <c r="F130" s="384">
        <v>138.0985605907108</v>
      </c>
      <c r="G130" s="1220">
        <v>138</v>
      </c>
      <c r="H130" s="1222">
        <v>138</v>
      </c>
      <c r="I130" s="738">
        <v>52.525344666735798</v>
      </c>
      <c r="J130" s="384">
        <v>87.804805823048042</v>
      </c>
      <c r="K130" s="1268"/>
      <c r="L130" s="1222"/>
      <c r="M130" s="1097"/>
      <c r="N130" s="1269"/>
      <c r="O130" s="1269"/>
      <c r="P130" s="1270"/>
      <c r="Q130" s="1097"/>
      <c r="R130" s="1606"/>
      <c r="S130" s="1269"/>
      <c r="T130" s="1270"/>
    </row>
    <row r="131" spans="1:20" ht="13" thickBot="1">
      <c r="A131" s="757" t="str">
        <f t="shared" si="9"/>
        <v>Total - EXCLUDING GigE over Copper</v>
      </c>
      <c r="B131" s="192">
        <f t="shared" si="9"/>
        <v>0</v>
      </c>
      <c r="C131" s="192">
        <f t="shared" si="9"/>
        <v>0</v>
      </c>
      <c r="D131" s="756">
        <f t="shared" si="9"/>
        <v>0</v>
      </c>
      <c r="E131" s="1271">
        <f t="shared" ref="E131:T131" si="10">E195/E67</f>
        <v>82.307906991551647</v>
      </c>
      <c r="F131" s="1195">
        <f t="shared" si="10"/>
        <v>89.124092518152352</v>
      </c>
      <c r="G131" s="1195">
        <f t="shared" si="10"/>
        <v>87.224664031270251</v>
      </c>
      <c r="H131" s="1195">
        <f t="shared" si="10"/>
        <v>83.853243109231045</v>
      </c>
      <c r="I131" s="1271">
        <f t="shared" si="10"/>
        <v>73.747559551392584</v>
      </c>
      <c r="J131" s="1195">
        <f t="shared" si="10"/>
        <v>69.050548638919651</v>
      </c>
      <c r="K131" s="1272"/>
      <c r="L131" s="1194"/>
      <c r="M131" s="1193"/>
      <c r="N131" s="1272"/>
      <c r="O131" s="1272"/>
      <c r="P131" s="1273"/>
      <c r="Q131" s="1273"/>
      <c r="R131" s="1273"/>
      <c r="S131" s="1607"/>
      <c r="T131" s="1608"/>
    </row>
    <row r="132" spans="1:20" ht="15.5">
      <c r="A132" s="1204"/>
    </row>
    <row r="133" spans="1:20" ht="15.5">
      <c r="E133" s="1199"/>
      <c r="F133" s="1199"/>
      <c r="G133" s="1199"/>
      <c r="H133" s="1199"/>
      <c r="I133" s="1199"/>
      <c r="J133" s="1199"/>
      <c r="K133" s="1199"/>
      <c r="L133" s="1199"/>
      <c r="M133" s="1199"/>
      <c r="N133" s="1199"/>
      <c r="O133" s="1019"/>
      <c r="P133"/>
      <c r="Q133" s="1019"/>
      <c r="R133" s="14"/>
      <c r="S133" s="1019"/>
      <c r="T133" s="14"/>
    </row>
    <row r="134" spans="1:20" ht="16" thickBot="1">
      <c r="A134" s="768" t="str">
        <f>$A$6</f>
        <v>Ethernet  transceivers</v>
      </c>
      <c r="I134" s="1744" t="s">
        <v>655</v>
      </c>
      <c r="O134" s="1131" t="str">
        <f>I134</f>
        <v>Sales ($ mn)</v>
      </c>
      <c r="Q134"/>
      <c r="R134"/>
      <c r="S134"/>
      <c r="T134"/>
    </row>
    <row r="135" spans="1:20" ht="13.5" thickBot="1">
      <c r="A135" s="722" t="s">
        <v>208</v>
      </c>
      <c r="B135" s="712" t="s">
        <v>226</v>
      </c>
      <c r="C135" s="712" t="s">
        <v>220</v>
      </c>
      <c r="D135" s="718" t="s">
        <v>221</v>
      </c>
      <c r="E135" s="734" t="s">
        <v>129</v>
      </c>
      <c r="F135" s="137" t="s">
        <v>130</v>
      </c>
      <c r="G135" s="137" t="s">
        <v>131</v>
      </c>
      <c r="H135" s="401" t="s">
        <v>132</v>
      </c>
      <c r="I135" s="734" t="str">
        <f>I7</f>
        <v>1Q 18</v>
      </c>
      <c r="J135" s="137" t="str">
        <f>J7</f>
        <v>2Q 18</v>
      </c>
      <c r="K135" s="137" t="str">
        <f>K7</f>
        <v>3Q 18</v>
      </c>
      <c r="L135" s="171" t="str">
        <f>L7</f>
        <v>4Q 18</v>
      </c>
      <c r="M135" s="136" t="str">
        <f>M71</f>
        <v>1Q 19</v>
      </c>
      <c r="N135" s="137" t="str">
        <f>N71</f>
        <v>2Q 19</v>
      </c>
      <c r="O135" s="1048" t="s">
        <v>139</v>
      </c>
      <c r="P135" s="142" t="s">
        <v>140</v>
      </c>
      <c r="Q135" s="136" t="s">
        <v>141</v>
      </c>
      <c r="R135" s="137" t="s">
        <v>142</v>
      </c>
      <c r="S135" s="136" t="s">
        <v>143</v>
      </c>
      <c r="T135" s="142" t="s">
        <v>144</v>
      </c>
    </row>
    <row r="136" spans="1:20" ht="25.5" thickBot="1">
      <c r="A136" s="754" t="str">
        <f t="shared" ref="A136:D155" si="11">A8</f>
        <v>GigE over copper</v>
      </c>
      <c r="B136" s="754" t="str">
        <f t="shared" si="11"/>
        <v>1000BASE-T</v>
      </c>
      <c r="C136" s="754" t="str">
        <f t="shared" si="11"/>
        <v xml:space="preserve">100m </v>
      </c>
      <c r="D136" s="754" t="str">
        <f t="shared" si="11"/>
        <v>all</v>
      </c>
      <c r="E136" s="735">
        <f t="shared" ref="E136:T136" si="12">E8*E72</f>
        <v>13624927</v>
      </c>
      <c r="F136" s="602">
        <f t="shared" si="12"/>
        <v>15078642</v>
      </c>
      <c r="G136" s="602">
        <f t="shared" si="12"/>
        <v>11714615.999999996</v>
      </c>
      <c r="H136" s="603">
        <f t="shared" si="12"/>
        <v>11262614.999999994</v>
      </c>
      <c r="I136" s="735">
        <f t="shared" si="12"/>
        <v>11085093.999999985</v>
      </c>
      <c r="J136" s="602">
        <f t="shared" si="12"/>
        <v>16689440.000000024</v>
      </c>
      <c r="K136" s="602"/>
      <c r="L136" s="1056"/>
      <c r="M136" s="1098"/>
      <c r="N136" s="1098"/>
      <c r="O136" s="1099"/>
      <c r="P136" s="1100"/>
      <c r="Q136" s="1432"/>
      <c r="R136" s="1432"/>
      <c r="S136" s="1433"/>
      <c r="T136" s="1434"/>
    </row>
    <row r="137" spans="1:20" ht="12.5" customHeight="1">
      <c r="A137" s="1750" t="str">
        <f t="shared" si="11"/>
        <v>1 GbE</v>
      </c>
      <c r="B137" s="188" t="str">
        <f t="shared" si="11"/>
        <v>GbE  single rate</v>
      </c>
      <c r="C137" s="188" t="str">
        <f t="shared" si="11"/>
        <v>500 m</v>
      </c>
      <c r="D137" s="188" t="str">
        <f t="shared" si="11"/>
        <v>SFP</v>
      </c>
      <c r="E137" s="736">
        <f t="shared" ref="E137:F156" si="13">E73*E9</f>
        <v>10493695</v>
      </c>
      <c r="F137" s="175">
        <f t="shared" si="13"/>
        <v>10082299</v>
      </c>
      <c r="G137" s="175">
        <f t="shared" ref="G137:H156" si="14">G9*G73</f>
        <v>8114103.0000000019</v>
      </c>
      <c r="H137" s="175">
        <f t="shared" si="14"/>
        <v>9708010.0000000019</v>
      </c>
      <c r="I137" s="736">
        <f t="shared" ref="I137:J156" si="15">I73*I9</f>
        <v>8825528.9999999944</v>
      </c>
      <c r="J137" s="175">
        <f t="shared" si="15"/>
        <v>9731766.0000000019</v>
      </c>
      <c r="K137" s="1275"/>
      <c r="L137" s="1057"/>
      <c r="M137" s="1101"/>
      <c r="N137" s="1276"/>
      <c r="O137" s="1277"/>
      <c r="P137" s="1278"/>
      <c r="Q137" s="1093"/>
      <c r="R137" s="1216"/>
      <c r="S137" s="1435"/>
      <c r="T137" s="1217"/>
    </row>
    <row r="138" spans="1:20" ht="12.5" customHeight="1">
      <c r="A138" s="1750" t="str">
        <f t="shared" si="11"/>
        <v>1 GbE</v>
      </c>
      <c r="B138" s="188" t="str">
        <f t="shared" si="11"/>
        <v>GbE  single rate</v>
      </c>
      <c r="C138" s="188" t="str">
        <f t="shared" si="11"/>
        <v>10 km</v>
      </c>
      <c r="D138" s="188" t="str">
        <f t="shared" si="11"/>
        <v>SFP</v>
      </c>
      <c r="E138" s="736">
        <f t="shared" si="13"/>
        <v>14925919.297352668</v>
      </c>
      <c r="F138" s="175">
        <f t="shared" si="13"/>
        <v>15044765.524767566</v>
      </c>
      <c r="G138" s="175">
        <f t="shared" si="14"/>
        <v>14851303.942734631</v>
      </c>
      <c r="H138" s="175">
        <f t="shared" si="14"/>
        <v>17555171.435379047</v>
      </c>
      <c r="I138" s="736">
        <f t="shared" si="15"/>
        <v>15414063.999999994</v>
      </c>
      <c r="J138" s="175">
        <f t="shared" si="15"/>
        <v>17317351.000000007</v>
      </c>
      <c r="K138" s="1275"/>
      <c r="L138" s="1057"/>
      <c r="M138" s="1102"/>
      <c r="N138" s="1220"/>
      <c r="O138" s="1275"/>
      <c r="P138" s="1279"/>
      <c r="Q138" s="1094"/>
      <c r="R138" s="1209"/>
      <c r="S138" s="1205"/>
      <c r="T138" s="1210"/>
    </row>
    <row r="139" spans="1:20" ht="12.5" customHeight="1">
      <c r="A139" s="1750" t="str">
        <f t="shared" si="11"/>
        <v>1 GbE</v>
      </c>
      <c r="B139" s="188" t="str">
        <f t="shared" si="11"/>
        <v>GbE  single rate</v>
      </c>
      <c r="C139" s="188" t="str">
        <f t="shared" si="11"/>
        <v>40 km</v>
      </c>
      <c r="D139" s="188" t="str">
        <f t="shared" si="11"/>
        <v>SFP</v>
      </c>
      <c r="E139" s="736">
        <f t="shared" si="13"/>
        <v>2250918.5939962934</v>
      </c>
      <c r="F139" s="175">
        <f t="shared" si="13"/>
        <v>2476595.6915832646</v>
      </c>
      <c r="G139" s="175">
        <f t="shared" si="14"/>
        <v>1777247</v>
      </c>
      <c r="H139" s="175">
        <f t="shared" si="14"/>
        <v>1774770</v>
      </c>
      <c r="I139" s="736">
        <f t="shared" si="15"/>
        <v>2310585</v>
      </c>
      <c r="J139" s="175">
        <f t="shared" si="15"/>
        <v>2699281</v>
      </c>
      <c r="K139" s="1275"/>
      <c r="L139" s="1057"/>
      <c r="M139" s="1102"/>
      <c r="N139" s="1220"/>
      <c r="O139" s="1275"/>
      <c r="P139" s="1279"/>
      <c r="Q139" s="1094"/>
      <c r="R139" s="1209"/>
      <c r="S139" s="1205"/>
      <c r="T139" s="1210"/>
    </row>
    <row r="140" spans="1:20" ht="12.5" customHeight="1" thickBot="1">
      <c r="A140" s="1750" t="str">
        <f t="shared" si="11"/>
        <v>1 GbE</v>
      </c>
      <c r="B140" s="188" t="str">
        <f t="shared" si="11"/>
        <v>GbE  single rate</v>
      </c>
      <c r="C140" s="188" t="str">
        <f t="shared" si="11"/>
        <v>80 km</v>
      </c>
      <c r="D140" s="188" t="str">
        <f t="shared" si="11"/>
        <v>SFP</v>
      </c>
      <c r="E140" s="737">
        <f t="shared" si="13"/>
        <v>5626870.7678876724</v>
      </c>
      <c r="F140" s="758">
        <f t="shared" si="13"/>
        <v>5825100.4241928132</v>
      </c>
      <c r="G140" s="758">
        <f t="shared" si="14"/>
        <v>4180619.6887472952</v>
      </c>
      <c r="H140" s="758">
        <f t="shared" si="14"/>
        <v>3804126.9253104571</v>
      </c>
      <c r="I140" s="737">
        <f t="shared" si="15"/>
        <v>4022089.0000000009</v>
      </c>
      <c r="J140" s="758">
        <f t="shared" si="15"/>
        <v>4568266</v>
      </c>
      <c r="K140" s="1280"/>
      <c r="L140" s="1058"/>
      <c r="M140" s="1103"/>
      <c r="N140" s="1225"/>
      <c r="O140" s="1280"/>
      <c r="P140" s="1281"/>
      <c r="Q140" s="1436"/>
      <c r="R140" s="1227"/>
      <c r="S140" s="1211"/>
      <c r="T140" s="1230"/>
    </row>
    <row r="141" spans="1:20" ht="12.5" customHeight="1">
      <c r="A141" s="1746" t="str">
        <f t="shared" si="11"/>
        <v>10GbE</v>
      </c>
      <c r="B141" s="715" t="str">
        <f t="shared" si="11"/>
        <v>10 GbE SR</v>
      </c>
      <c r="C141" s="715" t="str">
        <f t="shared" si="11"/>
        <v>300 m</v>
      </c>
      <c r="D141" s="172" t="str">
        <f t="shared" si="11"/>
        <v>XFP</v>
      </c>
      <c r="E141" s="736">
        <f t="shared" si="13"/>
        <v>1177469</v>
      </c>
      <c r="F141" s="175">
        <f t="shared" si="13"/>
        <v>1393701</v>
      </c>
      <c r="G141" s="175">
        <f t="shared" si="14"/>
        <v>1169721.0000000005</v>
      </c>
      <c r="H141" s="402">
        <f t="shared" si="14"/>
        <v>1169475</v>
      </c>
      <c r="I141" s="736">
        <f t="shared" si="15"/>
        <v>901187.00000000023</v>
      </c>
      <c r="J141" s="175">
        <f t="shared" si="15"/>
        <v>784330</v>
      </c>
      <c r="K141" s="1220"/>
      <c r="L141" s="1057"/>
      <c r="M141" s="1102"/>
      <c r="N141" s="1220"/>
      <c r="O141" s="1275"/>
      <c r="P141" s="1279"/>
      <c r="Q141" s="1094"/>
      <c r="R141" s="1209"/>
      <c r="S141" s="1205"/>
      <c r="T141" s="1210"/>
    </row>
    <row r="142" spans="1:20" ht="12.5" customHeight="1">
      <c r="A142" s="1746" t="str">
        <f t="shared" si="11"/>
        <v>10GbE</v>
      </c>
      <c r="B142" s="715" t="str">
        <f t="shared" si="11"/>
        <v>10 GbE SR</v>
      </c>
      <c r="C142" s="715" t="str">
        <f t="shared" si="11"/>
        <v>300 m</v>
      </c>
      <c r="D142" s="172" t="str">
        <f t="shared" si="11"/>
        <v xml:space="preserve">SFP+ </v>
      </c>
      <c r="E142" s="736">
        <f t="shared" si="13"/>
        <v>39112278</v>
      </c>
      <c r="F142" s="175">
        <f t="shared" si="13"/>
        <v>35612242.640000001</v>
      </c>
      <c r="G142" s="175">
        <f t="shared" si="14"/>
        <v>29914137.499999985</v>
      </c>
      <c r="H142" s="402">
        <f t="shared" si="14"/>
        <v>27888144.774099961</v>
      </c>
      <c r="I142" s="736">
        <f t="shared" si="15"/>
        <v>35575667.999999955</v>
      </c>
      <c r="J142" s="175">
        <f t="shared" si="15"/>
        <v>34438791.999999925</v>
      </c>
      <c r="K142" s="1220"/>
      <c r="L142" s="1057"/>
      <c r="M142" s="1102"/>
      <c r="N142" s="1220"/>
      <c r="O142" s="1275"/>
      <c r="P142" s="1279"/>
      <c r="Q142" s="1094"/>
      <c r="R142" s="1209"/>
      <c r="S142" s="1205"/>
      <c r="T142" s="1210"/>
    </row>
    <row r="143" spans="1:20" ht="12.5" customHeight="1">
      <c r="A143" s="1746" t="str">
        <f t="shared" si="11"/>
        <v>10GbE</v>
      </c>
      <c r="B143" s="717" t="str">
        <f t="shared" si="11"/>
        <v>10 GbE SR</v>
      </c>
      <c r="C143" s="717" t="str">
        <f t="shared" si="11"/>
        <v>300 m</v>
      </c>
      <c r="D143" s="335" t="str">
        <f t="shared" si="11"/>
        <v>SFP+ Sub-spec</v>
      </c>
      <c r="E143" s="736">
        <f t="shared" si="13"/>
        <v>7068062.9820359405</v>
      </c>
      <c r="F143" s="175">
        <f t="shared" si="13"/>
        <v>8882212.3712574895</v>
      </c>
      <c r="G143" s="175">
        <f t="shared" si="14"/>
        <v>8107369.999999986</v>
      </c>
      <c r="H143" s="402">
        <f t="shared" si="14"/>
        <v>8632714.0000000186</v>
      </c>
      <c r="I143" s="736">
        <f t="shared" si="15"/>
        <v>11468053.058823545</v>
      </c>
      <c r="J143" s="175">
        <f t="shared" si="15"/>
        <v>11964869.072992697</v>
      </c>
      <c r="K143" s="1220"/>
      <c r="L143" s="1057"/>
      <c r="M143" s="1102"/>
      <c r="N143" s="1220"/>
      <c r="O143" s="1275"/>
      <c r="P143" s="1279"/>
      <c r="Q143" s="1094"/>
      <c r="R143" s="1209"/>
      <c r="S143" s="1205"/>
      <c r="T143" s="1210"/>
    </row>
    <row r="144" spans="1:20" ht="12.5" customHeight="1">
      <c r="A144" s="1746" t="str">
        <f t="shared" si="11"/>
        <v>10GbE</v>
      </c>
      <c r="B144" s="387" t="str">
        <f t="shared" si="11"/>
        <v>10 GbE LRM</v>
      </c>
      <c r="C144" s="387" t="str">
        <f t="shared" si="11"/>
        <v>220 m</v>
      </c>
      <c r="D144" s="335" t="str">
        <f t="shared" si="11"/>
        <v>SFP+</v>
      </c>
      <c r="E144" s="736">
        <f t="shared" si="13"/>
        <v>1699597.9999999998</v>
      </c>
      <c r="F144" s="175">
        <f t="shared" si="13"/>
        <v>2108988</v>
      </c>
      <c r="G144" s="175">
        <f t="shared" si="14"/>
        <v>2078764.0000000007</v>
      </c>
      <c r="H144" s="402">
        <f t="shared" si="14"/>
        <v>1328788</v>
      </c>
      <c r="I144" s="736">
        <f t="shared" si="15"/>
        <v>1750417</v>
      </c>
      <c r="J144" s="175">
        <f t="shared" si="15"/>
        <v>1803478.0000000002</v>
      </c>
      <c r="K144" s="1220"/>
      <c r="L144" s="1057"/>
      <c r="M144" s="1102"/>
      <c r="N144" s="1220"/>
      <c r="O144" s="1275"/>
      <c r="P144" s="1279"/>
      <c r="Q144" s="1094"/>
      <c r="R144" s="1209"/>
      <c r="S144" s="1205"/>
      <c r="T144" s="1210"/>
    </row>
    <row r="145" spans="1:20" ht="12.5" customHeight="1">
      <c r="A145" s="1746" t="str">
        <f t="shared" si="11"/>
        <v>10GbE</v>
      </c>
      <c r="B145" s="715" t="str">
        <f t="shared" si="11"/>
        <v>10 GbE (LR)</v>
      </c>
      <c r="C145" s="715" t="str">
        <f t="shared" si="11"/>
        <v>10 km</v>
      </c>
      <c r="D145" s="188" t="str">
        <f t="shared" si="11"/>
        <v>XFP</v>
      </c>
      <c r="E145" s="736">
        <f t="shared" si="13"/>
        <v>1560041.0695456688</v>
      </c>
      <c r="F145" s="175">
        <f t="shared" si="13"/>
        <v>595933.64189330698</v>
      </c>
      <c r="G145" s="175">
        <f t="shared" si="14"/>
        <v>690042.46661857865</v>
      </c>
      <c r="H145" s="402">
        <f t="shared" si="14"/>
        <v>533270.04421381024</v>
      </c>
      <c r="I145" s="736">
        <f t="shared" si="15"/>
        <v>934356.34655620193</v>
      </c>
      <c r="J145" s="175">
        <f t="shared" si="15"/>
        <v>1115385.7516863199</v>
      </c>
      <c r="K145" s="1220"/>
      <c r="L145" s="1057"/>
      <c r="M145" s="1102"/>
      <c r="N145" s="1220"/>
      <c r="O145" s="1275"/>
      <c r="P145" s="1279"/>
      <c r="Q145" s="1094"/>
      <c r="R145" s="1209"/>
      <c r="S145" s="1205"/>
      <c r="T145" s="1210"/>
    </row>
    <row r="146" spans="1:20" ht="12.5" customHeight="1">
      <c r="A146" s="1746" t="str">
        <f t="shared" si="11"/>
        <v>10GbE</v>
      </c>
      <c r="B146" s="715" t="str">
        <f t="shared" si="11"/>
        <v>10 GbE (LR)</v>
      </c>
      <c r="C146" s="715" t="str">
        <f t="shared" si="11"/>
        <v>10 km</v>
      </c>
      <c r="D146" s="188" t="str">
        <f t="shared" si="11"/>
        <v>SFP+</v>
      </c>
      <c r="E146" s="736">
        <f t="shared" si="13"/>
        <v>45501225.926508941</v>
      </c>
      <c r="F146" s="175">
        <f t="shared" si="13"/>
        <v>41028060.801677443</v>
      </c>
      <c r="G146" s="175">
        <f t="shared" si="14"/>
        <v>31875546.599679418</v>
      </c>
      <c r="H146" s="402">
        <f t="shared" si="14"/>
        <v>35291081.533389315</v>
      </c>
      <c r="I146" s="736">
        <f t="shared" si="15"/>
        <v>41767502.599662118</v>
      </c>
      <c r="J146" s="175">
        <f t="shared" si="15"/>
        <v>40493216.74180261</v>
      </c>
      <c r="K146" s="1220"/>
      <c r="L146" s="1057"/>
      <c r="M146" s="1102"/>
      <c r="N146" s="1220"/>
      <c r="O146" s="1275"/>
      <c r="P146" s="1279"/>
      <c r="Q146" s="1094"/>
      <c r="R146" s="1209"/>
      <c r="S146" s="1205"/>
      <c r="T146" s="1210"/>
    </row>
    <row r="147" spans="1:20" ht="12.5" customHeight="1">
      <c r="A147" s="1746" t="str">
        <f t="shared" si="11"/>
        <v>10GbE</v>
      </c>
      <c r="B147" s="387" t="str">
        <f t="shared" si="11"/>
        <v>10 GbE (LR)</v>
      </c>
      <c r="C147" s="387" t="str">
        <f t="shared" si="11"/>
        <v>2 km</v>
      </c>
      <c r="D147" s="335" t="str">
        <f t="shared" si="11"/>
        <v>SFP+ sub-spec</v>
      </c>
      <c r="E147" s="736">
        <f t="shared" si="13"/>
        <v>9966921</v>
      </c>
      <c r="F147" s="175">
        <f t="shared" si="13"/>
        <v>10614229</v>
      </c>
      <c r="G147" s="175">
        <f t="shared" si="14"/>
        <v>8466659</v>
      </c>
      <c r="H147" s="402">
        <f t="shared" si="14"/>
        <v>8580000</v>
      </c>
      <c r="I147" s="736">
        <f t="shared" si="15"/>
        <v>0</v>
      </c>
      <c r="J147" s="175">
        <f t="shared" si="15"/>
        <v>0</v>
      </c>
      <c r="K147" s="1220"/>
      <c r="L147" s="1057"/>
      <c r="M147" s="1102"/>
      <c r="N147" s="1220"/>
      <c r="O147" s="1275"/>
      <c r="P147" s="1279"/>
      <c r="Q147" s="1094"/>
      <c r="R147" s="1209"/>
      <c r="S147" s="1205"/>
      <c r="T147" s="1210"/>
    </row>
    <row r="148" spans="1:20" ht="12.5" customHeight="1">
      <c r="A148" s="1746" t="str">
        <f t="shared" si="11"/>
        <v>10GbE</v>
      </c>
      <c r="B148" s="720" t="str">
        <f t="shared" si="11"/>
        <v>10 GbE (ER)</v>
      </c>
      <c r="C148" s="720" t="str">
        <f t="shared" si="11"/>
        <v>40 km</v>
      </c>
      <c r="D148" s="188" t="str">
        <f t="shared" si="11"/>
        <v>XFP &amp; other</v>
      </c>
      <c r="E148" s="736">
        <f t="shared" si="13"/>
        <v>3921953.6318378123</v>
      </c>
      <c r="F148" s="175">
        <f t="shared" si="13"/>
        <v>3031184.4564648028</v>
      </c>
      <c r="G148" s="175">
        <f t="shared" si="14"/>
        <v>3694028.9833293259</v>
      </c>
      <c r="H148" s="402">
        <f t="shared" si="14"/>
        <v>4309241.1422400866</v>
      </c>
      <c r="I148" s="736">
        <f t="shared" si="15"/>
        <v>5053728.4052541219</v>
      </c>
      <c r="J148" s="175">
        <f t="shared" si="15"/>
        <v>5391143.6689433213</v>
      </c>
      <c r="K148" s="1220"/>
      <c r="L148" s="1057"/>
      <c r="M148" s="1102"/>
      <c r="N148" s="1220"/>
      <c r="O148" s="1275"/>
      <c r="P148" s="1279"/>
      <c r="Q148" s="1094"/>
      <c r="R148" s="1209"/>
      <c r="S148" s="1205"/>
      <c r="T148" s="1210"/>
    </row>
    <row r="149" spans="1:20" ht="12.5" customHeight="1">
      <c r="A149" s="1746" t="str">
        <f t="shared" si="11"/>
        <v>10GbE</v>
      </c>
      <c r="B149" s="715" t="str">
        <f t="shared" si="11"/>
        <v>10 GbE (ER)</v>
      </c>
      <c r="C149" s="715" t="str">
        <f t="shared" si="11"/>
        <v>40 km</v>
      </c>
      <c r="D149" s="839" t="str">
        <f t="shared" si="11"/>
        <v>SFP+</v>
      </c>
      <c r="E149" s="736">
        <f t="shared" si="13"/>
        <v>16903912.957371529</v>
      </c>
      <c r="F149" s="175">
        <f t="shared" si="13"/>
        <v>16961624.144193109</v>
      </c>
      <c r="G149" s="175">
        <f t="shared" si="14"/>
        <v>16582706.631522</v>
      </c>
      <c r="H149" s="402">
        <f t="shared" si="14"/>
        <v>16620915.956186134</v>
      </c>
      <c r="I149" s="736">
        <f t="shared" si="15"/>
        <v>18506788.382241525</v>
      </c>
      <c r="J149" s="175">
        <f t="shared" si="15"/>
        <v>26206106.57206928</v>
      </c>
      <c r="K149" s="1220"/>
      <c r="L149" s="1057"/>
      <c r="M149" s="1102"/>
      <c r="N149" s="1220"/>
      <c r="O149" s="1275"/>
      <c r="P149" s="1279"/>
      <c r="Q149" s="1094"/>
      <c r="R149" s="1209"/>
      <c r="S149" s="1205"/>
      <c r="T149" s="1210"/>
    </row>
    <row r="150" spans="1:20" ht="12.5" customHeight="1">
      <c r="A150" s="1746" t="str">
        <f t="shared" si="11"/>
        <v>10GbE</v>
      </c>
      <c r="B150" s="720" t="str">
        <f t="shared" si="11"/>
        <v>10 GbE (ZR)</v>
      </c>
      <c r="C150" s="720" t="str">
        <f t="shared" si="11"/>
        <v>80 km</v>
      </c>
      <c r="D150" s="188" t="str">
        <f t="shared" si="11"/>
        <v>XFP &amp; other</v>
      </c>
      <c r="E150" s="1219">
        <f t="shared" si="13"/>
        <v>1617470.882698148</v>
      </c>
      <c r="F150" s="1220">
        <f t="shared" si="13"/>
        <v>751000.60481018655</v>
      </c>
      <c r="G150" s="1220">
        <f t="shared" si="14"/>
        <v>135000</v>
      </c>
      <c r="H150" s="1221">
        <f t="shared" si="14"/>
        <v>135000</v>
      </c>
      <c r="I150" s="1219">
        <f t="shared" si="15"/>
        <v>934764.70588235289</v>
      </c>
      <c r="J150" s="1220">
        <f t="shared" si="15"/>
        <v>506864.96350364987</v>
      </c>
      <c r="K150" s="1220"/>
      <c r="L150" s="1222"/>
      <c r="M150" s="1248"/>
      <c r="N150" s="1220"/>
      <c r="O150" s="1275"/>
      <c r="P150" s="1279"/>
      <c r="Q150" s="1223"/>
      <c r="R150" s="1209"/>
      <c r="S150" s="1205"/>
      <c r="T150" s="1210"/>
    </row>
    <row r="151" spans="1:20" ht="12.5" customHeight="1" thickBot="1">
      <c r="A151" s="1746" t="str">
        <f t="shared" si="11"/>
        <v>10GbE</v>
      </c>
      <c r="B151" s="715" t="str">
        <f t="shared" si="11"/>
        <v>10 GbE (ZR)</v>
      </c>
      <c r="C151" s="721" t="str">
        <f t="shared" si="11"/>
        <v>80 km</v>
      </c>
      <c r="D151" s="399" t="str">
        <f t="shared" si="11"/>
        <v>SFP+</v>
      </c>
      <c r="E151" s="1224">
        <f t="shared" si="13"/>
        <v>11191782.682364579</v>
      </c>
      <c r="F151" s="1225">
        <f t="shared" si="13"/>
        <v>8416975.2491092589</v>
      </c>
      <c r="G151" s="1225">
        <f t="shared" si="14"/>
        <v>8991478.7870081011</v>
      </c>
      <c r="H151" s="1226">
        <f t="shared" si="14"/>
        <v>8732816.556842044</v>
      </c>
      <c r="I151" s="1224">
        <f t="shared" si="15"/>
        <v>13484418.036126768</v>
      </c>
      <c r="J151" s="1225">
        <f t="shared" si="15"/>
        <v>12310347.185791211</v>
      </c>
      <c r="K151" s="1225"/>
      <c r="L151" s="1228"/>
      <c r="M151" s="1240"/>
      <c r="N151" s="1257"/>
      <c r="O151" s="1284"/>
      <c r="P151" s="1285"/>
      <c r="Q151" s="1260"/>
      <c r="R151" s="1212"/>
      <c r="S151" s="1437"/>
      <c r="T151" s="1213"/>
    </row>
    <row r="152" spans="1:20" ht="12.5" customHeight="1">
      <c r="A152" s="1748" t="str">
        <f t="shared" si="11"/>
        <v>25GbE</v>
      </c>
      <c r="B152" s="723" t="str">
        <f t="shared" si="11"/>
        <v>25GbE SR</v>
      </c>
      <c r="C152" s="387" t="str">
        <f t="shared" si="11"/>
        <v>100 m</v>
      </c>
      <c r="D152" s="739" t="str">
        <f t="shared" si="11"/>
        <v>SFP28</v>
      </c>
      <c r="E152" s="1231">
        <f t="shared" si="13"/>
        <v>883400</v>
      </c>
      <c r="F152" s="1232">
        <f t="shared" si="13"/>
        <v>1986838.9999999998</v>
      </c>
      <c r="G152" s="1233">
        <f t="shared" si="14"/>
        <v>1753619.4999999995</v>
      </c>
      <c r="H152" s="1234">
        <f t="shared" si="14"/>
        <v>8903720.4999999981</v>
      </c>
      <c r="I152" s="1231">
        <f t="shared" si="15"/>
        <v>4915303</v>
      </c>
      <c r="J152" s="1232">
        <f t="shared" si="15"/>
        <v>6332806.0000000009</v>
      </c>
      <c r="K152" s="1282"/>
      <c r="L152" s="1234"/>
      <c r="M152" s="1247"/>
      <c r="N152" s="1276"/>
      <c r="O152" s="1277"/>
      <c r="P152" s="1278"/>
      <c r="Q152" s="1262"/>
      <c r="R152" s="1216"/>
      <c r="S152" s="1435"/>
      <c r="T152" s="1217"/>
    </row>
    <row r="153" spans="1:20" ht="12.5" customHeight="1">
      <c r="A153" s="1746" t="str">
        <f t="shared" si="11"/>
        <v>25GbE</v>
      </c>
      <c r="B153" s="387" t="str">
        <f t="shared" si="11"/>
        <v>25GbE LR</v>
      </c>
      <c r="C153" s="387" t="str">
        <f t="shared" si="11"/>
        <v>10 km</v>
      </c>
      <c r="D153" s="739" t="str">
        <f t="shared" si="11"/>
        <v>SFP28</v>
      </c>
      <c r="E153" s="1237">
        <f t="shared" si="13"/>
        <v>1310848</v>
      </c>
      <c r="F153" s="1238">
        <f t="shared" si="13"/>
        <v>971671</v>
      </c>
      <c r="G153" s="1220">
        <f t="shared" si="14"/>
        <v>1432111.5440410348</v>
      </c>
      <c r="H153" s="1222">
        <f t="shared" si="14"/>
        <v>1944865.7628731977</v>
      </c>
      <c r="I153" s="1237">
        <f t="shared" si="15"/>
        <v>4470063.0000000009</v>
      </c>
      <c r="J153" s="1238">
        <f t="shared" si="15"/>
        <v>2027391.0000000002</v>
      </c>
      <c r="K153" s="1275"/>
      <c r="L153" s="1222"/>
      <c r="M153" s="1286"/>
      <c r="N153" s="1220"/>
      <c r="O153" s="1275"/>
      <c r="P153" s="1279"/>
      <c r="Q153" s="1239"/>
      <c r="R153" s="1209"/>
      <c r="S153" s="1205"/>
      <c r="T153" s="1210"/>
    </row>
    <row r="154" spans="1:20" ht="13" customHeight="1" thickBot="1">
      <c r="A154" s="1749" t="str">
        <f t="shared" si="11"/>
        <v>25GbE</v>
      </c>
      <c r="B154" s="724" t="str">
        <f t="shared" si="11"/>
        <v>25 GbE ER</v>
      </c>
      <c r="C154" s="721" t="str">
        <f t="shared" si="11"/>
        <v>40 km</v>
      </c>
      <c r="D154" s="742" t="str">
        <f t="shared" si="11"/>
        <v>SFP28</v>
      </c>
      <c r="E154" s="1224">
        <f t="shared" si="13"/>
        <v>0</v>
      </c>
      <c r="F154" s="1225">
        <f t="shared" si="13"/>
        <v>0</v>
      </c>
      <c r="G154" s="1225">
        <f t="shared" si="14"/>
        <v>0</v>
      </c>
      <c r="H154" s="1228">
        <f t="shared" si="14"/>
        <v>0</v>
      </c>
      <c r="I154" s="1224">
        <f t="shared" si="15"/>
        <v>0</v>
      </c>
      <c r="J154" s="1225">
        <f t="shared" si="15"/>
        <v>0</v>
      </c>
      <c r="K154" s="1280"/>
      <c r="L154" s="1228"/>
      <c r="M154" s="1266"/>
      <c r="N154" s="1225"/>
      <c r="O154" s="1280"/>
      <c r="P154" s="1281"/>
      <c r="Q154" s="1229"/>
      <c r="R154" s="1227"/>
      <c r="S154" s="1211"/>
      <c r="T154" s="1230"/>
    </row>
    <row r="155" spans="1:20" ht="12.5" customHeight="1">
      <c r="A155" s="1745" t="str">
        <f t="shared" si="11"/>
        <v>40GbE</v>
      </c>
      <c r="B155" s="387" t="str">
        <f t="shared" si="11"/>
        <v>40 GbE SR</v>
      </c>
      <c r="C155" s="387" t="str">
        <f t="shared" si="11"/>
        <v>100 m</v>
      </c>
      <c r="D155" s="390" t="str">
        <f t="shared" si="11"/>
        <v>QSFP+</v>
      </c>
      <c r="E155" s="1237">
        <f t="shared" si="13"/>
        <v>17924099.19161677</v>
      </c>
      <c r="F155" s="1238">
        <f t="shared" si="13"/>
        <v>14429446.98802395</v>
      </c>
      <c r="G155" s="1220">
        <f t="shared" si="14"/>
        <v>15796798.1633</v>
      </c>
      <c r="H155" s="1221">
        <f t="shared" si="14"/>
        <v>15236103.530400004</v>
      </c>
      <c r="I155" s="1237">
        <f t="shared" si="15"/>
        <v>13503497.529411763</v>
      </c>
      <c r="J155" s="1238">
        <f t="shared" si="15"/>
        <v>16707351.930656938</v>
      </c>
      <c r="K155" s="1233"/>
      <c r="L155" s="1222"/>
      <c r="M155" s="1286"/>
      <c r="N155" s="1220"/>
      <c r="O155" s="1282"/>
      <c r="P155" s="1283"/>
      <c r="Q155" s="1239"/>
      <c r="R155" s="1209"/>
      <c r="S155" s="1235"/>
      <c r="T155" s="1207"/>
    </row>
    <row r="156" spans="1:20" ht="12.5" customHeight="1">
      <c r="A156" s="1745" t="str">
        <f t="shared" ref="A156:D172" si="16">A28</f>
        <v>40GbE</v>
      </c>
      <c r="B156" s="186" t="str">
        <f t="shared" si="16"/>
        <v>40GbE MM Duplex</v>
      </c>
      <c r="C156" s="711" t="str">
        <f t="shared" si="16"/>
        <v>100 m</v>
      </c>
      <c r="D156" s="390" t="str">
        <f t="shared" si="16"/>
        <v>QSFP+</v>
      </c>
      <c r="E156" s="1219">
        <f t="shared" si="13"/>
        <v>17141240</v>
      </c>
      <c r="F156" s="1220">
        <f t="shared" si="13"/>
        <v>21513440</v>
      </c>
      <c r="G156" s="1220">
        <f t="shared" si="14"/>
        <v>32141165.600000001</v>
      </c>
      <c r="H156" s="1221">
        <f t="shared" si="14"/>
        <v>26177205.999999996</v>
      </c>
      <c r="I156" s="1219">
        <f t="shared" si="15"/>
        <v>14387372.999999998</v>
      </c>
      <c r="J156" s="1220">
        <f t="shared" si="15"/>
        <v>11711481.999999998</v>
      </c>
      <c r="K156" s="1220"/>
      <c r="L156" s="1222"/>
      <c r="M156" s="1248"/>
      <c r="N156" s="1220"/>
      <c r="O156" s="1275"/>
      <c r="P156" s="1279"/>
      <c r="Q156" s="1223"/>
      <c r="R156" s="1209"/>
      <c r="S156" s="1205"/>
      <c r="T156" s="1210"/>
    </row>
    <row r="157" spans="1:20" ht="12.5" customHeight="1">
      <c r="A157" s="1745" t="str">
        <f t="shared" si="16"/>
        <v>40GbE</v>
      </c>
      <c r="B157" s="185" t="str">
        <f t="shared" si="16"/>
        <v>40 GbE eSR</v>
      </c>
      <c r="C157" s="711" t="str">
        <f t="shared" si="16"/>
        <v>300 m</v>
      </c>
      <c r="D157" s="395" t="str">
        <f t="shared" si="16"/>
        <v>QSFP+</v>
      </c>
      <c r="E157" s="1219">
        <f t="shared" ref="E157:F169" si="17">E93*E29</f>
        <v>7738640</v>
      </c>
      <c r="F157" s="1220">
        <f t="shared" si="17"/>
        <v>11721524</v>
      </c>
      <c r="G157" s="1220">
        <f t="shared" ref="G157:H169" si="18">G29*G93</f>
        <v>8604803</v>
      </c>
      <c r="H157" s="1221">
        <f t="shared" si="18"/>
        <v>8354866.6399999997</v>
      </c>
      <c r="I157" s="1219">
        <f t="shared" ref="I157:J169" si="19">I93*I29</f>
        <v>8730973</v>
      </c>
      <c r="J157" s="1220">
        <f t="shared" si="19"/>
        <v>9788838</v>
      </c>
      <c r="K157" s="1220"/>
      <c r="L157" s="1222"/>
      <c r="M157" s="1248"/>
      <c r="N157" s="1220"/>
      <c r="O157" s="1275"/>
      <c r="P157" s="1279"/>
      <c r="Q157" s="1223"/>
      <c r="R157" s="1209"/>
      <c r="S157" s="1205"/>
      <c r="T157" s="1210"/>
    </row>
    <row r="158" spans="1:20" ht="12.5" customHeight="1">
      <c r="A158" s="1745" t="str">
        <f t="shared" si="16"/>
        <v>40GbE</v>
      </c>
      <c r="B158" s="185" t="str">
        <f t="shared" si="16"/>
        <v>40 GbE PSM4</v>
      </c>
      <c r="C158" s="711" t="str">
        <f t="shared" si="16"/>
        <v>500 m</v>
      </c>
      <c r="D158" s="395" t="str">
        <f t="shared" si="16"/>
        <v>QSFP+</v>
      </c>
      <c r="E158" s="1219">
        <f t="shared" si="17"/>
        <v>32613232</v>
      </c>
      <c r="F158" s="1220">
        <f t="shared" si="17"/>
        <v>49645562</v>
      </c>
      <c r="G158" s="1220">
        <f t="shared" si="18"/>
        <v>36500000</v>
      </c>
      <c r="H158" s="1221">
        <f t="shared" si="18"/>
        <v>42500000</v>
      </c>
      <c r="I158" s="1219">
        <f t="shared" si="19"/>
        <v>37029999.99999997</v>
      </c>
      <c r="J158" s="1220">
        <f t="shared" si="19"/>
        <v>34419000.00000003</v>
      </c>
      <c r="K158" s="1220"/>
      <c r="L158" s="1222"/>
      <c r="M158" s="1248"/>
      <c r="N158" s="1220"/>
      <c r="O158" s="1275"/>
      <c r="P158" s="1279"/>
      <c r="Q158" s="1223"/>
      <c r="R158" s="1209"/>
      <c r="S158" s="1205"/>
      <c r="T158" s="1210"/>
    </row>
    <row r="159" spans="1:20" ht="12.5" customHeight="1">
      <c r="A159" s="1745" t="str">
        <f t="shared" si="16"/>
        <v>40GbE</v>
      </c>
      <c r="B159" s="720" t="str">
        <f t="shared" si="16"/>
        <v>40 GbE FR</v>
      </c>
      <c r="C159" s="713" t="str">
        <f t="shared" si="16"/>
        <v>2 km</v>
      </c>
      <c r="D159" s="188" t="str">
        <f t="shared" si="16"/>
        <v>CFP</v>
      </c>
      <c r="E159" s="1237">
        <f t="shared" si="17"/>
        <v>769175.84587306809</v>
      </c>
      <c r="F159" s="1238">
        <f t="shared" si="17"/>
        <v>297000</v>
      </c>
      <c r="G159" s="1220">
        <f t="shared" si="18"/>
        <v>984500</v>
      </c>
      <c r="H159" s="1221">
        <f t="shared" si="18"/>
        <v>60500</v>
      </c>
      <c r="I159" s="1237">
        <f t="shared" si="19"/>
        <v>0</v>
      </c>
      <c r="J159" s="1238">
        <f t="shared" si="19"/>
        <v>0</v>
      </c>
      <c r="K159" s="1220"/>
      <c r="L159" s="1222"/>
      <c r="M159" s="1286"/>
      <c r="N159" s="1220"/>
      <c r="O159" s="1275"/>
      <c r="P159" s="1279"/>
      <c r="Q159" s="1239"/>
      <c r="R159" s="1209"/>
      <c r="S159" s="1205"/>
      <c r="T159" s="1210"/>
    </row>
    <row r="160" spans="1:20" ht="12.5" customHeight="1">
      <c r="A160" s="1745" t="str">
        <f t="shared" si="16"/>
        <v>40GbE</v>
      </c>
      <c r="B160" s="208" t="str">
        <f t="shared" si="16"/>
        <v>40 GbE LR4 subspec</v>
      </c>
      <c r="C160" s="755" t="str">
        <f t="shared" si="16"/>
        <v>2 km</v>
      </c>
      <c r="D160" s="335" t="str">
        <f t="shared" si="16"/>
        <v>QSFP+</v>
      </c>
      <c r="E160" s="1237">
        <f t="shared" si="17"/>
        <v>74909487</v>
      </c>
      <c r="F160" s="1238">
        <f t="shared" si="17"/>
        <v>89357236</v>
      </c>
      <c r="G160" s="1220">
        <f t="shared" si="18"/>
        <v>58639096.680000007</v>
      </c>
      <c r="H160" s="1221">
        <f t="shared" si="18"/>
        <v>54187322.999999993</v>
      </c>
      <c r="I160" s="1237">
        <f t="shared" si="19"/>
        <v>36012182.000000007</v>
      </c>
      <c r="J160" s="1238">
        <f t="shared" si="19"/>
        <v>20480342.000000004</v>
      </c>
      <c r="K160" s="1220"/>
      <c r="L160" s="1222"/>
      <c r="M160" s="1286"/>
      <c r="N160" s="1220"/>
      <c r="O160" s="1275"/>
      <c r="P160" s="1279"/>
      <c r="Q160" s="1239"/>
      <c r="R160" s="1209"/>
      <c r="S160" s="1205"/>
      <c r="T160" s="1210"/>
    </row>
    <row r="161" spans="1:20" ht="12.5" customHeight="1">
      <c r="A161" s="1745" t="str">
        <f t="shared" si="16"/>
        <v>40GbE</v>
      </c>
      <c r="B161" s="720" t="str">
        <f t="shared" si="16"/>
        <v>40 GbE LR4</v>
      </c>
      <c r="C161" s="720" t="str">
        <f t="shared" si="16"/>
        <v>10 km</v>
      </c>
      <c r="D161" s="188" t="str">
        <f t="shared" si="16"/>
        <v>CFP</v>
      </c>
      <c r="E161" s="1237">
        <f t="shared" si="17"/>
        <v>1864837.00786831</v>
      </c>
      <c r="F161" s="1238">
        <f t="shared" si="17"/>
        <v>1521510.0022922002</v>
      </c>
      <c r="G161" s="1220">
        <f t="shared" si="18"/>
        <v>158691.37164382465</v>
      </c>
      <c r="H161" s="1221">
        <f t="shared" si="18"/>
        <v>299622.32699422078</v>
      </c>
      <c r="I161" s="1237">
        <f t="shared" si="19"/>
        <v>0</v>
      </c>
      <c r="J161" s="1238">
        <f t="shared" si="19"/>
        <v>0</v>
      </c>
      <c r="K161" s="1220"/>
      <c r="L161" s="1222"/>
      <c r="M161" s="1286"/>
      <c r="N161" s="1220"/>
      <c r="O161" s="1275"/>
      <c r="P161" s="1279"/>
      <c r="Q161" s="1239"/>
      <c r="R161" s="1209"/>
      <c r="S161" s="1205"/>
      <c r="T161" s="1210"/>
    </row>
    <row r="162" spans="1:20" ht="12.5" customHeight="1">
      <c r="A162" s="1745" t="str">
        <f t="shared" si="16"/>
        <v>40GbE</v>
      </c>
      <c r="B162" s="208" t="str">
        <f t="shared" si="16"/>
        <v>40 GbE LR4</v>
      </c>
      <c r="C162" s="387" t="str">
        <f t="shared" si="16"/>
        <v>10 km</v>
      </c>
      <c r="D162" s="188" t="str">
        <f t="shared" si="16"/>
        <v>QSFP</v>
      </c>
      <c r="E162" s="1237">
        <f t="shared" si="17"/>
        <v>33798142.970122196</v>
      </c>
      <c r="F162" s="1238">
        <f t="shared" si="17"/>
        <v>30366881.537125133</v>
      </c>
      <c r="G162" s="1220">
        <f t="shared" si="18"/>
        <v>58921083.21814537</v>
      </c>
      <c r="H162" s="1221">
        <f t="shared" si="18"/>
        <v>47237072.99999997</v>
      </c>
      <c r="I162" s="1237">
        <f t="shared" si="19"/>
        <v>26428837</v>
      </c>
      <c r="J162" s="1238">
        <f t="shared" si="19"/>
        <v>35452177.999999978</v>
      </c>
      <c r="K162" s="1220"/>
      <c r="L162" s="1222"/>
      <c r="M162" s="1286"/>
      <c r="N162" s="1220"/>
      <c r="O162" s="1275"/>
      <c r="P162" s="1279"/>
      <c r="Q162" s="1239"/>
      <c r="R162" s="1209"/>
      <c r="S162" s="1205"/>
      <c r="T162" s="1210"/>
    </row>
    <row r="163" spans="1:20" ht="13" customHeight="1" thickBot="1">
      <c r="A163" s="1747" t="str">
        <f t="shared" si="16"/>
        <v>40GbE</v>
      </c>
      <c r="B163" s="391" t="str">
        <f t="shared" si="16"/>
        <v>40 GbE ER4</v>
      </c>
      <c r="C163" s="1166" t="str">
        <f t="shared" si="16"/>
        <v>40 km</v>
      </c>
      <c r="D163" s="392" t="str">
        <f t="shared" si="16"/>
        <v>All</v>
      </c>
      <c r="E163" s="1243">
        <f t="shared" si="17"/>
        <v>1868308.5930712819</v>
      </c>
      <c r="F163" s="1244">
        <f t="shared" si="17"/>
        <v>1887401.5654489421</v>
      </c>
      <c r="G163" s="1225">
        <f t="shared" si="18"/>
        <v>1966463.6502765114</v>
      </c>
      <c r="H163" s="1226">
        <f t="shared" si="18"/>
        <v>2204380.0000000009</v>
      </c>
      <c r="I163" s="1243">
        <f t="shared" si="19"/>
        <v>2081292.9999999974</v>
      </c>
      <c r="J163" s="1244">
        <f t="shared" si="19"/>
        <v>3393669.9999999986</v>
      </c>
      <c r="K163" s="1225"/>
      <c r="L163" s="1228"/>
      <c r="M163" s="1287"/>
      <c r="N163" s="1257"/>
      <c r="O163" s="1284"/>
      <c r="P163" s="1285"/>
      <c r="Q163" s="1246"/>
      <c r="R163" s="1212"/>
      <c r="S163" s="1437"/>
      <c r="T163" s="1213"/>
    </row>
    <row r="164" spans="1:20" ht="14.5">
      <c r="A164" s="1745" t="str">
        <f t="shared" si="16"/>
        <v>50GbE</v>
      </c>
      <c r="B164" s="388" t="str">
        <f t="shared" si="16"/>
        <v xml:space="preserve">50GbE </v>
      </c>
      <c r="C164" s="388" t="str">
        <f t="shared" si="16"/>
        <v>100 m</v>
      </c>
      <c r="D164" s="740" t="str">
        <f t="shared" si="16"/>
        <v>all</v>
      </c>
      <c r="E164" s="1237">
        <f t="shared" si="17"/>
        <v>0</v>
      </c>
      <c r="F164" s="1238">
        <f t="shared" si="17"/>
        <v>0</v>
      </c>
      <c r="G164" s="1220">
        <f t="shared" si="18"/>
        <v>0</v>
      </c>
      <c r="H164" s="1221">
        <f t="shared" si="18"/>
        <v>0</v>
      </c>
      <c r="I164" s="1237">
        <f t="shared" si="19"/>
        <v>0</v>
      </c>
      <c r="J164" s="1238">
        <f t="shared" si="19"/>
        <v>0</v>
      </c>
      <c r="K164" s="1275"/>
      <c r="L164" s="1222"/>
      <c r="M164" s="1247"/>
      <c r="N164" s="1276"/>
      <c r="O164" s="1277"/>
      <c r="P164" s="1278"/>
      <c r="Q164" s="1262"/>
      <c r="R164" s="1216"/>
      <c r="S164" s="1435"/>
      <c r="T164" s="1217"/>
    </row>
    <row r="165" spans="1:20" ht="14.5">
      <c r="A165" s="1745" t="str">
        <f t="shared" si="16"/>
        <v>50GbE</v>
      </c>
      <c r="B165" s="261" t="str">
        <f t="shared" si="16"/>
        <v xml:space="preserve">50GbE </v>
      </c>
      <c r="C165" s="261" t="str">
        <f t="shared" si="16"/>
        <v>2 km</v>
      </c>
      <c r="D165" s="335" t="str">
        <f t="shared" si="16"/>
        <v>all</v>
      </c>
      <c r="E165" s="1237">
        <f t="shared" si="17"/>
        <v>0</v>
      </c>
      <c r="F165" s="1238">
        <f t="shared" si="17"/>
        <v>0</v>
      </c>
      <c r="G165" s="1220">
        <f t="shared" si="18"/>
        <v>0</v>
      </c>
      <c r="H165" s="1221">
        <f t="shared" si="18"/>
        <v>0</v>
      </c>
      <c r="I165" s="1237">
        <f t="shared" si="19"/>
        <v>0</v>
      </c>
      <c r="J165" s="1238">
        <f t="shared" si="19"/>
        <v>0</v>
      </c>
      <c r="K165" s="1275"/>
      <c r="L165" s="1222"/>
      <c r="M165" s="1286"/>
      <c r="N165" s="1220"/>
      <c r="O165" s="1275"/>
      <c r="P165" s="1279"/>
      <c r="Q165" s="1239"/>
      <c r="R165" s="1209"/>
      <c r="S165" s="1205"/>
      <c r="T165" s="1210"/>
    </row>
    <row r="166" spans="1:20" ht="15" thickBot="1">
      <c r="A166" s="1747" t="str">
        <f t="shared" si="16"/>
        <v>50GbE</v>
      </c>
      <c r="B166" s="1201" t="str">
        <f t="shared" si="16"/>
        <v xml:space="preserve">50GbE </v>
      </c>
      <c r="C166" s="261" t="str">
        <f t="shared" si="16"/>
        <v>10 km</v>
      </c>
      <c r="D166" s="399" t="str">
        <f t="shared" si="16"/>
        <v>all</v>
      </c>
      <c r="E166" s="1243">
        <f t="shared" si="17"/>
        <v>0</v>
      </c>
      <c r="F166" s="1244">
        <f t="shared" si="17"/>
        <v>0</v>
      </c>
      <c r="G166" s="1225">
        <f t="shared" si="18"/>
        <v>0</v>
      </c>
      <c r="H166" s="1226">
        <f t="shared" si="18"/>
        <v>0</v>
      </c>
      <c r="I166" s="1243">
        <f t="shared" si="19"/>
        <v>0</v>
      </c>
      <c r="J166" s="1244">
        <f t="shared" si="19"/>
        <v>0</v>
      </c>
      <c r="K166" s="1280"/>
      <c r="L166" s="1228"/>
      <c r="M166" s="1288"/>
      <c r="N166" s="1225"/>
      <c r="O166" s="1280"/>
      <c r="P166" s="1281"/>
      <c r="Q166" s="1245"/>
      <c r="R166" s="1227"/>
      <c r="S166" s="1211"/>
      <c r="T166" s="1230"/>
    </row>
    <row r="167" spans="1:20" ht="12.5" customHeight="1">
      <c r="A167" s="1754" t="str">
        <f t="shared" si="16"/>
        <v>100GbE</v>
      </c>
      <c r="B167" s="715" t="str">
        <f t="shared" si="16"/>
        <v xml:space="preserve">100 GbE SR10 </v>
      </c>
      <c r="C167" s="719" t="str">
        <f t="shared" si="16"/>
        <v>100 m</v>
      </c>
      <c r="D167" s="188" t="str">
        <f t="shared" si="16"/>
        <v>CFP</v>
      </c>
      <c r="E167" s="1231">
        <f t="shared" si="17"/>
        <v>2600000</v>
      </c>
      <c r="F167" s="1232">
        <f t="shared" si="17"/>
        <v>2600000</v>
      </c>
      <c r="G167" s="1233">
        <f t="shared" si="18"/>
        <v>1207857.0000000007</v>
      </c>
      <c r="H167" s="1242">
        <f t="shared" si="18"/>
        <v>2395148.0000000005</v>
      </c>
      <c r="I167" s="1231">
        <f t="shared" si="19"/>
        <v>1775651.0000000009</v>
      </c>
      <c r="J167" s="1232">
        <f t="shared" si="19"/>
        <v>1641464.0000000035</v>
      </c>
      <c r="K167" s="1276"/>
      <c r="L167" s="1234"/>
      <c r="M167" s="1258"/>
      <c r="N167" s="1233"/>
      <c r="O167" s="1282"/>
      <c r="P167" s="1283"/>
      <c r="Q167" s="1236"/>
      <c r="R167" s="1206"/>
      <c r="S167" s="1235"/>
      <c r="T167" s="1207"/>
    </row>
    <row r="168" spans="1:20" ht="12.5" customHeight="1">
      <c r="A168" s="1745" t="str">
        <f t="shared" si="16"/>
        <v>100GbE</v>
      </c>
      <c r="B168" s="715" t="str">
        <f t="shared" si="16"/>
        <v>100 GbE SR4</v>
      </c>
      <c r="C168" s="716" t="str">
        <f t="shared" si="16"/>
        <v>100 m</v>
      </c>
      <c r="D168" s="188" t="str">
        <f t="shared" si="16"/>
        <v>CFP2/4</v>
      </c>
      <c r="E168" s="1219">
        <f t="shared" si="17"/>
        <v>1100000</v>
      </c>
      <c r="F168" s="1220">
        <f t="shared" si="17"/>
        <v>1100000</v>
      </c>
      <c r="G168" s="1220">
        <f t="shared" si="18"/>
        <v>78644.000000000175</v>
      </c>
      <c r="H168" s="1221">
        <f t="shared" si="18"/>
        <v>200484.00000000055</v>
      </c>
      <c r="I168" s="1219">
        <f t="shared" si="19"/>
        <v>0</v>
      </c>
      <c r="J168" s="1220">
        <f t="shared" si="19"/>
        <v>0</v>
      </c>
      <c r="K168" s="1220"/>
      <c r="L168" s="1222"/>
      <c r="M168" s="1248"/>
      <c r="N168" s="1220"/>
      <c r="O168" s="1275"/>
      <c r="P168" s="1279"/>
      <c r="Q168" s="1223"/>
      <c r="R168" s="1209"/>
      <c r="S168" s="1205"/>
      <c r="T168" s="1210"/>
    </row>
    <row r="169" spans="1:20" ht="12.5" customHeight="1">
      <c r="A169" s="1745" t="str">
        <f t="shared" si="16"/>
        <v>100GbE</v>
      </c>
      <c r="B169" s="387" t="str">
        <f t="shared" si="16"/>
        <v>100 GbE SR4</v>
      </c>
      <c r="C169" s="717" t="str">
        <f t="shared" si="16"/>
        <v>100 m</v>
      </c>
      <c r="D169" s="335" t="str">
        <f t="shared" si="16"/>
        <v>QSFP28</v>
      </c>
      <c r="E169" s="1237">
        <f t="shared" si="17"/>
        <v>20135587</v>
      </c>
      <c r="F169" s="1238">
        <f t="shared" si="17"/>
        <v>26493511</v>
      </c>
      <c r="G169" s="1220">
        <f t="shared" si="18"/>
        <v>30741654.189999998</v>
      </c>
      <c r="H169" s="1221">
        <f t="shared" si="18"/>
        <v>35991575.190720007</v>
      </c>
      <c r="I169" s="1237">
        <f t="shared" si="19"/>
        <v>35164827.122171953</v>
      </c>
      <c r="J169" s="1238">
        <f t="shared" si="19"/>
        <v>74978868.184727699</v>
      </c>
      <c r="K169" s="1220"/>
      <c r="L169" s="1222"/>
      <c r="M169" s="1286"/>
      <c r="N169" s="1220"/>
      <c r="O169" s="1220"/>
      <c r="P169" s="1220"/>
      <c r="Q169" s="1239"/>
      <c r="R169" s="1209"/>
      <c r="S169" s="1209"/>
      <c r="T169" s="1210"/>
    </row>
    <row r="170" spans="1:20" ht="12.5" customHeight="1">
      <c r="A170" s="1745" t="str">
        <f t="shared" si="16"/>
        <v>100GbE</v>
      </c>
      <c r="B170" s="387" t="str">
        <f t="shared" si="16"/>
        <v>100 GbE SR2</v>
      </c>
      <c r="C170" s="717" t="str">
        <f t="shared" si="16"/>
        <v>100 m</v>
      </c>
      <c r="D170" s="335" t="str">
        <f t="shared" si="16"/>
        <v>All</v>
      </c>
      <c r="E170" s="1237"/>
      <c r="F170" s="1238"/>
      <c r="G170" s="1220"/>
      <c r="H170" s="1221"/>
      <c r="I170" s="1237"/>
      <c r="J170" s="1238"/>
      <c r="K170" s="1220"/>
      <c r="L170" s="1222"/>
      <c r="M170" s="1286"/>
      <c r="N170" s="1220"/>
      <c r="O170" s="1220"/>
      <c r="P170" s="1220"/>
      <c r="Q170" s="1239"/>
      <c r="R170" s="1209"/>
      <c r="S170" s="1209"/>
      <c r="T170" s="1210"/>
    </row>
    <row r="171" spans="1:20" ht="12.5" customHeight="1">
      <c r="A171" s="1745" t="str">
        <f t="shared" si="16"/>
        <v>100GbE</v>
      </c>
      <c r="B171" s="387" t="str">
        <f t="shared" si="16"/>
        <v>100 GbE MM Duplex, eSR4</v>
      </c>
      <c r="C171" s="717" t="str">
        <f t="shared" si="16"/>
        <v>300 m</v>
      </c>
      <c r="D171" s="335" t="str">
        <f t="shared" si="16"/>
        <v>QSFP28</v>
      </c>
      <c r="E171" s="1237"/>
      <c r="F171" s="1238"/>
      <c r="G171" s="1220"/>
      <c r="H171" s="1221"/>
      <c r="I171" s="1237"/>
      <c r="J171" s="1238"/>
      <c r="K171" s="1220"/>
      <c r="L171" s="1222"/>
      <c r="M171" s="1286"/>
      <c r="N171" s="1220"/>
      <c r="O171" s="1220"/>
      <c r="P171" s="1220"/>
      <c r="Q171" s="1239"/>
      <c r="R171" s="1209"/>
      <c r="S171" s="1209"/>
      <c r="T171" s="1210"/>
    </row>
    <row r="172" spans="1:20" ht="12.5" customHeight="1">
      <c r="A172" s="1745" t="str">
        <f t="shared" si="16"/>
        <v>100GbE</v>
      </c>
      <c r="B172" s="393" t="str">
        <f t="shared" si="16"/>
        <v>100 GbE PSM4</v>
      </c>
      <c r="C172" s="394" t="str">
        <f t="shared" si="16"/>
        <v>500 m</v>
      </c>
      <c r="D172" s="395" t="str">
        <f t="shared" si="16"/>
        <v>all</v>
      </c>
      <c r="E172" s="1219">
        <f>E108*E44</f>
        <v>37666426</v>
      </c>
      <c r="F172" s="1220">
        <f>F108*F44</f>
        <v>47811457</v>
      </c>
      <c r="G172" s="1220">
        <f>G44*G108</f>
        <v>36375560</v>
      </c>
      <c r="H172" s="1221">
        <f>H44*H108</f>
        <v>36240560</v>
      </c>
      <c r="I172" s="1219">
        <f>I108*I44</f>
        <v>29408453</v>
      </c>
      <c r="J172" s="1220">
        <f>J108*J44</f>
        <v>33161775</v>
      </c>
      <c r="K172" s="1220"/>
      <c r="L172" s="1222"/>
      <c r="M172" s="1248"/>
      <c r="N172" s="1220"/>
      <c r="O172" s="1220"/>
      <c r="P172" s="1220"/>
      <c r="Q172" s="1223"/>
      <c r="R172" s="1209"/>
      <c r="S172" s="1209"/>
      <c r="T172" s="1210"/>
    </row>
    <row r="173" spans="1:20" ht="12.5" customHeight="1">
      <c r="A173" s="1745" t="str">
        <f t="shared" ref="A173:A189" si="20">A45</f>
        <v>100GbE</v>
      </c>
      <c r="B173" s="941" t="s">
        <v>555</v>
      </c>
      <c r="C173" s="942" t="s">
        <v>232</v>
      </c>
      <c r="D173" s="335" t="s">
        <v>257</v>
      </c>
      <c r="E173" s="1219"/>
      <c r="F173" s="1220"/>
      <c r="G173" s="1220"/>
      <c r="H173" s="1221"/>
      <c r="I173" s="1219"/>
      <c r="J173" s="1220"/>
      <c r="K173" s="1220"/>
      <c r="L173" s="1222"/>
      <c r="M173" s="1248"/>
      <c r="N173" s="1220"/>
      <c r="O173" s="1220"/>
      <c r="P173" s="1220"/>
      <c r="Q173" s="1223"/>
      <c r="R173" s="1209"/>
      <c r="S173" s="1209"/>
      <c r="T173" s="1210"/>
    </row>
    <row r="174" spans="1:20" ht="23" customHeight="1">
      <c r="A174" s="1745" t="str">
        <f t="shared" si="20"/>
        <v>100GbE</v>
      </c>
      <c r="B174" s="713" t="str">
        <f t="shared" ref="B174:D189" si="21">B46</f>
        <v>100 GbE CWDM4</v>
      </c>
      <c r="C174" s="396" t="str">
        <f t="shared" si="21"/>
        <v>2 km</v>
      </c>
      <c r="D174" s="335" t="str">
        <f t="shared" si="21"/>
        <v>QSFP28</v>
      </c>
      <c r="E174" s="1249">
        <f t="shared" ref="E174:F179" si="22">E110*E46</f>
        <v>61831486</v>
      </c>
      <c r="F174" s="1250">
        <f t="shared" si="22"/>
        <v>103782452</v>
      </c>
      <c r="G174" s="1220">
        <f t="shared" ref="G174:H179" si="23">G46*G110</f>
        <v>151694516.00000003</v>
      </c>
      <c r="H174" s="1221">
        <f t="shared" si="23"/>
        <v>177902746.16000003</v>
      </c>
      <c r="I174" s="1289">
        <f t="shared" ref="I174:J179" si="24">I110*I46</f>
        <v>257533438.64705876</v>
      </c>
      <c r="J174" s="1290">
        <f t="shared" si="24"/>
        <v>248355916.0321168</v>
      </c>
      <c r="K174" s="1291"/>
      <c r="L174" s="1222"/>
      <c r="M174" s="1292"/>
      <c r="N174" s="1291"/>
      <c r="O174" s="1291"/>
      <c r="P174" s="1291"/>
      <c r="Q174" s="1251"/>
      <c r="R174" s="1209"/>
      <c r="S174" s="1209"/>
      <c r="T174" s="1210"/>
    </row>
    <row r="175" spans="1:20" ht="17" customHeight="1">
      <c r="A175" s="1745" t="str">
        <f t="shared" si="20"/>
        <v>100GbE</v>
      </c>
      <c r="B175" s="713" t="str">
        <f t="shared" si="21"/>
        <v>100GbE FR1</v>
      </c>
      <c r="C175" s="396" t="str">
        <f t="shared" si="21"/>
        <v>2km</v>
      </c>
      <c r="D175" s="335" t="str">
        <f t="shared" si="21"/>
        <v>QSFP28</v>
      </c>
      <c r="E175" s="1249">
        <f t="shared" si="22"/>
        <v>0</v>
      </c>
      <c r="F175" s="1250">
        <f t="shared" si="22"/>
        <v>0</v>
      </c>
      <c r="G175" s="1220">
        <f t="shared" si="23"/>
        <v>0</v>
      </c>
      <c r="H175" s="1221">
        <f t="shared" si="23"/>
        <v>0</v>
      </c>
      <c r="I175" s="1289">
        <f t="shared" si="24"/>
        <v>0</v>
      </c>
      <c r="J175" s="1290">
        <f t="shared" si="24"/>
        <v>0</v>
      </c>
      <c r="K175" s="1291"/>
      <c r="L175" s="1222"/>
      <c r="M175" s="1292"/>
      <c r="N175" s="1291"/>
      <c r="O175" s="1293"/>
      <c r="P175" s="1294"/>
      <c r="Q175" s="1251"/>
      <c r="R175" s="1209"/>
      <c r="S175" s="1205"/>
      <c r="T175" s="1210"/>
    </row>
    <row r="176" spans="1:20" ht="12.5" customHeight="1">
      <c r="A176" s="1745" t="str">
        <f t="shared" si="20"/>
        <v>100GbE</v>
      </c>
      <c r="B176" s="713" t="str">
        <f t="shared" si="21"/>
        <v>100 GbE LR4</v>
      </c>
      <c r="C176" s="720" t="str">
        <f t="shared" si="21"/>
        <v>10 km</v>
      </c>
      <c r="D176" s="389" t="str">
        <f t="shared" si="21"/>
        <v>CFP</v>
      </c>
      <c r="E176" s="1249">
        <f t="shared" si="22"/>
        <v>61677765.006490231</v>
      </c>
      <c r="F176" s="1250">
        <f t="shared" si="22"/>
        <v>50591928.864662752</v>
      </c>
      <c r="G176" s="1220">
        <f t="shared" si="23"/>
        <v>42058525.755430028</v>
      </c>
      <c r="H176" s="1221">
        <f t="shared" si="23"/>
        <v>32098534.432579454</v>
      </c>
      <c r="I176" s="1289">
        <f t="shared" si="24"/>
        <v>21433302.326259919</v>
      </c>
      <c r="J176" s="1290">
        <f t="shared" si="24"/>
        <v>24354654.365228154</v>
      </c>
      <c r="K176" s="1291"/>
      <c r="L176" s="1222"/>
      <c r="M176" s="1292"/>
      <c r="N176" s="1291"/>
      <c r="O176" s="1293"/>
      <c r="P176" s="1294"/>
      <c r="Q176" s="1251"/>
      <c r="R176" s="1209"/>
      <c r="S176" s="1205"/>
      <c r="T176" s="1210"/>
    </row>
    <row r="177" spans="1:20" s="70" customFormat="1" ht="12.5" customHeight="1">
      <c r="A177" s="1746" t="str">
        <f t="shared" si="20"/>
        <v>100GbE</v>
      </c>
      <c r="B177" s="915" t="str">
        <f t="shared" si="21"/>
        <v>100 GbE LR4</v>
      </c>
      <c r="C177" s="916" t="str">
        <f t="shared" si="21"/>
        <v>10 km</v>
      </c>
      <c r="D177" s="188" t="str">
        <f t="shared" si="21"/>
        <v>CFP2</v>
      </c>
      <c r="E177" s="1249">
        <f t="shared" si="22"/>
        <v>31304029.000000004</v>
      </c>
      <c r="F177" s="1250">
        <f t="shared" si="22"/>
        <v>33593402</v>
      </c>
      <c r="G177" s="1220">
        <f t="shared" si="23"/>
        <v>31801558.000000015</v>
      </c>
      <c r="H177" s="1221">
        <f t="shared" si="23"/>
        <v>28079506.999999978</v>
      </c>
      <c r="I177" s="1289">
        <f t="shared" si="24"/>
        <v>16832666.999999952</v>
      </c>
      <c r="J177" s="1290">
        <f t="shared" si="24"/>
        <v>21914221.000000015</v>
      </c>
      <c r="K177" s="1291"/>
      <c r="L177" s="1222"/>
      <c r="M177" s="1292"/>
      <c r="N177" s="1291"/>
      <c r="O177" s="1293"/>
      <c r="P177" s="1294"/>
      <c r="Q177" s="1251"/>
      <c r="R177" s="1209"/>
      <c r="S177" s="1205"/>
      <c r="T177" s="1210"/>
    </row>
    <row r="178" spans="1:20" s="70" customFormat="1" ht="12.5" customHeight="1">
      <c r="A178" s="1746" t="str">
        <f t="shared" si="20"/>
        <v>100GbE</v>
      </c>
      <c r="B178" s="915" t="str">
        <f t="shared" si="21"/>
        <v>100 GbE LR4</v>
      </c>
      <c r="C178" s="916" t="str">
        <f t="shared" si="21"/>
        <v>10 km</v>
      </c>
      <c r="D178" s="188" t="str">
        <f t="shared" si="21"/>
        <v>CFP4</v>
      </c>
      <c r="E178" s="1249">
        <f t="shared" si="22"/>
        <v>16240465.75423329</v>
      </c>
      <c r="F178" s="1250">
        <f t="shared" si="22"/>
        <v>12134533.815177172</v>
      </c>
      <c r="G178" s="1220">
        <f t="shared" si="23"/>
        <v>7867432.8782159192</v>
      </c>
      <c r="H178" s="1221">
        <f t="shared" si="23"/>
        <v>6357214.6830243776</v>
      </c>
      <c r="I178" s="1289">
        <f t="shared" si="24"/>
        <v>7682511.9999999981</v>
      </c>
      <c r="J178" s="1290">
        <f t="shared" si="24"/>
        <v>7172322.999999987</v>
      </c>
      <c r="K178" s="1291"/>
      <c r="L178" s="1222"/>
      <c r="M178" s="1292"/>
      <c r="N178" s="1291"/>
      <c r="O178" s="1293"/>
      <c r="P178" s="1294"/>
      <c r="Q178" s="1251"/>
      <c r="R178" s="1209"/>
      <c r="S178" s="1205"/>
      <c r="T178" s="1210"/>
    </row>
    <row r="179" spans="1:20" ht="12.5" customHeight="1">
      <c r="A179" s="1745" t="str">
        <f t="shared" si="20"/>
        <v>100GbE</v>
      </c>
      <c r="B179" s="714" t="str">
        <f t="shared" si="21"/>
        <v>100 GbE LR4</v>
      </c>
      <c r="C179" s="717" t="str">
        <f t="shared" si="21"/>
        <v>10 km</v>
      </c>
      <c r="D179" s="335" t="str">
        <f t="shared" si="21"/>
        <v>QSFP28</v>
      </c>
      <c r="E179" s="1249">
        <f t="shared" si="22"/>
        <v>79692080.386683106</v>
      </c>
      <c r="F179" s="1250">
        <f t="shared" si="22"/>
        <v>131048172.1069124</v>
      </c>
      <c r="G179" s="1220">
        <f t="shared" si="23"/>
        <v>122081920.16414446</v>
      </c>
      <c r="H179" s="1221">
        <f t="shared" si="23"/>
        <v>113073539.03520399</v>
      </c>
      <c r="I179" s="1289">
        <f t="shared" si="24"/>
        <v>104192609.92251085</v>
      </c>
      <c r="J179" s="1290">
        <f t="shared" si="24"/>
        <v>85847843.805791035</v>
      </c>
      <c r="K179" s="1291"/>
      <c r="L179" s="1222"/>
      <c r="M179" s="1292"/>
      <c r="N179" s="1291"/>
      <c r="O179" s="1293"/>
      <c r="P179" s="1294"/>
      <c r="Q179" s="1251"/>
      <c r="R179" s="1209"/>
      <c r="S179" s="1205"/>
      <c r="T179" s="1210"/>
    </row>
    <row r="180" spans="1:20" ht="12.5" customHeight="1">
      <c r="A180" s="1745" t="str">
        <f t="shared" si="20"/>
        <v>100GbE</v>
      </c>
      <c r="B180" s="944" t="str">
        <f t="shared" si="21"/>
        <v>100 GbE 4WDM10</v>
      </c>
      <c r="C180" s="916" t="str">
        <f t="shared" si="21"/>
        <v>10 km</v>
      </c>
      <c r="D180" s="188" t="str">
        <f t="shared" si="21"/>
        <v>QSFP28</v>
      </c>
      <c r="E180" s="1252"/>
      <c r="F180" s="1253"/>
      <c r="G180" s="1220"/>
      <c r="H180" s="1254"/>
      <c r="I180" s="1295"/>
      <c r="J180" s="1296"/>
      <c r="K180" s="1291"/>
      <c r="L180" s="1255"/>
      <c r="M180" s="1292"/>
      <c r="N180" s="1291"/>
      <c r="O180" s="1293"/>
      <c r="P180" s="1294"/>
      <c r="Q180" s="1251"/>
      <c r="R180" s="1209"/>
      <c r="S180" s="1205"/>
      <c r="T180" s="1210"/>
    </row>
    <row r="181" spans="1:20" ht="12.5" customHeight="1">
      <c r="A181" s="1745" t="str">
        <f t="shared" si="20"/>
        <v>100GbE</v>
      </c>
      <c r="B181" s="944" t="str">
        <f t="shared" si="21"/>
        <v>100 GbE 4WDM20</v>
      </c>
      <c r="C181" s="916" t="str">
        <f t="shared" si="21"/>
        <v>20 km</v>
      </c>
      <c r="D181" s="188" t="str">
        <f t="shared" si="21"/>
        <v>QSFP28</v>
      </c>
      <c r="E181" s="1252"/>
      <c r="F181" s="1253"/>
      <c r="G181" s="1220"/>
      <c r="H181" s="1254"/>
      <c r="I181" s="1295"/>
      <c r="J181" s="1296"/>
      <c r="K181" s="1291"/>
      <c r="L181" s="1255"/>
      <c r="M181" s="1292"/>
      <c r="N181" s="1291"/>
      <c r="O181" s="1293"/>
      <c r="P181" s="1294"/>
      <c r="Q181" s="1251"/>
      <c r="R181" s="1209"/>
      <c r="S181" s="1205"/>
      <c r="T181" s="1210"/>
    </row>
    <row r="182" spans="1:20" ht="13" customHeight="1">
      <c r="A182" s="1745" t="str">
        <f t="shared" si="20"/>
        <v>100GbE</v>
      </c>
      <c r="B182" s="1821" t="str">
        <f t="shared" si="21"/>
        <v>100 GbE ER4 - Lite</v>
      </c>
      <c r="C182" s="1814" t="str">
        <f t="shared" si="21"/>
        <v>40 km</v>
      </c>
      <c r="D182" s="1815" t="str">
        <f t="shared" si="21"/>
        <v>All</v>
      </c>
      <c r="E182" s="1256"/>
      <c r="F182" s="1257"/>
      <c r="G182" s="1220">
        <f t="shared" ref="G182:H187" si="25">G54*G118</f>
        <v>2632000</v>
      </c>
      <c r="H182" s="1254">
        <f t="shared" si="25"/>
        <v>4475000</v>
      </c>
      <c r="I182" s="1256">
        <f t="shared" ref="I182:J187" si="26">I118*I54</f>
        <v>3960800</v>
      </c>
      <c r="J182" s="1257">
        <f t="shared" si="26"/>
        <v>3318000</v>
      </c>
      <c r="K182" s="1220"/>
      <c r="L182" s="1255"/>
      <c r="M182" s="1248"/>
      <c r="N182" s="1220"/>
      <c r="O182" s="1275"/>
      <c r="P182" s="1279"/>
      <c r="Q182" s="1223"/>
      <c r="R182" s="1209"/>
      <c r="S182" s="1205"/>
      <c r="T182" s="1210"/>
    </row>
    <row r="183" spans="1:20" ht="13" customHeight="1" thickBot="1">
      <c r="A183" s="1747" t="str">
        <f t="shared" si="20"/>
        <v>100GbE</v>
      </c>
      <c r="B183" s="1818" t="str">
        <f t="shared" si="21"/>
        <v>100 GbE ER4</v>
      </c>
      <c r="C183" s="1819" t="str">
        <f t="shared" si="21"/>
        <v>40 km</v>
      </c>
      <c r="D183" s="1820" t="str">
        <f t="shared" si="21"/>
        <v>All</v>
      </c>
      <c r="E183" s="1243">
        <f t="shared" ref="E183:F187" si="27">E119*E55</f>
        <v>23686474.701282401</v>
      </c>
      <c r="F183" s="1244">
        <f t="shared" si="27"/>
        <v>9414157.3956058212</v>
      </c>
      <c r="G183" s="1225">
        <f t="shared" si="25"/>
        <v>11267371.417408032</v>
      </c>
      <c r="H183" s="1226">
        <f t="shared" si="25"/>
        <v>10597944.648749176</v>
      </c>
      <c r="I183" s="1243">
        <f t="shared" si="26"/>
        <v>5881069.7711663414</v>
      </c>
      <c r="J183" s="1244">
        <f t="shared" si="26"/>
        <v>4237807.3513801256</v>
      </c>
      <c r="K183" s="1225"/>
      <c r="L183" s="1228"/>
      <c r="M183" s="1287"/>
      <c r="N183" s="1257"/>
      <c r="O183" s="1284"/>
      <c r="P183" s="1285"/>
      <c r="Q183" s="1246"/>
      <c r="R183" s="1212"/>
      <c r="S183" s="1437"/>
      <c r="T183" s="1213"/>
    </row>
    <row r="184" spans="1:20" ht="12.5" customHeight="1">
      <c r="A184" s="1748" t="str">
        <f t="shared" si="20"/>
        <v>200GbE</v>
      </c>
      <c r="B184" s="719" t="str">
        <f t="shared" si="21"/>
        <v>200GbE</v>
      </c>
      <c r="C184" s="723" t="str">
        <f t="shared" si="21"/>
        <v>100 m</v>
      </c>
      <c r="D184" s="741" t="str">
        <f t="shared" si="21"/>
        <v>all</v>
      </c>
      <c r="E184" s="1237">
        <f t="shared" si="27"/>
        <v>0</v>
      </c>
      <c r="F184" s="1238">
        <f t="shared" si="27"/>
        <v>0</v>
      </c>
      <c r="G184" s="1220">
        <f t="shared" si="25"/>
        <v>0</v>
      </c>
      <c r="H184" s="1221">
        <f t="shared" si="25"/>
        <v>0</v>
      </c>
      <c r="I184" s="1237">
        <f t="shared" si="26"/>
        <v>0</v>
      </c>
      <c r="J184" s="1238">
        <f t="shared" si="26"/>
        <v>0</v>
      </c>
      <c r="K184" s="1275"/>
      <c r="L184" s="1222"/>
      <c r="M184" s="1247"/>
      <c r="N184" s="1276"/>
      <c r="O184" s="1277"/>
      <c r="P184" s="1278"/>
      <c r="Q184" s="1262"/>
      <c r="R184" s="1216"/>
      <c r="S184" s="1435"/>
      <c r="T184" s="1217"/>
    </row>
    <row r="185" spans="1:20" ht="12.5" customHeight="1">
      <c r="A185" s="1746" t="str">
        <f t="shared" si="20"/>
        <v>200GbE</v>
      </c>
      <c r="B185" s="715" t="str">
        <f t="shared" si="21"/>
        <v>200GbE</v>
      </c>
      <c r="C185" s="387" t="str">
        <f t="shared" si="21"/>
        <v>2 km</v>
      </c>
      <c r="D185" s="739" t="str">
        <f t="shared" si="21"/>
        <v>all</v>
      </c>
      <c r="E185" s="1237">
        <f t="shared" si="27"/>
        <v>0</v>
      </c>
      <c r="F185" s="1238">
        <f t="shared" si="27"/>
        <v>0</v>
      </c>
      <c r="G185" s="1220">
        <f t="shared" si="25"/>
        <v>0</v>
      </c>
      <c r="H185" s="1221">
        <f t="shared" si="25"/>
        <v>0</v>
      </c>
      <c r="I185" s="1237">
        <f t="shared" si="26"/>
        <v>0</v>
      </c>
      <c r="J185" s="1238">
        <f t="shared" si="26"/>
        <v>0</v>
      </c>
      <c r="K185" s="1275"/>
      <c r="L185" s="1222"/>
      <c r="M185" s="1286"/>
      <c r="N185" s="1220"/>
      <c r="O185" s="1275"/>
      <c r="P185" s="1279"/>
      <c r="Q185" s="1239"/>
      <c r="R185" s="1209"/>
      <c r="S185" s="1205"/>
      <c r="T185" s="1210"/>
    </row>
    <row r="186" spans="1:20" ht="13" customHeight="1" thickBot="1">
      <c r="A186" s="1749" t="str">
        <f t="shared" si="20"/>
        <v>2x200GbE</v>
      </c>
      <c r="B186" s="721" t="str">
        <f t="shared" si="21"/>
        <v>2x200GbE</v>
      </c>
      <c r="C186" s="721" t="str">
        <f t="shared" si="21"/>
        <v>2 km</v>
      </c>
      <c r="D186" s="742" t="str">
        <f t="shared" si="21"/>
        <v>OSFP</v>
      </c>
      <c r="E186" s="1224">
        <f t="shared" si="27"/>
        <v>0</v>
      </c>
      <c r="F186" s="1225">
        <f t="shared" si="27"/>
        <v>0</v>
      </c>
      <c r="G186" s="1225">
        <f t="shared" si="25"/>
        <v>0</v>
      </c>
      <c r="H186" s="1226">
        <f t="shared" si="25"/>
        <v>0</v>
      </c>
      <c r="I186" s="1224">
        <f t="shared" si="26"/>
        <v>0</v>
      </c>
      <c r="J186" s="1225">
        <f t="shared" si="26"/>
        <v>0</v>
      </c>
      <c r="K186" s="1280"/>
      <c r="L186" s="1228"/>
      <c r="M186" s="1266"/>
      <c r="N186" s="1225"/>
      <c r="O186" s="1280"/>
      <c r="P186" s="1281"/>
      <c r="Q186" s="1229"/>
      <c r="R186" s="1227"/>
      <c r="S186" s="1211"/>
      <c r="T186" s="1230"/>
    </row>
    <row r="187" spans="1:20" ht="12.5" customHeight="1">
      <c r="A187" s="1746" t="str">
        <f t="shared" si="20"/>
        <v>400GbE</v>
      </c>
      <c r="B187" s="715" t="str">
        <f t="shared" si="21"/>
        <v>400GbE SR8</v>
      </c>
      <c r="C187" s="387" t="str">
        <f t="shared" si="21"/>
        <v>100 m</v>
      </c>
      <c r="D187" s="739" t="str">
        <f t="shared" si="21"/>
        <v>all</v>
      </c>
      <c r="E187" s="1237">
        <f t="shared" si="27"/>
        <v>0</v>
      </c>
      <c r="F187" s="1238">
        <f t="shared" si="27"/>
        <v>0</v>
      </c>
      <c r="G187" s="1220">
        <f t="shared" si="25"/>
        <v>0</v>
      </c>
      <c r="H187" s="1221">
        <f t="shared" si="25"/>
        <v>0</v>
      </c>
      <c r="I187" s="1237">
        <f t="shared" si="26"/>
        <v>0</v>
      </c>
      <c r="J187" s="1238">
        <f t="shared" si="26"/>
        <v>0</v>
      </c>
      <c r="K187" s="1220"/>
      <c r="L187" s="1222"/>
      <c r="M187" s="1258"/>
      <c r="N187" s="1233"/>
      <c r="O187" s="1282"/>
      <c r="P187" s="1283"/>
      <c r="Q187" s="1236"/>
      <c r="R187" s="1206"/>
      <c r="S187" s="1235"/>
      <c r="T187" s="1207"/>
    </row>
    <row r="188" spans="1:20" ht="12.5" customHeight="1">
      <c r="A188" s="1746" t="str">
        <f t="shared" si="20"/>
        <v>400GbE</v>
      </c>
      <c r="B188" s="715" t="str">
        <f t="shared" si="21"/>
        <v>400GbE SR4.2</v>
      </c>
      <c r="C188" s="387" t="str">
        <f t="shared" si="21"/>
        <v>100 m</v>
      </c>
      <c r="D188" s="739" t="str">
        <f t="shared" si="21"/>
        <v>all</v>
      </c>
      <c r="E188" s="1237"/>
      <c r="F188" s="1238"/>
      <c r="G188" s="1220"/>
      <c r="H188" s="1221"/>
      <c r="I188" s="1237"/>
      <c r="J188" s="1238"/>
      <c r="K188" s="1220"/>
      <c r="L188" s="1222"/>
      <c r="M188" s="1258"/>
      <c r="N188" s="1233"/>
      <c r="O188" s="1282"/>
      <c r="P188" s="1283"/>
      <c r="Q188" s="1236"/>
      <c r="R188" s="1206"/>
      <c r="S188" s="1235"/>
      <c r="T188" s="1207"/>
    </row>
    <row r="189" spans="1:20" ht="12.5" customHeight="1">
      <c r="A189" s="1746" t="str">
        <f t="shared" si="20"/>
        <v>400GbE</v>
      </c>
      <c r="B189" s="715" t="str">
        <f t="shared" si="21"/>
        <v>400GbE DR4</v>
      </c>
      <c r="C189" s="387" t="str">
        <f t="shared" si="21"/>
        <v>0.5, 2 km</v>
      </c>
      <c r="D189" s="739" t="str">
        <f t="shared" si="21"/>
        <v>all</v>
      </c>
      <c r="E189" s="1237">
        <f>E125*E61</f>
        <v>0</v>
      </c>
      <c r="F189" s="1238">
        <f>F125*F61</f>
        <v>0</v>
      </c>
      <c r="G189" s="1220">
        <f>G61*G125</f>
        <v>0</v>
      </c>
      <c r="H189" s="1221">
        <f>H61*H125</f>
        <v>0</v>
      </c>
      <c r="I189" s="1237">
        <f>I125*I61</f>
        <v>0</v>
      </c>
      <c r="J189" s="1238">
        <f>J125*J61</f>
        <v>0</v>
      </c>
      <c r="K189" s="1220"/>
      <c r="L189" s="1222"/>
      <c r="M189" s="1286"/>
      <c r="N189" s="1238"/>
      <c r="O189" s="1297"/>
      <c r="P189" s="1298"/>
      <c r="Q189" s="1239"/>
      <c r="R189" s="1438"/>
      <c r="S189" s="1312"/>
      <c r="T189" s="1313"/>
    </row>
    <row r="190" spans="1:20" ht="12.5" customHeight="1">
      <c r="A190" s="1746" t="str">
        <f>A126</f>
        <v>400GbE</v>
      </c>
      <c r="B190" s="1054" t="s">
        <v>550</v>
      </c>
      <c r="C190" s="1054" t="s">
        <v>227</v>
      </c>
      <c r="D190" s="739" t="str">
        <f>D126</f>
        <v>all</v>
      </c>
      <c r="E190" s="1265"/>
      <c r="F190" s="1264"/>
      <c r="G190" s="1257"/>
      <c r="H190" s="1254"/>
      <c r="I190" s="1265"/>
      <c r="J190" s="1264"/>
      <c r="K190" s="1257"/>
      <c r="L190" s="1255"/>
      <c r="M190" s="1286"/>
      <c r="N190" s="1238"/>
      <c r="O190" s="1297"/>
      <c r="P190" s="1298"/>
      <c r="Q190" s="1239"/>
      <c r="R190" s="1438"/>
      <c r="S190" s="1312"/>
      <c r="T190" s="1313"/>
    </row>
    <row r="191" spans="1:20" ht="12.5" customHeight="1">
      <c r="A191" s="1746" t="str">
        <f>A127</f>
        <v>400GbE</v>
      </c>
      <c r="B191" s="1054" t="s">
        <v>551</v>
      </c>
      <c r="C191" s="1054" t="s">
        <v>233</v>
      </c>
      <c r="D191" s="739" t="str">
        <f>D127</f>
        <v>all</v>
      </c>
      <c r="E191" s="1265"/>
      <c r="F191" s="1264"/>
      <c r="G191" s="1257"/>
      <c r="H191" s="1254"/>
      <c r="I191" s="1265"/>
      <c r="J191" s="1264"/>
      <c r="K191" s="1257"/>
      <c r="L191" s="1255"/>
      <c r="M191" s="1286"/>
      <c r="N191" s="1238"/>
      <c r="O191" s="1297"/>
      <c r="P191" s="1298"/>
      <c r="Q191" s="1239"/>
      <c r="R191" s="1438"/>
      <c r="S191" s="1312"/>
      <c r="T191" s="1313"/>
    </row>
    <row r="192" spans="1:20" ht="12.5" customHeight="1">
      <c r="A192" s="1746" t="str">
        <f>A128</f>
        <v>400GbE</v>
      </c>
      <c r="B192" s="1054" t="s">
        <v>552</v>
      </c>
      <c r="C192" s="1053" t="s">
        <v>233</v>
      </c>
      <c r="D192" s="739" t="str">
        <f>D128</f>
        <v>all</v>
      </c>
      <c r="E192" s="1265"/>
      <c r="F192" s="1264"/>
      <c r="G192" s="1257"/>
      <c r="H192" s="1254"/>
      <c r="I192" s="1265"/>
      <c r="J192" s="1264"/>
      <c r="K192" s="1257"/>
      <c r="L192" s="1255"/>
      <c r="M192" s="1286"/>
      <c r="N192" s="1238"/>
      <c r="O192" s="1297"/>
      <c r="P192" s="1298"/>
      <c r="Q192" s="1239"/>
      <c r="R192" s="1438"/>
      <c r="S192" s="1312"/>
      <c r="T192" s="1313"/>
    </row>
    <row r="193" spans="1:20" ht="13" customHeight="1" thickBot="1">
      <c r="A193" s="1749" t="str">
        <f>A129</f>
        <v>≥200GbE</v>
      </c>
      <c r="B193" s="721" t="s">
        <v>465</v>
      </c>
      <c r="C193" s="721" t="s">
        <v>231</v>
      </c>
      <c r="D193" s="742" t="s">
        <v>231</v>
      </c>
      <c r="E193" s="1224">
        <f>E129*E65</f>
        <v>0</v>
      </c>
      <c r="F193" s="1225">
        <f>F129*F65</f>
        <v>0</v>
      </c>
      <c r="G193" s="1225">
        <f>G65*G129</f>
        <v>0</v>
      </c>
      <c r="H193" s="1226">
        <f>H65*H129</f>
        <v>0</v>
      </c>
      <c r="I193" s="1224">
        <f>I129*I65</f>
        <v>0</v>
      </c>
      <c r="J193" s="1225">
        <f>J129*J65</f>
        <v>0</v>
      </c>
      <c r="K193" s="1225"/>
      <c r="L193" s="1228"/>
      <c r="M193" s="1299"/>
      <c r="N193" s="1300"/>
      <c r="O193" s="1301"/>
      <c r="P193" s="1302"/>
      <c r="Q193" s="1439"/>
      <c r="R193" s="1440"/>
      <c r="S193" s="1441"/>
      <c r="T193" s="1442"/>
    </row>
    <row r="194" spans="1:20" ht="13" thickBot="1">
      <c r="A194" s="189" t="str">
        <f t="shared" ref="A194:D195" si="28">A66</f>
        <v>Ethernet</v>
      </c>
      <c r="B194" s="398" t="str">
        <f t="shared" si="28"/>
        <v>all</v>
      </c>
      <c r="C194" s="386" t="str">
        <f t="shared" si="28"/>
        <v>Miscellaneous</v>
      </c>
      <c r="D194" s="385" t="str">
        <f t="shared" si="28"/>
        <v>all</v>
      </c>
      <c r="E194" s="738">
        <f>E130*E66</f>
        <v>15254121.529098228</v>
      </c>
      <c r="F194" s="384">
        <f>F130*F66</f>
        <v>14704320.436017115</v>
      </c>
      <c r="G194" s="1220">
        <f>G66*G130</f>
        <v>13800000</v>
      </c>
      <c r="H194" s="1222">
        <f>H66*H130</f>
        <v>13800000</v>
      </c>
      <c r="I194" s="738">
        <f>I130*I66</f>
        <v>6080544.0000000028</v>
      </c>
      <c r="J194" s="384">
        <f>J130*J66</f>
        <v>11652926.999999998</v>
      </c>
      <c r="K194" s="1303"/>
      <c r="L194" s="1222"/>
      <c r="M194" s="1104"/>
      <c r="N194" s="1272"/>
      <c r="O194" s="1274"/>
      <c r="P194" s="1273"/>
      <c r="Q194" s="1443"/>
      <c r="R194" s="1444"/>
      <c r="S194" s="1445"/>
      <c r="T194" s="1446"/>
    </row>
    <row r="195" spans="1:20" ht="13" thickBot="1">
      <c r="A195" s="757" t="str">
        <f t="shared" si="28"/>
        <v>Total - EXCLUDING GigE over Copper</v>
      </c>
      <c r="B195" s="192">
        <f t="shared" si="28"/>
        <v>0</v>
      </c>
      <c r="C195" s="192">
        <f t="shared" si="28"/>
        <v>0</v>
      </c>
      <c r="D195" s="756">
        <f t="shared" si="28"/>
        <v>0</v>
      </c>
      <c r="E195" s="1271">
        <f t="shared" ref="E195:S195" si="29">SUM(E137:E194)</f>
        <v>715027965.77793813</v>
      </c>
      <c r="F195" s="1195">
        <f t="shared" si="29"/>
        <v>819797359.26121473</v>
      </c>
      <c r="G195" s="1195">
        <f t="shared" si="29"/>
        <v>809134100.73224449</v>
      </c>
      <c r="H195" s="1195">
        <f t="shared" si="29"/>
        <v>814381439.27820528</v>
      </c>
      <c r="I195" s="1195">
        <f t="shared" si="29"/>
        <v>798454546.85312617</v>
      </c>
      <c r="J195" s="1195">
        <f t="shared" si="29"/>
        <v>826280056.62668979</v>
      </c>
      <c r="K195" s="1195"/>
      <c r="L195" s="1194"/>
      <c r="M195" s="1193"/>
      <c r="N195" s="1195"/>
      <c r="O195" s="1304"/>
      <c r="P195" s="1198"/>
      <c r="Q195" s="1351"/>
      <c r="R195" s="1349"/>
      <c r="S195" s="1447"/>
      <c r="T195" s="1350"/>
    </row>
    <row r="196" spans="1:20" ht="15.5">
      <c r="A196" s="1204"/>
      <c r="L196" s="122"/>
      <c r="P196" s="122"/>
      <c r="Q196" s="122"/>
      <c r="R196" s="122"/>
      <c r="S196" s="122"/>
      <c r="T196" s="122"/>
    </row>
    <row r="197" spans="1:20">
      <c r="P197" s="127"/>
      <c r="Q197" s="127"/>
      <c r="R197" s="127"/>
      <c r="S197" s="127"/>
      <c r="T197" s="127"/>
    </row>
    <row r="198" spans="1:20">
      <c r="Q198" s="127"/>
      <c r="R198" s="127"/>
      <c r="S198" s="127"/>
      <c r="T198" s="127"/>
    </row>
  </sheetData>
  <mergeCells count="1">
    <mergeCell ref="A5:D5"/>
  </mergeCells>
  <pageMargins left="0.75" right="0.75" top="1" bottom="1" header="0.5" footer="0.5"/>
  <pageSetup orientation="portrait" horizontalDpi="4294967292" verticalDpi="4294967292"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sheetPr>
  <dimension ref="A1:W159"/>
  <sheetViews>
    <sheetView showGridLines="0" zoomScale="70" zoomScaleNormal="70" zoomScalePageLayoutView="80" workbookViewId="0">
      <pane xSplit="3" ySplit="8" topLeftCell="H9" activePane="bottomRight" state="frozen"/>
      <selection activeCell="G54" sqref="G54"/>
      <selection pane="topRight" activeCell="G54" sqref="G54"/>
      <selection pane="bottomLeft" activeCell="G54" sqref="G54"/>
      <selection pane="bottomRight" activeCell="V17" sqref="V17"/>
    </sheetView>
  </sheetViews>
  <sheetFormatPr defaultColWidth="8.6328125" defaultRowHeight="12.5" outlineLevelCol="1"/>
  <cols>
    <col min="1" max="1" width="14.36328125" style="45" customWidth="1"/>
    <col min="2" max="2" width="14.453125" style="45" customWidth="1"/>
    <col min="3" max="3" width="12.6328125" style="45" customWidth="1"/>
    <col min="4" max="7" width="14.36328125" style="45" hidden="1" customWidth="1" outlineLevel="1"/>
    <col min="8" max="8" width="12.08984375" style="45" customWidth="1" collapsed="1"/>
    <col min="9" max="19" width="12.08984375" style="45" customWidth="1"/>
    <col min="20" max="20" width="12.36328125" style="45" customWidth="1"/>
    <col min="21" max="21" width="12.453125" style="45" customWidth="1"/>
    <col min="22" max="16384" width="8.6328125" style="45"/>
  </cols>
  <sheetData>
    <row r="1" spans="1:23" ht="15.5">
      <c r="A1" s="130" t="str">
        <f>Introduction!$B$1</f>
        <v>Vendor Survey Results through Q4 2020</v>
      </c>
    </row>
    <row r="2" spans="1:23" ht="17.5" customHeight="1">
      <c r="A2" s="352" t="str">
        <f>Introduction!$B$2</f>
        <v>Sample template for 2021</v>
      </c>
    </row>
    <row r="3" spans="1:23" ht="15" customHeight="1">
      <c r="A3" s="753" t="s">
        <v>380</v>
      </c>
    </row>
    <row r="4" spans="1:23">
      <c r="H4" s="14"/>
      <c r="I4" s="14"/>
      <c r="J4" s="14"/>
      <c r="L4" s="14"/>
    </row>
    <row r="5" spans="1:23" ht="20" customHeight="1">
      <c r="A5" s="1017" t="s">
        <v>509</v>
      </c>
      <c r="B5" s="1016"/>
      <c r="C5" s="1016"/>
      <c r="H5" s="14"/>
      <c r="I5" s="14"/>
      <c r="J5" s="14"/>
      <c r="L5" s="14"/>
      <c r="N5" s="1019"/>
    </row>
    <row r="6" spans="1:23" customFormat="1" ht="15.5">
      <c r="A6" s="1016"/>
      <c r="B6" s="1016"/>
      <c r="C6" s="1016"/>
      <c r="L6" s="1019"/>
      <c r="N6" s="1019"/>
      <c r="P6" s="1019"/>
      <c r="Q6" s="14"/>
      <c r="R6" s="1019"/>
      <c r="S6" s="14"/>
    </row>
    <row r="7" spans="1:23" s="70" customFormat="1" ht="16" thickBot="1">
      <c r="A7" s="768" t="str">
        <f>A3</f>
        <v>Fibre Channel Transceivers</v>
      </c>
      <c r="E7" s="762"/>
      <c r="F7" s="762"/>
      <c r="G7" s="762"/>
      <c r="H7" s="1729" t="s">
        <v>206</v>
      </c>
      <c r="I7" s="762"/>
      <c r="J7" s="762"/>
      <c r="K7" s="762"/>
      <c r="L7" s="45"/>
      <c r="M7" s="45"/>
      <c r="N7" s="733" t="str">
        <f>H7</f>
        <v>Shipments: Actual Data</v>
      </c>
      <c r="O7" s="45"/>
      <c r="P7"/>
      <c r="Q7"/>
      <c r="R7"/>
      <c r="S7"/>
      <c r="W7" s="45"/>
    </row>
    <row r="8" spans="1:23" s="70" customFormat="1" ht="15.75" customHeight="1" thickBot="1">
      <c r="A8" s="712" t="s">
        <v>208</v>
      </c>
      <c r="B8" s="712" t="s">
        <v>220</v>
      </c>
      <c r="C8" s="946" t="s">
        <v>221</v>
      </c>
      <c r="D8" s="368" t="s">
        <v>129</v>
      </c>
      <c r="E8" s="137" t="s">
        <v>130</v>
      </c>
      <c r="F8" s="137" t="s">
        <v>131</v>
      </c>
      <c r="G8" s="142" t="s">
        <v>132</v>
      </c>
      <c r="H8" s="368" t="s">
        <v>133</v>
      </c>
      <c r="I8" s="137" t="s">
        <v>134</v>
      </c>
      <c r="J8" s="137" t="s">
        <v>135</v>
      </c>
      <c r="K8" s="171" t="s">
        <v>136</v>
      </c>
      <c r="L8" s="136" t="s">
        <v>137</v>
      </c>
      <c r="M8" s="137" t="s">
        <v>138</v>
      </c>
      <c r="N8" s="1048" t="s">
        <v>139</v>
      </c>
      <c r="O8" s="142" t="s">
        <v>140</v>
      </c>
      <c r="P8" s="136" t="s">
        <v>141</v>
      </c>
      <c r="Q8" s="137" t="s">
        <v>142</v>
      </c>
      <c r="R8" s="1048" t="s">
        <v>143</v>
      </c>
      <c r="S8" s="142" t="s">
        <v>144</v>
      </c>
      <c r="V8" s="45"/>
      <c r="W8" s="45"/>
    </row>
    <row r="9" spans="1:23" s="70" customFormat="1" ht="12.5" customHeight="1">
      <c r="A9" s="386" t="s">
        <v>574</v>
      </c>
      <c r="B9" s="386" t="s">
        <v>262</v>
      </c>
      <c r="C9" s="194" t="s">
        <v>263</v>
      </c>
      <c r="D9" s="367">
        <v>333909</v>
      </c>
      <c r="E9" s="218">
        <v>266484</v>
      </c>
      <c r="F9" s="218">
        <v>276435</v>
      </c>
      <c r="G9" s="219">
        <v>223467</v>
      </c>
      <c r="H9" s="633">
        <v>245877</v>
      </c>
      <c r="I9" s="634">
        <v>236000</v>
      </c>
      <c r="J9" s="636"/>
      <c r="K9" s="897"/>
      <c r="L9" s="634"/>
      <c r="M9" s="634"/>
      <c r="N9" s="634"/>
      <c r="O9" s="1050"/>
      <c r="P9" s="634"/>
      <c r="Q9" s="634"/>
      <c r="R9" s="634"/>
      <c r="S9" s="1050"/>
    </row>
    <row r="10" spans="1:23" s="70" customFormat="1">
      <c r="A10" s="765" t="s">
        <v>574</v>
      </c>
      <c r="B10" s="202" t="s">
        <v>264</v>
      </c>
      <c r="C10" s="203" t="s">
        <v>263</v>
      </c>
      <c r="D10" s="369"/>
      <c r="E10" s="196"/>
      <c r="F10" s="196"/>
      <c r="G10" s="197"/>
      <c r="H10" s="635"/>
      <c r="I10" s="636"/>
      <c r="J10" s="636"/>
      <c r="K10" s="897"/>
      <c r="L10" s="636"/>
      <c r="M10" s="636"/>
      <c r="N10" s="636"/>
      <c r="O10" s="897"/>
      <c r="P10" s="636"/>
      <c r="Q10" s="636"/>
      <c r="R10" s="636"/>
      <c r="S10" s="897"/>
    </row>
    <row r="11" spans="1:23" s="70" customFormat="1">
      <c r="A11" s="765" t="s">
        <v>574</v>
      </c>
      <c r="B11" s="202" t="s">
        <v>233</v>
      </c>
      <c r="C11" s="203" t="s">
        <v>263</v>
      </c>
      <c r="D11" s="195">
        <v>3441</v>
      </c>
      <c r="E11" s="196">
        <v>4886</v>
      </c>
      <c r="F11" s="196">
        <v>2264</v>
      </c>
      <c r="G11" s="197">
        <v>6587</v>
      </c>
      <c r="H11" s="637"/>
      <c r="I11" s="636"/>
      <c r="J11" s="636"/>
      <c r="K11" s="897"/>
      <c r="L11" s="636"/>
      <c r="M11" s="636"/>
      <c r="N11" s="636"/>
      <c r="O11" s="897"/>
      <c r="P11" s="636"/>
      <c r="Q11" s="636"/>
      <c r="R11" s="636"/>
      <c r="S11" s="897"/>
    </row>
    <row r="12" spans="1:23" s="70" customFormat="1">
      <c r="A12" s="208" t="s">
        <v>575</v>
      </c>
      <c r="B12" s="208" t="s">
        <v>262</v>
      </c>
      <c r="C12" s="209" t="s">
        <v>225</v>
      </c>
      <c r="D12" s="195">
        <v>682702</v>
      </c>
      <c r="E12" s="196">
        <v>560399</v>
      </c>
      <c r="F12" s="196">
        <v>546601</v>
      </c>
      <c r="G12" s="197">
        <v>613648</v>
      </c>
      <c r="H12" s="637">
        <v>407671</v>
      </c>
      <c r="I12" s="636">
        <v>390214</v>
      </c>
      <c r="J12" s="636"/>
      <c r="K12" s="897"/>
      <c r="L12" s="636"/>
      <c r="M12" s="636"/>
      <c r="N12" s="636"/>
      <c r="O12" s="897"/>
      <c r="P12" s="1822"/>
      <c r="Q12" s="1822"/>
      <c r="R12" s="1822"/>
      <c r="S12" s="1832"/>
    </row>
    <row r="13" spans="1:23" s="70" customFormat="1">
      <c r="A13" s="765" t="s">
        <v>575</v>
      </c>
      <c r="B13" s="202" t="s">
        <v>233</v>
      </c>
      <c r="C13" s="203" t="s">
        <v>225</v>
      </c>
      <c r="D13" s="204">
        <v>12146</v>
      </c>
      <c r="E13" s="205">
        <v>13096</v>
      </c>
      <c r="F13" s="205">
        <v>10391</v>
      </c>
      <c r="G13" s="211">
        <v>8022</v>
      </c>
      <c r="H13" s="638">
        <v>7148</v>
      </c>
      <c r="I13" s="639">
        <v>11349</v>
      </c>
      <c r="J13" s="639"/>
      <c r="K13" s="898"/>
      <c r="L13" s="639"/>
      <c r="M13" s="639"/>
      <c r="N13" s="639"/>
      <c r="O13" s="898"/>
      <c r="P13" s="1833"/>
      <c r="Q13" s="1833"/>
      <c r="R13" s="1822"/>
      <c r="S13" s="1832"/>
    </row>
    <row r="14" spans="1:23" s="70" customFormat="1">
      <c r="A14" s="765" t="s">
        <v>576</v>
      </c>
      <c r="B14" s="190" t="s">
        <v>262</v>
      </c>
      <c r="C14" s="214" t="s">
        <v>225</v>
      </c>
      <c r="D14" s="204">
        <v>897090</v>
      </c>
      <c r="E14" s="205">
        <v>1221235</v>
      </c>
      <c r="F14" s="205">
        <v>1300923</v>
      </c>
      <c r="G14" s="211">
        <v>1173258</v>
      </c>
      <c r="H14" s="638">
        <v>1064742</v>
      </c>
      <c r="I14" s="639">
        <v>1285430</v>
      </c>
      <c r="J14" s="639"/>
      <c r="K14" s="898"/>
      <c r="L14" s="639"/>
      <c r="M14" s="639"/>
      <c r="N14" s="639"/>
      <c r="O14" s="898"/>
      <c r="P14" s="1833"/>
      <c r="Q14" s="1833"/>
      <c r="R14" s="1822"/>
      <c r="S14" s="1832"/>
    </row>
    <row r="15" spans="1:23" s="70" customFormat="1">
      <c r="A15" s="765" t="s">
        <v>576</v>
      </c>
      <c r="B15" s="215" t="s">
        <v>233</v>
      </c>
      <c r="C15" s="214" t="s">
        <v>225</v>
      </c>
      <c r="D15" s="204">
        <v>34171</v>
      </c>
      <c r="E15" s="205">
        <v>50607</v>
      </c>
      <c r="F15" s="205">
        <v>64419</v>
      </c>
      <c r="G15" s="211">
        <v>82005</v>
      </c>
      <c r="H15" s="638">
        <v>40261</v>
      </c>
      <c r="I15" s="639">
        <v>59153</v>
      </c>
      <c r="J15" s="639"/>
      <c r="K15" s="898"/>
      <c r="L15" s="639"/>
      <c r="M15" s="639"/>
      <c r="N15" s="639"/>
      <c r="O15" s="898"/>
      <c r="P15" s="1833"/>
      <c r="Q15" s="1833"/>
      <c r="R15" s="1822"/>
      <c r="S15" s="1832"/>
    </row>
    <row r="16" spans="1:23" s="70" customFormat="1">
      <c r="A16" s="766" t="s">
        <v>577</v>
      </c>
      <c r="B16" s="190" t="s">
        <v>262</v>
      </c>
      <c r="C16" s="491" t="s">
        <v>348</v>
      </c>
      <c r="D16" s="485">
        <v>80746</v>
      </c>
      <c r="E16" s="485">
        <v>78784</v>
      </c>
      <c r="F16" s="486">
        <v>109263</v>
      </c>
      <c r="G16" s="487">
        <v>152028</v>
      </c>
      <c r="H16" s="640">
        <v>174591</v>
      </c>
      <c r="I16" s="640">
        <v>191430</v>
      </c>
      <c r="J16" s="899"/>
      <c r="K16" s="900"/>
      <c r="L16" s="899"/>
      <c r="M16" s="639"/>
      <c r="N16" s="639"/>
      <c r="O16" s="900"/>
      <c r="P16" s="899"/>
      <c r="Q16" s="1833"/>
      <c r="R16" s="1822"/>
      <c r="S16" s="1832"/>
    </row>
    <row r="17" spans="1:22" s="70" customFormat="1">
      <c r="A17" s="766" t="s">
        <v>577</v>
      </c>
      <c r="B17" s="215" t="s">
        <v>233</v>
      </c>
      <c r="C17" s="491" t="s">
        <v>348</v>
      </c>
      <c r="D17" s="485">
        <v>3069</v>
      </c>
      <c r="E17" s="485">
        <v>2836</v>
      </c>
      <c r="F17" s="486">
        <v>2959</v>
      </c>
      <c r="G17" s="487">
        <v>4499</v>
      </c>
      <c r="H17" s="640">
        <v>7471</v>
      </c>
      <c r="I17" s="640">
        <v>4352</v>
      </c>
      <c r="J17" s="899"/>
      <c r="K17" s="900"/>
      <c r="L17" s="899"/>
      <c r="M17" s="639"/>
      <c r="N17" s="639"/>
      <c r="O17" s="900"/>
      <c r="P17" s="899"/>
      <c r="Q17" s="1833"/>
      <c r="R17" s="1822"/>
      <c r="S17" s="1832"/>
    </row>
    <row r="18" spans="1:22" s="70" customFormat="1">
      <c r="A18" s="766" t="s">
        <v>578</v>
      </c>
      <c r="B18" s="190" t="s">
        <v>246</v>
      </c>
      <c r="C18" s="491" t="s">
        <v>231</v>
      </c>
      <c r="D18" s="485"/>
      <c r="E18" s="485"/>
      <c r="F18" s="486"/>
      <c r="G18" s="487"/>
      <c r="H18" s="640"/>
      <c r="I18" s="640"/>
      <c r="J18" s="899"/>
      <c r="K18" s="900"/>
      <c r="L18" s="899"/>
      <c r="M18" s="899"/>
      <c r="N18" s="899"/>
      <c r="O18" s="900"/>
      <c r="P18" s="899"/>
      <c r="Q18" s="899"/>
      <c r="R18" s="1822"/>
      <c r="S18" s="1832"/>
    </row>
    <row r="19" spans="1:22" s="70" customFormat="1">
      <c r="A19" s="766" t="s">
        <v>578</v>
      </c>
      <c r="B19" s="1366" t="s">
        <v>233</v>
      </c>
      <c r="C19" s="491" t="s">
        <v>231</v>
      </c>
      <c r="D19" s="485"/>
      <c r="E19" s="485"/>
      <c r="F19" s="486"/>
      <c r="G19" s="487"/>
      <c r="H19" s="640"/>
      <c r="I19" s="640"/>
      <c r="J19" s="899"/>
      <c r="K19" s="900"/>
      <c r="L19" s="899"/>
      <c r="M19" s="899"/>
      <c r="N19" s="899"/>
      <c r="O19" s="900"/>
      <c r="P19" s="1741"/>
      <c r="Q19" s="1741"/>
      <c r="R19" s="1822"/>
      <c r="S19" s="1832"/>
    </row>
    <row r="20" spans="1:22" s="70" customFormat="1" ht="13" thickBot="1">
      <c r="A20" s="767" t="s">
        <v>260</v>
      </c>
      <c r="B20" s="763" t="s">
        <v>255</v>
      </c>
      <c r="C20" s="764" t="s">
        <v>255</v>
      </c>
      <c r="D20" s="216">
        <v>137</v>
      </c>
      <c r="E20" s="1305">
        <v>260</v>
      </c>
      <c r="F20" s="1305">
        <v>0</v>
      </c>
      <c r="G20" s="1306">
        <v>0</v>
      </c>
      <c r="H20" s="641">
        <v>2422</v>
      </c>
      <c r="I20" s="1307">
        <v>5008</v>
      </c>
      <c r="J20" s="1307"/>
      <c r="K20" s="1308"/>
      <c r="L20" s="899"/>
      <c r="M20" s="899"/>
      <c r="N20" s="899"/>
      <c r="O20" s="900"/>
      <c r="P20" s="899"/>
      <c r="Q20" s="899"/>
      <c r="R20" s="1822"/>
      <c r="S20" s="1832"/>
    </row>
    <row r="21" spans="1:22" ht="13" thickBot="1">
      <c r="A21" s="709" t="s">
        <v>19</v>
      </c>
      <c r="B21" s="492"/>
      <c r="C21" s="493"/>
      <c r="D21" s="251">
        <f t="shared" ref="D21:O21" si="0">SUM(D9:D20)</f>
        <v>2047411</v>
      </c>
      <c r="E21" s="252">
        <f t="shared" si="0"/>
        <v>2198587</v>
      </c>
      <c r="F21" s="252">
        <f t="shared" si="0"/>
        <v>2313255</v>
      </c>
      <c r="G21" s="322">
        <f t="shared" si="0"/>
        <v>2263514</v>
      </c>
      <c r="H21" s="251">
        <f>SUM(H9:H20)</f>
        <v>1950183</v>
      </c>
      <c r="I21" s="252">
        <f>SUM(I9:I20)</f>
        <v>2182936</v>
      </c>
      <c r="J21" s="252"/>
      <c r="K21" s="322"/>
      <c r="L21" s="251"/>
      <c r="M21" s="252"/>
      <c r="N21" s="252"/>
      <c r="O21" s="322"/>
      <c r="P21" s="251"/>
      <c r="Q21" s="252"/>
      <c r="R21" s="252"/>
      <c r="S21" s="322"/>
    </row>
    <row r="22" spans="1:22">
      <c r="N22" s="940"/>
    </row>
    <row r="23" spans="1:22" ht="15.5">
      <c r="A23" s="123"/>
      <c r="B23" s="123"/>
      <c r="C23" s="123"/>
      <c r="D23" s="123"/>
      <c r="E23" s="123"/>
      <c r="F23" s="123"/>
      <c r="G23" s="123"/>
      <c r="H23" s="123"/>
      <c r="I23" s="123"/>
      <c r="J23" s="123"/>
      <c r="K23" s="123"/>
      <c r="L23" s="123"/>
      <c r="M23" s="123"/>
      <c r="N23" s="1019"/>
      <c r="O23"/>
      <c r="P23" s="1019"/>
      <c r="Q23" s="14"/>
      <c r="R23" s="1019"/>
      <c r="S23" s="14"/>
      <c r="T23" s="123"/>
      <c r="U23" s="123"/>
      <c r="V23" s="123"/>
    </row>
    <row r="24" spans="1:22" ht="16" thickBot="1">
      <c r="A24" s="768" t="str">
        <f t="shared" ref="A24:C38" si="1">A7</f>
        <v>Fibre Channel Transceivers</v>
      </c>
      <c r="B24" s="123"/>
      <c r="C24" s="123"/>
      <c r="E24" s="762"/>
      <c r="F24" s="762"/>
      <c r="G24" s="762"/>
      <c r="H24" s="1729" t="s">
        <v>222</v>
      </c>
      <c r="I24" s="762"/>
      <c r="J24" s="762"/>
      <c r="K24" s="762"/>
      <c r="L24" s="702"/>
      <c r="M24" s="702"/>
      <c r="N24" s="733" t="str">
        <f>H24</f>
        <v>ASP: Actual Data</v>
      </c>
      <c r="P24"/>
      <c r="Q24"/>
      <c r="R24"/>
      <c r="S24"/>
      <c r="T24" s="123"/>
      <c r="U24" s="123"/>
      <c r="V24" s="123"/>
    </row>
    <row r="25" spans="1:22" ht="13.5" thickBot="1">
      <c r="A25" s="712" t="str">
        <f t="shared" si="1"/>
        <v>Data Rate</v>
      </c>
      <c r="B25" s="712" t="str">
        <f t="shared" si="1"/>
        <v>Reach</v>
      </c>
      <c r="C25" s="560" t="str">
        <f t="shared" si="1"/>
        <v>Form Factor</v>
      </c>
      <c r="D25" s="136" t="s">
        <v>129</v>
      </c>
      <c r="E25" s="137" t="s">
        <v>130</v>
      </c>
      <c r="F25" s="137" t="s">
        <v>131</v>
      </c>
      <c r="G25" s="1730" t="s">
        <v>132</v>
      </c>
      <c r="H25" s="1716" t="str">
        <f>H8</f>
        <v>1Q 18</v>
      </c>
      <c r="I25" s="137" t="str">
        <f>I8</f>
        <v>2Q 18</v>
      </c>
      <c r="J25" s="137" t="str">
        <f>J8</f>
        <v>3Q 18</v>
      </c>
      <c r="K25" s="171" t="str">
        <f>K8</f>
        <v>4Q 18</v>
      </c>
      <c r="L25" s="136" t="str">
        <f t="shared" ref="L25:M25" si="2">L8</f>
        <v>1Q 19</v>
      </c>
      <c r="M25" s="137" t="str">
        <f t="shared" si="2"/>
        <v>2Q 19</v>
      </c>
      <c r="N25" s="1048" t="s">
        <v>139</v>
      </c>
      <c r="O25" s="142" t="s">
        <v>140</v>
      </c>
      <c r="P25" s="136" t="s">
        <v>141</v>
      </c>
      <c r="Q25" s="137" t="s">
        <v>142</v>
      </c>
      <c r="R25" s="1048" t="s">
        <v>143</v>
      </c>
      <c r="S25" s="142" t="s">
        <v>144</v>
      </c>
      <c r="T25" s="123"/>
      <c r="U25" s="123"/>
      <c r="V25" s="123"/>
    </row>
    <row r="26" spans="1:22" ht="12.5" customHeight="1">
      <c r="A26" s="386" t="str">
        <f t="shared" si="1"/>
        <v>4 Gbps</v>
      </c>
      <c r="B26" s="386" t="str">
        <f t="shared" si="1"/>
        <v>MMF</v>
      </c>
      <c r="C26" s="194" t="str">
        <f t="shared" si="1"/>
        <v>SFF/SFP</v>
      </c>
      <c r="D26" s="198">
        <v>11.945122772971079</v>
      </c>
      <c r="E26" s="199">
        <v>13.083310817910268</v>
      </c>
      <c r="F26" s="200">
        <v>12.099509830520713</v>
      </c>
      <c r="G26" s="1731">
        <v>13.585822515181203</v>
      </c>
      <c r="H26" s="1736">
        <v>12.189123016792955</v>
      </c>
      <c r="I26" s="642">
        <v>13.472466101694943</v>
      </c>
      <c r="J26" s="642"/>
      <c r="K26" s="901"/>
      <c r="L26" s="646"/>
      <c r="M26" s="646"/>
      <c r="N26" s="1310"/>
      <c r="O26" s="1311"/>
      <c r="P26" s="1552"/>
      <c r="Q26" s="1404"/>
      <c r="R26" s="1405"/>
      <c r="S26" s="1406"/>
      <c r="T26" s="123"/>
      <c r="U26" s="123"/>
      <c r="V26" s="123"/>
    </row>
    <row r="27" spans="1:22">
      <c r="A27" s="765" t="str">
        <f t="shared" si="1"/>
        <v>4 Gbps</v>
      </c>
      <c r="B27" s="202" t="str">
        <f t="shared" si="1"/>
        <v>4 km</v>
      </c>
      <c r="C27" s="203" t="str">
        <f t="shared" si="1"/>
        <v>SFF/SFP</v>
      </c>
      <c r="D27" s="198"/>
      <c r="E27" s="199"/>
      <c r="F27" s="200"/>
      <c r="G27" s="1731"/>
      <c r="H27" s="1736"/>
      <c r="I27" s="642"/>
      <c r="J27" s="642"/>
      <c r="K27" s="901"/>
      <c r="L27" s="642"/>
      <c r="M27" s="642"/>
      <c r="N27" s="1312"/>
      <c r="O27" s="1313"/>
      <c r="P27" s="1407"/>
      <c r="Q27" s="1407"/>
      <c r="R27" s="1405"/>
      <c r="S27" s="1406"/>
      <c r="T27" s="123"/>
      <c r="U27" s="123"/>
      <c r="V27" s="123"/>
    </row>
    <row r="28" spans="1:22">
      <c r="A28" s="765" t="str">
        <f t="shared" si="1"/>
        <v>4 Gbps</v>
      </c>
      <c r="B28" s="202" t="str">
        <f t="shared" si="1"/>
        <v>10 km</v>
      </c>
      <c r="C28" s="203" t="str">
        <f t="shared" si="1"/>
        <v>SFF/SFP</v>
      </c>
      <c r="D28" s="198">
        <v>68.404242952630042</v>
      </c>
      <c r="E28" s="199">
        <v>67.082275890298817</v>
      </c>
      <c r="F28" s="200">
        <v>64.331713780918705</v>
      </c>
      <c r="G28" s="1731">
        <v>60.247760740853217</v>
      </c>
      <c r="H28" s="1736"/>
      <c r="I28" s="642"/>
      <c r="J28" s="642"/>
      <c r="K28" s="901"/>
      <c r="L28" s="642"/>
      <c r="M28" s="642"/>
      <c r="N28" s="1312"/>
      <c r="O28" s="1313"/>
      <c r="P28" s="1407"/>
      <c r="Q28" s="1407"/>
      <c r="R28" s="1405"/>
      <c r="S28" s="1406"/>
      <c r="T28" s="123"/>
      <c r="U28" s="123"/>
      <c r="V28" s="123"/>
    </row>
    <row r="29" spans="1:22">
      <c r="A29" s="208" t="str">
        <f t="shared" si="1"/>
        <v>8 Gbps</v>
      </c>
      <c r="B29" s="208" t="str">
        <f t="shared" si="1"/>
        <v>MMF</v>
      </c>
      <c r="C29" s="209" t="str">
        <f t="shared" si="1"/>
        <v>SFP+</v>
      </c>
      <c r="D29" s="198">
        <v>13.623687934120598</v>
      </c>
      <c r="E29" s="199">
        <v>12.825179916452385</v>
      </c>
      <c r="F29" s="200">
        <v>12.621513681826405</v>
      </c>
      <c r="G29" s="1731">
        <v>12.142027677104778</v>
      </c>
      <c r="H29" s="1736">
        <v>11.67099695587866</v>
      </c>
      <c r="I29" s="642">
        <v>11.314327522846447</v>
      </c>
      <c r="J29" s="642"/>
      <c r="K29" s="901"/>
      <c r="L29" s="642"/>
      <c r="M29" s="642"/>
      <c r="N29" s="1312"/>
      <c r="O29" s="1313"/>
      <c r="P29" s="1834"/>
      <c r="Q29" s="1834"/>
      <c r="R29" s="1310"/>
      <c r="S29" s="1835"/>
      <c r="T29" s="123"/>
      <c r="U29" s="123"/>
      <c r="V29" s="123"/>
    </row>
    <row r="30" spans="1:22">
      <c r="A30" s="765" t="str">
        <f t="shared" si="1"/>
        <v>8 Gbps</v>
      </c>
      <c r="B30" s="202" t="str">
        <f t="shared" si="1"/>
        <v>10 km</v>
      </c>
      <c r="C30" s="203" t="str">
        <f t="shared" si="1"/>
        <v>SFP+</v>
      </c>
      <c r="D30" s="206">
        <v>91.17223777375267</v>
      </c>
      <c r="E30" s="207">
        <v>83.110109957238848</v>
      </c>
      <c r="F30" s="212">
        <v>87.927533442402108</v>
      </c>
      <c r="G30" s="1732">
        <v>84.755796559461487</v>
      </c>
      <c r="H30" s="1737">
        <v>78.534834918858422</v>
      </c>
      <c r="I30" s="644">
        <v>66.013745704467368</v>
      </c>
      <c r="J30" s="644"/>
      <c r="K30" s="902"/>
      <c r="L30" s="644"/>
      <c r="M30" s="644"/>
      <c r="N30" s="1314"/>
      <c r="O30" s="1315"/>
      <c r="P30" s="1836"/>
      <c r="Q30" s="1836"/>
      <c r="R30" s="1310"/>
      <c r="S30" s="1835"/>
      <c r="T30" s="123"/>
      <c r="U30" s="123"/>
      <c r="V30" s="123"/>
    </row>
    <row r="31" spans="1:22">
      <c r="A31" s="765" t="str">
        <f t="shared" si="1"/>
        <v>16 Gbps</v>
      </c>
      <c r="B31" s="190" t="str">
        <f t="shared" si="1"/>
        <v>MMF</v>
      </c>
      <c r="C31" s="214" t="str">
        <f t="shared" si="1"/>
        <v>SFP+</v>
      </c>
      <c r="D31" s="206">
        <v>29.413886009207548</v>
      </c>
      <c r="E31" s="207">
        <v>27.432960077298802</v>
      </c>
      <c r="F31" s="212">
        <v>26.214657593108871</v>
      </c>
      <c r="G31" s="1732">
        <v>25.419042529435128</v>
      </c>
      <c r="H31" s="1737">
        <v>24.195579774255187</v>
      </c>
      <c r="I31" s="644">
        <v>22.976214963086296</v>
      </c>
      <c r="J31" s="644"/>
      <c r="K31" s="902"/>
      <c r="L31" s="644"/>
      <c r="M31" s="644"/>
      <c r="N31" s="1314"/>
      <c r="O31" s="1315"/>
      <c r="P31" s="1836"/>
      <c r="Q31" s="1836"/>
      <c r="R31" s="1310"/>
      <c r="S31" s="1835"/>
      <c r="T31" s="123"/>
      <c r="U31" s="123"/>
      <c r="V31" s="123"/>
    </row>
    <row r="32" spans="1:22">
      <c r="A32" s="765" t="str">
        <f t="shared" si="1"/>
        <v>16 Gbps</v>
      </c>
      <c r="B32" s="215" t="str">
        <f t="shared" si="1"/>
        <v>10 km</v>
      </c>
      <c r="C32" s="214" t="str">
        <f t="shared" si="1"/>
        <v>SFP+</v>
      </c>
      <c r="D32" s="206">
        <v>117.03064001638816</v>
      </c>
      <c r="E32" s="207">
        <v>128.79378346869009</v>
      </c>
      <c r="F32" s="212">
        <v>106.11040221052772</v>
      </c>
      <c r="G32" s="1732">
        <v>103.75171026156941</v>
      </c>
      <c r="H32" s="1737">
        <v>101.43766920841516</v>
      </c>
      <c r="I32" s="644">
        <v>93.875289503490976</v>
      </c>
      <c r="J32" s="644"/>
      <c r="K32" s="902"/>
      <c r="L32" s="644"/>
      <c r="M32" s="644"/>
      <c r="N32" s="1314"/>
      <c r="O32" s="1315"/>
      <c r="P32" s="1836"/>
      <c r="Q32" s="1836"/>
      <c r="R32" s="1310"/>
      <c r="S32" s="1835"/>
      <c r="T32" s="123"/>
      <c r="U32" s="123"/>
      <c r="V32" s="123"/>
    </row>
    <row r="33" spans="1:22">
      <c r="A33" s="766" t="str">
        <f t="shared" si="1"/>
        <v>32 Gbps</v>
      </c>
      <c r="B33" s="190" t="str">
        <f t="shared" si="1"/>
        <v>MMF</v>
      </c>
      <c r="C33" s="491" t="str">
        <f t="shared" si="1"/>
        <v>SFP28</v>
      </c>
      <c r="D33" s="206">
        <v>132.54818814554281</v>
      </c>
      <c r="E33" s="206">
        <v>122.64614642567018</v>
      </c>
      <c r="F33" s="550">
        <v>93.273166579720467</v>
      </c>
      <c r="G33" s="1733">
        <v>80.884343673533792</v>
      </c>
      <c r="H33" s="1737">
        <v>62.395192192037413</v>
      </c>
      <c r="I33" s="643">
        <v>59.884448623517734</v>
      </c>
      <c r="J33" s="903"/>
      <c r="K33" s="904"/>
      <c r="L33" s="903"/>
      <c r="M33" s="644"/>
      <c r="N33" s="1316"/>
      <c r="O33" s="1317"/>
      <c r="P33" s="903"/>
      <c r="Q33" s="1836"/>
      <c r="R33" s="1310"/>
      <c r="S33" s="1835"/>
      <c r="T33" s="123"/>
      <c r="U33" s="123"/>
      <c r="V33" s="123"/>
    </row>
    <row r="34" spans="1:22">
      <c r="A34" s="766" t="str">
        <f t="shared" si="1"/>
        <v>32 Gbps</v>
      </c>
      <c r="B34" s="215" t="str">
        <f t="shared" si="1"/>
        <v>10 km</v>
      </c>
      <c r="C34" s="491" t="str">
        <f t="shared" si="1"/>
        <v>SFP28</v>
      </c>
      <c r="D34" s="206">
        <v>304.33691756272401</v>
      </c>
      <c r="E34" s="206">
        <v>331.58568406205922</v>
      </c>
      <c r="F34" s="550">
        <v>316.86245353159887</v>
      </c>
      <c r="G34" s="1733">
        <v>267.74616581462539</v>
      </c>
      <c r="H34" s="1737">
        <v>254.81675813144145</v>
      </c>
      <c r="I34" s="643">
        <v>244.13465073529375</v>
      </c>
      <c r="J34" s="903"/>
      <c r="K34" s="904"/>
      <c r="L34" s="903"/>
      <c r="M34" s="644"/>
      <c r="N34" s="1316"/>
      <c r="O34" s="1317"/>
      <c r="P34" s="903"/>
      <c r="Q34" s="1836"/>
      <c r="R34" s="1310"/>
      <c r="S34" s="1835"/>
      <c r="T34" s="123"/>
      <c r="U34" s="123"/>
      <c r="V34" s="123"/>
    </row>
    <row r="35" spans="1:22">
      <c r="A35" s="766" t="str">
        <f t="shared" si="1"/>
        <v>64 Gbps</v>
      </c>
      <c r="B35" s="215" t="str">
        <f t="shared" si="1"/>
        <v>100 m</v>
      </c>
      <c r="C35" s="491" t="str">
        <f t="shared" si="1"/>
        <v>all</v>
      </c>
      <c r="D35" s="488"/>
      <c r="E35" s="488"/>
      <c r="F35" s="1318"/>
      <c r="G35" s="1319"/>
      <c r="H35" s="1738"/>
      <c r="I35" s="1320"/>
      <c r="J35" s="903"/>
      <c r="K35" s="904"/>
      <c r="L35" s="903"/>
      <c r="M35" s="903"/>
      <c r="N35" s="1316"/>
      <c r="O35" s="1317"/>
      <c r="P35" s="903"/>
      <c r="Q35" s="903"/>
      <c r="R35" s="1310"/>
      <c r="S35" s="1835"/>
      <c r="T35" s="123"/>
      <c r="U35" s="123"/>
      <c r="V35" s="123"/>
    </row>
    <row r="36" spans="1:22">
      <c r="A36" s="766" t="str">
        <f t="shared" si="1"/>
        <v>64 Gbps</v>
      </c>
      <c r="B36" s="215" t="str">
        <f t="shared" si="1"/>
        <v>10 km</v>
      </c>
      <c r="C36" s="491" t="str">
        <f t="shared" si="1"/>
        <v>all</v>
      </c>
      <c r="D36" s="488"/>
      <c r="E36" s="488"/>
      <c r="F36" s="1318"/>
      <c r="G36" s="1319"/>
      <c r="H36" s="1738"/>
      <c r="I36" s="1320"/>
      <c r="J36" s="903"/>
      <c r="K36" s="904"/>
      <c r="L36" s="903"/>
      <c r="M36" s="903"/>
      <c r="N36" s="1316"/>
      <c r="O36" s="1317"/>
      <c r="P36" s="1837"/>
      <c r="Q36" s="1837"/>
      <c r="R36" s="1310"/>
      <c r="S36" s="1835"/>
      <c r="T36" s="123"/>
      <c r="U36" s="123"/>
      <c r="V36" s="123"/>
    </row>
    <row r="37" spans="1:22" ht="13" thickBot="1">
      <c r="A37" s="766" t="str">
        <f t="shared" si="1"/>
        <v>Miscellaneous</v>
      </c>
      <c r="B37" s="215" t="str">
        <f t="shared" si="1"/>
        <v>All</v>
      </c>
      <c r="C37" s="491" t="str">
        <f t="shared" si="1"/>
        <v>All</v>
      </c>
      <c r="D37" s="217">
        <v>615.42919790958467</v>
      </c>
      <c r="E37" s="1321">
        <v>612.00166168391547</v>
      </c>
      <c r="F37" s="1322">
        <v>410.13562011131933</v>
      </c>
      <c r="G37" s="1734">
        <v>348.63050948815919</v>
      </c>
      <c r="H37" s="1739">
        <v>716.51527663088405</v>
      </c>
      <c r="I37" s="1324">
        <v>623.51837060702906</v>
      </c>
      <c r="J37" s="1324"/>
      <c r="K37" s="1325"/>
      <c r="L37" s="903"/>
      <c r="M37" s="903"/>
      <c r="N37" s="1316"/>
      <c r="O37" s="1317"/>
      <c r="P37" s="903"/>
      <c r="Q37" s="903"/>
      <c r="R37" s="1310"/>
      <c r="S37" s="1835"/>
    </row>
    <row r="38" spans="1:22" ht="13" thickBot="1">
      <c r="A38" s="709" t="str">
        <f t="shared" si="1"/>
        <v>Total</v>
      </c>
      <c r="B38" s="492">
        <f t="shared" si="1"/>
        <v>0</v>
      </c>
      <c r="C38" s="493">
        <f t="shared" si="1"/>
        <v>0</v>
      </c>
      <c r="D38" s="1326">
        <f t="shared" ref="D38:S38" si="3">D55/D21</f>
        <v>27.712695106216394</v>
      </c>
      <c r="E38" s="1195">
        <f t="shared" si="3"/>
        <v>28.596500585165753</v>
      </c>
      <c r="F38" s="1195">
        <f t="shared" si="3"/>
        <v>27.394576473410819</v>
      </c>
      <c r="G38" s="1735">
        <f t="shared" si="3"/>
        <v>28.00787006398016</v>
      </c>
      <c r="H38" s="1740">
        <f t="shared" si="3"/>
        <v>27.020605758536522</v>
      </c>
      <c r="I38" s="1195">
        <f t="shared" si="3"/>
        <v>27.06435552851757</v>
      </c>
      <c r="J38" s="254"/>
      <c r="K38" s="255"/>
      <c r="L38" s="1195"/>
      <c r="M38" s="1195"/>
      <c r="N38" s="254"/>
      <c r="O38" s="255"/>
      <c r="P38" s="253"/>
      <c r="Q38" s="254"/>
      <c r="R38" s="254"/>
      <c r="S38" s="255"/>
    </row>
    <row r="39" spans="1:22">
      <c r="A39" s="123"/>
      <c r="B39" s="123"/>
      <c r="C39" s="123"/>
      <c r="J39" s="70"/>
      <c r="K39" s="70"/>
      <c r="L39" s="70"/>
      <c r="M39" s="70"/>
      <c r="N39" s="123"/>
      <c r="O39" s="123"/>
      <c r="P39" s="123"/>
      <c r="Q39" s="123"/>
      <c r="R39" s="123"/>
      <c r="S39" s="123"/>
    </row>
    <row r="40" spans="1:22" ht="15.5">
      <c r="A40" s="123"/>
      <c r="B40" s="123"/>
      <c r="C40" s="123"/>
      <c r="D40" s="123"/>
      <c r="E40" s="123"/>
      <c r="F40" s="123"/>
      <c r="G40" s="123"/>
      <c r="H40" s="123"/>
      <c r="I40" s="123"/>
      <c r="J40" s="123"/>
      <c r="K40" s="123"/>
      <c r="L40" s="123"/>
      <c r="M40" s="123"/>
      <c r="N40" s="1019"/>
      <c r="O40"/>
      <c r="P40" s="1019"/>
      <c r="Q40" s="14"/>
      <c r="R40" s="1019"/>
      <c r="S40" s="14"/>
    </row>
    <row r="41" spans="1:22" ht="16" thickBot="1">
      <c r="A41" s="768" t="str">
        <f>A3</f>
        <v>Fibre Channel Transceivers</v>
      </c>
      <c r="B41" s="123"/>
      <c r="C41" s="123"/>
      <c r="E41" s="762"/>
      <c r="F41" s="762"/>
      <c r="G41" s="762"/>
      <c r="H41" s="1729" t="s">
        <v>207</v>
      </c>
      <c r="I41" s="762"/>
      <c r="J41" s="762"/>
      <c r="K41" s="762"/>
      <c r="L41" s="702"/>
      <c r="M41" s="702"/>
      <c r="N41" s="733" t="str">
        <f>H41</f>
        <v>Sales: Actual Data</v>
      </c>
      <c r="P41"/>
      <c r="Q41"/>
      <c r="R41"/>
      <c r="S41"/>
    </row>
    <row r="42" spans="1:22" ht="13.5" thickBot="1">
      <c r="A42" s="712" t="str">
        <f t="shared" ref="A42:C53" si="4">A8</f>
        <v>Data Rate</v>
      </c>
      <c r="B42" s="712" t="str">
        <f t="shared" si="4"/>
        <v>Reach</v>
      </c>
      <c r="C42" s="560" t="str">
        <f t="shared" si="4"/>
        <v>Form Factor</v>
      </c>
      <c r="D42" s="136" t="s">
        <v>129</v>
      </c>
      <c r="E42" s="137" t="s">
        <v>130</v>
      </c>
      <c r="F42" s="137" t="s">
        <v>131</v>
      </c>
      <c r="G42" s="142" t="s">
        <v>132</v>
      </c>
      <c r="H42" s="136" t="str">
        <f>H8</f>
        <v>1Q 18</v>
      </c>
      <c r="I42" s="137" t="str">
        <f>I8</f>
        <v>2Q 18</v>
      </c>
      <c r="J42" s="137" t="str">
        <f>J8</f>
        <v>3Q 18</v>
      </c>
      <c r="K42" s="171" t="str">
        <f>K8</f>
        <v>4Q 18</v>
      </c>
      <c r="L42" s="136" t="str">
        <f t="shared" ref="L42:M42" si="5">L8</f>
        <v>1Q 19</v>
      </c>
      <c r="M42" s="137" t="str">
        <f t="shared" si="5"/>
        <v>2Q 19</v>
      </c>
      <c r="N42" s="137" t="s">
        <v>139</v>
      </c>
      <c r="O42" s="142" t="s">
        <v>140</v>
      </c>
      <c r="P42" s="136" t="s">
        <v>141</v>
      </c>
      <c r="Q42" s="137" t="s">
        <v>142</v>
      </c>
      <c r="R42" s="1048" t="s">
        <v>143</v>
      </c>
      <c r="S42" s="142" t="s">
        <v>144</v>
      </c>
    </row>
    <row r="43" spans="1:22" ht="12.5" customHeight="1">
      <c r="A43" s="386" t="str">
        <f t="shared" si="4"/>
        <v>4 Gbps</v>
      </c>
      <c r="B43" s="386" t="str">
        <f t="shared" si="4"/>
        <v>MMF</v>
      </c>
      <c r="C43" s="194" t="str">
        <f t="shared" si="4"/>
        <v>SFF/SFP</v>
      </c>
      <c r="D43" s="198">
        <f t="shared" ref="D43:Q53" si="6">D26*D9</f>
        <v>3988584</v>
      </c>
      <c r="E43" s="199">
        <f t="shared" si="6"/>
        <v>3486493</v>
      </c>
      <c r="F43" s="200">
        <f t="shared" si="6"/>
        <v>3344727.9999999935</v>
      </c>
      <c r="G43" s="201">
        <f t="shared" si="6"/>
        <v>3035982.9999999977</v>
      </c>
      <c r="H43" s="198">
        <f t="shared" si="6"/>
        <v>2997025.0000000014</v>
      </c>
      <c r="I43" s="199">
        <f t="shared" si="6"/>
        <v>3179502.0000000065</v>
      </c>
      <c r="J43" s="200"/>
      <c r="K43" s="201"/>
      <c r="L43" s="220"/>
      <c r="M43" s="220"/>
      <c r="N43" s="220"/>
      <c r="O43" s="220"/>
      <c r="P43" s="1552"/>
      <c r="Q43" s="220"/>
      <c r="R43" s="220"/>
      <c r="S43" s="220"/>
    </row>
    <row r="44" spans="1:22">
      <c r="A44" s="765" t="str">
        <f t="shared" si="4"/>
        <v>4 Gbps</v>
      </c>
      <c r="B44" s="202" t="str">
        <f t="shared" si="4"/>
        <v>4 km</v>
      </c>
      <c r="C44" s="203" t="str">
        <f t="shared" si="4"/>
        <v>SFF/SFP</v>
      </c>
      <c r="D44" s="198">
        <f t="shared" si="6"/>
        <v>0</v>
      </c>
      <c r="E44" s="199">
        <f t="shared" si="6"/>
        <v>0</v>
      </c>
      <c r="F44" s="200">
        <f t="shared" si="6"/>
        <v>0</v>
      </c>
      <c r="G44" s="201">
        <f t="shared" si="6"/>
        <v>0</v>
      </c>
      <c r="H44" s="198">
        <f t="shared" si="6"/>
        <v>0</v>
      </c>
      <c r="I44" s="199">
        <f t="shared" si="6"/>
        <v>0</v>
      </c>
      <c r="J44" s="200"/>
      <c r="K44" s="201"/>
      <c r="L44" s="199"/>
      <c r="M44" s="199"/>
      <c r="N44" s="199"/>
      <c r="O44" s="220"/>
      <c r="P44" s="220"/>
      <c r="Q44" s="220"/>
      <c r="R44" s="199"/>
      <c r="S44" s="220"/>
    </row>
    <row r="45" spans="1:22">
      <c r="A45" s="765" t="str">
        <f t="shared" si="4"/>
        <v>4 Gbps</v>
      </c>
      <c r="B45" s="202" t="str">
        <f t="shared" si="4"/>
        <v>10 km</v>
      </c>
      <c r="C45" s="203" t="str">
        <f t="shared" si="4"/>
        <v>SFF/SFP</v>
      </c>
      <c r="D45" s="198">
        <f t="shared" si="6"/>
        <v>235378.99999999997</v>
      </c>
      <c r="E45" s="199">
        <f t="shared" si="6"/>
        <v>327764</v>
      </c>
      <c r="F45" s="200">
        <f t="shared" si="6"/>
        <v>145646.99999999994</v>
      </c>
      <c r="G45" s="201">
        <f t="shared" si="6"/>
        <v>396852.00000000012</v>
      </c>
      <c r="H45" s="198">
        <f t="shared" si="6"/>
        <v>0</v>
      </c>
      <c r="I45" s="199">
        <f t="shared" si="6"/>
        <v>0</v>
      </c>
      <c r="J45" s="200"/>
      <c r="K45" s="201"/>
      <c r="L45" s="199"/>
      <c r="M45" s="199"/>
      <c r="N45" s="199"/>
      <c r="O45" s="220"/>
      <c r="P45" s="220"/>
      <c r="Q45" s="220"/>
      <c r="R45" s="199"/>
      <c r="S45" s="220"/>
    </row>
    <row r="46" spans="1:22">
      <c r="A46" s="208" t="str">
        <f t="shared" si="4"/>
        <v>8 Gbps</v>
      </c>
      <c r="B46" s="208" t="str">
        <f t="shared" si="4"/>
        <v>MMF</v>
      </c>
      <c r="C46" s="209" t="str">
        <f t="shared" si="4"/>
        <v>SFP+</v>
      </c>
      <c r="D46" s="198">
        <f t="shared" si="6"/>
        <v>9300919</v>
      </c>
      <c r="E46" s="199">
        <f t="shared" si="6"/>
        <v>7187218</v>
      </c>
      <c r="F46" s="200">
        <f t="shared" si="6"/>
        <v>6898931.9999999953</v>
      </c>
      <c r="G46" s="201">
        <f t="shared" si="6"/>
        <v>7450930.9999999925</v>
      </c>
      <c r="H46" s="198">
        <f t="shared" si="6"/>
        <v>4757927.0000000093</v>
      </c>
      <c r="I46" s="199">
        <f t="shared" si="6"/>
        <v>4415009.0000000037</v>
      </c>
      <c r="J46" s="200"/>
      <c r="K46" s="201"/>
      <c r="L46" s="198"/>
      <c r="M46" s="199"/>
      <c r="N46" s="199"/>
      <c r="O46" s="220"/>
      <c r="P46" s="220"/>
      <c r="Q46" s="220"/>
      <c r="R46" s="199"/>
      <c r="S46" s="220"/>
    </row>
    <row r="47" spans="1:22">
      <c r="A47" s="765" t="str">
        <f t="shared" si="4"/>
        <v>8 Gbps</v>
      </c>
      <c r="B47" s="202" t="str">
        <f t="shared" si="4"/>
        <v>10 km</v>
      </c>
      <c r="C47" s="203" t="str">
        <f t="shared" si="4"/>
        <v>SFP+</v>
      </c>
      <c r="D47" s="206">
        <f t="shared" si="6"/>
        <v>1107378</v>
      </c>
      <c r="E47" s="207">
        <f t="shared" si="6"/>
        <v>1088410</v>
      </c>
      <c r="F47" s="212">
        <f t="shared" si="6"/>
        <v>913655.00000000035</v>
      </c>
      <c r="G47" s="213">
        <f t="shared" si="6"/>
        <v>679911</v>
      </c>
      <c r="H47" s="206">
        <f t="shared" si="6"/>
        <v>561367</v>
      </c>
      <c r="I47" s="207">
        <f t="shared" si="6"/>
        <v>749190.00000000012</v>
      </c>
      <c r="J47" s="212"/>
      <c r="K47" s="213"/>
      <c r="L47" s="206"/>
      <c r="M47" s="207"/>
      <c r="N47" s="207"/>
      <c r="O47" s="220"/>
      <c r="P47" s="220"/>
      <c r="Q47" s="220"/>
      <c r="R47" s="207"/>
      <c r="S47" s="220"/>
    </row>
    <row r="48" spans="1:22">
      <c r="A48" s="765" t="str">
        <f t="shared" si="4"/>
        <v>16 Gbps</v>
      </c>
      <c r="B48" s="190" t="str">
        <f t="shared" si="4"/>
        <v>MMF</v>
      </c>
      <c r="C48" s="214" t="str">
        <f t="shared" si="4"/>
        <v>SFP+</v>
      </c>
      <c r="D48" s="206">
        <f t="shared" si="6"/>
        <v>26386903</v>
      </c>
      <c r="E48" s="207">
        <f t="shared" si="6"/>
        <v>33502091.000000004</v>
      </c>
      <c r="F48" s="212">
        <f t="shared" si="6"/>
        <v>34103250.99999997</v>
      </c>
      <c r="G48" s="213">
        <f t="shared" si="6"/>
        <v>29823095</v>
      </c>
      <c r="H48" s="206">
        <f t="shared" si="6"/>
        <v>25762050.000000015</v>
      </c>
      <c r="I48" s="207">
        <f t="shared" si="6"/>
        <v>29534316.000000019</v>
      </c>
      <c r="J48" s="212"/>
      <c r="K48" s="213"/>
      <c r="L48" s="206"/>
      <c r="M48" s="207"/>
      <c r="N48" s="207"/>
      <c r="O48" s="220"/>
      <c r="P48" s="220"/>
      <c r="Q48" s="220"/>
      <c r="R48" s="207"/>
      <c r="S48" s="220"/>
    </row>
    <row r="49" spans="1:19">
      <c r="A49" s="765" t="str">
        <f t="shared" si="4"/>
        <v>16 Gbps</v>
      </c>
      <c r="B49" s="215" t="str">
        <f t="shared" si="4"/>
        <v>10 km</v>
      </c>
      <c r="C49" s="214" t="str">
        <f t="shared" si="4"/>
        <v>SFP+</v>
      </c>
      <c r="D49" s="206">
        <f t="shared" si="6"/>
        <v>3999054</v>
      </c>
      <c r="E49" s="207">
        <f t="shared" si="6"/>
        <v>6517867</v>
      </c>
      <c r="F49" s="212">
        <f t="shared" si="6"/>
        <v>6835525.9999999851</v>
      </c>
      <c r="G49" s="213">
        <f t="shared" si="6"/>
        <v>8508159</v>
      </c>
      <c r="H49" s="206">
        <f t="shared" si="6"/>
        <v>4083982.0000000028</v>
      </c>
      <c r="I49" s="207">
        <f t="shared" si="6"/>
        <v>5553005.0000000019</v>
      </c>
      <c r="J49" s="212"/>
      <c r="K49" s="213"/>
      <c r="L49" s="206"/>
      <c r="M49" s="207"/>
      <c r="N49" s="207"/>
      <c r="O49" s="220"/>
      <c r="P49" s="220"/>
      <c r="Q49" s="220"/>
      <c r="R49" s="207"/>
      <c r="S49" s="220"/>
    </row>
    <row r="50" spans="1:19">
      <c r="A50" s="766" t="str">
        <f t="shared" si="4"/>
        <v>32 Gbps</v>
      </c>
      <c r="B50" s="190" t="str">
        <f t="shared" si="4"/>
        <v>MMF</v>
      </c>
      <c r="C50" s="491" t="str">
        <f t="shared" si="4"/>
        <v>SFP28</v>
      </c>
      <c r="D50" s="488">
        <f t="shared" si="6"/>
        <v>10702736</v>
      </c>
      <c r="E50" s="488">
        <f t="shared" si="6"/>
        <v>9662554</v>
      </c>
      <c r="F50" s="489">
        <f t="shared" si="6"/>
        <v>10191305.999999998</v>
      </c>
      <c r="G50" s="490">
        <f t="shared" si="6"/>
        <v>12296684.999999994</v>
      </c>
      <c r="H50" s="488">
        <f t="shared" si="6"/>
        <v>10893639.000000004</v>
      </c>
      <c r="I50" s="488">
        <f t="shared" si="6"/>
        <v>11463680</v>
      </c>
      <c r="J50" s="489"/>
      <c r="K50" s="490"/>
      <c r="L50" s="488"/>
      <c r="M50" s="488"/>
      <c r="N50" s="488"/>
      <c r="O50" s="220"/>
      <c r="P50" s="220"/>
      <c r="Q50" s="220"/>
      <c r="R50" s="488"/>
      <c r="S50" s="220"/>
    </row>
    <row r="51" spans="1:19">
      <c r="A51" s="766" t="str">
        <f t="shared" si="4"/>
        <v>32 Gbps</v>
      </c>
      <c r="B51" s="215" t="str">
        <f t="shared" si="4"/>
        <v>10 km</v>
      </c>
      <c r="C51" s="491" t="str">
        <f t="shared" si="4"/>
        <v>SFP28</v>
      </c>
      <c r="D51" s="488">
        <f t="shared" si="6"/>
        <v>934010</v>
      </c>
      <c r="E51" s="488">
        <f t="shared" si="6"/>
        <v>940376.99999999988</v>
      </c>
      <c r="F51" s="489">
        <f t="shared" si="6"/>
        <v>937596.00000000105</v>
      </c>
      <c r="G51" s="490">
        <f t="shared" si="6"/>
        <v>1204589.9999999995</v>
      </c>
      <c r="H51" s="488">
        <f t="shared" si="6"/>
        <v>1903735.9999999991</v>
      </c>
      <c r="I51" s="488">
        <f t="shared" si="6"/>
        <v>1062473.9999999984</v>
      </c>
      <c r="J51" s="489"/>
      <c r="K51" s="490"/>
      <c r="L51" s="488"/>
      <c r="M51" s="488"/>
      <c r="N51" s="488"/>
      <c r="O51" s="220"/>
      <c r="P51" s="220"/>
      <c r="Q51" s="220"/>
      <c r="R51" s="488"/>
      <c r="S51" s="220"/>
    </row>
    <row r="52" spans="1:19">
      <c r="A52" s="766" t="str">
        <f t="shared" si="4"/>
        <v>64 Gbps</v>
      </c>
      <c r="B52" s="215" t="str">
        <f t="shared" si="4"/>
        <v>100 m</v>
      </c>
      <c r="C52" s="491" t="str">
        <f t="shared" si="4"/>
        <v>all</v>
      </c>
      <c r="D52" s="488"/>
      <c r="E52" s="488"/>
      <c r="F52" s="489"/>
      <c r="G52" s="490"/>
      <c r="H52" s="488"/>
      <c r="I52" s="488"/>
      <c r="J52" s="489"/>
      <c r="K52" s="490"/>
      <c r="L52" s="488"/>
      <c r="M52" s="488"/>
      <c r="N52" s="488"/>
      <c r="O52" s="220"/>
      <c r="P52" s="220"/>
      <c r="Q52" s="220"/>
      <c r="R52" s="199"/>
      <c r="S52" s="220"/>
    </row>
    <row r="53" spans="1:19">
      <c r="A53" s="766" t="str">
        <f t="shared" si="4"/>
        <v>64 Gbps</v>
      </c>
      <c r="B53" s="215" t="str">
        <f t="shared" si="4"/>
        <v>10 km</v>
      </c>
      <c r="C53" s="491" t="str">
        <f t="shared" si="4"/>
        <v>all</v>
      </c>
      <c r="D53" s="488"/>
      <c r="E53" s="488"/>
      <c r="F53" s="489"/>
      <c r="G53" s="490"/>
      <c r="H53" s="488"/>
      <c r="I53" s="488"/>
      <c r="J53" s="489"/>
      <c r="K53" s="490"/>
      <c r="L53" s="488"/>
      <c r="M53" s="488"/>
      <c r="N53" s="488"/>
      <c r="O53" s="220"/>
      <c r="P53" s="220"/>
      <c r="Q53" s="220"/>
      <c r="R53" s="220"/>
      <c r="S53" s="220"/>
    </row>
    <row r="54" spans="1:19" ht="13" thickBot="1">
      <c r="A54" s="767" t="str">
        <f>A20</f>
        <v>Miscellaneous</v>
      </c>
      <c r="B54" s="763" t="s">
        <v>255</v>
      </c>
      <c r="C54" s="764" t="s">
        <v>255</v>
      </c>
      <c r="D54" s="217">
        <f t="shared" ref="D54:R54" si="7">D37*D20</f>
        <v>84313.800113613106</v>
      </c>
      <c r="E54" s="1321">
        <f t="shared" si="7"/>
        <v>159120.43203781801</v>
      </c>
      <c r="F54" s="1322">
        <f t="shared" si="7"/>
        <v>0</v>
      </c>
      <c r="G54" s="1323">
        <f t="shared" si="7"/>
        <v>0</v>
      </c>
      <c r="H54" s="217">
        <f t="shared" si="7"/>
        <v>1735400.0000000012</v>
      </c>
      <c r="I54" s="1321">
        <f t="shared" si="7"/>
        <v>3122580.0000000014</v>
      </c>
      <c r="J54" s="1322"/>
      <c r="K54" s="1323"/>
      <c r="L54" s="488"/>
      <c r="M54" s="1052"/>
      <c r="N54" s="1052"/>
      <c r="O54" s="220"/>
      <c r="P54" s="220"/>
      <c r="Q54" s="220"/>
      <c r="R54" s="1052"/>
      <c r="S54" s="220"/>
    </row>
    <row r="55" spans="1:19" ht="13" thickBot="1">
      <c r="A55" s="709" t="str">
        <f>A21</f>
        <v>Total</v>
      </c>
      <c r="B55" s="492">
        <f>B21</f>
        <v>0</v>
      </c>
      <c r="C55" s="493">
        <f>C21</f>
        <v>0</v>
      </c>
      <c r="D55" s="253">
        <f t="shared" ref="D55:I55" si="8">SUM(D43:D54)</f>
        <v>56739276.800113611</v>
      </c>
      <c r="E55" s="254">
        <f t="shared" si="8"/>
        <v>62871894.432037815</v>
      </c>
      <c r="F55" s="254">
        <f t="shared" si="8"/>
        <v>63370640.99999994</v>
      </c>
      <c r="G55" s="255">
        <f t="shared" si="8"/>
        <v>63396205.999999985</v>
      </c>
      <c r="H55" s="253">
        <f t="shared" si="8"/>
        <v>52695126.00000003</v>
      </c>
      <c r="I55" s="254">
        <f t="shared" si="8"/>
        <v>59079756.00000003</v>
      </c>
      <c r="J55" s="254"/>
      <c r="K55" s="1051"/>
      <c r="L55" s="253"/>
      <c r="M55" s="254"/>
      <c r="N55" s="254"/>
      <c r="O55" s="255"/>
      <c r="P55" s="253"/>
      <c r="Q55" s="254"/>
      <c r="R55" s="254"/>
      <c r="S55" s="255"/>
    </row>
    <row r="56" spans="1:19">
      <c r="A56" s="123"/>
      <c r="B56" s="123"/>
      <c r="C56" s="123"/>
      <c r="D56" s="123"/>
      <c r="E56" s="123"/>
      <c r="F56" s="123"/>
      <c r="G56" s="123"/>
      <c r="H56" s="123"/>
      <c r="I56" s="123"/>
      <c r="J56" s="123"/>
      <c r="K56" s="123"/>
      <c r="L56" s="123"/>
      <c r="M56" s="123"/>
      <c r="N56" s="123"/>
      <c r="O56" s="123"/>
      <c r="P56" s="123"/>
      <c r="Q56" s="123"/>
      <c r="R56" s="123"/>
      <c r="S56" s="123"/>
    </row>
    <row r="57" spans="1:19">
      <c r="A57" s="123"/>
      <c r="B57" s="123"/>
      <c r="C57" s="123"/>
      <c r="D57" s="123"/>
      <c r="E57" s="123"/>
      <c r="F57" s="123"/>
      <c r="G57" s="123"/>
      <c r="H57" s="123"/>
      <c r="I57" s="123"/>
      <c r="J57" s="123"/>
      <c r="K57" s="123"/>
      <c r="L57" s="123"/>
      <c r="M57" s="123"/>
      <c r="N57" s="123"/>
      <c r="O57" s="123"/>
      <c r="P57" s="123"/>
      <c r="Q57" s="123"/>
      <c r="R57" s="123"/>
      <c r="S57" s="123"/>
    </row>
    <row r="58" spans="1:19">
      <c r="A58" s="123"/>
      <c r="B58" s="123"/>
      <c r="C58" s="123"/>
      <c r="D58" s="123"/>
      <c r="E58" s="123"/>
      <c r="F58" s="123"/>
      <c r="G58" s="123"/>
      <c r="H58" s="123"/>
      <c r="I58" s="123"/>
      <c r="J58" s="123"/>
      <c r="K58" s="123"/>
      <c r="L58" s="123"/>
      <c r="M58" s="123"/>
      <c r="N58" s="123"/>
      <c r="O58" s="123"/>
      <c r="P58" s="123"/>
      <c r="Q58" s="123"/>
      <c r="R58" s="123"/>
      <c r="S58" s="123"/>
    </row>
    <row r="59" spans="1:19">
      <c r="A59" s="123"/>
      <c r="B59" s="123"/>
      <c r="C59" s="123"/>
      <c r="D59" s="123"/>
      <c r="E59" s="123"/>
      <c r="F59" s="123"/>
      <c r="G59" s="123"/>
      <c r="H59" s="123"/>
      <c r="I59" s="123"/>
      <c r="J59" s="123"/>
      <c r="K59" s="123"/>
      <c r="L59" s="123"/>
      <c r="M59" s="123"/>
      <c r="N59" s="123"/>
      <c r="O59" s="123"/>
      <c r="P59" s="123"/>
      <c r="Q59" s="123"/>
      <c r="R59" s="123"/>
      <c r="S59" s="123"/>
    </row>
    <row r="60" spans="1:19">
      <c r="A60" s="123"/>
      <c r="B60" s="123"/>
      <c r="C60" s="123"/>
      <c r="D60" s="123"/>
      <c r="E60" s="123"/>
      <c r="F60" s="123"/>
      <c r="G60" s="123"/>
      <c r="H60" s="123"/>
      <c r="I60" s="123"/>
      <c r="J60" s="123"/>
      <c r="K60" s="123"/>
      <c r="L60" s="123"/>
      <c r="M60" s="123"/>
      <c r="N60" s="123"/>
      <c r="O60" s="123"/>
      <c r="P60" s="123"/>
      <c r="Q60" s="123"/>
      <c r="R60" s="123"/>
      <c r="S60" s="123"/>
    </row>
    <row r="61" spans="1:19">
      <c r="A61" s="123"/>
      <c r="B61" s="123"/>
      <c r="C61" s="123"/>
      <c r="D61" s="123"/>
      <c r="E61" s="123"/>
      <c r="F61" s="123"/>
      <c r="G61" s="123"/>
      <c r="H61" s="123"/>
      <c r="I61" s="123"/>
      <c r="J61" s="123"/>
      <c r="K61" s="123"/>
      <c r="L61" s="123"/>
      <c r="M61" s="123"/>
      <c r="N61" s="123"/>
      <c r="O61" s="123"/>
      <c r="P61" s="123"/>
      <c r="Q61" s="123"/>
      <c r="R61" s="123"/>
      <c r="S61" s="123"/>
    </row>
    <row r="62" spans="1:19">
      <c r="A62" s="123"/>
      <c r="B62" s="123"/>
      <c r="C62" s="123"/>
      <c r="D62" s="123"/>
      <c r="E62" s="123"/>
      <c r="F62" s="123"/>
      <c r="G62" s="123"/>
      <c r="H62" s="123"/>
      <c r="I62" s="123"/>
      <c r="J62" s="123"/>
      <c r="K62" s="123"/>
      <c r="L62" s="123"/>
      <c r="M62" s="123"/>
      <c r="N62" s="123"/>
      <c r="O62" s="123"/>
      <c r="P62" s="123"/>
      <c r="Q62" s="123"/>
      <c r="R62" s="123"/>
      <c r="S62" s="123"/>
    </row>
    <row r="63" spans="1:19">
      <c r="A63" s="123"/>
      <c r="B63" s="123"/>
      <c r="C63" s="123"/>
      <c r="D63" s="123"/>
      <c r="E63" s="123"/>
      <c r="F63" s="123"/>
      <c r="G63" s="123"/>
      <c r="H63" s="123"/>
      <c r="I63" s="123"/>
      <c r="J63" s="123"/>
      <c r="K63" s="123"/>
      <c r="L63" s="123"/>
      <c r="M63" s="123"/>
      <c r="N63" s="123"/>
      <c r="O63" s="123"/>
      <c r="P63" s="123"/>
      <c r="Q63" s="123"/>
      <c r="R63" s="123"/>
      <c r="S63" s="123"/>
    </row>
    <row r="64" spans="1:19">
      <c r="A64" s="123"/>
      <c r="B64" s="123"/>
      <c r="C64" s="123"/>
      <c r="D64" s="123"/>
      <c r="E64" s="123"/>
      <c r="F64" s="123"/>
      <c r="G64" s="123"/>
      <c r="H64" s="123"/>
      <c r="I64" s="123"/>
      <c r="J64" s="123"/>
      <c r="K64" s="123"/>
      <c r="L64" s="123"/>
      <c r="M64" s="123"/>
      <c r="N64" s="123"/>
      <c r="O64" s="123"/>
      <c r="P64" s="123"/>
      <c r="Q64" s="123"/>
      <c r="R64" s="123"/>
      <c r="S64" s="123"/>
    </row>
    <row r="65" spans="1:19">
      <c r="A65" s="123"/>
      <c r="B65" s="123"/>
      <c r="C65" s="123"/>
      <c r="D65" s="123"/>
      <c r="E65" s="123"/>
      <c r="F65" s="123"/>
      <c r="G65" s="123"/>
      <c r="H65" s="123"/>
      <c r="I65" s="123"/>
      <c r="J65" s="123"/>
      <c r="K65" s="123"/>
      <c r="L65" s="123"/>
      <c r="M65" s="123"/>
      <c r="N65" s="123"/>
      <c r="O65" s="123"/>
      <c r="P65" s="123"/>
      <c r="Q65" s="123"/>
      <c r="R65" s="123"/>
      <c r="S65" s="123"/>
    </row>
    <row r="66" spans="1:19">
      <c r="A66" s="123"/>
      <c r="B66" s="123"/>
      <c r="C66" s="123"/>
      <c r="D66" s="123"/>
      <c r="E66" s="123"/>
      <c r="F66" s="123"/>
      <c r="G66" s="123"/>
      <c r="H66" s="123"/>
      <c r="I66" s="123"/>
      <c r="J66" s="123"/>
      <c r="K66" s="123"/>
      <c r="L66" s="123"/>
      <c r="M66" s="123"/>
      <c r="N66" s="123"/>
      <c r="O66" s="123"/>
      <c r="P66" s="123"/>
      <c r="Q66" s="123"/>
      <c r="R66" s="123"/>
      <c r="S66" s="123"/>
    </row>
    <row r="67" spans="1:19">
      <c r="A67" s="123"/>
      <c r="B67" s="123"/>
      <c r="C67" s="123"/>
      <c r="D67" s="123"/>
      <c r="E67" s="123"/>
      <c r="F67" s="123"/>
      <c r="G67" s="123"/>
      <c r="H67" s="123"/>
      <c r="I67" s="123"/>
      <c r="J67" s="123"/>
      <c r="K67" s="123"/>
      <c r="L67" s="123"/>
      <c r="M67" s="123"/>
      <c r="N67" s="123"/>
      <c r="O67" s="123"/>
      <c r="P67" s="123"/>
      <c r="Q67" s="123"/>
      <c r="R67" s="123"/>
      <c r="S67" s="123"/>
    </row>
    <row r="68" spans="1:19">
      <c r="A68" s="123"/>
      <c r="B68" s="123"/>
      <c r="C68" s="123"/>
      <c r="D68" s="123"/>
      <c r="E68" s="123"/>
      <c r="F68" s="123"/>
      <c r="G68" s="123"/>
      <c r="H68" s="123"/>
      <c r="I68" s="123"/>
      <c r="J68" s="123"/>
      <c r="K68" s="123"/>
      <c r="L68" s="123"/>
      <c r="M68" s="123"/>
      <c r="N68" s="123"/>
      <c r="O68" s="123"/>
      <c r="P68" s="123"/>
      <c r="Q68" s="123"/>
      <c r="R68" s="123"/>
      <c r="S68" s="123"/>
    </row>
    <row r="69" spans="1:19">
      <c r="A69" s="123"/>
      <c r="B69" s="123"/>
      <c r="C69" s="123"/>
      <c r="D69" s="123"/>
      <c r="E69" s="123"/>
      <c r="F69" s="123"/>
      <c r="G69" s="123"/>
      <c r="H69" s="123"/>
      <c r="I69" s="123"/>
      <c r="J69" s="123"/>
      <c r="K69" s="123"/>
      <c r="L69" s="123"/>
      <c r="M69" s="123"/>
      <c r="N69" s="123"/>
      <c r="O69" s="123"/>
      <c r="P69" s="123"/>
      <c r="Q69" s="123"/>
      <c r="R69" s="123"/>
      <c r="S69" s="123"/>
    </row>
    <row r="70" spans="1:19">
      <c r="A70" s="123"/>
      <c r="B70" s="123"/>
      <c r="C70" s="123"/>
      <c r="D70" s="123"/>
      <c r="E70" s="123"/>
      <c r="F70" s="123"/>
      <c r="G70" s="123"/>
      <c r="H70" s="123"/>
      <c r="I70" s="123"/>
      <c r="J70" s="123"/>
      <c r="K70" s="123"/>
      <c r="L70" s="123"/>
      <c r="M70" s="123"/>
      <c r="N70" s="123"/>
      <c r="O70" s="123"/>
      <c r="P70" s="123"/>
      <c r="Q70" s="123"/>
      <c r="R70" s="123"/>
      <c r="S70" s="123"/>
    </row>
    <row r="71" spans="1:19">
      <c r="A71" s="123"/>
      <c r="B71" s="123"/>
      <c r="C71" s="123"/>
      <c r="D71" s="123"/>
      <c r="E71" s="123"/>
      <c r="F71" s="123"/>
      <c r="G71" s="123"/>
      <c r="H71" s="123"/>
      <c r="I71" s="123"/>
      <c r="J71" s="123"/>
      <c r="K71" s="123"/>
      <c r="L71" s="123"/>
      <c r="M71" s="123"/>
      <c r="N71" s="123"/>
      <c r="O71" s="123"/>
      <c r="P71" s="123"/>
      <c r="Q71" s="123"/>
      <c r="R71" s="123"/>
      <c r="S71" s="123"/>
    </row>
    <row r="72" spans="1:19">
      <c r="A72" s="123"/>
      <c r="B72" s="123"/>
      <c r="C72" s="123"/>
      <c r="D72" s="123"/>
      <c r="E72" s="123"/>
      <c r="F72" s="123"/>
      <c r="G72" s="123"/>
      <c r="H72" s="123"/>
      <c r="I72" s="123"/>
      <c r="J72" s="123"/>
      <c r="K72" s="123"/>
      <c r="L72" s="123"/>
      <c r="M72" s="123"/>
      <c r="N72" s="123"/>
      <c r="O72" s="123"/>
      <c r="P72" s="123"/>
      <c r="Q72" s="123"/>
      <c r="R72" s="123"/>
      <c r="S72" s="123"/>
    </row>
    <row r="73" spans="1:19">
      <c r="A73" s="123"/>
      <c r="B73" s="123"/>
      <c r="C73" s="123"/>
      <c r="D73" s="123"/>
      <c r="E73" s="123"/>
      <c r="F73" s="123"/>
      <c r="G73" s="123"/>
      <c r="H73" s="123"/>
      <c r="I73" s="123"/>
      <c r="J73" s="123"/>
      <c r="K73" s="123"/>
      <c r="L73" s="123"/>
      <c r="M73" s="123"/>
      <c r="N73" s="123"/>
      <c r="O73" s="123"/>
      <c r="P73" s="123"/>
      <c r="Q73" s="123"/>
      <c r="R73" s="123"/>
      <c r="S73" s="123"/>
    </row>
    <row r="74" spans="1:19">
      <c r="A74" s="123"/>
      <c r="B74" s="123"/>
      <c r="C74" s="123"/>
      <c r="D74" s="123"/>
      <c r="E74" s="123"/>
      <c r="F74" s="123"/>
      <c r="G74" s="123"/>
      <c r="H74" s="123"/>
      <c r="I74" s="123"/>
      <c r="J74" s="123"/>
      <c r="K74" s="123"/>
      <c r="L74" s="123"/>
      <c r="M74" s="123"/>
      <c r="N74" s="123"/>
      <c r="O74" s="123"/>
      <c r="P74" s="123"/>
      <c r="Q74" s="123"/>
      <c r="R74" s="123"/>
      <c r="S74" s="123"/>
    </row>
    <row r="75" spans="1:19">
      <c r="A75" s="123"/>
      <c r="B75" s="123"/>
      <c r="C75" s="123"/>
      <c r="D75" s="123"/>
      <c r="E75" s="123"/>
      <c r="F75" s="123"/>
      <c r="G75" s="123"/>
      <c r="H75" s="123"/>
      <c r="I75" s="123"/>
      <c r="J75" s="123"/>
      <c r="K75" s="123"/>
      <c r="L75" s="123"/>
      <c r="M75" s="123"/>
      <c r="N75" s="123"/>
      <c r="O75" s="123"/>
      <c r="P75" s="123"/>
      <c r="Q75" s="123"/>
      <c r="R75" s="123"/>
      <c r="S75" s="123"/>
    </row>
    <row r="76" spans="1:19">
      <c r="A76" s="123"/>
      <c r="B76" s="123"/>
      <c r="C76" s="123"/>
      <c r="D76" s="123"/>
      <c r="E76" s="123"/>
      <c r="F76" s="123"/>
      <c r="G76" s="123"/>
      <c r="H76" s="123"/>
      <c r="I76" s="123"/>
      <c r="J76" s="123"/>
      <c r="K76" s="123"/>
      <c r="L76" s="123"/>
      <c r="M76" s="123"/>
      <c r="N76" s="123"/>
      <c r="O76" s="123"/>
      <c r="P76" s="123"/>
      <c r="Q76" s="123"/>
      <c r="R76" s="123"/>
      <c r="S76" s="123"/>
    </row>
    <row r="77" spans="1:19">
      <c r="A77" s="123"/>
      <c r="B77" s="123"/>
      <c r="C77" s="123"/>
      <c r="D77" s="123"/>
      <c r="E77" s="123"/>
      <c r="F77" s="123"/>
      <c r="G77" s="123"/>
      <c r="H77" s="123"/>
      <c r="I77" s="123"/>
      <c r="J77" s="123"/>
      <c r="K77" s="123"/>
      <c r="L77" s="123"/>
      <c r="M77" s="123"/>
      <c r="N77" s="123"/>
      <c r="O77" s="123"/>
      <c r="P77" s="123"/>
      <c r="Q77" s="123"/>
      <c r="R77" s="123"/>
      <c r="S77" s="123"/>
    </row>
    <row r="78" spans="1:19">
      <c r="A78" s="123"/>
      <c r="B78" s="123"/>
      <c r="C78" s="123"/>
      <c r="D78" s="123"/>
      <c r="E78" s="123"/>
      <c r="F78" s="123"/>
      <c r="G78" s="123"/>
      <c r="H78" s="123"/>
      <c r="I78" s="123"/>
      <c r="J78" s="123"/>
      <c r="K78" s="123"/>
      <c r="L78" s="123"/>
      <c r="M78" s="123"/>
      <c r="N78" s="123"/>
      <c r="O78" s="123"/>
      <c r="P78" s="123"/>
      <c r="Q78" s="123"/>
      <c r="R78" s="123"/>
      <c r="S78" s="123"/>
    </row>
    <row r="79" spans="1:19">
      <c r="A79" s="123"/>
      <c r="B79" s="123"/>
      <c r="C79" s="123"/>
      <c r="D79" s="123"/>
      <c r="E79" s="123"/>
      <c r="F79" s="123"/>
      <c r="G79" s="123"/>
      <c r="H79" s="123"/>
      <c r="I79" s="123"/>
      <c r="J79" s="123"/>
      <c r="K79" s="123"/>
      <c r="L79" s="123"/>
      <c r="M79" s="123"/>
      <c r="N79" s="123"/>
      <c r="O79" s="123"/>
      <c r="P79" s="123"/>
      <c r="Q79" s="123"/>
      <c r="R79" s="123"/>
      <c r="S79" s="123"/>
    </row>
    <row r="80" spans="1:19">
      <c r="A80" s="123"/>
      <c r="B80" s="123"/>
      <c r="C80" s="123"/>
      <c r="D80" s="123"/>
      <c r="E80" s="123"/>
      <c r="F80" s="123"/>
      <c r="G80" s="123"/>
      <c r="H80" s="123"/>
      <c r="I80" s="123"/>
      <c r="J80" s="123"/>
      <c r="K80" s="123"/>
      <c r="L80" s="123"/>
      <c r="M80" s="123"/>
      <c r="N80" s="123"/>
      <c r="O80" s="123"/>
      <c r="P80" s="123"/>
      <c r="Q80" s="123"/>
      <c r="R80" s="123"/>
      <c r="S80" s="123"/>
    </row>
    <row r="81" spans="1:19">
      <c r="A81" s="123"/>
      <c r="B81" s="123"/>
      <c r="C81" s="123"/>
      <c r="D81" s="123"/>
      <c r="E81" s="123"/>
      <c r="F81" s="123"/>
      <c r="G81" s="123"/>
      <c r="H81" s="123"/>
      <c r="I81" s="123"/>
      <c r="J81" s="123"/>
      <c r="K81" s="123"/>
      <c r="L81" s="123"/>
      <c r="M81" s="123"/>
      <c r="N81" s="123"/>
      <c r="O81" s="123"/>
      <c r="P81" s="123"/>
      <c r="Q81" s="123"/>
      <c r="R81" s="123"/>
      <c r="S81" s="123"/>
    </row>
    <row r="82" spans="1:19">
      <c r="A82" s="123"/>
      <c r="B82" s="123"/>
      <c r="C82" s="123"/>
      <c r="D82" s="123"/>
      <c r="E82" s="123"/>
      <c r="F82" s="123"/>
      <c r="G82" s="123"/>
      <c r="H82" s="123"/>
      <c r="I82" s="123"/>
      <c r="J82" s="123"/>
      <c r="K82" s="123"/>
      <c r="L82" s="123"/>
      <c r="M82" s="123"/>
      <c r="N82" s="123"/>
      <c r="O82" s="123"/>
      <c r="P82" s="123"/>
      <c r="Q82" s="123"/>
      <c r="R82" s="123"/>
      <c r="S82" s="123"/>
    </row>
    <row r="83" spans="1:19">
      <c r="A83" s="123"/>
      <c r="B83" s="123"/>
      <c r="C83" s="123"/>
      <c r="D83" s="123"/>
      <c r="E83" s="123"/>
      <c r="F83" s="123"/>
      <c r="G83" s="123"/>
      <c r="H83" s="123"/>
      <c r="I83" s="123"/>
      <c r="J83" s="123"/>
      <c r="K83" s="123"/>
      <c r="L83" s="123"/>
      <c r="M83" s="123"/>
      <c r="N83" s="123"/>
      <c r="O83" s="123"/>
      <c r="P83" s="123"/>
      <c r="Q83" s="123"/>
      <c r="R83" s="123"/>
      <c r="S83" s="123"/>
    </row>
    <row r="84" spans="1:19">
      <c r="A84" s="123"/>
      <c r="B84" s="123"/>
      <c r="C84" s="123"/>
      <c r="D84" s="123"/>
      <c r="E84" s="123"/>
      <c r="F84" s="123"/>
      <c r="G84" s="123"/>
      <c r="H84" s="123"/>
      <c r="I84" s="123"/>
      <c r="J84" s="123"/>
      <c r="K84" s="123"/>
      <c r="L84" s="123"/>
      <c r="M84" s="123"/>
      <c r="N84" s="123"/>
      <c r="O84" s="123"/>
      <c r="P84" s="123"/>
      <c r="Q84" s="123"/>
      <c r="R84" s="123"/>
      <c r="S84" s="123"/>
    </row>
    <row r="85" spans="1:19">
      <c r="A85" s="123"/>
      <c r="B85" s="123"/>
      <c r="C85" s="123"/>
      <c r="D85" s="123"/>
      <c r="E85" s="123"/>
      <c r="F85" s="123"/>
      <c r="G85" s="123"/>
      <c r="H85" s="123"/>
      <c r="I85" s="123"/>
      <c r="J85" s="123"/>
      <c r="K85" s="123"/>
      <c r="L85" s="123"/>
      <c r="M85" s="123"/>
      <c r="N85" s="123"/>
      <c r="O85" s="123"/>
      <c r="P85" s="123"/>
      <c r="Q85" s="123"/>
      <c r="R85" s="123"/>
      <c r="S85" s="123"/>
    </row>
    <row r="86" spans="1:19">
      <c r="A86" s="123"/>
      <c r="B86" s="123"/>
      <c r="C86" s="123"/>
      <c r="D86" s="123"/>
      <c r="E86" s="123"/>
      <c r="F86" s="123"/>
      <c r="G86" s="123"/>
      <c r="H86" s="123"/>
      <c r="I86" s="123"/>
      <c r="J86" s="123"/>
      <c r="K86" s="123"/>
      <c r="L86" s="123"/>
      <c r="M86" s="123"/>
      <c r="N86" s="123"/>
      <c r="O86" s="123"/>
      <c r="P86" s="123"/>
      <c r="Q86" s="123"/>
      <c r="R86" s="123"/>
      <c r="S86" s="123"/>
    </row>
    <row r="87" spans="1:19">
      <c r="A87" s="123"/>
      <c r="B87" s="123"/>
      <c r="C87" s="123"/>
      <c r="D87" s="123"/>
      <c r="E87" s="123"/>
      <c r="F87" s="123"/>
      <c r="G87" s="123"/>
      <c r="H87" s="123"/>
      <c r="I87" s="123"/>
      <c r="J87" s="123"/>
      <c r="K87" s="123"/>
      <c r="L87" s="123"/>
      <c r="M87" s="123"/>
      <c r="N87" s="123"/>
      <c r="O87" s="123"/>
      <c r="P87" s="123"/>
      <c r="Q87" s="123"/>
      <c r="R87" s="123"/>
      <c r="S87" s="123"/>
    </row>
    <row r="88" spans="1:19">
      <c r="A88" s="123"/>
      <c r="B88" s="123"/>
      <c r="C88" s="123"/>
      <c r="D88" s="123"/>
      <c r="E88" s="123"/>
      <c r="F88" s="123"/>
      <c r="G88" s="123"/>
      <c r="H88" s="123"/>
      <c r="I88" s="123"/>
      <c r="J88" s="123"/>
      <c r="K88" s="123"/>
      <c r="L88" s="123"/>
      <c r="M88" s="123"/>
      <c r="N88" s="123"/>
      <c r="O88" s="123"/>
      <c r="P88" s="123"/>
      <c r="Q88" s="123"/>
      <c r="R88" s="123"/>
      <c r="S88" s="123"/>
    </row>
    <row r="89" spans="1:19">
      <c r="A89" s="123"/>
      <c r="B89" s="123"/>
      <c r="C89" s="123"/>
      <c r="D89" s="123"/>
      <c r="E89" s="123"/>
      <c r="F89" s="123"/>
      <c r="G89" s="123"/>
      <c r="H89" s="123"/>
      <c r="I89" s="123"/>
      <c r="J89" s="123"/>
      <c r="K89" s="123"/>
      <c r="L89" s="123"/>
      <c r="M89" s="123"/>
      <c r="N89" s="123"/>
      <c r="O89" s="123"/>
      <c r="P89" s="123"/>
      <c r="Q89" s="123"/>
      <c r="R89" s="123"/>
      <c r="S89" s="123"/>
    </row>
    <row r="90" spans="1:19">
      <c r="A90" s="123"/>
      <c r="B90" s="123"/>
      <c r="C90" s="123"/>
      <c r="D90" s="123"/>
      <c r="E90" s="123"/>
      <c r="F90" s="123"/>
      <c r="G90" s="123"/>
      <c r="H90" s="123"/>
      <c r="I90" s="123"/>
      <c r="J90" s="123"/>
      <c r="K90" s="123"/>
      <c r="L90" s="123"/>
      <c r="M90" s="123"/>
      <c r="N90" s="123"/>
      <c r="O90" s="123"/>
      <c r="P90" s="123"/>
      <c r="Q90" s="123"/>
      <c r="R90" s="123"/>
      <c r="S90" s="123"/>
    </row>
    <row r="91" spans="1:19">
      <c r="A91" s="123"/>
      <c r="B91" s="123"/>
      <c r="C91" s="123"/>
      <c r="D91" s="123"/>
      <c r="E91" s="123"/>
      <c r="F91" s="123"/>
      <c r="G91" s="123"/>
      <c r="H91" s="123"/>
      <c r="I91" s="123"/>
      <c r="J91" s="123"/>
      <c r="K91" s="123"/>
      <c r="L91" s="123"/>
      <c r="M91" s="123"/>
      <c r="N91" s="123"/>
      <c r="O91" s="123"/>
      <c r="P91" s="123"/>
      <c r="Q91" s="123"/>
      <c r="R91" s="123"/>
      <c r="S91" s="123"/>
    </row>
    <row r="92" spans="1:19">
      <c r="A92" s="123"/>
      <c r="B92" s="123"/>
      <c r="C92" s="123"/>
      <c r="D92" s="123"/>
      <c r="E92" s="123"/>
      <c r="F92" s="123"/>
      <c r="G92" s="123"/>
      <c r="H92" s="123"/>
      <c r="I92" s="123"/>
      <c r="J92" s="123"/>
      <c r="K92" s="123"/>
      <c r="L92" s="123"/>
      <c r="M92" s="123"/>
      <c r="N92" s="123"/>
      <c r="O92" s="123"/>
      <c r="P92" s="123"/>
      <c r="Q92" s="123"/>
      <c r="R92" s="123"/>
      <c r="S92" s="123"/>
    </row>
    <row r="93" spans="1:19">
      <c r="A93" s="123"/>
      <c r="B93" s="123"/>
      <c r="C93" s="123"/>
      <c r="D93" s="123"/>
      <c r="E93" s="123"/>
      <c r="F93" s="123"/>
      <c r="G93" s="123"/>
      <c r="H93" s="123"/>
      <c r="I93" s="123"/>
      <c r="J93" s="123"/>
      <c r="K93" s="123"/>
      <c r="L93" s="123"/>
      <c r="M93" s="123"/>
      <c r="N93" s="123"/>
      <c r="O93" s="123"/>
      <c r="P93" s="123"/>
      <c r="Q93" s="123"/>
      <c r="R93" s="123"/>
      <c r="S93" s="123"/>
    </row>
    <row r="94" spans="1:19">
      <c r="A94" s="123"/>
      <c r="B94" s="123"/>
      <c r="C94" s="123"/>
      <c r="D94" s="123"/>
      <c r="E94" s="123"/>
      <c r="F94" s="123"/>
      <c r="G94" s="123"/>
      <c r="H94" s="123"/>
      <c r="I94" s="123"/>
      <c r="J94" s="123"/>
      <c r="K94" s="123"/>
      <c r="L94" s="123"/>
      <c r="M94" s="123"/>
      <c r="N94" s="123"/>
      <c r="O94" s="123"/>
      <c r="P94" s="123"/>
      <c r="Q94" s="123"/>
      <c r="R94" s="123"/>
      <c r="S94" s="123"/>
    </row>
    <row r="95" spans="1:19">
      <c r="A95" s="123"/>
      <c r="B95" s="123"/>
      <c r="C95" s="123"/>
      <c r="D95" s="123"/>
      <c r="E95" s="123"/>
      <c r="F95" s="123"/>
      <c r="G95" s="123"/>
      <c r="H95" s="123"/>
      <c r="I95" s="123"/>
      <c r="J95" s="123"/>
      <c r="K95" s="123"/>
      <c r="L95" s="123"/>
      <c r="M95" s="123"/>
      <c r="N95" s="123"/>
      <c r="O95" s="123"/>
      <c r="P95" s="123"/>
      <c r="Q95" s="123"/>
      <c r="R95" s="123"/>
      <c r="S95" s="123"/>
    </row>
    <row r="96" spans="1:19">
      <c r="A96" s="123"/>
      <c r="B96" s="123"/>
      <c r="C96" s="123"/>
      <c r="D96" s="123"/>
      <c r="E96" s="123"/>
      <c r="F96" s="123"/>
      <c r="G96" s="123"/>
      <c r="H96" s="123"/>
      <c r="I96" s="123"/>
      <c r="J96" s="123"/>
      <c r="K96" s="123"/>
      <c r="L96" s="123"/>
      <c r="M96" s="123"/>
      <c r="N96" s="123"/>
      <c r="O96" s="123"/>
      <c r="P96" s="123"/>
      <c r="Q96" s="123"/>
      <c r="R96" s="123"/>
      <c r="S96" s="123"/>
    </row>
    <row r="97" spans="1:19">
      <c r="A97" s="123"/>
      <c r="B97" s="123"/>
      <c r="C97" s="123"/>
      <c r="D97" s="123"/>
      <c r="E97" s="123"/>
      <c r="F97" s="123"/>
      <c r="G97" s="123"/>
      <c r="H97" s="123"/>
      <c r="I97" s="123"/>
      <c r="J97" s="123"/>
      <c r="K97" s="123"/>
      <c r="L97" s="123"/>
      <c r="M97" s="123"/>
      <c r="N97" s="123"/>
      <c r="O97" s="123"/>
      <c r="P97" s="123"/>
      <c r="Q97" s="123"/>
      <c r="R97" s="123"/>
      <c r="S97" s="123"/>
    </row>
    <row r="98" spans="1:19">
      <c r="A98" s="123"/>
      <c r="B98" s="123"/>
      <c r="C98" s="123"/>
      <c r="D98" s="123"/>
      <c r="E98" s="123"/>
      <c r="F98" s="123"/>
      <c r="G98" s="123"/>
      <c r="H98" s="123"/>
      <c r="I98" s="123"/>
      <c r="J98" s="123"/>
      <c r="K98" s="123"/>
      <c r="L98" s="123"/>
      <c r="M98" s="123"/>
      <c r="N98" s="123"/>
      <c r="O98" s="123"/>
      <c r="P98" s="123"/>
      <c r="Q98" s="123"/>
      <c r="R98" s="123"/>
      <c r="S98" s="123"/>
    </row>
    <row r="99" spans="1:19">
      <c r="A99" s="123"/>
      <c r="B99" s="123"/>
      <c r="C99" s="123"/>
      <c r="D99" s="123"/>
      <c r="E99" s="123"/>
      <c r="F99" s="123"/>
      <c r="G99" s="123"/>
      <c r="H99" s="123"/>
      <c r="I99" s="123"/>
      <c r="J99" s="123"/>
      <c r="K99" s="123"/>
      <c r="L99" s="123"/>
      <c r="M99" s="123"/>
      <c r="N99" s="123"/>
      <c r="O99" s="123"/>
      <c r="P99" s="123"/>
      <c r="Q99" s="123"/>
      <c r="R99" s="123"/>
      <c r="S99" s="123"/>
    </row>
    <row r="100" spans="1:19">
      <c r="A100" s="123"/>
      <c r="B100" s="123"/>
      <c r="C100" s="123"/>
      <c r="D100" s="123"/>
      <c r="E100" s="123"/>
      <c r="F100" s="123"/>
      <c r="G100" s="123"/>
      <c r="H100" s="123"/>
      <c r="I100" s="123"/>
      <c r="J100" s="123"/>
      <c r="K100" s="123"/>
      <c r="L100" s="123"/>
      <c r="M100" s="123"/>
      <c r="N100" s="123"/>
      <c r="O100" s="123"/>
      <c r="P100" s="123"/>
      <c r="Q100" s="123"/>
      <c r="R100" s="123"/>
      <c r="S100" s="123"/>
    </row>
    <row r="101" spans="1:19">
      <c r="A101" s="123"/>
      <c r="B101" s="123"/>
      <c r="C101" s="123"/>
      <c r="D101" s="123"/>
      <c r="E101" s="123"/>
      <c r="F101" s="123"/>
      <c r="G101" s="123"/>
      <c r="H101" s="123"/>
      <c r="I101" s="123"/>
      <c r="J101" s="123"/>
      <c r="K101" s="123"/>
      <c r="L101" s="123"/>
      <c r="M101" s="123"/>
      <c r="N101" s="123"/>
      <c r="O101" s="123"/>
      <c r="P101" s="123"/>
      <c r="Q101" s="123"/>
      <c r="R101" s="123"/>
      <c r="S101" s="123"/>
    </row>
    <row r="102" spans="1:19">
      <c r="A102" s="123"/>
      <c r="B102" s="123"/>
      <c r="C102" s="123"/>
      <c r="D102" s="123"/>
      <c r="E102" s="123"/>
      <c r="F102" s="123"/>
      <c r="G102" s="123"/>
      <c r="H102" s="123"/>
      <c r="I102" s="123"/>
      <c r="J102" s="123"/>
      <c r="K102" s="123"/>
      <c r="L102" s="123"/>
      <c r="M102" s="123"/>
      <c r="N102" s="123"/>
      <c r="O102" s="123"/>
      <c r="P102" s="123"/>
      <c r="Q102" s="123"/>
      <c r="R102" s="123"/>
      <c r="S102" s="123"/>
    </row>
    <row r="103" spans="1:19">
      <c r="A103" s="123"/>
      <c r="B103" s="123"/>
      <c r="C103" s="123"/>
      <c r="D103" s="123"/>
      <c r="E103" s="123"/>
      <c r="F103" s="123"/>
      <c r="G103" s="123"/>
      <c r="H103" s="123"/>
      <c r="I103" s="123"/>
      <c r="J103" s="123"/>
      <c r="K103" s="123"/>
      <c r="L103" s="123"/>
      <c r="M103" s="123"/>
      <c r="N103" s="123"/>
      <c r="O103" s="123"/>
      <c r="P103" s="123"/>
      <c r="Q103" s="123"/>
      <c r="R103" s="123"/>
      <c r="S103" s="123"/>
    </row>
    <row r="104" spans="1:19">
      <c r="A104" s="123"/>
      <c r="B104" s="123"/>
      <c r="C104" s="123"/>
      <c r="D104" s="123"/>
      <c r="E104" s="123"/>
      <c r="F104" s="123"/>
      <c r="G104" s="123"/>
      <c r="H104" s="123"/>
      <c r="I104" s="123"/>
      <c r="J104" s="123"/>
      <c r="K104" s="123"/>
      <c r="L104" s="123"/>
      <c r="M104" s="123"/>
      <c r="N104" s="123"/>
      <c r="O104" s="123"/>
      <c r="P104" s="123"/>
      <c r="Q104" s="123"/>
      <c r="R104" s="123"/>
      <c r="S104" s="123"/>
    </row>
    <row r="105" spans="1:19">
      <c r="A105" s="123"/>
      <c r="B105" s="123"/>
      <c r="C105" s="123"/>
      <c r="D105" s="123"/>
      <c r="E105" s="123"/>
      <c r="F105" s="123"/>
      <c r="G105" s="123"/>
      <c r="H105" s="123"/>
      <c r="I105" s="123"/>
      <c r="J105" s="123"/>
      <c r="K105" s="123"/>
      <c r="L105" s="123"/>
      <c r="M105" s="123"/>
      <c r="N105" s="123"/>
      <c r="O105" s="123"/>
      <c r="P105" s="123"/>
      <c r="Q105" s="123"/>
      <c r="R105" s="123"/>
      <c r="S105" s="123"/>
    </row>
    <row r="106" spans="1:19">
      <c r="A106" s="123"/>
      <c r="B106" s="123"/>
      <c r="C106" s="123"/>
      <c r="D106" s="123"/>
      <c r="E106" s="123"/>
      <c r="F106" s="123"/>
      <c r="G106" s="123"/>
      <c r="H106" s="123"/>
      <c r="I106" s="123"/>
      <c r="J106" s="123"/>
      <c r="K106" s="123"/>
      <c r="L106" s="123"/>
      <c r="M106" s="123"/>
      <c r="N106" s="123"/>
      <c r="O106" s="123"/>
      <c r="P106" s="123"/>
      <c r="Q106" s="123"/>
      <c r="R106" s="123"/>
      <c r="S106" s="123"/>
    </row>
    <row r="107" spans="1:19">
      <c r="A107" s="123"/>
      <c r="B107" s="123"/>
      <c r="C107" s="123"/>
      <c r="D107" s="123"/>
      <c r="E107" s="123"/>
      <c r="F107" s="123"/>
      <c r="G107" s="123"/>
      <c r="H107" s="123"/>
      <c r="I107" s="123"/>
      <c r="J107" s="123"/>
      <c r="K107" s="123"/>
      <c r="L107" s="123"/>
      <c r="M107" s="123"/>
      <c r="N107" s="123"/>
      <c r="O107" s="123"/>
      <c r="P107" s="123"/>
      <c r="Q107" s="123"/>
      <c r="R107" s="123"/>
      <c r="S107" s="123"/>
    </row>
    <row r="108" spans="1:19">
      <c r="A108" s="123"/>
      <c r="B108" s="123"/>
      <c r="C108" s="123"/>
      <c r="D108" s="123"/>
      <c r="E108" s="123"/>
      <c r="F108" s="123"/>
      <c r="G108" s="123"/>
      <c r="H108" s="123"/>
      <c r="I108" s="123"/>
      <c r="J108" s="123"/>
      <c r="K108" s="123"/>
      <c r="L108" s="123"/>
      <c r="M108" s="123"/>
      <c r="N108" s="123"/>
      <c r="O108" s="123"/>
      <c r="P108" s="123"/>
      <c r="Q108" s="123"/>
      <c r="R108" s="123"/>
      <c r="S108" s="123"/>
    </row>
    <row r="109" spans="1:19">
      <c r="A109" s="123"/>
      <c r="B109" s="123"/>
      <c r="C109" s="123"/>
      <c r="D109" s="123"/>
      <c r="E109" s="123"/>
      <c r="F109" s="123"/>
      <c r="G109" s="123"/>
      <c r="H109" s="123"/>
      <c r="I109" s="123"/>
      <c r="J109" s="123"/>
      <c r="K109" s="123"/>
      <c r="L109" s="123"/>
      <c r="M109" s="123"/>
      <c r="N109" s="123"/>
      <c r="O109" s="123"/>
      <c r="P109" s="123"/>
      <c r="Q109" s="123"/>
      <c r="R109" s="123"/>
      <c r="S109" s="123"/>
    </row>
    <row r="110" spans="1:19">
      <c r="A110" s="123"/>
      <c r="B110" s="123"/>
      <c r="C110" s="123"/>
      <c r="D110" s="123"/>
      <c r="E110" s="123"/>
      <c r="F110" s="123"/>
      <c r="G110" s="123"/>
      <c r="H110" s="123"/>
      <c r="I110" s="123"/>
      <c r="J110" s="123"/>
      <c r="K110" s="123"/>
      <c r="L110" s="123"/>
      <c r="M110" s="123"/>
      <c r="N110" s="123"/>
      <c r="O110" s="123"/>
      <c r="P110" s="123"/>
      <c r="Q110" s="123"/>
      <c r="R110" s="123"/>
      <c r="S110" s="123"/>
    </row>
    <row r="111" spans="1:19">
      <c r="A111" s="123"/>
      <c r="B111" s="123"/>
      <c r="C111" s="123"/>
      <c r="D111" s="123"/>
      <c r="E111" s="123"/>
      <c r="F111" s="123"/>
      <c r="G111" s="123"/>
      <c r="H111" s="123"/>
      <c r="I111" s="123"/>
      <c r="J111" s="123"/>
      <c r="K111" s="123"/>
      <c r="L111" s="123"/>
      <c r="M111" s="123"/>
      <c r="N111" s="123"/>
      <c r="O111" s="123"/>
      <c r="P111" s="123"/>
      <c r="Q111" s="123"/>
      <c r="R111" s="123"/>
      <c r="S111" s="123"/>
    </row>
    <row r="112" spans="1:19">
      <c r="A112" s="123"/>
      <c r="B112" s="123"/>
      <c r="C112" s="123"/>
      <c r="D112" s="123"/>
      <c r="E112" s="123"/>
      <c r="F112" s="123"/>
      <c r="G112" s="123"/>
      <c r="H112" s="123"/>
      <c r="I112" s="123"/>
      <c r="J112" s="123"/>
      <c r="K112" s="123"/>
      <c r="L112" s="123"/>
      <c r="M112" s="123"/>
      <c r="N112" s="123"/>
      <c r="O112" s="123"/>
      <c r="P112" s="123"/>
      <c r="Q112" s="123"/>
      <c r="R112" s="123"/>
      <c r="S112" s="123"/>
    </row>
    <row r="113" spans="1:19">
      <c r="A113" s="123"/>
      <c r="B113" s="123"/>
      <c r="C113" s="123"/>
      <c r="D113" s="123"/>
      <c r="E113" s="123"/>
      <c r="F113" s="123"/>
      <c r="G113" s="123"/>
      <c r="H113" s="123"/>
      <c r="I113" s="123"/>
      <c r="J113" s="123"/>
      <c r="K113" s="123"/>
      <c r="L113" s="123"/>
      <c r="M113" s="123"/>
      <c r="N113" s="123"/>
      <c r="O113" s="123"/>
      <c r="P113" s="123"/>
      <c r="Q113" s="123"/>
      <c r="R113" s="123"/>
      <c r="S113" s="123"/>
    </row>
    <row r="114" spans="1:19">
      <c r="A114" s="123"/>
      <c r="B114" s="123"/>
      <c r="C114" s="123"/>
      <c r="D114" s="123"/>
      <c r="E114" s="123"/>
      <c r="F114" s="123"/>
      <c r="G114" s="123"/>
      <c r="H114" s="123"/>
      <c r="I114" s="123"/>
      <c r="J114" s="123"/>
      <c r="K114" s="123"/>
      <c r="L114" s="123"/>
      <c r="M114" s="123"/>
      <c r="N114" s="123"/>
      <c r="O114" s="123"/>
      <c r="P114" s="123"/>
      <c r="Q114" s="123"/>
      <c r="R114" s="123"/>
      <c r="S114" s="123"/>
    </row>
    <row r="115" spans="1:19">
      <c r="A115" s="123"/>
      <c r="B115" s="123"/>
      <c r="C115" s="123"/>
      <c r="D115" s="123"/>
      <c r="E115" s="123"/>
      <c r="F115" s="123"/>
      <c r="G115" s="123"/>
      <c r="H115" s="123"/>
      <c r="I115" s="123"/>
      <c r="J115" s="123"/>
      <c r="K115" s="123"/>
      <c r="L115" s="123"/>
      <c r="M115" s="123"/>
      <c r="N115" s="123"/>
      <c r="O115" s="123"/>
      <c r="P115" s="123"/>
      <c r="Q115" s="123"/>
      <c r="R115" s="123"/>
      <c r="S115" s="123"/>
    </row>
    <row r="116" spans="1:19">
      <c r="A116" s="123"/>
      <c r="B116" s="123"/>
      <c r="C116" s="123"/>
      <c r="D116" s="123"/>
      <c r="E116" s="123"/>
      <c r="F116" s="123"/>
      <c r="G116" s="123"/>
      <c r="H116" s="123"/>
      <c r="I116" s="123"/>
      <c r="J116" s="123"/>
      <c r="K116" s="123"/>
      <c r="L116" s="123"/>
      <c r="M116" s="123"/>
      <c r="N116" s="123"/>
      <c r="O116" s="123"/>
      <c r="P116" s="123"/>
      <c r="Q116" s="123"/>
      <c r="R116" s="123"/>
      <c r="S116" s="123"/>
    </row>
    <row r="117" spans="1:19">
      <c r="A117" s="123"/>
      <c r="B117" s="123"/>
      <c r="C117" s="123"/>
      <c r="D117" s="123"/>
      <c r="E117" s="123"/>
      <c r="F117" s="123"/>
      <c r="G117" s="123"/>
      <c r="H117" s="123"/>
      <c r="I117" s="123"/>
      <c r="J117" s="123"/>
      <c r="K117" s="123"/>
      <c r="L117" s="123"/>
      <c r="M117" s="123"/>
      <c r="N117" s="123"/>
      <c r="O117" s="123"/>
      <c r="P117" s="123"/>
      <c r="Q117" s="123"/>
      <c r="R117" s="123"/>
      <c r="S117" s="123"/>
    </row>
    <row r="118" spans="1:19">
      <c r="A118" s="123"/>
      <c r="B118" s="123"/>
      <c r="C118" s="123"/>
      <c r="D118" s="123"/>
      <c r="E118" s="123"/>
      <c r="F118" s="123"/>
      <c r="G118" s="123"/>
      <c r="H118" s="123"/>
      <c r="I118" s="123"/>
      <c r="J118" s="123"/>
      <c r="K118" s="123"/>
      <c r="L118" s="123"/>
      <c r="M118" s="123"/>
      <c r="N118" s="123"/>
      <c r="O118" s="123"/>
      <c r="P118" s="123"/>
      <c r="Q118" s="123"/>
      <c r="R118" s="123"/>
      <c r="S118" s="123"/>
    </row>
    <row r="119" spans="1:19">
      <c r="A119" s="123"/>
      <c r="B119" s="123"/>
      <c r="C119" s="123"/>
      <c r="D119" s="123"/>
      <c r="E119" s="123"/>
      <c r="F119" s="123"/>
      <c r="G119" s="123"/>
      <c r="H119" s="123"/>
      <c r="I119" s="123"/>
      <c r="J119" s="123"/>
      <c r="K119" s="123"/>
      <c r="L119" s="123"/>
      <c r="M119" s="123"/>
      <c r="N119" s="123"/>
      <c r="O119" s="123"/>
      <c r="P119" s="123"/>
      <c r="Q119" s="123"/>
      <c r="R119" s="123"/>
      <c r="S119" s="123"/>
    </row>
    <row r="120" spans="1:19">
      <c r="A120" s="123"/>
      <c r="B120" s="123"/>
      <c r="C120" s="123"/>
      <c r="D120" s="123"/>
      <c r="E120" s="123"/>
      <c r="F120" s="123"/>
      <c r="G120" s="123"/>
      <c r="H120" s="123"/>
      <c r="I120" s="123"/>
      <c r="J120" s="123"/>
      <c r="K120" s="123"/>
      <c r="L120" s="123"/>
      <c r="M120" s="123"/>
      <c r="N120" s="123"/>
      <c r="O120" s="123"/>
      <c r="P120" s="123"/>
      <c r="Q120" s="123"/>
      <c r="R120" s="123"/>
      <c r="S120" s="123"/>
    </row>
    <row r="121" spans="1:19">
      <c r="A121" s="123"/>
      <c r="B121" s="123"/>
      <c r="C121" s="123"/>
      <c r="D121" s="123"/>
      <c r="E121" s="123"/>
      <c r="F121" s="123"/>
      <c r="G121" s="123"/>
      <c r="H121" s="123"/>
      <c r="I121" s="123"/>
      <c r="J121" s="123"/>
      <c r="K121" s="123"/>
      <c r="L121" s="123"/>
      <c r="M121" s="123"/>
      <c r="N121" s="123"/>
      <c r="O121" s="123"/>
      <c r="P121" s="123"/>
      <c r="Q121" s="123"/>
      <c r="R121" s="123"/>
      <c r="S121" s="123"/>
    </row>
    <row r="122" spans="1:19">
      <c r="A122" s="123"/>
      <c r="B122" s="123"/>
      <c r="C122" s="123"/>
      <c r="D122" s="123"/>
      <c r="E122" s="123"/>
      <c r="F122" s="123"/>
      <c r="G122" s="123"/>
      <c r="H122" s="123"/>
      <c r="I122" s="123"/>
      <c r="J122" s="123"/>
      <c r="K122" s="123"/>
      <c r="L122" s="123"/>
      <c r="M122" s="123"/>
      <c r="N122" s="123"/>
      <c r="O122" s="123"/>
      <c r="P122" s="123"/>
      <c r="Q122" s="123"/>
      <c r="R122" s="123"/>
      <c r="S122" s="123"/>
    </row>
    <row r="123" spans="1:19">
      <c r="A123" s="123"/>
      <c r="B123" s="123"/>
      <c r="C123" s="123"/>
      <c r="D123" s="123"/>
      <c r="E123" s="123"/>
      <c r="F123" s="123"/>
      <c r="G123" s="123"/>
      <c r="H123" s="123"/>
      <c r="I123" s="123"/>
      <c r="J123" s="123"/>
      <c r="K123" s="123"/>
      <c r="L123" s="123"/>
      <c r="M123" s="123"/>
      <c r="N123" s="123"/>
      <c r="O123" s="123"/>
      <c r="P123" s="123"/>
      <c r="Q123" s="123"/>
      <c r="R123" s="123"/>
      <c r="S123" s="123"/>
    </row>
    <row r="124" spans="1:19">
      <c r="A124" s="123"/>
      <c r="B124" s="123"/>
      <c r="C124" s="123"/>
      <c r="D124" s="123"/>
      <c r="E124" s="123"/>
      <c r="F124" s="123"/>
      <c r="G124" s="123"/>
      <c r="H124" s="123"/>
      <c r="I124" s="123"/>
      <c r="J124" s="123"/>
      <c r="K124" s="123"/>
      <c r="L124" s="123"/>
      <c r="M124" s="123"/>
      <c r="N124" s="123"/>
      <c r="O124" s="123"/>
      <c r="P124" s="123"/>
      <c r="Q124" s="123"/>
      <c r="R124" s="123"/>
      <c r="S124" s="123"/>
    </row>
    <row r="125" spans="1:19">
      <c r="A125" s="123"/>
      <c r="B125" s="123"/>
      <c r="C125" s="123"/>
      <c r="D125" s="123"/>
      <c r="E125" s="123"/>
      <c r="F125" s="123"/>
      <c r="G125" s="123"/>
      <c r="H125" s="123"/>
      <c r="I125" s="123"/>
      <c r="J125" s="123"/>
      <c r="K125" s="123"/>
      <c r="L125" s="123"/>
      <c r="M125" s="123"/>
      <c r="N125" s="123"/>
      <c r="O125" s="123"/>
      <c r="P125" s="123"/>
      <c r="Q125" s="123"/>
      <c r="R125" s="123"/>
      <c r="S125" s="123"/>
    </row>
    <row r="126" spans="1:19">
      <c r="A126" s="123"/>
      <c r="B126" s="123"/>
      <c r="C126" s="123"/>
      <c r="D126" s="123"/>
      <c r="E126" s="123"/>
      <c r="F126" s="123"/>
      <c r="G126" s="123"/>
      <c r="H126" s="123"/>
      <c r="I126" s="123"/>
      <c r="J126" s="123"/>
      <c r="K126" s="123"/>
      <c r="L126" s="123"/>
      <c r="M126" s="123"/>
      <c r="N126" s="123"/>
      <c r="O126" s="123"/>
      <c r="P126" s="123"/>
      <c r="Q126" s="123"/>
      <c r="R126" s="123"/>
      <c r="S126" s="123"/>
    </row>
    <row r="127" spans="1:19">
      <c r="A127" s="123"/>
      <c r="B127" s="123"/>
      <c r="C127" s="123"/>
      <c r="D127" s="123"/>
      <c r="E127" s="123"/>
      <c r="F127" s="123"/>
      <c r="G127" s="123"/>
      <c r="H127" s="123"/>
      <c r="I127" s="123"/>
      <c r="J127" s="123"/>
      <c r="K127" s="123"/>
      <c r="L127" s="123"/>
      <c r="M127" s="123"/>
      <c r="N127" s="123"/>
      <c r="O127" s="123"/>
      <c r="P127" s="123"/>
      <c r="Q127" s="123"/>
      <c r="R127" s="123"/>
      <c r="S127" s="123"/>
    </row>
    <row r="128" spans="1:19">
      <c r="A128" s="123"/>
      <c r="B128" s="123"/>
      <c r="C128" s="123"/>
      <c r="D128" s="123"/>
      <c r="E128" s="123"/>
      <c r="F128" s="123"/>
      <c r="G128" s="123"/>
      <c r="H128" s="123"/>
      <c r="I128" s="123"/>
      <c r="J128" s="123"/>
      <c r="K128" s="123"/>
      <c r="L128" s="123"/>
      <c r="M128" s="123"/>
      <c r="N128" s="123"/>
      <c r="O128" s="123"/>
      <c r="P128" s="123"/>
      <c r="Q128" s="123"/>
      <c r="R128" s="123"/>
      <c r="S128" s="123"/>
    </row>
    <row r="129" spans="1:19">
      <c r="A129" s="123"/>
      <c r="B129" s="123"/>
      <c r="C129" s="123"/>
      <c r="D129" s="123"/>
      <c r="E129" s="123"/>
      <c r="F129" s="123"/>
      <c r="G129" s="123"/>
      <c r="H129" s="123"/>
      <c r="I129" s="123"/>
      <c r="J129" s="123"/>
      <c r="K129" s="123"/>
      <c r="L129" s="123"/>
      <c r="M129" s="123"/>
      <c r="N129" s="123"/>
      <c r="O129" s="123"/>
      <c r="P129" s="123"/>
      <c r="Q129" s="123"/>
      <c r="R129" s="123"/>
      <c r="S129" s="123"/>
    </row>
    <row r="130" spans="1:19">
      <c r="A130" s="123"/>
      <c r="B130" s="123"/>
      <c r="C130" s="123"/>
      <c r="D130" s="123"/>
      <c r="E130" s="123"/>
      <c r="F130" s="123"/>
      <c r="G130" s="123"/>
      <c r="H130" s="123"/>
      <c r="I130" s="123"/>
      <c r="J130" s="123"/>
      <c r="K130" s="123"/>
      <c r="L130" s="123"/>
      <c r="M130" s="123"/>
      <c r="N130" s="123"/>
      <c r="O130" s="123"/>
      <c r="P130" s="123"/>
      <c r="Q130" s="123"/>
      <c r="R130" s="123"/>
      <c r="S130" s="123"/>
    </row>
    <row r="131" spans="1:19">
      <c r="A131" s="123"/>
      <c r="B131" s="123"/>
      <c r="C131" s="123"/>
      <c r="D131" s="123"/>
      <c r="E131" s="123"/>
      <c r="F131" s="123"/>
      <c r="G131" s="123"/>
      <c r="H131" s="123"/>
      <c r="I131" s="123"/>
      <c r="J131" s="123"/>
      <c r="K131" s="123"/>
      <c r="L131" s="123"/>
      <c r="M131" s="123"/>
      <c r="N131" s="123"/>
      <c r="O131" s="123"/>
      <c r="P131" s="123"/>
      <c r="Q131" s="123"/>
      <c r="R131" s="123"/>
      <c r="S131" s="123"/>
    </row>
    <row r="132" spans="1:19">
      <c r="A132" s="123"/>
      <c r="B132" s="123"/>
      <c r="C132" s="123"/>
      <c r="D132" s="123"/>
      <c r="E132" s="123"/>
      <c r="F132" s="123"/>
      <c r="G132" s="123"/>
      <c r="H132" s="123"/>
      <c r="I132" s="123"/>
      <c r="J132" s="123"/>
      <c r="K132" s="123"/>
      <c r="L132" s="123"/>
      <c r="M132" s="123"/>
      <c r="N132" s="123"/>
      <c r="O132" s="123"/>
      <c r="P132" s="123"/>
      <c r="Q132" s="123"/>
      <c r="R132" s="123"/>
      <c r="S132" s="123"/>
    </row>
    <row r="133" spans="1:19">
      <c r="A133" s="123"/>
      <c r="B133" s="123"/>
      <c r="C133" s="123"/>
      <c r="D133" s="123"/>
      <c r="E133" s="123"/>
      <c r="F133" s="123"/>
      <c r="G133" s="123"/>
      <c r="H133" s="123"/>
      <c r="I133" s="123"/>
      <c r="J133" s="123"/>
      <c r="K133" s="123"/>
      <c r="L133" s="123"/>
      <c r="M133" s="123"/>
      <c r="N133" s="123"/>
      <c r="O133" s="123"/>
      <c r="P133" s="123"/>
      <c r="Q133" s="123"/>
      <c r="R133" s="123"/>
      <c r="S133" s="123"/>
    </row>
    <row r="134" spans="1:19">
      <c r="A134" s="123"/>
      <c r="B134" s="123"/>
      <c r="C134" s="123"/>
      <c r="D134" s="123"/>
      <c r="E134" s="123"/>
      <c r="F134" s="123"/>
      <c r="G134" s="123"/>
      <c r="H134" s="123"/>
      <c r="I134" s="123"/>
      <c r="J134" s="123"/>
      <c r="K134" s="123"/>
      <c r="L134" s="123"/>
      <c r="M134" s="123"/>
      <c r="N134" s="123"/>
      <c r="O134" s="123"/>
      <c r="P134" s="123"/>
      <c r="Q134" s="123"/>
      <c r="R134" s="123"/>
      <c r="S134" s="123"/>
    </row>
    <row r="135" spans="1:19">
      <c r="A135" s="123"/>
      <c r="B135" s="123"/>
      <c r="C135" s="123"/>
      <c r="D135" s="123"/>
      <c r="E135" s="123"/>
      <c r="F135" s="123"/>
      <c r="G135" s="123"/>
      <c r="H135" s="123"/>
      <c r="I135" s="123"/>
      <c r="J135" s="123"/>
      <c r="K135" s="123"/>
      <c r="L135" s="123"/>
      <c r="M135" s="123"/>
      <c r="N135" s="123"/>
      <c r="O135" s="123"/>
      <c r="P135" s="123"/>
      <c r="Q135" s="123"/>
      <c r="R135" s="123"/>
      <c r="S135" s="123"/>
    </row>
    <row r="136" spans="1:19">
      <c r="A136" s="123"/>
      <c r="B136" s="123"/>
      <c r="C136" s="123"/>
      <c r="D136" s="123"/>
      <c r="E136" s="123"/>
      <c r="F136" s="123"/>
      <c r="G136" s="123"/>
      <c r="H136" s="123"/>
      <c r="I136" s="123"/>
      <c r="J136" s="123"/>
      <c r="K136" s="123"/>
      <c r="L136" s="123"/>
      <c r="M136" s="123"/>
      <c r="N136" s="123"/>
      <c r="O136" s="123"/>
      <c r="P136" s="123"/>
      <c r="Q136" s="123"/>
      <c r="R136" s="123"/>
      <c r="S136" s="123"/>
    </row>
    <row r="137" spans="1:19">
      <c r="A137" s="123"/>
      <c r="B137" s="123"/>
      <c r="C137" s="123"/>
      <c r="D137" s="123"/>
      <c r="E137" s="123"/>
      <c r="F137" s="123"/>
      <c r="G137" s="123"/>
      <c r="H137" s="123"/>
      <c r="I137" s="123"/>
      <c r="J137" s="123"/>
      <c r="K137" s="123"/>
      <c r="L137" s="123"/>
      <c r="M137" s="123"/>
      <c r="N137" s="123"/>
      <c r="O137" s="123"/>
      <c r="P137" s="123"/>
      <c r="Q137" s="123"/>
      <c r="R137" s="123"/>
      <c r="S137" s="123"/>
    </row>
    <row r="138" spans="1:19">
      <c r="A138" s="123"/>
      <c r="B138" s="123"/>
      <c r="C138" s="123"/>
      <c r="D138" s="123"/>
      <c r="E138" s="123"/>
      <c r="F138" s="123"/>
      <c r="G138" s="123"/>
      <c r="H138" s="123"/>
      <c r="I138" s="123"/>
      <c r="J138" s="123"/>
      <c r="K138" s="123"/>
      <c r="L138" s="123"/>
      <c r="M138" s="123"/>
      <c r="N138" s="123"/>
      <c r="O138" s="123"/>
      <c r="P138" s="123"/>
      <c r="Q138" s="123"/>
      <c r="R138" s="123"/>
      <c r="S138" s="123"/>
    </row>
    <row r="139" spans="1:19">
      <c r="A139" s="123"/>
      <c r="B139" s="123"/>
      <c r="C139" s="123"/>
      <c r="D139" s="123"/>
      <c r="E139" s="123"/>
      <c r="F139" s="123"/>
      <c r="G139" s="123"/>
      <c r="H139" s="123"/>
      <c r="I139" s="123"/>
      <c r="J139" s="123"/>
      <c r="K139" s="123"/>
      <c r="L139" s="123"/>
      <c r="M139" s="123"/>
      <c r="N139" s="123"/>
      <c r="O139" s="123"/>
      <c r="P139" s="123"/>
      <c r="Q139" s="123"/>
      <c r="R139" s="123"/>
      <c r="S139" s="123"/>
    </row>
    <row r="140" spans="1:19">
      <c r="A140" s="123"/>
      <c r="B140" s="123"/>
      <c r="C140" s="123"/>
      <c r="D140" s="123"/>
      <c r="E140" s="123"/>
      <c r="F140" s="123"/>
      <c r="G140" s="123"/>
      <c r="H140" s="123"/>
      <c r="I140" s="123"/>
      <c r="J140" s="123"/>
      <c r="K140" s="123"/>
      <c r="L140" s="123"/>
      <c r="M140" s="123"/>
      <c r="N140" s="123"/>
      <c r="O140" s="123"/>
      <c r="P140" s="123"/>
      <c r="Q140" s="123"/>
      <c r="R140" s="123"/>
      <c r="S140" s="123"/>
    </row>
    <row r="141" spans="1:19">
      <c r="A141" s="123"/>
      <c r="B141" s="123"/>
      <c r="C141" s="123"/>
      <c r="D141" s="123"/>
      <c r="E141" s="123"/>
      <c r="F141" s="123"/>
      <c r="G141" s="123"/>
      <c r="H141" s="123"/>
      <c r="I141" s="123"/>
      <c r="J141" s="123"/>
      <c r="K141" s="123"/>
      <c r="L141" s="123"/>
      <c r="M141" s="123"/>
      <c r="N141" s="123"/>
      <c r="O141" s="123"/>
      <c r="P141" s="123"/>
      <c r="Q141" s="123"/>
      <c r="R141" s="123"/>
      <c r="S141" s="123"/>
    </row>
    <row r="142" spans="1:19">
      <c r="A142" s="123"/>
      <c r="B142" s="123"/>
      <c r="C142" s="123"/>
      <c r="D142" s="123"/>
      <c r="E142" s="123"/>
      <c r="F142" s="123"/>
      <c r="G142" s="123"/>
      <c r="H142" s="123"/>
      <c r="I142" s="123"/>
      <c r="J142" s="123"/>
      <c r="K142" s="123"/>
      <c r="L142" s="123"/>
      <c r="M142" s="123"/>
      <c r="N142" s="123"/>
      <c r="O142" s="123"/>
      <c r="P142" s="123"/>
      <c r="Q142" s="123"/>
      <c r="R142" s="123"/>
      <c r="S142" s="123"/>
    </row>
    <row r="143" spans="1:19">
      <c r="A143" s="123"/>
      <c r="B143" s="123"/>
      <c r="C143" s="123"/>
      <c r="D143" s="123"/>
      <c r="E143" s="123"/>
      <c r="F143" s="123"/>
      <c r="G143" s="123"/>
      <c r="H143" s="123"/>
      <c r="I143" s="123"/>
      <c r="J143" s="123"/>
      <c r="K143" s="123"/>
      <c r="L143" s="123"/>
      <c r="M143" s="123"/>
      <c r="N143" s="123"/>
      <c r="O143" s="123"/>
      <c r="P143" s="123"/>
      <c r="Q143" s="123"/>
      <c r="R143" s="123"/>
      <c r="S143" s="123"/>
    </row>
    <row r="144" spans="1:19">
      <c r="A144" s="123"/>
      <c r="B144" s="123"/>
      <c r="C144" s="123"/>
      <c r="D144" s="123"/>
      <c r="E144" s="123"/>
      <c r="F144" s="123"/>
      <c r="G144" s="123"/>
      <c r="H144" s="123"/>
      <c r="I144" s="123"/>
      <c r="J144" s="123"/>
      <c r="K144" s="123"/>
      <c r="L144" s="123"/>
      <c r="M144" s="123"/>
      <c r="N144" s="123"/>
      <c r="O144" s="123"/>
      <c r="P144" s="123"/>
      <c r="Q144" s="123"/>
      <c r="R144" s="123"/>
      <c r="S144" s="123"/>
    </row>
    <row r="145" spans="1:19">
      <c r="A145" s="123"/>
      <c r="B145" s="123"/>
      <c r="C145" s="123"/>
      <c r="D145" s="123"/>
      <c r="E145" s="123"/>
      <c r="F145" s="123"/>
      <c r="G145" s="123"/>
      <c r="H145" s="123"/>
      <c r="I145" s="123"/>
      <c r="J145" s="123"/>
      <c r="K145" s="123"/>
      <c r="L145" s="123"/>
      <c r="M145" s="123"/>
      <c r="N145" s="123"/>
      <c r="O145" s="123"/>
      <c r="P145" s="123"/>
      <c r="Q145" s="123"/>
      <c r="R145" s="123"/>
      <c r="S145" s="123"/>
    </row>
    <row r="146" spans="1:19">
      <c r="A146" s="123"/>
      <c r="B146" s="123"/>
      <c r="C146" s="123"/>
      <c r="D146" s="123"/>
      <c r="E146" s="123"/>
      <c r="F146" s="123"/>
      <c r="G146" s="123"/>
      <c r="H146" s="123"/>
      <c r="I146" s="123"/>
      <c r="J146" s="123"/>
      <c r="K146" s="123"/>
      <c r="L146" s="123"/>
      <c r="M146" s="123"/>
      <c r="N146" s="123"/>
      <c r="O146" s="123"/>
      <c r="P146" s="123"/>
      <c r="Q146" s="123"/>
      <c r="R146" s="123"/>
      <c r="S146" s="123"/>
    </row>
    <row r="147" spans="1:19">
      <c r="A147" s="123"/>
      <c r="B147" s="123"/>
      <c r="C147" s="123"/>
      <c r="D147" s="123"/>
      <c r="E147" s="123"/>
      <c r="F147" s="123"/>
      <c r="G147" s="123"/>
      <c r="H147" s="123"/>
      <c r="I147" s="123"/>
      <c r="J147" s="123"/>
      <c r="K147" s="123"/>
      <c r="L147" s="123"/>
      <c r="M147" s="123"/>
      <c r="N147" s="123"/>
      <c r="O147" s="123"/>
      <c r="P147" s="123"/>
      <c r="Q147" s="123"/>
      <c r="R147" s="123"/>
      <c r="S147" s="123"/>
    </row>
    <row r="148" spans="1:19">
      <c r="A148" s="123"/>
      <c r="B148" s="123"/>
      <c r="C148" s="123"/>
      <c r="D148" s="123"/>
      <c r="E148" s="123"/>
      <c r="F148" s="123"/>
      <c r="G148" s="123"/>
      <c r="H148" s="123"/>
      <c r="I148" s="123"/>
      <c r="J148" s="123"/>
      <c r="K148" s="123"/>
      <c r="L148" s="123"/>
      <c r="M148" s="123"/>
      <c r="N148" s="123"/>
      <c r="O148" s="123"/>
      <c r="P148" s="123"/>
      <c r="Q148" s="123"/>
      <c r="R148" s="123"/>
      <c r="S148" s="123"/>
    </row>
    <row r="149" spans="1:19">
      <c r="A149" s="123"/>
      <c r="B149" s="123"/>
      <c r="C149" s="123"/>
      <c r="D149" s="123"/>
      <c r="E149" s="123"/>
      <c r="F149" s="123"/>
      <c r="G149" s="123"/>
      <c r="H149" s="123"/>
      <c r="I149" s="123"/>
      <c r="J149" s="123"/>
      <c r="K149" s="123"/>
      <c r="L149" s="123"/>
      <c r="M149" s="123"/>
      <c r="N149" s="123"/>
      <c r="O149" s="123"/>
      <c r="P149" s="123"/>
      <c r="Q149" s="123"/>
      <c r="R149" s="123"/>
      <c r="S149" s="123"/>
    </row>
    <row r="150" spans="1:19">
      <c r="A150" s="123"/>
      <c r="B150" s="123"/>
      <c r="C150" s="123"/>
      <c r="D150" s="123"/>
      <c r="E150" s="123"/>
      <c r="F150" s="123"/>
      <c r="G150" s="123"/>
      <c r="H150" s="123"/>
      <c r="I150" s="123"/>
      <c r="J150" s="123"/>
      <c r="K150" s="123"/>
      <c r="L150" s="123"/>
      <c r="M150" s="123"/>
      <c r="N150" s="123"/>
      <c r="O150" s="123"/>
      <c r="P150" s="123"/>
      <c r="Q150" s="123"/>
      <c r="R150" s="123"/>
      <c r="S150" s="123"/>
    </row>
    <row r="151" spans="1:19">
      <c r="A151" s="123"/>
      <c r="B151" s="123"/>
      <c r="C151" s="123"/>
      <c r="D151" s="123"/>
      <c r="E151" s="123"/>
      <c r="F151" s="123"/>
      <c r="G151" s="123"/>
      <c r="H151" s="123"/>
      <c r="I151" s="123"/>
      <c r="J151" s="123"/>
      <c r="K151" s="123"/>
      <c r="L151" s="123"/>
      <c r="M151" s="123"/>
      <c r="N151" s="123"/>
      <c r="O151" s="123"/>
      <c r="P151" s="123"/>
      <c r="Q151" s="123"/>
      <c r="R151" s="123"/>
      <c r="S151" s="123"/>
    </row>
    <row r="152" spans="1:19">
      <c r="A152" s="123"/>
      <c r="B152" s="123"/>
      <c r="C152" s="123"/>
      <c r="D152" s="123"/>
      <c r="E152" s="123"/>
      <c r="F152" s="123"/>
      <c r="G152" s="123"/>
      <c r="H152" s="123"/>
      <c r="I152" s="123"/>
      <c r="J152" s="123"/>
      <c r="K152" s="123"/>
      <c r="L152" s="123"/>
      <c r="M152" s="123"/>
      <c r="N152" s="123"/>
      <c r="O152" s="123"/>
      <c r="P152" s="123"/>
      <c r="Q152" s="123"/>
      <c r="R152" s="123"/>
      <c r="S152" s="123"/>
    </row>
    <row r="153" spans="1:19">
      <c r="A153" s="123"/>
      <c r="B153" s="123"/>
      <c r="C153" s="123"/>
      <c r="D153" s="123"/>
      <c r="E153" s="123"/>
      <c r="F153" s="123"/>
      <c r="G153" s="123"/>
      <c r="H153" s="123"/>
      <c r="I153" s="123"/>
      <c r="J153" s="123"/>
      <c r="K153" s="123"/>
      <c r="L153" s="123"/>
      <c r="M153" s="123"/>
      <c r="N153" s="123"/>
      <c r="O153" s="123"/>
      <c r="P153" s="123"/>
      <c r="Q153" s="123"/>
      <c r="R153" s="123"/>
      <c r="S153" s="123"/>
    </row>
    <row r="154" spans="1:19">
      <c r="A154" s="123"/>
      <c r="B154" s="123"/>
      <c r="C154" s="123"/>
      <c r="D154" s="123"/>
      <c r="E154" s="123"/>
      <c r="F154" s="123"/>
      <c r="G154" s="123"/>
      <c r="H154" s="123"/>
      <c r="I154" s="123"/>
      <c r="J154" s="123"/>
      <c r="K154" s="123"/>
      <c r="L154" s="123"/>
      <c r="M154" s="123"/>
      <c r="N154" s="123"/>
      <c r="O154" s="123"/>
      <c r="P154" s="123"/>
      <c r="Q154" s="123"/>
      <c r="R154" s="123"/>
      <c r="S154" s="123"/>
    </row>
    <row r="155" spans="1:19">
      <c r="A155" s="123"/>
      <c r="B155" s="123"/>
      <c r="C155" s="123"/>
      <c r="D155" s="123"/>
      <c r="E155" s="123"/>
      <c r="F155" s="123"/>
      <c r="G155" s="123"/>
      <c r="H155" s="123"/>
      <c r="I155" s="123"/>
      <c r="J155" s="123"/>
      <c r="K155" s="123"/>
      <c r="L155" s="123"/>
      <c r="M155" s="123"/>
      <c r="N155" s="123"/>
      <c r="O155" s="123"/>
      <c r="P155" s="123"/>
      <c r="Q155" s="123"/>
      <c r="R155" s="123"/>
      <c r="S155" s="123"/>
    </row>
    <row r="156" spans="1:19">
      <c r="A156" s="123"/>
      <c r="B156" s="123"/>
      <c r="C156" s="123"/>
      <c r="D156" s="123"/>
      <c r="E156" s="123"/>
      <c r="F156" s="123"/>
      <c r="G156" s="123"/>
      <c r="H156" s="123"/>
      <c r="I156" s="123"/>
      <c r="J156" s="123"/>
      <c r="K156" s="123"/>
      <c r="L156" s="123"/>
      <c r="M156" s="123"/>
      <c r="N156" s="123"/>
      <c r="O156" s="123"/>
      <c r="P156" s="123"/>
      <c r="Q156" s="123"/>
      <c r="R156" s="123"/>
      <c r="S156" s="123"/>
    </row>
    <row r="157" spans="1:19">
      <c r="A157" s="123"/>
      <c r="B157" s="123"/>
      <c r="C157" s="123"/>
      <c r="D157" s="123"/>
      <c r="E157" s="123"/>
      <c r="F157" s="123"/>
      <c r="G157" s="123"/>
      <c r="H157" s="123"/>
      <c r="I157" s="123"/>
      <c r="J157" s="123"/>
      <c r="K157" s="123"/>
      <c r="L157" s="123"/>
      <c r="M157" s="123"/>
      <c r="N157" s="123"/>
      <c r="O157" s="123"/>
      <c r="P157" s="123"/>
      <c r="Q157" s="123"/>
      <c r="R157" s="123"/>
      <c r="S157" s="123"/>
    </row>
    <row r="158" spans="1:19">
      <c r="A158" s="123"/>
      <c r="B158" s="123"/>
      <c r="C158" s="123"/>
      <c r="D158" s="123"/>
      <c r="E158" s="123"/>
      <c r="F158" s="123"/>
      <c r="G158" s="123"/>
      <c r="H158" s="123"/>
      <c r="I158" s="123"/>
      <c r="J158" s="123"/>
      <c r="K158" s="123"/>
      <c r="L158" s="123"/>
      <c r="M158" s="123"/>
      <c r="N158" s="123"/>
      <c r="O158" s="123"/>
      <c r="P158" s="123"/>
      <c r="Q158" s="123"/>
      <c r="R158" s="123"/>
      <c r="S158" s="123"/>
    </row>
    <row r="159" spans="1:19">
      <c r="A159" s="123"/>
      <c r="B159" s="123"/>
      <c r="C159" s="123"/>
      <c r="D159" s="123"/>
      <c r="E159" s="123"/>
      <c r="F159" s="123"/>
      <c r="G159" s="123"/>
      <c r="H159" s="123"/>
      <c r="I159" s="123"/>
      <c r="J159" s="123"/>
      <c r="K159" s="123"/>
      <c r="L159" s="123"/>
      <c r="M159" s="123"/>
      <c r="N159" s="123"/>
      <c r="O159" s="123"/>
      <c r="P159" s="123"/>
      <c r="Q159" s="123"/>
      <c r="R159" s="123"/>
      <c r="S159" s="123"/>
    </row>
  </sheetData>
  <pageMargins left="0.75" right="0.75" top="1" bottom="1" header="0.5" footer="0.5"/>
  <pageSetup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CFFCC"/>
  </sheetPr>
  <dimension ref="A1:Y70"/>
  <sheetViews>
    <sheetView showGridLines="0" zoomScale="70" zoomScaleNormal="70" zoomScalePageLayoutView="80" workbookViewId="0">
      <pane xSplit="4" ySplit="8" topLeftCell="I9" activePane="bottomRight" state="frozen"/>
      <selection activeCell="G54" sqref="G54"/>
      <selection pane="topRight" activeCell="G54" sqref="G54"/>
      <selection pane="bottomLeft" activeCell="G54" sqref="G54"/>
      <selection pane="bottomRight" activeCell="K49" sqref="K49:T66"/>
    </sheetView>
  </sheetViews>
  <sheetFormatPr defaultColWidth="8.6328125" defaultRowHeight="12.5" outlineLevelCol="1"/>
  <cols>
    <col min="1" max="1" width="21.453125" style="45" customWidth="1"/>
    <col min="2" max="2" width="11.453125" style="45" customWidth="1"/>
    <col min="3" max="3" width="17.1796875" style="45" customWidth="1"/>
    <col min="4" max="4" width="10" style="45" customWidth="1"/>
    <col min="5" max="7" width="14.81640625" style="45" hidden="1" customWidth="1" outlineLevel="1"/>
    <col min="8" max="8" width="13.36328125" style="45" hidden="1" customWidth="1" outlineLevel="1"/>
    <col min="9" max="9" width="13.36328125" style="45" customWidth="1" collapsed="1"/>
    <col min="10" max="16" width="13.36328125" style="45" customWidth="1"/>
    <col min="17" max="17" width="12.36328125" style="45" customWidth="1"/>
    <col min="18" max="20" width="13.36328125" style="45" customWidth="1"/>
    <col min="21" max="25" width="15" style="45" customWidth="1"/>
    <col min="26" max="16384" width="8.6328125" style="45"/>
  </cols>
  <sheetData>
    <row r="1" spans="1:20" ht="23" customHeight="1">
      <c r="A1" s="130" t="str">
        <f>Introduction!$B$1</f>
        <v>Vendor Survey Results through Q4 2020</v>
      </c>
    </row>
    <row r="2" spans="1:20" ht="17.5" customHeight="1">
      <c r="A2" s="352" t="str">
        <f>Introduction!$B$2</f>
        <v>Sample template for 2021</v>
      </c>
    </row>
    <row r="3" spans="1:20" ht="19.5" customHeight="1">
      <c r="A3" s="753" t="s">
        <v>378</v>
      </c>
    </row>
    <row r="4" spans="1:20" ht="20.5" customHeight="1">
      <c r="A4" s="753"/>
    </row>
    <row r="5" spans="1:20" ht="15.5">
      <c r="O5" s="1019"/>
    </row>
    <row r="6" spans="1:20" ht="15.5">
      <c r="J6" s="14"/>
      <c r="K6" s="14"/>
      <c r="L6" s="14"/>
      <c r="M6" s="14"/>
      <c r="N6" s="14"/>
      <c r="O6" s="1019"/>
      <c r="P6"/>
      <c r="Q6" s="1019"/>
      <c r="R6" s="14"/>
      <c r="S6" s="1019"/>
      <c r="T6" s="14"/>
    </row>
    <row r="7" spans="1:20" s="70" customFormat="1" ht="15" customHeight="1" thickBot="1">
      <c r="A7" s="768" t="str">
        <f>A3</f>
        <v>FTTx Modules</v>
      </c>
      <c r="F7" s="762"/>
      <c r="G7" s="762"/>
      <c r="H7" s="762"/>
      <c r="I7" s="1729" t="s">
        <v>206</v>
      </c>
      <c r="J7" s="762"/>
      <c r="K7" s="762"/>
      <c r="L7" s="762"/>
      <c r="M7" s="702"/>
      <c r="N7" s="702"/>
      <c r="O7" s="733" t="str">
        <f>I7</f>
        <v>Shipments: Actual Data</v>
      </c>
      <c r="P7" s="45"/>
      <c r="Q7"/>
      <c r="R7"/>
      <c r="S7"/>
      <c r="T7"/>
    </row>
    <row r="8" spans="1:20" s="70" customFormat="1" ht="13.5" thickBot="1">
      <c r="A8" s="772" t="s">
        <v>460</v>
      </c>
      <c r="B8" s="773" t="s">
        <v>261</v>
      </c>
      <c r="C8" s="773" t="s">
        <v>265</v>
      </c>
      <c r="D8" s="774" t="s">
        <v>208</v>
      </c>
      <c r="E8" s="136" t="s">
        <v>129</v>
      </c>
      <c r="F8" s="137" t="s">
        <v>130</v>
      </c>
      <c r="G8" s="137" t="s">
        <v>131</v>
      </c>
      <c r="H8" s="142" t="s">
        <v>132</v>
      </c>
      <c r="I8" s="136" t="s">
        <v>133</v>
      </c>
      <c r="J8" s="137" t="s">
        <v>134</v>
      </c>
      <c r="K8" s="137" t="s">
        <v>135</v>
      </c>
      <c r="L8" s="142" t="s">
        <v>136</v>
      </c>
      <c r="M8" s="136" t="s">
        <v>137</v>
      </c>
      <c r="N8" s="137" t="s">
        <v>138</v>
      </c>
      <c r="O8" s="1048" t="s">
        <v>139</v>
      </c>
      <c r="P8" s="142" t="s">
        <v>140</v>
      </c>
      <c r="Q8" s="136" t="s">
        <v>141</v>
      </c>
      <c r="R8" s="137" t="s">
        <v>142</v>
      </c>
      <c r="S8" s="1048" t="s">
        <v>143</v>
      </c>
      <c r="T8" s="142" t="s">
        <v>144</v>
      </c>
    </row>
    <row r="9" spans="1:20" ht="14.5" customHeight="1">
      <c r="A9" s="1328" t="s">
        <v>608</v>
      </c>
      <c r="B9" s="1327" t="s">
        <v>266</v>
      </c>
      <c r="C9" s="1328" t="s">
        <v>214</v>
      </c>
      <c r="D9" s="1329" t="s">
        <v>579</v>
      </c>
      <c r="E9" s="224">
        <v>4209281</v>
      </c>
      <c r="F9" s="222">
        <v>4309273</v>
      </c>
      <c r="G9" s="224">
        <v>4268857</v>
      </c>
      <c r="H9" s="223">
        <v>4287498</v>
      </c>
      <c r="I9" s="224">
        <v>6943267</v>
      </c>
      <c r="J9" s="222">
        <v>6841212</v>
      </c>
      <c r="K9" s="905"/>
      <c r="L9" s="223"/>
      <c r="M9" s="224"/>
      <c r="N9" s="1046"/>
      <c r="O9" s="633"/>
      <c r="P9" s="223"/>
      <c r="Q9" s="224"/>
      <c r="R9" s="1609"/>
      <c r="S9" s="224"/>
      <c r="T9" s="1609"/>
    </row>
    <row r="10" spans="1:20" ht="12.5" customHeight="1">
      <c r="A10" s="1365" t="s">
        <v>588</v>
      </c>
      <c r="B10" s="221" t="s">
        <v>266</v>
      </c>
      <c r="C10" s="396" t="s">
        <v>267</v>
      </c>
      <c r="D10" s="1330" t="s">
        <v>231</v>
      </c>
      <c r="E10" s="231">
        <v>1188350</v>
      </c>
      <c r="F10" s="162">
        <v>1156078</v>
      </c>
      <c r="G10" s="232">
        <v>972400</v>
      </c>
      <c r="H10" s="320">
        <v>878210</v>
      </c>
      <c r="I10" s="231">
        <v>2118300</v>
      </c>
      <c r="J10" s="162">
        <v>1643000</v>
      </c>
      <c r="K10" s="906"/>
      <c r="L10" s="320"/>
      <c r="M10" s="231"/>
      <c r="N10" s="1046"/>
      <c r="O10" s="637"/>
      <c r="P10" s="320"/>
      <c r="Q10" s="231"/>
      <c r="R10" s="1609"/>
      <c r="S10" s="231"/>
      <c r="T10" s="1609"/>
    </row>
    <row r="11" spans="1:20" ht="12.5" customHeight="1">
      <c r="A11" s="1364" t="s">
        <v>587</v>
      </c>
      <c r="B11" s="237" t="s">
        <v>266</v>
      </c>
      <c r="C11" s="769" t="s">
        <v>267</v>
      </c>
      <c r="D11" s="1331" t="s">
        <v>231</v>
      </c>
      <c r="E11" s="162">
        <v>281388</v>
      </c>
      <c r="F11" s="162">
        <v>320798</v>
      </c>
      <c r="G11" s="162">
        <v>167995</v>
      </c>
      <c r="H11" s="320">
        <v>184250</v>
      </c>
      <c r="I11" s="231">
        <v>263399</v>
      </c>
      <c r="J11" s="162">
        <v>199042</v>
      </c>
      <c r="K11" s="1408"/>
      <c r="L11" s="320"/>
      <c r="M11" s="231"/>
      <c r="N11" s="1408"/>
      <c r="O11" s="636"/>
      <c r="P11" s="320"/>
      <c r="Q11" s="231"/>
      <c r="R11" s="162"/>
      <c r="S11" s="231"/>
      <c r="T11" s="162"/>
    </row>
    <row r="12" spans="1:20" ht="12.5" customHeight="1">
      <c r="A12" s="1365" t="s">
        <v>588</v>
      </c>
      <c r="B12" s="1332" t="s">
        <v>268</v>
      </c>
      <c r="C12" s="396" t="s">
        <v>267</v>
      </c>
      <c r="D12" s="1330" t="s">
        <v>231</v>
      </c>
      <c r="E12" s="162">
        <v>832883</v>
      </c>
      <c r="F12" s="162">
        <v>829731</v>
      </c>
      <c r="G12" s="162">
        <v>602857.9</v>
      </c>
      <c r="H12" s="320">
        <v>597572.11</v>
      </c>
      <c r="I12" s="231">
        <v>735000</v>
      </c>
      <c r="J12" s="162">
        <v>735000</v>
      </c>
      <c r="K12" s="1408"/>
      <c r="L12" s="320"/>
      <c r="M12" s="231"/>
      <c r="N12" s="1408"/>
      <c r="O12" s="636"/>
      <c r="P12" s="320"/>
      <c r="Q12" s="231"/>
      <c r="R12" s="162"/>
      <c r="S12" s="231"/>
      <c r="T12" s="162"/>
    </row>
    <row r="13" spans="1:20" ht="12.5" customHeight="1">
      <c r="A13" s="1364" t="s">
        <v>587</v>
      </c>
      <c r="B13" s="1333" t="s">
        <v>268</v>
      </c>
      <c r="C13" s="770" t="s">
        <v>267</v>
      </c>
      <c r="D13" s="1334" t="s">
        <v>231</v>
      </c>
      <c r="E13" s="162">
        <v>117000</v>
      </c>
      <c r="F13" s="162">
        <v>99000</v>
      </c>
      <c r="G13" s="162">
        <v>65000</v>
      </c>
      <c r="H13" s="320">
        <v>62000</v>
      </c>
      <c r="I13" s="231">
        <v>55000</v>
      </c>
      <c r="J13" s="162">
        <v>45000</v>
      </c>
      <c r="K13" s="1408"/>
      <c r="L13" s="320"/>
      <c r="M13" s="231"/>
      <c r="N13" s="1408"/>
      <c r="O13" s="636"/>
      <c r="P13" s="320"/>
      <c r="Q13" s="231"/>
      <c r="R13" s="162"/>
      <c r="S13" s="231"/>
      <c r="T13" s="162"/>
    </row>
    <row r="14" spans="1:20" ht="12.5" customHeight="1">
      <c r="A14" s="1359" t="s">
        <v>580</v>
      </c>
      <c r="B14" s="221" t="s">
        <v>439</v>
      </c>
      <c r="C14" s="769" t="s">
        <v>267</v>
      </c>
      <c r="D14" s="1335" t="s">
        <v>581</v>
      </c>
      <c r="E14" s="162"/>
      <c r="F14" s="162"/>
      <c r="G14" s="162"/>
      <c r="H14" s="320"/>
      <c r="I14" s="231">
        <v>124990</v>
      </c>
      <c r="J14" s="162">
        <v>273569</v>
      </c>
      <c r="K14" s="1408"/>
      <c r="L14" s="320"/>
      <c r="M14" s="231"/>
      <c r="N14" s="1408"/>
      <c r="O14" s="636"/>
      <c r="P14" s="320"/>
      <c r="Q14" s="231"/>
      <c r="R14" s="162"/>
      <c r="S14" s="231"/>
      <c r="T14" s="162"/>
    </row>
    <row r="15" spans="1:20" ht="12.5" customHeight="1">
      <c r="A15" s="1359" t="s">
        <v>580</v>
      </c>
      <c r="B15" s="1336" t="s">
        <v>439</v>
      </c>
      <c r="C15" s="1337" t="s">
        <v>214</v>
      </c>
      <c r="D15" s="1338" t="s">
        <v>581</v>
      </c>
      <c r="E15" s="162"/>
      <c r="F15" s="162"/>
      <c r="G15" s="162"/>
      <c r="H15" s="320"/>
      <c r="I15" s="231"/>
      <c r="J15" s="162"/>
      <c r="K15" s="162"/>
      <c r="L15" s="320"/>
      <c r="M15" s="231"/>
      <c r="N15" s="162"/>
      <c r="O15" s="636"/>
      <c r="P15" s="320"/>
      <c r="Q15" s="231"/>
      <c r="R15" s="448"/>
      <c r="S15" s="231"/>
      <c r="T15" s="162"/>
    </row>
    <row r="16" spans="1:20" ht="12.5" customHeight="1">
      <c r="A16" s="1359" t="s">
        <v>582</v>
      </c>
      <c r="B16" s="1336" t="s">
        <v>266</v>
      </c>
      <c r="C16" s="769" t="s">
        <v>267</v>
      </c>
      <c r="D16" s="1338" t="s">
        <v>471</v>
      </c>
      <c r="E16" s="162"/>
      <c r="F16" s="162"/>
      <c r="G16" s="162"/>
      <c r="H16" s="320"/>
      <c r="I16" s="231"/>
      <c r="J16" s="162"/>
      <c r="K16" s="162"/>
      <c r="L16" s="320"/>
      <c r="M16" s="231"/>
      <c r="N16" s="162"/>
      <c r="O16" s="636"/>
      <c r="P16" s="320"/>
      <c r="Q16" s="231"/>
      <c r="R16" s="448"/>
      <c r="S16" s="231"/>
      <c r="T16" s="162"/>
    </row>
    <row r="17" spans="1:25" ht="12.5" customHeight="1">
      <c r="A17" s="1360" t="s">
        <v>440</v>
      </c>
      <c r="B17" s="645" t="s">
        <v>268</v>
      </c>
      <c r="C17" s="943" t="s">
        <v>267</v>
      </c>
      <c r="D17" s="1339" t="s">
        <v>471</v>
      </c>
      <c r="E17" s="162">
        <v>178232</v>
      </c>
      <c r="F17" s="162">
        <v>210416</v>
      </c>
      <c r="G17" s="162">
        <v>266949</v>
      </c>
      <c r="H17" s="320">
        <v>324868</v>
      </c>
      <c r="I17" s="231">
        <v>102100</v>
      </c>
      <c r="J17" s="162">
        <v>127790</v>
      </c>
      <c r="K17" s="1408"/>
      <c r="L17" s="320"/>
      <c r="M17" s="231"/>
      <c r="N17" s="1408"/>
      <c r="O17" s="636"/>
      <c r="P17" s="320"/>
      <c r="Q17" s="231"/>
      <c r="R17" s="162"/>
      <c r="S17" s="231"/>
      <c r="T17" s="162"/>
    </row>
    <row r="18" spans="1:25">
      <c r="A18" s="1362" t="s">
        <v>583</v>
      </c>
      <c r="B18" s="1340" t="s">
        <v>439</v>
      </c>
      <c r="C18" s="713" t="s">
        <v>267</v>
      </c>
      <c r="D18" s="185" t="s">
        <v>584</v>
      </c>
      <c r="E18" s="269"/>
      <c r="F18" s="269"/>
      <c r="G18" s="269"/>
      <c r="H18" s="320"/>
      <c r="I18" s="231"/>
      <c r="J18" s="269"/>
      <c r="K18" s="269"/>
      <c r="L18" s="320"/>
      <c r="M18" s="231"/>
      <c r="N18" s="269"/>
      <c r="O18" s="269"/>
      <c r="P18" s="320"/>
      <c r="Q18" s="1610"/>
      <c r="R18" s="1610"/>
      <c r="S18" s="1610"/>
      <c r="T18" s="1610"/>
    </row>
    <row r="19" spans="1:25">
      <c r="A19" s="1363" t="str">
        <f>A18</f>
        <v>NG-PON2</v>
      </c>
      <c r="B19" s="1336" t="s">
        <v>268</v>
      </c>
      <c r="C19" s="755" t="s">
        <v>267</v>
      </c>
      <c r="D19" s="1341" t="s">
        <v>584</v>
      </c>
      <c r="E19" s="1346"/>
      <c r="F19" s="1346"/>
      <c r="G19" s="1346"/>
      <c r="H19" s="320"/>
      <c r="I19" s="231"/>
      <c r="J19" s="1346"/>
      <c r="K19" s="1346"/>
      <c r="L19" s="320"/>
      <c r="M19" s="231"/>
      <c r="N19" s="1346"/>
      <c r="O19" s="1346"/>
      <c r="P19" s="320"/>
      <c r="Q19" s="1610"/>
      <c r="R19" s="1610"/>
      <c r="S19" s="1610"/>
      <c r="T19" s="1610"/>
    </row>
    <row r="20" spans="1:25">
      <c r="A20" s="1362" t="s">
        <v>585</v>
      </c>
      <c r="B20" s="1340" t="s">
        <v>439</v>
      </c>
      <c r="C20" s="713" t="s">
        <v>267</v>
      </c>
      <c r="D20" s="185" t="s">
        <v>586</v>
      </c>
      <c r="E20" s="1346"/>
      <c r="F20" s="1346"/>
      <c r="G20" s="1346"/>
      <c r="H20" s="320"/>
      <c r="I20" s="231"/>
      <c r="J20" s="1346"/>
      <c r="K20" s="1346"/>
      <c r="L20" s="320"/>
      <c r="M20" s="231"/>
      <c r="N20" s="1346"/>
      <c r="O20" s="1346"/>
      <c r="P20" s="320"/>
      <c r="Q20" s="1610"/>
      <c r="R20" s="1610"/>
      <c r="S20" s="1610"/>
      <c r="T20" s="1610"/>
    </row>
    <row r="21" spans="1:25">
      <c r="A21" s="1363" t="str">
        <f>A20</f>
        <v>25/50G PON</v>
      </c>
      <c r="B21" s="1336" t="s">
        <v>268</v>
      </c>
      <c r="C21" s="755" t="s">
        <v>267</v>
      </c>
      <c r="D21" s="1341" t="s">
        <v>586</v>
      </c>
      <c r="E21" s="1346"/>
      <c r="F21" s="1346"/>
      <c r="G21" s="1346"/>
      <c r="H21" s="320"/>
      <c r="I21" s="231"/>
      <c r="J21" s="1346"/>
      <c r="K21" s="1346"/>
      <c r="L21" s="320"/>
      <c r="M21" s="231"/>
      <c r="N21" s="1346"/>
      <c r="O21" s="1346"/>
      <c r="P21" s="320"/>
      <c r="Q21" s="1610"/>
      <c r="R21" s="1610"/>
      <c r="S21" s="1610"/>
      <c r="T21" s="1610"/>
    </row>
    <row r="22" spans="1:25" ht="12.5" customHeight="1">
      <c r="A22" s="1361" t="s">
        <v>589</v>
      </c>
      <c r="B22" s="221" t="s">
        <v>270</v>
      </c>
      <c r="C22" s="396" t="s">
        <v>231</v>
      </c>
      <c r="D22" s="1343" t="s">
        <v>269</v>
      </c>
      <c r="E22" s="162">
        <v>202000</v>
      </c>
      <c r="F22" s="162">
        <v>220000</v>
      </c>
      <c r="G22" s="162">
        <v>175000</v>
      </c>
      <c r="H22" s="320">
        <v>190000</v>
      </c>
      <c r="I22" s="231">
        <v>296000</v>
      </c>
      <c r="J22" s="162">
        <v>408000</v>
      </c>
      <c r="K22" s="1408"/>
      <c r="L22" s="320"/>
      <c r="M22" s="231"/>
      <c r="N22" s="1408"/>
      <c r="O22" s="636"/>
      <c r="P22" s="320"/>
      <c r="Q22" s="231"/>
      <c r="R22" s="162"/>
      <c r="S22" s="1702"/>
      <c r="T22" s="1703"/>
    </row>
    <row r="23" spans="1:25" ht="13" customHeight="1" thickBot="1">
      <c r="A23" s="1361" t="s">
        <v>589</v>
      </c>
      <c r="B23" s="237" t="s">
        <v>270</v>
      </c>
      <c r="C23" s="770" t="s">
        <v>225</v>
      </c>
      <c r="D23" s="1332" t="s">
        <v>219</v>
      </c>
      <c r="E23" s="242">
        <v>73586</v>
      </c>
      <c r="F23" s="241">
        <v>115090</v>
      </c>
      <c r="G23" s="242">
        <v>111487</v>
      </c>
      <c r="H23" s="238">
        <v>114087</v>
      </c>
      <c r="I23" s="239">
        <v>105335</v>
      </c>
      <c r="J23" s="241">
        <v>238169</v>
      </c>
      <c r="K23" s="907"/>
      <c r="L23" s="238"/>
      <c r="M23" s="239"/>
      <c r="N23" s="1047"/>
      <c r="O23" s="637"/>
      <c r="P23" s="238"/>
      <c r="Q23" s="231"/>
      <c r="R23" s="1611"/>
      <c r="S23" s="1704"/>
      <c r="T23" s="1705"/>
    </row>
    <row r="24" spans="1:25" s="70" customFormat="1" ht="13" thickBot="1">
      <c r="A24" s="1344" t="s">
        <v>154</v>
      </c>
      <c r="B24" s="1345"/>
      <c r="C24" s="1345"/>
      <c r="D24" s="771"/>
      <c r="E24" s="771">
        <f t="shared" ref="E24:T24" si="0">SUM(E9:E23)</f>
        <v>7082720</v>
      </c>
      <c r="F24" s="334">
        <f t="shared" si="0"/>
        <v>7260386</v>
      </c>
      <c r="G24" s="334">
        <f t="shared" si="0"/>
        <v>6630545.9000000004</v>
      </c>
      <c r="H24" s="321">
        <f t="shared" si="0"/>
        <v>6638485.1100000003</v>
      </c>
      <c r="I24" s="771">
        <f t="shared" si="0"/>
        <v>10743391</v>
      </c>
      <c r="J24" s="334">
        <f t="shared" si="0"/>
        <v>10510782</v>
      </c>
      <c r="K24" s="334"/>
      <c r="L24" s="321"/>
      <c r="M24" s="771"/>
      <c r="N24" s="771"/>
      <c r="O24" s="771"/>
      <c r="P24" s="321"/>
      <c r="Q24" s="771"/>
      <c r="R24" s="334"/>
      <c r="S24" s="771"/>
      <c r="T24" s="771"/>
    </row>
    <row r="25" spans="1:25">
      <c r="E25" s="70"/>
      <c r="F25" s="70"/>
      <c r="G25" s="70"/>
      <c r="H25" s="70"/>
      <c r="I25" s="70"/>
      <c r="J25" s="70"/>
      <c r="K25" s="70"/>
      <c r="L25" s="70"/>
      <c r="M25" s="70"/>
      <c r="N25" s="70"/>
      <c r="O25" s="70"/>
      <c r="P25" s="70"/>
      <c r="Q25" s="70"/>
      <c r="R25" s="70"/>
      <c r="S25" s="70"/>
      <c r="T25" s="70"/>
    </row>
    <row r="26" spans="1:25" ht="13.5" customHeight="1">
      <c r="E26" s="70"/>
      <c r="F26" s="70"/>
      <c r="G26" s="70"/>
      <c r="H26" s="70"/>
      <c r="I26" s="70"/>
      <c r="J26" s="70"/>
      <c r="K26" s="70"/>
      <c r="L26" s="70"/>
      <c r="M26" s="70"/>
      <c r="N26" s="70"/>
      <c r="O26" s="1019"/>
      <c r="P26"/>
      <c r="Q26" s="1019"/>
      <c r="R26" s="14"/>
      <c r="S26" s="1019"/>
      <c r="T26" s="14"/>
      <c r="U26" s="70"/>
      <c r="V26" s="70"/>
      <c r="W26" s="70"/>
      <c r="X26" s="70"/>
      <c r="Y26" s="70"/>
    </row>
    <row r="27" spans="1:25" ht="16" thickBot="1">
      <c r="A27" s="768" t="str">
        <f>A3</f>
        <v>FTTx Modules</v>
      </c>
      <c r="F27" s="762"/>
      <c r="G27" s="762"/>
      <c r="H27" s="762"/>
      <c r="I27" s="1729" t="s">
        <v>222</v>
      </c>
      <c r="J27" s="762"/>
      <c r="K27" s="762"/>
      <c r="L27" s="762"/>
      <c r="M27" s="702"/>
      <c r="N27" s="702"/>
      <c r="O27" s="733" t="str">
        <f>I27</f>
        <v>ASP: Actual Data</v>
      </c>
      <c r="Q27"/>
      <c r="R27"/>
      <c r="S27"/>
      <c r="T27"/>
      <c r="U27" s="70"/>
      <c r="V27" s="70"/>
      <c r="W27" s="70"/>
      <c r="X27" s="70"/>
      <c r="Y27" s="70"/>
    </row>
    <row r="28" spans="1:25" ht="13.5" thickBot="1">
      <c r="A28" s="772" t="str">
        <f t="shared" ref="A28:D33" si="1">A8</f>
        <v>Type</v>
      </c>
      <c r="B28" s="773" t="str">
        <f t="shared" si="1"/>
        <v>Application</v>
      </c>
      <c r="C28" s="773" t="str">
        <f t="shared" si="1"/>
        <v>Products</v>
      </c>
      <c r="D28" s="774" t="str">
        <f t="shared" si="1"/>
        <v>Data Rate</v>
      </c>
      <c r="E28" s="136" t="s">
        <v>129</v>
      </c>
      <c r="F28" s="137" t="s">
        <v>130</v>
      </c>
      <c r="G28" s="137" t="s">
        <v>131</v>
      </c>
      <c r="H28" s="142" t="s">
        <v>132</v>
      </c>
      <c r="I28" s="136" t="str">
        <f t="shared" ref="I28:N28" si="2">I8</f>
        <v>1Q 18</v>
      </c>
      <c r="J28" s="137" t="str">
        <f t="shared" si="2"/>
        <v>2Q 18</v>
      </c>
      <c r="K28" s="137" t="str">
        <f t="shared" si="2"/>
        <v>3Q 18</v>
      </c>
      <c r="L28" s="142" t="str">
        <f t="shared" si="2"/>
        <v>4Q 18</v>
      </c>
      <c r="M28" s="136" t="str">
        <f t="shared" si="2"/>
        <v>1Q 19</v>
      </c>
      <c r="N28" s="137" t="str">
        <f t="shared" si="2"/>
        <v>2Q 19</v>
      </c>
      <c r="O28" s="137" t="s">
        <v>139</v>
      </c>
      <c r="P28" s="142" t="s">
        <v>140</v>
      </c>
      <c r="Q28" s="136" t="s">
        <v>141</v>
      </c>
      <c r="R28" s="137" t="s">
        <v>142</v>
      </c>
      <c r="S28" s="1048" t="s">
        <v>143</v>
      </c>
      <c r="T28" s="142" t="s">
        <v>144</v>
      </c>
      <c r="U28" s="70"/>
      <c r="V28" s="70"/>
      <c r="W28" s="70"/>
      <c r="X28" s="70"/>
      <c r="Y28" s="70"/>
    </row>
    <row r="29" spans="1:25" ht="15" customHeight="1">
      <c r="A29" s="1328" t="str">
        <f t="shared" ref="A29:A43" si="3">A9</f>
        <v>GPON/EPON</v>
      </c>
      <c r="B29" s="1327" t="str">
        <f t="shared" si="1"/>
        <v>ONU</v>
      </c>
      <c r="C29" s="1328" t="str">
        <f t="shared" si="1"/>
        <v>BOSAs</v>
      </c>
      <c r="D29" s="1329" t="str">
        <f t="shared" si="1"/>
        <v>up to 2.5G</v>
      </c>
      <c r="E29" s="225">
        <v>9.9091374107500076</v>
      </c>
      <c r="F29" s="225">
        <v>8.7502599442386249</v>
      </c>
      <c r="G29" s="225">
        <v>6.5501372381412635</v>
      </c>
      <c r="H29" s="226">
        <v>6.6770850505353003</v>
      </c>
      <c r="I29" s="225">
        <v>5.6267463742424182</v>
      </c>
      <c r="J29" s="225">
        <v>5.9186520358361738</v>
      </c>
      <c r="K29" s="908"/>
      <c r="L29" s="226"/>
      <c r="M29" s="225"/>
      <c r="N29" s="225"/>
      <c r="O29" s="908"/>
      <c r="P29" s="226"/>
      <c r="Q29" s="1618"/>
      <c r="R29" s="1618"/>
      <c r="S29" s="1618"/>
      <c r="T29" s="1619"/>
      <c r="U29" s="70"/>
      <c r="V29" s="70"/>
      <c r="W29" s="70"/>
      <c r="X29" s="70"/>
      <c r="Y29" s="70"/>
    </row>
    <row r="30" spans="1:25">
      <c r="A30" s="1365" t="str">
        <f t="shared" si="3"/>
        <v xml:space="preserve"> GPON</v>
      </c>
      <c r="B30" s="221" t="str">
        <f t="shared" si="1"/>
        <v>ONU</v>
      </c>
      <c r="C30" s="396" t="str">
        <f t="shared" si="1"/>
        <v>PON Transceivers</v>
      </c>
      <c r="D30" s="1330" t="str">
        <f t="shared" si="1"/>
        <v>all</v>
      </c>
      <c r="E30" s="233">
        <v>16.10787339937729</v>
      </c>
      <c r="F30" s="233">
        <v>15.228154025717988</v>
      </c>
      <c r="G30" s="233">
        <v>10.382969971205265</v>
      </c>
      <c r="H30" s="234">
        <v>10.202924129763952</v>
      </c>
      <c r="I30" s="233">
        <v>9.8095170655714448</v>
      </c>
      <c r="J30" s="233">
        <v>10.488740109555692</v>
      </c>
      <c r="K30" s="909"/>
      <c r="L30" s="234"/>
      <c r="M30" s="233"/>
      <c r="N30" s="233"/>
      <c r="O30" s="909"/>
      <c r="P30" s="234"/>
      <c r="Q30" s="1612"/>
      <c r="R30" s="1612"/>
      <c r="S30" s="1612"/>
      <c r="T30" s="1614"/>
      <c r="U30" s="70"/>
      <c r="V30" s="70"/>
      <c r="W30" s="70"/>
      <c r="X30" s="70"/>
      <c r="Y30" s="70"/>
    </row>
    <row r="31" spans="1:25">
      <c r="A31" s="1364" t="str">
        <f t="shared" si="3"/>
        <v xml:space="preserve"> EPON</v>
      </c>
      <c r="B31" s="237" t="str">
        <f t="shared" si="1"/>
        <v>ONU</v>
      </c>
      <c r="C31" s="769" t="str">
        <f t="shared" si="1"/>
        <v>PON Transceivers</v>
      </c>
      <c r="D31" s="1331" t="str">
        <f t="shared" si="1"/>
        <v>all</v>
      </c>
      <c r="E31" s="233">
        <v>6.925988315066741</v>
      </c>
      <c r="F31" s="233">
        <v>6.6484329702803633</v>
      </c>
      <c r="G31" s="233">
        <v>6.746373403970356</v>
      </c>
      <c r="H31" s="234">
        <v>6.7772320217096338</v>
      </c>
      <c r="I31" s="233">
        <v>5.8022581710636718</v>
      </c>
      <c r="J31" s="233">
        <v>5.6966821072939382</v>
      </c>
      <c r="K31" s="909"/>
      <c r="L31" s="234"/>
      <c r="M31" s="233"/>
      <c r="N31" s="233"/>
      <c r="O31" s="909"/>
      <c r="P31" s="234"/>
      <c r="Q31" s="1612"/>
      <c r="R31" s="1612"/>
      <c r="S31" s="1612"/>
      <c r="T31" s="1614"/>
      <c r="U31" s="70"/>
      <c r="V31" s="70"/>
      <c r="W31" s="70"/>
      <c r="X31" s="70"/>
      <c r="Y31" s="70"/>
    </row>
    <row r="32" spans="1:25">
      <c r="A32" s="1365" t="str">
        <f t="shared" si="3"/>
        <v xml:space="preserve"> GPON</v>
      </c>
      <c r="B32" s="1332" t="str">
        <f t="shared" si="1"/>
        <v>OLT</v>
      </c>
      <c r="C32" s="396" t="str">
        <f t="shared" si="1"/>
        <v>PON Transceivers</v>
      </c>
      <c r="D32" s="1330" t="str">
        <f t="shared" si="1"/>
        <v>all</v>
      </c>
      <c r="E32" s="233">
        <v>27.875400881113208</v>
      </c>
      <c r="F32" s="233">
        <v>27.054023445862683</v>
      </c>
      <c r="G32" s="233">
        <v>22.726422217880724</v>
      </c>
      <c r="H32" s="234">
        <v>22.468730531502054</v>
      </c>
      <c r="I32" s="233">
        <v>20.873349339735892</v>
      </c>
      <c r="J32" s="233">
        <v>20.840160881870997</v>
      </c>
      <c r="K32" s="909"/>
      <c r="L32" s="234"/>
      <c r="M32" s="233"/>
      <c r="N32" s="233"/>
      <c r="O32" s="909"/>
      <c r="P32" s="234"/>
      <c r="Q32" s="1612"/>
      <c r="R32" s="1612"/>
      <c r="S32" s="1612"/>
      <c r="T32" s="1614"/>
      <c r="U32" s="70"/>
      <c r="V32" s="70"/>
      <c r="W32" s="70"/>
      <c r="X32" s="70"/>
      <c r="Y32" s="70"/>
    </row>
    <row r="33" spans="1:25">
      <c r="A33" s="1364" t="str">
        <f t="shared" si="3"/>
        <v xml:space="preserve"> EPON</v>
      </c>
      <c r="B33" s="1333" t="str">
        <f t="shared" si="1"/>
        <v>OLT</v>
      </c>
      <c r="C33" s="770" t="str">
        <f t="shared" si="1"/>
        <v>PON Transceivers</v>
      </c>
      <c r="D33" s="1334" t="str">
        <f t="shared" si="1"/>
        <v>all</v>
      </c>
      <c r="E33" s="233">
        <v>20.310020983673677</v>
      </c>
      <c r="F33" s="233">
        <v>20.043549265106144</v>
      </c>
      <c r="G33" s="233">
        <v>17.846153846153847</v>
      </c>
      <c r="H33" s="234">
        <v>16.35483870967742</v>
      </c>
      <c r="I33" s="233">
        <v>16.258021390374335</v>
      </c>
      <c r="J33" s="233">
        <v>16.705596107055968</v>
      </c>
      <c r="K33" s="909"/>
      <c r="L33" s="234"/>
      <c r="M33" s="233"/>
      <c r="N33" s="233"/>
      <c r="O33" s="909"/>
      <c r="P33" s="234"/>
      <c r="Q33" s="1612"/>
      <c r="R33" s="1612"/>
      <c r="S33" s="1612"/>
      <c r="T33" s="1614"/>
      <c r="U33" s="70"/>
      <c r="V33" s="70"/>
      <c r="W33" s="70"/>
      <c r="X33" s="70"/>
      <c r="Y33" s="70"/>
    </row>
    <row r="34" spans="1:25">
      <c r="A34" s="1359" t="str">
        <f t="shared" si="3"/>
        <v xml:space="preserve">XG-PON </v>
      </c>
      <c r="B34" s="221" t="s">
        <v>439</v>
      </c>
      <c r="C34" s="769" t="s">
        <v>267</v>
      </c>
      <c r="D34" s="1335" t="s">
        <v>581</v>
      </c>
      <c r="E34" s="233"/>
      <c r="F34" s="233"/>
      <c r="G34" s="233"/>
      <c r="H34" s="234"/>
      <c r="I34" s="233">
        <v>60.588979361532296</v>
      </c>
      <c r="J34" s="233">
        <v>34.014255256877313</v>
      </c>
      <c r="K34" s="909"/>
      <c r="L34" s="234"/>
      <c r="M34" s="233"/>
      <c r="N34" s="233"/>
      <c r="O34" s="909"/>
      <c r="P34" s="234"/>
      <c r="Q34" s="1612"/>
      <c r="R34" s="1612"/>
      <c r="S34" s="1612"/>
      <c r="T34" s="1614"/>
      <c r="U34" s="70"/>
      <c r="V34" s="70"/>
      <c r="W34" s="70"/>
      <c r="X34" s="70"/>
      <c r="Y34" s="70"/>
    </row>
    <row r="35" spans="1:25">
      <c r="A35" s="1359" t="str">
        <f t="shared" si="3"/>
        <v xml:space="preserve">XG-PON </v>
      </c>
      <c r="B35" s="1336" t="s">
        <v>439</v>
      </c>
      <c r="C35" s="1337" t="s">
        <v>214</v>
      </c>
      <c r="D35" s="1338" t="s">
        <v>581</v>
      </c>
      <c r="E35" s="233"/>
      <c r="F35" s="233"/>
      <c r="G35" s="233"/>
      <c r="H35" s="234"/>
      <c r="I35" s="233"/>
      <c r="J35" s="233"/>
      <c r="K35" s="909"/>
      <c r="L35" s="234"/>
      <c r="M35" s="233"/>
      <c r="N35" s="233"/>
      <c r="O35" s="909"/>
      <c r="P35" s="234"/>
      <c r="Q35" s="1612"/>
      <c r="R35" s="1612"/>
      <c r="S35" s="1613"/>
      <c r="T35" s="1614"/>
      <c r="U35" s="70"/>
      <c r="V35" s="70"/>
      <c r="W35" s="70"/>
      <c r="X35" s="70"/>
      <c r="Y35" s="70"/>
    </row>
    <row r="36" spans="1:25">
      <c r="A36" s="1359" t="str">
        <f t="shared" si="3"/>
        <v xml:space="preserve">XGS-PON </v>
      </c>
      <c r="B36" s="1336" t="s">
        <v>266</v>
      </c>
      <c r="C36" s="769" t="s">
        <v>267</v>
      </c>
      <c r="D36" s="1338" t="s">
        <v>471</v>
      </c>
      <c r="E36" s="1346"/>
      <c r="F36" s="1346"/>
      <c r="G36" s="1346"/>
      <c r="H36" s="234"/>
      <c r="I36" s="233"/>
      <c r="J36" s="1346"/>
      <c r="K36" s="1346"/>
      <c r="L36" s="234"/>
      <c r="M36" s="233"/>
      <c r="N36" s="1346"/>
      <c r="O36" s="1346"/>
      <c r="P36" s="234"/>
      <c r="Q36" s="1612"/>
      <c r="R36" s="117"/>
      <c r="S36" s="1615"/>
      <c r="T36" s="1616"/>
    </row>
    <row r="37" spans="1:25">
      <c r="A37" s="1360" t="str">
        <f t="shared" si="3"/>
        <v>10G PON</v>
      </c>
      <c r="B37" s="645" t="str">
        <f t="shared" ref="B37:D43" si="4">B17</f>
        <v>OLT</v>
      </c>
      <c r="C37" s="943" t="str">
        <f t="shared" si="4"/>
        <v>PON Transceivers</v>
      </c>
      <c r="D37" s="1339" t="s">
        <v>471</v>
      </c>
      <c r="E37" s="240">
        <v>275.67020609854791</v>
      </c>
      <c r="F37" s="240">
        <v>224.23771494189739</v>
      </c>
      <c r="G37" s="240">
        <v>172.30656320166702</v>
      </c>
      <c r="H37" s="234">
        <v>164.35356067769973</v>
      </c>
      <c r="I37" s="233">
        <v>194.86664435286195</v>
      </c>
      <c r="J37" s="240">
        <v>178.11799348802961</v>
      </c>
      <c r="K37" s="910"/>
      <c r="L37" s="234"/>
      <c r="M37" s="233"/>
      <c r="N37" s="240"/>
      <c r="O37" s="910"/>
      <c r="P37" s="234"/>
      <c r="Q37" s="1612"/>
      <c r="R37" s="1613"/>
      <c r="S37" s="1613"/>
      <c r="T37" s="1614"/>
      <c r="U37" s="70"/>
      <c r="V37" s="70"/>
      <c r="W37" s="70"/>
      <c r="X37" s="70"/>
      <c r="Y37" s="70"/>
    </row>
    <row r="38" spans="1:25">
      <c r="A38" s="1362" t="str">
        <f t="shared" si="3"/>
        <v>NG-PON2</v>
      </c>
      <c r="B38" s="221" t="str">
        <f t="shared" si="4"/>
        <v>ONUs</v>
      </c>
      <c r="C38" s="396" t="str">
        <f t="shared" si="4"/>
        <v>PON Transceivers</v>
      </c>
      <c r="D38" s="1347" t="str">
        <f t="shared" si="4"/>
        <v>4x10G</v>
      </c>
      <c r="E38" s="1342"/>
      <c r="F38" s="1342"/>
      <c r="G38" s="1342"/>
      <c r="H38" s="234"/>
      <c r="I38" s="233"/>
      <c r="J38" s="1342"/>
      <c r="K38" s="1342"/>
      <c r="L38" s="234"/>
      <c r="M38" s="233"/>
      <c r="N38" s="1342"/>
      <c r="O38" s="1342"/>
      <c r="P38" s="234"/>
      <c r="Q38" s="1612"/>
      <c r="R38" s="1617"/>
      <c r="S38" s="1699"/>
      <c r="T38" s="1698"/>
    </row>
    <row r="39" spans="1:25">
      <c r="A39" s="1363" t="str">
        <f t="shared" si="3"/>
        <v>NG-PON2</v>
      </c>
      <c r="B39" s="237" t="str">
        <f t="shared" si="4"/>
        <v>OLT</v>
      </c>
      <c r="C39" s="770" t="str">
        <f t="shared" si="4"/>
        <v>PON Transceivers</v>
      </c>
      <c r="D39" s="1348" t="str">
        <f t="shared" si="4"/>
        <v>4x10G</v>
      </c>
      <c r="E39" s="1346"/>
      <c r="F39" s="1346"/>
      <c r="G39" s="1346"/>
      <c r="H39" s="234"/>
      <c r="I39" s="233"/>
      <c r="J39" s="1346"/>
      <c r="K39" s="1346"/>
      <c r="L39" s="234"/>
      <c r="M39" s="233"/>
      <c r="N39" s="1346"/>
      <c r="O39" s="1346"/>
      <c r="P39" s="234"/>
      <c r="Q39" s="1612"/>
      <c r="R39" s="117"/>
      <c r="S39" s="1699"/>
      <c r="T39" s="1698"/>
    </row>
    <row r="40" spans="1:25">
      <c r="A40" s="1362" t="str">
        <f t="shared" si="3"/>
        <v>25/50G PON</v>
      </c>
      <c r="B40" s="221" t="str">
        <f t="shared" si="4"/>
        <v>ONUs</v>
      </c>
      <c r="C40" s="396" t="str">
        <f t="shared" si="4"/>
        <v>PON Transceivers</v>
      </c>
      <c r="D40" s="1347" t="str">
        <f t="shared" si="4"/>
        <v>Nx25G</v>
      </c>
      <c r="E40" s="1342"/>
      <c r="F40" s="1342"/>
      <c r="G40" s="1342"/>
      <c r="H40" s="234"/>
      <c r="I40" s="233"/>
      <c r="J40" s="1342"/>
      <c r="K40" s="1342"/>
      <c r="L40" s="234"/>
      <c r="M40" s="233"/>
      <c r="N40" s="1342"/>
      <c r="O40" s="1342"/>
      <c r="P40" s="234"/>
      <c r="Q40" s="1612"/>
      <c r="R40" s="1617"/>
      <c r="S40" s="1699"/>
      <c r="T40" s="1698"/>
    </row>
    <row r="41" spans="1:25">
      <c r="A41" s="1363" t="str">
        <f t="shared" si="3"/>
        <v>25/50G PON</v>
      </c>
      <c r="B41" s="237" t="str">
        <f t="shared" si="4"/>
        <v>OLT</v>
      </c>
      <c r="C41" s="770" t="str">
        <f t="shared" si="4"/>
        <v>PON Transceivers</v>
      </c>
      <c r="D41" s="1348" t="str">
        <f t="shared" si="4"/>
        <v>Nx25G</v>
      </c>
      <c r="E41" s="1346"/>
      <c r="F41" s="1346"/>
      <c r="G41" s="1346"/>
      <c r="H41" s="234"/>
      <c r="I41" s="233"/>
      <c r="J41" s="1346"/>
      <c r="K41" s="1346"/>
      <c r="L41" s="234"/>
      <c r="M41" s="233"/>
      <c r="N41" s="1346"/>
      <c r="O41" s="1346"/>
      <c r="P41" s="234"/>
      <c r="Q41" s="1612"/>
      <c r="R41" s="117"/>
      <c r="S41" s="1699"/>
      <c r="T41" s="1698"/>
    </row>
    <row r="42" spans="1:25">
      <c r="A42" s="1361" t="str">
        <f t="shared" si="3"/>
        <v xml:space="preserve"> P2P</v>
      </c>
      <c r="B42" s="221" t="str">
        <f t="shared" si="4"/>
        <v>bi-directional</v>
      </c>
      <c r="C42" s="396" t="str">
        <f t="shared" si="4"/>
        <v>all</v>
      </c>
      <c r="D42" s="1343" t="str">
        <f t="shared" si="4"/>
        <v>2.5 Gbps</v>
      </c>
      <c r="E42" s="240">
        <v>16.222772277227723</v>
      </c>
      <c r="F42" s="240">
        <v>15.545454545454545</v>
      </c>
      <c r="G42" s="240">
        <v>14.828571428571429</v>
      </c>
      <c r="H42" s="234">
        <v>14.263157894736842</v>
      </c>
      <c r="I42" s="233">
        <v>14.189189189189189</v>
      </c>
      <c r="J42" s="240">
        <v>14.073529411764707</v>
      </c>
      <c r="K42" s="910"/>
      <c r="L42" s="234"/>
      <c r="M42" s="233"/>
      <c r="N42" s="240"/>
      <c r="O42" s="910"/>
      <c r="P42" s="234"/>
      <c r="Q42" s="1620"/>
      <c r="R42" s="1613"/>
      <c r="S42" s="1699"/>
      <c r="T42" s="1698"/>
    </row>
    <row r="43" spans="1:25" ht="13" thickBot="1">
      <c r="A43" s="1361" t="str">
        <f t="shared" si="3"/>
        <v xml:space="preserve"> P2P</v>
      </c>
      <c r="B43" s="237" t="str">
        <f t="shared" si="4"/>
        <v>bi-directional</v>
      </c>
      <c r="C43" s="770" t="str">
        <f t="shared" si="4"/>
        <v>SFP+</v>
      </c>
      <c r="D43" s="1332" t="str">
        <f t="shared" si="4"/>
        <v>10 Gbps</v>
      </c>
      <c r="E43" s="227">
        <v>47.744258418720953</v>
      </c>
      <c r="F43" s="227">
        <v>46.83704926579199</v>
      </c>
      <c r="G43" s="227">
        <v>39.663404701893484</v>
      </c>
      <c r="H43" s="228">
        <v>39.208901978314792</v>
      </c>
      <c r="I43" s="227">
        <v>35.524203730953623</v>
      </c>
      <c r="J43" s="227">
        <v>36.25040622415176</v>
      </c>
      <c r="K43" s="896"/>
      <c r="L43" s="228"/>
      <c r="M43" s="227"/>
      <c r="N43" s="227"/>
      <c r="O43" s="896"/>
      <c r="P43" s="228"/>
      <c r="Q43" s="1620"/>
      <c r="R43" s="1615"/>
      <c r="S43" s="1700"/>
      <c r="T43" s="1701"/>
    </row>
    <row r="44" spans="1:25" ht="13" thickBot="1">
      <c r="A44" s="1344" t="str">
        <f>A24</f>
        <v>TOTAL</v>
      </c>
      <c r="B44" s="1345"/>
      <c r="C44" s="1345"/>
      <c r="D44" s="771"/>
      <c r="E44" s="1195">
        <f>E64/E24</f>
        <v>20.37604286546971</v>
      </c>
      <c r="F44" s="1195">
        <f>F64/F24</f>
        <v>18.989424130156703</v>
      </c>
      <c r="G44" s="1195">
        <f>G64/G24</f>
        <v>16.147415269820652</v>
      </c>
      <c r="H44" s="1198">
        <f>H64/H24</f>
        <v>17.150619030758669</v>
      </c>
      <c r="I44" s="1195">
        <v>38</v>
      </c>
      <c r="J44" s="1195">
        <v>37</v>
      </c>
      <c r="K44" s="1349"/>
      <c r="L44" s="1198"/>
      <c r="M44" s="1195"/>
      <c r="N44" s="1195"/>
      <c r="O44" s="1349"/>
      <c r="P44" s="1198"/>
      <c r="Q44" s="1409"/>
      <c r="R44" s="1409"/>
      <c r="S44" s="1409"/>
      <c r="T44" s="1410"/>
    </row>
    <row r="46" spans="1:25" ht="15.5">
      <c r="O46" s="1019"/>
      <c r="P46"/>
      <c r="Q46" s="1019"/>
      <c r="R46" s="14"/>
      <c r="S46" s="1019"/>
      <c r="T46" s="14"/>
    </row>
    <row r="47" spans="1:25" ht="16" thickBot="1">
      <c r="A47" s="768" t="str">
        <f>A3</f>
        <v>FTTx Modules</v>
      </c>
      <c r="F47" s="762"/>
      <c r="G47" s="762"/>
      <c r="H47" s="762"/>
      <c r="I47" s="1729" t="s">
        <v>207</v>
      </c>
      <c r="J47" s="762"/>
      <c r="K47" s="762"/>
      <c r="L47" s="762"/>
      <c r="M47" s="702"/>
      <c r="N47" s="702"/>
      <c r="O47" s="733" t="str">
        <f>I47</f>
        <v>Sales: Actual Data</v>
      </c>
      <c r="Q47"/>
      <c r="R47"/>
      <c r="S47"/>
      <c r="T47"/>
    </row>
    <row r="48" spans="1:25" ht="13.5" thickBot="1">
      <c r="A48" s="772" t="str">
        <f t="shared" ref="A48:D53" si="5">A28</f>
        <v>Type</v>
      </c>
      <c r="B48" s="773" t="str">
        <f t="shared" si="5"/>
        <v>Application</v>
      </c>
      <c r="C48" s="773" t="str">
        <f t="shared" si="5"/>
        <v>Products</v>
      </c>
      <c r="D48" s="774" t="str">
        <f t="shared" si="5"/>
        <v>Data Rate</v>
      </c>
      <c r="E48" s="136" t="s">
        <v>129</v>
      </c>
      <c r="F48" s="137" t="s">
        <v>130</v>
      </c>
      <c r="G48" s="137" t="s">
        <v>131</v>
      </c>
      <c r="H48" s="142" t="s">
        <v>132</v>
      </c>
      <c r="I48" s="136" t="str">
        <f t="shared" ref="I48:N48" si="6">I8</f>
        <v>1Q 18</v>
      </c>
      <c r="J48" s="137" t="str">
        <f t="shared" si="6"/>
        <v>2Q 18</v>
      </c>
      <c r="K48" s="137" t="str">
        <f t="shared" si="6"/>
        <v>3Q 18</v>
      </c>
      <c r="L48" s="142" t="str">
        <f t="shared" si="6"/>
        <v>4Q 18</v>
      </c>
      <c r="M48" s="136" t="str">
        <f t="shared" si="6"/>
        <v>1Q 19</v>
      </c>
      <c r="N48" s="137" t="str">
        <f t="shared" si="6"/>
        <v>2Q 19</v>
      </c>
      <c r="O48" s="1048" t="s">
        <v>139</v>
      </c>
      <c r="P48" s="142" t="s">
        <v>140</v>
      </c>
      <c r="Q48" s="136" t="s">
        <v>141</v>
      </c>
      <c r="R48" s="137" t="s">
        <v>142</v>
      </c>
      <c r="S48" s="1048" t="s">
        <v>143</v>
      </c>
      <c r="T48" s="142" t="s">
        <v>144</v>
      </c>
    </row>
    <row r="49" spans="1:20" ht="15" customHeight="1">
      <c r="A49" s="1328" t="str">
        <f t="shared" ref="A49:A63" si="7">A9</f>
        <v>GPON/EPON</v>
      </c>
      <c r="B49" s="1327" t="str">
        <f t="shared" si="5"/>
        <v>ONU</v>
      </c>
      <c r="C49" s="1328" t="str">
        <f t="shared" si="5"/>
        <v>BOSAs</v>
      </c>
      <c r="D49" s="1329" t="str">
        <f t="shared" si="5"/>
        <v>up to 2.5G</v>
      </c>
      <c r="E49" s="230">
        <f t="shared" ref="E49:R54" si="8">E29*E9</f>
        <v>41710343.829459205</v>
      </c>
      <c r="F49" s="230">
        <f t="shared" si="8"/>
        <v>37707258.920689009</v>
      </c>
      <c r="G49" s="283">
        <f t="shared" si="8"/>
        <v>27961599.199999999</v>
      </c>
      <c r="H49" s="404">
        <f t="shared" si="8"/>
        <v>28627988.800000001</v>
      </c>
      <c r="I49" s="229">
        <f t="shared" si="8"/>
        <v>39068002.417647034</v>
      </c>
      <c r="J49" s="230">
        <f t="shared" si="8"/>
        <v>40490753.331386864</v>
      </c>
      <c r="K49" s="230"/>
      <c r="L49" s="404"/>
      <c r="M49" s="229"/>
      <c r="N49" s="1049"/>
      <c r="O49" s="1049"/>
      <c r="P49" s="404"/>
      <c r="Q49" s="229"/>
      <c r="R49" s="1049"/>
      <c r="S49" s="1049"/>
      <c r="T49" s="404"/>
    </row>
    <row r="50" spans="1:20">
      <c r="A50" s="1365" t="str">
        <f t="shared" si="7"/>
        <v xml:space="preserve"> GPON</v>
      </c>
      <c r="B50" s="221" t="str">
        <f t="shared" si="5"/>
        <v>ONU</v>
      </c>
      <c r="C50" s="396" t="str">
        <f t="shared" si="5"/>
        <v>PON Transceivers</v>
      </c>
      <c r="D50" s="1330" t="str">
        <f t="shared" si="5"/>
        <v>all</v>
      </c>
      <c r="E50" s="236">
        <f t="shared" si="8"/>
        <v>19141791.354150001</v>
      </c>
      <c r="F50" s="236">
        <f t="shared" si="8"/>
        <v>17604933.849744</v>
      </c>
      <c r="G50" s="275">
        <f t="shared" si="8"/>
        <v>10096400</v>
      </c>
      <c r="H50" s="258">
        <f t="shared" si="8"/>
        <v>8960310</v>
      </c>
      <c r="I50" s="235">
        <f t="shared" si="8"/>
        <v>20779499.999999993</v>
      </c>
      <c r="J50" s="236">
        <f t="shared" si="8"/>
        <v>17233000.000000004</v>
      </c>
      <c r="K50" s="236"/>
      <c r="L50" s="258"/>
      <c r="M50" s="235"/>
      <c r="N50" s="236"/>
      <c r="O50" s="236"/>
      <c r="P50" s="258"/>
      <c r="Q50" s="235"/>
      <c r="R50" s="236"/>
      <c r="S50" s="236"/>
      <c r="T50" s="258"/>
    </row>
    <row r="51" spans="1:20">
      <c r="A51" s="1364" t="str">
        <f t="shared" si="7"/>
        <v xml:space="preserve"> EPON</v>
      </c>
      <c r="B51" s="237" t="str">
        <f t="shared" si="5"/>
        <v>ONU</v>
      </c>
      <c r="C51" s="769" t="str">
        <f t="shared" si="5"/>
        <v>PON Transceivers</v>
      </c>
      <c r="D51" s="1331" t="str">
        <f t="shared" si="5"/>
        <v>all</v>
      </c>
      <c r="E51" s="236">
        <f t="shared" si="8"/>
        <v>1948890</v>
      </c>
      <c r="F51" s="236">
        <f t="shared" si="8"/>
        <v>2132804</v>
      </c>
      <c r="G51" s="275">
        <f t="shared" si="8"/>
        <v>1133357</v>
      </c>
      <c r="H51" s="258">
        <f t="shared" si="8"/>
        <v>1248705</v>
      </c>
      <c r="I51" s="235">
        <f t="shared" si="8"/>
        <v>1528309</v>
      </c>
      <c r="J51" s="236">
        <f t="shared" si="8"/>
        <v>1133879</v>
      </c>
      <c r="K51" s="236"/>
      <c r="L51" s="258"/>
      <c r="M51" s="235"/>
      <c r="N51" s="236"/>
      <c r="O51" s="236"/>
      <c r="P51" s="258"/>
      <c r="Q51" s="235"/>
      <c r="R51" s="236"/>
      <c r="S51" s="236"/>
      <c r="T51" s="258"/>
    </row>
    <row r="52" spans="1:20">
      <c r="A52" s="1365" t="str">
        <f t="shared" si="7"/>
        <v xml:space="preserve"> GPON</v>
      </c>
      <c r="B52" s="1332" t="str">
        <f t="shared" si="5"/>
        <v>OLT</v>
      </c>
      <c r="C52" s="396" t="str">
        <f t="shared" si="5"/>
        <v>PON Transceivers</v>
      </c>
      <c r="D52" s="1330" t="str">
        <f t="shared" si="5"/>
        <v>all</v>
      </c>
      <c r="E52" s="236">
        <f t="shared" si="8"/>
        <v>23216947.512064211</v>
      </c>
      <c r="F52" s="236">
        <f t="shared" si="8"/>
        <v>22447561.927759089</v>
      </c>
      <c r="G52" s="275">
        <f t="shared" si="8"/>
        <v>13700803.172784917</v>
      </c>
      <c r="H52" s="258">
        <f t="shared" si="8"/>
        <v>13426686.712731104</v>
      </c>
      <c r="I52" s="235">
        <f t="shared" si="8"/>
        <v>15341911.764705881</v>
      </c>
      <c r="J52" s="236">
        <f t="shared" si="8"/>
        <v>15317518.248175183</v>
      </c>
      <c r="K52" s="236"/>
      <c r="L52" s="258"/>
      <c r="M52" s="235"/>
      <c r="N52" s="236"/>
      <c r="O52" s="236"/>
      <c r="P52" s="258"/>
      <c r="Q52" s="235"/>
      <c r="R52" s="236"/>
      <c r="S52" s="236"/>
      <c r="T52" s="258"/>
    </row>
    <row r="53" spans="1:20">
      <c r="A53" s="1364" t="str">
        <f t="shared" si="7"/>
        <v xml:space="preserve"> EPON</v>
      </c>
      <c r="B53" s="1333" t="str">
        <f t="shared" si="5"/>
        <v>OLT</v>
      </c>
      <c r="C53" s="770" t="str">
        <f t="shared" si="5"/>
        <v>PON Transceivers</v>
      </c>
      <c r="D53" s="1334" t="str">
        <f t="shared" si="5"/>
        <v>all</v>
      </c>
      <c r="E53" s="236">
        <f t="shared" si="8"/>
        <v>2376272.4550898201</v>
      </c>
      <c r="F53" s="236">
        <f t="shared" si="8"/>
        <v>1984311.3772455081</v>
      </c>
      <c r="G53" s="275">
        <f t="shared" si="8"/>
        <v>1160000</v>
      </c>
      <c r="H53" s="258">
        <f t="shared" si="8"/>
        <v>1014000</v>
      </c>
      <c r="I53" s="235">
        <f t="shared" si="8"/>
        <v>894191.17647058843</v>
      </c>
      <c r="J53" s="236">
        <f t="shared" si="8"/>
        <v>751751.82481751859</v>
      </c>
      <c r="K53" s="236"/>
      <c r="L53" s="258"/>
      <c r="M53" s="235"/>
      <c r="N53" s="236"/>
      <c r="O53" s="236"/>
      <c r="P53" s="258"/>
      <c r="Q53" s="235"/>
      <c r="R53" s="236"/>
      <c r="S53" s="236"/>
      <c r="T53" s="258"/>
    </row>
    <row r="54" spans="1:20">
      <c r="A54" s="1359" t="str">
        <f t="shared" si="7"/>
        <v xml:space="preserve">XG-PON </v>
      </c>
      <c r="B54" s="221" t="s">
        <v>439</v>
      </c>
      <c r="C54" s="769" t="s">
        <v>267</v>
      </c>
      <c r="D54" s="1335" t="s">
        <v>581</v>
      </c>
      <c r="E54" s="236"/>
      <c r="F54" s="236"/>
      <c r="G54" s="275"/>
      <c r="H54" s="258"/>
      <c r="I54" s="235">
        <f t="shared" si="8"/>
        <v>7573016.5303979218</v>
      </c>
      <c r="J54" s="236">
        <f t="shared" si="8"/>
        <v>9305245.7963686697</v>
      </c>
      <c r="K54" s="236"/>
      <c r="L54" s="258"/>
      <c r="M54" s="235"/>
      <c r="N54" s="236"/>
      <c r="O54" s="236"/>
      <c r="P54" s="258"/>
      <c r="Q54" s="235"/>
      <c r="R54" s="236"/>
      <c r="S54" s="236"/>
      <c r="T54" s="258"/>
    </row>
    <row r="55" spans="1:20">
      <c r="A55" s="1359" t="str">
        <f t="shared" si="7"/>
        <v xml:space="preserve">XG-PON </v>
      </c>
      <c r="B55" s="1336" t="s">
        <v>439</v>
      </c>
      <c r="C55" s="1358" t="s">
        <v>214</v>
      </c>
      <c r="D55" s="1338" t="s">
        <v>581</v>
      </c>
      <c r="E55" s="236"/>
      <c r="F55" s="236"/>
      <c r="G55" s="275"/>
      <c r="H55" s="258"/>
      <c r="I55" s="235"/>
      <c r="J55" s="236"/>
      <c r="K55" s="236"/>
      <c r="L55" s="258"/>
      <c r="M55" s="235"/>
      <c r="N55" s="236"/>
      <c r="O55" s="236"/>
      <c r="P55" s="258"/>
      <c r="Q55" s="235"/>
      <c r="R55" s="236"/>
      <c r="S55" s="236"/>
      <c r="T55" s="258"/>
    </row>
    <row r="56" spans="1:20">
      <c r="A56" s="1359" t="str">
        <f t="shared" si="7"/>
        <v xml:space="preserve">XGS-PON </v>
      </c>
      <c r="B56" s="1336" t="s">
        <v>266</v>
      </c>
      <c r="C56" s="769" t="s">
        <v>267</v>
      </c>
      <c r="D56" s="1338" t="s">
        <v>471</v>
      </c>
      <c r="E56" s="236"/>
      <c r="F56" s="236"/>
      <c r="G56" s="275"/>
      <c r="H56" s="258"/>
      <c r="I56" s="235"/>
      <c r="J56" s="236"/>
      <c r="K56" s="236"/>
      <c r="L56" s="258"/>
      <c r="M56" s="235"/>
      <c r="N56" s="236"/>
      <c r="O56" s="236"/>
      <c r="P56" s="258"/>
      <c r="Q56" s="235"/>
      <c r="R56" s="236"/>
      <c r="S56" s="236"/>
      <c r="T56" s="258"/>
    </row>
    <row r="57" spans="1:20">
      <c r="A57" s="1360" t="str">
        <f t="shared" si="7"/>
        <v>10G PON</v>
      </c>
      <c r="B57" s="645" t="str">
        <f t="shared" ref="B57:D63" si="9">B37</f>
        <v>OLT</v>
      </c>
      <c r="C57" s="943" t="str">
        <f t="shared" si="9"/>
        <v>PON Transceivers</v>
      </c>
      <c r="D57" s="1339" t="s">
        <v>471</v>
      </c>
      <c r="E57" s="269">
        <f t="shared" ref="E57:R61" si="10">E37*E17</f>
        <v>49133252.173356391</v>
      </c>
      <c r="F57" s="269">
        <f t="shared" si="10"/>
        <v>47183203.027214281</v>
      </c>
      <c r="G57" s="249">
        <f t="shared" si="10"/>
        <v>45997064.740121812</v>
      </c>
      <c r="H57" s="258">
        <f t="shared" si="10"/>
        <v>53393212.55024296</v>
      </c>
      <c r="I57" s="235">
        <f t="shared" si="10"/>
        <v>19895884.388427205</v>
      </c>
      <c r="J57" s="269">
        <f t="shared" si="10"/>
        <v>22761698.387835305</v>
      </c>
      <c r="K57" s="269"/>
      <c r="L57" s="258"/>
      <c r="M57" s="235"/>
      <c r="N57" s="269"/>
      <c r="O57" s="269"/>
      <c r="P57" s="258"/>
      <c r="Q57" s="235"/>
      <c r="R57" s="269"/>
      <c r="S57" s="269"/>
      <c r="T57" s="258"/>
    </row>
    <row r="58" spans="1:20">
      <c r="A58" s="1362" t="str">
        <f t="shared" si="7"/>
        <v>NG-PON2</v>
      </c>
      <c r="B58" s="221" t="str">
        <f t="shared" si="9"/>
        <v>ONUs</v>
      </c>
      <c r="C58" s="396" t="str">
        <f t="shared" si="9"/>
        <v>PON Transceivers</v>
      </c>
      <c r="D58" s="1347" t="str">
        <f t="shared" si="9"/>
        <v>4x10G</v>
      </c>
      <c r="E58" s="269"/>
      <c r="F58" s="269"/>
      <c r="G58" s="249"/>
      <c r="H58" s="258"/>
      <c r="I58" s="235"/>
      <c r="J58" s="269"/>
      <c r="K58" s="269"/>
      <c r="L58" s="258"/>
      <c r="M58" s="235"/>
      <c r="N58" s="269"/>
      <c r="O58" s="269"/>
      <c r="P58" s="258"/>
      <c r="Q58" s="235"/>
      <c r="R58" s="269"/>
      <c r="S58" s="269"/>
      <c r="T58" s="258"/>
    </row>
    <row r="59" spans="1:20">
      <c r="A59" s="1363" t="str">
        <f t="shared" si="7"/>
        <v>NG-PON2</v>
      </c>
      <c r="B59" s="237" t="str">
        <f t="shared" si="9"/>
        <v>OLT</v>
      </c>
      <c r="C59" s="770" t="str">
        <f t="shared" si="9"/>
        <v>PON Transceivers</v>
      </c>
      <c r="D59" s="1348" t="str">
        <f t="shared" si="9"/>
        <v>4x10G</v>
      </c>
      <c r="E59" s="269"/>
      <c r="F59" s="269"/>
      <c r="G59" s="249"/>
      <c r="H59" s="258"/>
      <c r="I59" s="235"/>
      <c r="J59" s="269"/>
      <c r="K59" s="269"/>
      <c r="L59" s="258"/>
      <c r="M59" s="235"/>
      <c r="N59" s="269"/>
      <c r="O59" s="269"/>
      <c r="P59" s="258"/>
      <c r="Q59" s="235"/>
      <c r="R59" s="269"/>
      <c r="S59" s="269"/>
      <c r="T59" s="258"/>
    </row>
    <row r="60" spans="1:20">
      <c r="A60" s="1362" t="str">
        <f t="shared" si="7"/>
        <v>25/50G PON</v>
      </c>
      <c r="B60" s="221" t="str">
        <f t="shared" si="9"/>
        <v>ONUs</v>
      </c>
      <c r="C60" s="396" t="str">
        <f t="shared" si="9"/>
        <v>PON Transceivers</v>
      </c>
      <c r="D60" s="1347" t="str">
        <f t="shared" si="9"/>
        <v>Nx25G</v>
      </c>
      <c r="E60" s="1346"/>
      <c r="F60" s="1346"/>
      <c r="G60" s="1346"/>
      <c r="H60" s="258"/>
      <c r="I60" s="235"/>
      <c r="J60" s="1346"/>
      <c r="K60" s="1346"/>
      <c r="L60" s="258"/>
      <c r="M60" s="235"/>
      <c r="N60" s="1346"/>
      <c r="O60" s="1346"/>
      <c r="P60" s="258"/>
      <c r="Q60" s="235"/>
      <c r="R60" s="269"/>
      <c r="S60" s="269"/>
      <c r="T60" s="258"/>
    </row>
    <row r="61" spans="1:20">
      <c r="A61" s="1363" t="str">
        <f t="shared" si="7"/>
        <v>25/50G PON</v>
      </c>
      <c r="B61" s="237" t="str">
        <f t="shared" si="9"/>
        <v>OLT</v>
      </c>
      <c r="C61" s="770" t="str">
        <f t="shared" si="9"/>
        <v>PON Transceivers</v>
      </c>
      <c r="D61" s="1348" t="str">
        <f t="shared" si="9"/>
        <v>Nx25G</v>
      </c>
      <c r="E61" s="1346"/>
      <c r="F61" s="1346"/>
      <c r="G61" s="1346"/>
      <c r="H61" s="258"/>
      <c r="I61" s="235"/>
      <c r="J61" s="1346"/>
      <c r="K61" s="1346"/>
      <c r="L61" s="258"/>
      <c r="M61" s="235"/>
      <c r="N61" s="1346"/>
      <c r="O61" s="1346"/>
      <c r="P61" s="258"/>
      <c r="Q61" s="235"/>
      <c r="R61" s="269"/>
      <c r="S61" s="269"/>
      <c r="T61" s="258"/>
    </row>
    <row r="62" spans="1:20">
      <c r="A62" s="1361" t="str">
        <f t="shared" si="7"/>
        <v xml:space="preserve"> P2P</v>
      </c>
      <c r="B62" s="221" t="str">
        <f t="shared" si="9"/>
        <v>bi-directional</v>
      </c>
      <c r="C62" s="396" t="str">
        <f t="shared" si="9"/>
        <v>all</v>
      </c>
      <c r="D62" s="1343" t="str">
        <f t="shared" si="9"/>
        <v>2.5 Gbps</v>
      </c>
      <c r="E62" s="236">
        <f t="shared" ref="E62:P63" si="11">E42*E22</f>
        <v>3277000</v>
      </c>
      <c r="F62" s="236">
        <f t="shared" si="11"/>
        <v>3420000</v>
      </c>
      <c r="G62" s="275">
        <f t="shared" si="11"/>
        <v>2595000</v>
      </c>
      <c r="H62" s="258">
        <f t="shared" si="11"/>
        <v>2710000</v>
      </c>
      <c r="I62" s="235">
        <f t="shared" si="11"/>
        <v>4200000</v>
      </c>
      <c r="J62" s="236">
        <f t="shared" si="11"/>
        <v>5742000</v>
      </c>
      <c r="K62" s="236"/>
      <c r="L62" s="258"/>
      <c r="M62" s="235"/>
      <c r="N62" s="236"/>
      <c r="O62" s="236"/>
      <c r="P62" s="258"/>
      <c r="Q62" s="235"/>
      <c r="R62" s="269"/>
      <c r="S62" s="269"/>
      <c r="T62" s="258"/>
    </row>
    <row r="63" spans="1:20" ht="13" thickBot="1">
      <c r="A63" s="1361" t="str">
        <f t="shared" si="7"/>
        <v xml:space="preserve"> P2P</v>
      </c>
      <c r="B63" s="237" t="str">
        <f t="shared" si="9"/>
        <v>bi-directional</v>
      </c>
      <c r="C63" s="770" t="str">
        <f t="shared" si="9"/>
        <v>SFP+</v>
      </c>
      <c r="D63" s="1332" t="str">
        <f t="shared" si="9"/>
        <v>10 Gbps</v>
      </c>
      <c r="E63" s="947">
        <f t="shared" si="11"/>
        <v>3513309</v>
      </c>
      <c r="F63" s="236">
        <f t="shared" si="11"/>
        <v>5390476</v>
      </c>
      <c r="G63" s="275">
        <f t="shared" si="11"/>
        <v>4421953.9999999991</v>
      </c>
      <c r="H63" s="258">
        <f t="shared" si="11"/>
        <v>4473226</v>
      </c>
      <c r="I63" s="1352">
        <f t="shared" si="11"/>
        <v>3741942</v>
      </c>
      <c r="J63" s="236">
        <f t="shared" si="11"/>
        <v>8633723</v>
      </c>
      <c r="K63" s="236"/>
      <c r="L63" s="258"/>
      <c r="M63" s="1352"/>
      <c r="N63" s="236"/>
      <c r="O63" s="236"/>
      <c r="P63" s="258"/>
      <c r="Q63" s="235"/>
      <c r="R63" s="269"/>
      <c r="S63" s="269"/>
      <c r="T63" s="258"/>
    </row>
    <row r="64" spans="1:20" ht="13" thickBot="1">
      <c r="A64" s="1344" t="str">
        <f>A44</f>
        <v>TOTAL</v>
      </c>
      <c r="B64" s="1345"/>
      <c r="C64" s="1345"/>
      <c r="D64" s="771"/>
      <c r="E64" s="332">
        <f t="shared" ref="E64:P64" si="12">SUM(E49:E63)</f>
        <v>144317806.32411963</v>
      </c>
      <c r="F64" s="332">
        <f t="shared" si="12"/>
        <v>137870549.10265189</v>
      </c>
      <c r="G64" s="332">
        <f t="shared" si="12"/>
        <v>107066178.11290672</v>
      </c>
      <c r="H64" s="333">
        <f t="shared" si="12"/>
        <v>113854129.06297407</v>
      </c>
      <c r="I64" s="243">
        <f t="shared" si="12"/>
        <v>113022757.27764863</v>
      </c>
      <c r="J64" s="332">
        <f t="shared" si="12"/>
        <v>121369569.58858356</v>
      </c>
      <c r="K64" s="332"/>
      <c r="L64" s="333"/>
      <c r="M64" s="243"/>
      <c r="N64" s="332"/>
      <c r="O64" s="332"/>
      <c r="P64" s="333"/>
      <c r="Q64" s="243"/>
      <c r="R64" s="332"/>
      <c r="S64" s="332"/>
      <c r="T64" s="333"/>
    </row>
    <row r="65" spans="5:20">
      <c r="E65" s="155"/>
      <c r="F65" s="155">
        <f t="shared" ref="F65:H65" si="13">F64/E64-1</f>
        <v>-4.467402454128222E-2</v>
      </c>
      <c r="G65" s="155">
        <f t="shared" si="13"/>
        <v>-0.22342966783145024</v>
      </c>
      <c r="H65" s="155">
        <f t="shared" si="13"/>
        <v>6.3399582106210106E-2</v>
      </c>
      <c r="I65" s="155">
        <f>I64/H64-1</f>
        <v>-7.3020784767989788E-3</v>
      </c>
      <c r="J65" s="155">
        <f>J64/I64-1</f>
        <v>7.3850722739230212E-2</v>
      </c>
      <c r="K65" s="155"/>
      <c r="L65" s="155"/>
      <c r="M65" s="155"/>
      <c r="N65" s="155"/>
      <c r="O65" s="155"/>
      <c r="P65" s="155"/>
      <c r="Q65" s="155"/>
      <c r="R65" s="155"/>
      <c r="S65" s="155"/>
      <c r="T65" s="155"/>
    </row>
    <row r="67" spans="5:20">
      <c r="L67" s="122">
        <f>SUM(I64:L64)</f>
        <v>234392326.86623219</v>
      </c>
      <c r="P67" s="122"/>
    </row>
    <row r="68" spans="5:20">
      <c r="P68" s="1353"/>
    </row>
    <row r="70" spans="5:20">
      <c r="Q70" s="127"/>
      <c r="R70" s="127"/>
      <c r="S70" s="127"/>
      <c r="T70" s="127"/>
    </row>
  </sheetData>
  <pageMargins left="0.75" right="0.75" top="1" bottom="1" header="0.5" footer="0.5"/>
  <pageSetup orientation="portrait" horizontalDpi="300" verticalDpi="300" r:id="rId1"/>
  <headerFooter alignWithMargins="0"/>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CFFCC"/>
  </sheetPr>
  <dimension ref="A1:S99"/>
  <sheetViews>
    <sheetView showGridLines="0" zoomScale="70" zoomScaleNormal="70" zoomScalePageLayoutView="80" workbookViewId="0">
      <pane xSplit="7" ySplit="8" topLeftCell="H9" activePane="bottomRight" state="frozen"/>
      <selection activeCell="G54" sqref="G54"/>
      <selection pane="topRight" activeCell="G54" sqref="G54"/>
      <selection pane="bottomLeft" activeCell="G54" sqref="G54"/>
      <selection pane="bottomRight" activeCell="L5" sqref="L5"/>
    </sheetView>
  </sheetViews>
  <sheetFormatPr defaultColWidth="8.6328125" defaultRowHeight="12.5" outlineLevelCol="1"/>
  <cols>
    <col min="1" max="1" width="22.1796875" style="45" customWidth="1"/>
    <col min="2" max="2" width="12" style="45" customWidth="1"/>
    <col min="3" max="3" width="13.453125" style="45" customWidth="1"/>
    <col min="4" max="6" width="12" style="45" hidden="1" customWidth="1" outlineLevel="1"/>
    <col min="7" max="7" width="13.36328125" style="45" hidden="1" customWidth="1" outlineLevel="1"/>
    <col min="8" max="8" width="12" style="45" customWidth="1" collapsed="1"/>
    <col min="9" max="10" width="12" style="45" customWidth="1"/>
    <col min="11" max="11" width="13.81640625" style="45" customWidth="1"/>
    <col min="12" max="13" width="14.1796875" style="45" customWidth="1"/>
    <col min="14" max="15" width="13.81640625" style="45" customWidth="1"/>
    <col min="16" max="19" width="14.36328125" style="45" customWidth="1"/>
    <col min="20" max="16384" width="8.6328125" style="45"/>
  </cols>
  <sheetData>
    <row r="1" spans="1:19" ht="24.5" customHeight="1">
      <c r="A1" s="130" t="str">
        <f>Introduction!$B$1</f>
        <v>Vendor Survey Results through Q4 2020</v>
      </c>
    </row>
    <row r="2" spans="1:19" ht="17.5" customHeight="1">
      <c r="A2" s="352" t="str">
        <f>Introduction!$B$2</f>
        <v>Sample template for 2021</v>
      </c>
    </row>
    <row r="3" spans="1:19" ht="25" customHeight="1">
      <c r="A3" s="753" t="s">
        <v>463</v>
      </c>
    </row>
    <row r="5" spans="1:19" ht="15.5">
      <c r="A5" s="1020" t="s">
        <v>510</v>
      </c>
      <c r="N5" s="1019"/>
    </row>
    <row r="6" spans="1:19" ht="15.5">
      <c r="I6" s="14"/>
      <c r="N6" s="1019"/>
      <c r="O6"/>
      <c r="P6" s="1019"/>
      <c r="Q6" s="14"/>
      <c r="R6" s="1019"/>
      <c r="S6" s="14"/>
    </row>
    <row r="7" spans="1:19" ht="16" thickBot="1">
      <c r="A7" s="768" t="str">
        <f>A3</f>
        <v>Optical Transceivers for wireless fronthaul &amp; midhaul networks</v>
      </c>
      <c r="E7" s="762"/>
      <c r="F7" s="762"/>
      <c r="H7" s="1715" t="s">
        <v>206</v>
      </c>
      <c r="I7" s="762"/>
      <c r="J7" s="762"/>
      <c r="K7" s="762"/>
      <c r="L7" s="762"/>
      <c r="M7" s="762"/>
      <c r="N7" s="733" t="str">
        <f>H7</f>
        <v>Shipments: Actual Data</v>
      </c>
      <c r="P7"/>
      <c r="Q7"/>
      <c r="R7"/>
      <c r="S7"/>
    </row>
    <row r="8" spans="1:19" ht="13.5" thickBot="1">
      <c r="A8" s="562" t="s">
        <v>208</v>
      </c>
      <c r="B8" s="561" t="s">
        <v>220</v>
      </c>
      <c r="C8" s="563" t="s">
        <v>221</v>
      </c>
      <c r="D8" s="136" t="s">
        <v>129</v>
      </c>
      <c r="E8" s="137" t="s">
        <v>130</v>
      </c>
      <c r="F8" s="137" t="s">
        <v>131</v>
      </c>
      <c r="G8" s="137" t="s">
        <v>132</v>
      </c>
      <c r="H8" s="1716" t="s">
        <v>133</v>
      </c>
      <c r="I8" s="137" t="s">
        <v>134</v>
      </c>
      <c r="J8" s="137" t="s">
        <v>135</v>
      </c>
      <c r="K8" s="137" t="s">
        <v>136</v>
      </c>
      <c r="L8" s="1716" t="s">
        <v>137</v>
      </c>
      <c r="M8" s="137" t="s">
        <v>138</v>
      </c>
      <c r="N8" s="137" t="s">
        <v>139</v>
      </c>
      <c r="O8" s="137" t="s">
        <v>140</v>
      </c>
      <c r="P8" s="1716" t="s">
        <v>141</v>
      </c>
      <c r="Q8" s="137" t="s">
        <v>142</v>
      </c>
      <c r="R8" s="137" t="s">
        <v>143</v>
      </c>
      <c r="S8" s="137" t="s">
        <v>144</v>
      </c>
    </row>
    <row r="9" spans="1:19" ht="16.5" customHeight="1">
      <c r="A9" s="791" t="s">
        <v>217</v>
      </c>
      <c r="B9" s="264" t="s">
        <v>283</v>
      </c>
      <c r="C9" s="265" t="s">
        <v>231</v>
      </c>
      <c r="D9" s="266"/>
      <c r="E9" s="266"/>
      <c r="F9" s="412"/>
      <c r="G9" s="413"/>
      <c r="H9" s="1717"/>
      <c r="I9" s="266"/>
      <c r="J9" s="815"/>
      <c r="K9" s="816"/>
      <c r="L9" s="1717"/>
      <c r="M9" s="266"/>
      <c r="N9" s="815"/>
      <c r="O9" s="816"/>
      <c r="P9" s="1717"/>
      <c r="Q9" s="412"/>
      <c r="R9" s="815"/>
      <c r="S9" s="816"/>
    </row>
    <row r="10" spans="1:19" ht="16.5" customHeight="1">
      <c r="A10" s="776" t="s">
        <v>217</v>
      </c>
      <c r="B10" s="270" t="s">
        <v>284</v>
      </c>
      <c r="C10" s="271" t="s">
        <v>231</v>
      </c>
      <c r="D10" s="272">
        <v>50000</v>
      </c>
      <c r="E10" s="272">
        <v>40000</v>
      </c>
      <c r="F10" s="551"/>
      <c r="G10" s="552"/>
      <c r="H10" s="1718"/>
      <c r="I10" s="272"/>
      <c r="J10" s="817"/>
      <c r="K10" s="818"/>
      <c r="L10" s="1718"/>
      <c r="M10" s="272"/>
      <c r="N10" s="817"/>
      <c r="O10" s="818"/>
      <c r="P10" s="1718"/>
      <c r="Q10" s="1621"/>
      <c r="R10" s="817"/>
      <c r="S10" s="818"/>
    </row>
    <row r="11" spans="1:19" ht="16.5" customHeight="1" thickBot="1">
      <c r="A11" s="777" t="s">
        <v>217</v>
      </c>
      <c r="B11" s="270" t="s">
        <v>306</v>
      </c>
      <c r="C11" s="271" t="s">
        <v>231</v>
      </c>
      <c r="D11" s="277">
        <v>6500</v>
      </c>
      <c r="E11" s="277">
        <v>4700</v>
      </c>
      <c r="F11" s="553"/>
      <c r="G11" s="415"/>
      <c r="H11" s="1719"/>
      <c r="I11" s="277"/>
      <c r="J11" s="819"/>
      <c r="K11" s="820"/>
      <c r="L11" s="1719"/>
      <c r="M11" s="277"/>
      <c r="N11" s="819"/>
      <c r="O11" s="820"/>
      <c r="P11" s="1719"/>
      <c r="Q11" s="414"/>
      <c r="R11" s="819"/>
      <c r="S11" s="820"/>
    </row>
    <row r="12" spans="1:19" ht="16.5" customHeight="1">
      <c r="A12" s="778" t="s">
        <v>218</v>
      </c>
      <c r="B12" s="278" t="s">
        <v>283</v>
      </c>
      <c r="C12" s="279" t="s">
        <v>231</v>
      </c>
      <c r="D12" s="280"/>
      <c r="E12" s="280"/>
      <c r="F12" s="416"/>
      <c r="G12" s="417"/>
      <c r="H12" s="1720"/>
      <c r="I12" s="280"/>
      <c r="J12" s="821"/>
      <c r="K12" s="822"/>
      <c r="L12" s="1720"/>
      <c r="M12" s="280"/>
      <c r="N12" s="821"/>
      <c r="O12" s="822"/>
      <c r="P12" s="1720"/>
      <c r="Q12" s="416"/>
      <c r="R12" s="821"/>
      <c r="S12" s="822"/>
    </row>
    <row r="13" spans="1:19" ht="16.5" customHeight="1">
      <c r="A13" s="776" t="s">
        <v>218</v>
      </c>
      <c r="B13" s="270" t="s">
        <v>284</v>
      </c>
      <c r="C13" s="285" t="s">
        <v>231</v>
      </c>
      <c r="D13" s="286">
        <v>100500</v>
      </c>
      <c r="E13" s="286">
        <v>100300</v>
      </c>
      <c r="F13" s="210"/>
      <c r="G13" s="418"/>
      <c r="H13" s="1721"/>
      <c r="I13" s="286"/>
      <c r="J13" s="543"/>
      <c r="K13" s="823"/>
      <c r="L13" s="1721"/>
      <c r="M13" s="286"/>
      <c r="N13" s="543"/>
      <c r="O13" s="823"/>
      <c r="P13" s="1721"/>
      <c r="Q13" s="210"/>
      <c r="R13" s="543"/>
      <c r="S13" s="823"/>
    </row>
    <row r="14" spans="1:19" ht="16.5" customHeight="1" thickBot="1">
      <c r="A14" s="777" t="s">
        <v>218</v>
      </c>
      <c r="B14" s="287" t="s">
        <v>306</v>
      </c>
      <c r="C14" s="288" t="s">
        <v>231</v>
      </c>
      <c r="D14" s="948">
        <v>66722</v>
      </c>
      <c r="E14" s="948">
        <v>18122</v>
      </c>
      <c r="F14" s="761">
        <v>13000</v>
      </c>
      <c r="G14" s="415">
        <v>16000</v>
      </c>
      <c r="H14" s="1722">
        <v>51662</v>
      </c>
      <c r="I14" s="948">
        <v>39260</v>
      </c>
      <c r="J14" s="860"/>
      <c r="K14" s="876"/>
      <c r="L14" s="1722"/>
      <c r="M14" s="948"/>
      <c r="N14" s="860"/>
      <c r="O14" s="876"/>
      <c r="P14" s="1838"/>
      <c r="Q14" s="761"/>
      <c r="R14" s="761"/>
      <c r="S14" s="415"/>
    </row>
    <row r="15" spans="1:19" ht="16.5" customHeight="1">
      <c r="A15" s="778" t="s">
        <v>285</v>
      </c>
      <c r="B15" s="270" t="s">
        <v>283</v>
      </c>
      <c r="C15" s="271" t="s">
        <v>231</v>
      </c>
      <c r="D15" s="292">
        <v>481646</v>
      </c>
      <c r="E15" s="292">
        <v>560045</v>
      </c>
      <c r="F15" s="419">
        <v>440644</v>
      </c>
      <c r="G15" s="417">
        <v>295944</v>
      </c>
      <c r="H15" s="1723">
        <v>612603</v>
      </c>
      <c r="I15" s="292">
        <v>554165</v>
      </c>
      <c r="J15" s="861"/>
      <c r="K15" s="877"/>
      <c r="L15" s="1723"/>
      <c r="M15" s="292"/>
      <c r="N15" s="861"/>
      <c r="O15" s="877"/>
      <c r="P15" s="1839"/>
      <c r="Q15" s="419"/>
      <c r="R15" s="419"/>
      <c r="S15" s="417"/>
    </row>
    <row r="16" spans="1:19" ht="16.5" customHeight="1">
      <c r="A16" s="776" t="s">
        <v>285</v>
      </c>
      <c r="B16" s="270" t="s">
        <v>284</v>
      </c>
      <c r="C16" s="271" t="s">
        <v>231</v>
      </c>
      <c r="D16" s="286">
        <v>822007</v>
      </c>
      <c r="E16" s="286">
        <v>734090</v>
      </c>
      <c r="F16" s="210">
        <v>386443</v>
      </c>
      <c r="G16" s="418">
        <v>420628</v>
      </c>
      <c r="H16" s="1721">
        <v>427820</v>
      </c>
      <c r="I16" s="286">
        <v>568434</v>
      </c>
      <c r="J16" s="859"/>
      <c r="K16" s="878"/>
      <c r="L16" s="1721"/>
      <c r="M16" s="286"/>
      <c r="N16" s="859"/>
      <c r="O16" s="878"/>
      <c r="P16" s="1840"/>
      <c r="Q16" s="210"/>
      <c r="R16" s="210"/>
      <c r="S16" s="418"/>
    </row>
    <row r="17" spans="1:19" ht="16.5" customHeight="1" thickBot="1">
      <c r="A17" s="777" t="s">
        <v>285</v>
      </c>
      <c r="B17" s="270" t="s">
        <v>306</v>
      </c>
      <c r="C17" s="271" t="s">
        <v>231</v>
      </c>
      <c r="D17" s="277">
        <v>309682</v>
      </c>
      <c r="E17" s="277">
        <v>268610</v>
      </c>
      <c r="F17" s="414">
        <v>169368</v>
      </c>
      <c r="G17" s="415">
        <v>198081</v>
      </c>
      <c r="H17" s="1719">
        <v>228428</v>
      </c>
      <c r="I17" s="277">
        <v>253666</v>
      </c>
      <c r="J17" s="627"/>
      <c r="K17" s="876"/>
      <c r="L17" s="1719"/>
      <c r="M17" s="277"/>
      <c r="N17" s="627"/>
      <c r="O17" s="876"/>
      <c r="P17" s="1841"/>
      <c r="Q17" s="414"/>
      <c r="R17" s="414"/>
      <c r="S17" s="415"/>
    </row>
    <row r="18" spans="1:19" ht="16.5" customHeight="1">
      <c r="A18" s="778" t="s">
        <v>219</v>
      </c>
      <c r="B18" s="278" t="s">
        <v>283</v>
      </c>
      <c r="C18" s="279" t="s">
        <v>225</v>
      </c>
      <c r="D18" s="280"/>
      <c r="E18" s="280"/>
      <c r="F18" s="416"/>
      <c r="G18" s="417"/>
      <c r="H18" s="1720"/>
      <c r="I18" s="280"/>
      <c r="J18" s="879"/>
      <c r="K18" s="877"/>
      <c r="L18" s="1720"/>
      <c r="M18" s="280"/>
      <c r="N18" s="879"/>
      <c r="O18" s="877"/>
      <c r="P18" s="1842"/>
      <c r="Q18" s="416"/>
      <c r="R18" s="416"/>
      <c r="S18" s="417"/>
    </row>
    <row r="19" spans="1:19" ht="16.5" customHeight="1">
      <c r="A19" s="776" t="s">
        <v>219</v>
      </c>
      <c r="B19" s="270" t="s">
        <v>284</v>
      </c>
      <c r="C19" s="285" t="s">
        <v>225</v>
      </c>
      <c r="D19" s="286">
        <v>564498</v>
      </c>
      <c r="E19" s="286">
        <v>812345</v>
      </c>
      <c r="F19" s="210">
        <v>516279</v>
      </c>
      <c r="G19" s="418">
        <v>575887</v>
      </c>
      <c r="H19" s="1721">
        <v>858841</v>
      </c>
      <c r="I19" s="286">
        <v>1112455</v>
      </c>
      <c r="J19" s="859"/>
      <c r="K19" s="878"/>
      <c r="L19" s="1721"/>
      <c r="M19" s="286"/>
      <c r="N19" s="859"/>
      <c r="O19" s="878"/>
      <c r="P19" s="1840"/>
      <c r="Q19" s="210"/>
      <c r="R19" s="210"/>
      <c r="S19" s="418"/>
    </row>
    <row r="20" spans="1:19" s="70" customFormat="1" ht="16.5" customHeight="1" thickBot="1">
      <c r="A20" s="777" t="s">
        <v>219</v>
      </c>
      <c r="B20" s="287" t="s">
        <v>306</v>
      </c>
      <c r="C20" s="288" t="s">
        <v>225</v>
      </c>
      <c r="D20" s="760">
        <v>268584</v>
      </c>
      <c r="E20" s="760">
        <v>298521</v>
      </c>
      <c r="F20" s="761">
        <v>191498</v>
      </c>
      <c r="G20" s="787">
        <v>204629</v>
      </c>
      <c r="H20" s="1078">
        <v>347000</v>
      </c>
      <c r="I20" s="760">
        <v>431500</v>
      </c>
      <c r="J20" s="860"/>
      <c r="K20" s="880"/>
      <c r="L20" s="1078"/>
      <c r="M20" s="760"/>
      <c r="N20" s="860"/>
      <c r="O20" s="880"/>
      <c r="P20" s="1581"/>
      <c r="Q20" s="761"/>
      <c r="R20" s="761"/>
      <c r="S20" s="787"/>
    </row>
    <row r="21" spans="1:19" s="70" customFormat="1" ht="16.5" customHeight="1">
      <c r="A21" s="778" t="s">
        <v>461</v>
      </c>
      <c r="B21" s="278" t="s">
        <v>283</v>
      </c>
      <c r="C21" s="279" t="s">
        <v>348</v>
      </c>
      <c r="D21" s="403"/>
      <c r="E21" s="403"/>
      <c r="F21" s="780"/>
      <c r="G21" s="781"/>
      <c r="H21" s="1724"/>
      <c r="I21" s="403"/>
      <c r="J21" s="881"/>
      <c r="K21" s="882"/>
      <c r="L21" s="1724"/>
      <c r="M21" s="403"/>
      <c r="N21" s="881"/>
      <c r="O21" s="882"/>
      <c r="P21" s="1843"/>
      <c r="Q21" s="607"/>
      <c r="R21" s="780"/>
      <c r="S21" s="781"/>
    </row>
    <row r="22" spans="1:19" s="70" customFormat="1" ht="16.5" customHeight="1">
      <c r="A22" s="779" t="s">
        <v>462</v>
      </c>
      <c r="B22" s="270" t="s">
        <v>283</v>
      </c>
      <c r="C22" s="285" t="s">
        <v>348</v>
      </c>
      <c r="D22" s="183"/>
      <c r="E22" s="183"/>
      <c r="F22" s="648"/>
      <c r="G22" s="415"/>
      <c r="H22" s="1725">
        <v>3076</v>
      </c>
      <c r="I22" s="183">
        <v>16023</v>
      </c>
      <c r="J22" s="883"/>
      <c r="K22" s="876"/>
      <c r="L22" s="1725"/>
      <c r="M22" s="183"/>
      <c r="N22" s="883"/>
      <c r="O22" s="876"/>
      <c r="P22" s="1580"/>
      <c r="Q22" s="414"/>
      <c r="R22" s="648"/>
      <c r="S22" s="415"/>
    </row>
    <row r="23" spans="1:19" s="70" customFormat="1" ht="16.5" customHeight="1">
      <c r="A23" s="776" t="s">
        <v>441</v>
      </c>
      <c r="B23" s="270" t="s">
        <v>284</v>
      </c>
      <c r="C23" s="285" t="s">
        <v>348</v>
      </c>
      <c r="D23" s="183"/>
      <c r="E23" s="183"/>
      <c r="F23" s="648"/>
      <c r="G23" s="415"/>
      <c r="H23" s="1725">
        <v>6380</v>
      </c>
      <c r="I23" s="183">
        <v>6826</v>
      </c>
      <c r="J23" s="883"/>
      <c r="K23" s="876"/>
      <c r="L23" s="1725"/>
      <c r="M23" s="183"/>
      <c r="N23" s="883"/>
      <c r="O23" s="876"/>
      <c r="P23" s="1580"/>
      <c r="Q23" s="414"/>
      <c r="R23" s="648"/>
      <c r="S23" s="415"/>
    </row>
    <row r="24" spans="1:19" s="70" customFormat="1" ht="16.5" customHeight="1">
      <c r="A24" s="776" t="s">
        <v>441</v>
      </c>
      <c r="B24" s="270" t="s">
        <v>306</v>
      </c>
      <c r="C24" s="285" t="s">
        <v>618</v>
      </c>
      <c r="D24" s="183"/>
      <c r="E24" s="183"/>
      <c r="F24" s="648"/>
      <c r="G24" s="415"/>
      <c r="H24" s="183"/>
      <c r="I24" s="183"/>
      <c r="J24" s="648"/>
      <c r="K24" s="415"/>
      <c r="L24" s="183"/>
      <c r="M24" s="183"/>
      <c r="N24" s="648"/>
      <c r="O24" s="415"/>
      <c r="P24" s="414"/>
      <c r="Q24" s="414"/>
      <c r="R24" s="648"/>
      <c r="S24" s="415"/>
    </row>
    <row r="25" spans="1:19" s="70" customFormat="1" ht="16.5" customHeight="1" thickBot="1">
      <c r="A25" s="1470" t="s">
        <v>441</v>
      </c>
      <c r="B25" s="264" t="s">
        <v>231</v>
      </c>
      <c r="C25" s="1471" t="s">
        <v>607</v>
      </c>
      <c r="D25" s="183"/>
      <c r="E25" s="183"/>
      <c r="F25" s="414"/>
      <c r="G25" s="787"/>
      <c r="H25" s="1078"/>
      <c r="I25" s="183"/>
      <c r="J25" s="414"/>
      <c r="K25" s="787"/>
      <c r="L25" s="1078"/>
      <c r="M25" s="183"/>
      <c r="N25" s="414"/>
      <c r="O25" s="787"/>
      <c r="P25" s="1581"/>
      <c r="Q25" s="414"/>
      <c r="R25" s="414"/>
      <c r="S25" s="414"/>
    </row>
    <row r="26" spans="1:19" s="70" customFormat="1" ht="16.5" customHeight="1">
      <c r="A26" s="778" t="s">
        <v>541</v>
      </c>
      <c r="B26" s="1133" t="s">
        <v>542</v>
      </c>
      <c r="C26" s="279" t="s">
        <v>257</v>
      </c>
      <c r="D26" s="1472"/>
      <c r="E26" s="1472"/>
      <c r="F26" s="1473"/>
      <c r="G26" s="1474"/>
      <c r="H26" s="1726"/>
      <c r="I26" s="1472"/>
      <c r="J26" s="1475"/>
      <c r="K26" s="1476"/>
      <c r="L26" s="1726"/>
      <c r="M26" s="1472"/>
      <c r="N26" s="1496"/>
      <c r="O26" s="1497"/>
      <c r="P26" s="1844"/>
      <c r="Q26" s="1622"/>
      <c r="R26" s="1473"/>
      <c r="S26" s="1474"/>
    </row>
    <row r="27" spans="1:19" s="70" customFormat="1" ht="16.5" customHeight="1">
      <c r="A27" s="776" t="s">
        <v>541</v>
      </c>
      <c r="B27" s="1134" t="s">
        <v>543</v>
      </c>
      <c r="C27" s="285" t="s">
        <v>257</v>
      </c>
      <c r="D27" s="183"/>
      <c r="E27" s="183"/>
      <c r="F27" s="648"/>
      <c r="G27" s="415"/>
      <c r="H27" s="1725"/>
      <c r="I27" s="183"/>
      <c r="J27" s="827"/>
      <c r="K27" s="820"/>
      <c r="L27" s="1725"/>
      <c r="M27" s="183"/>
      <c r="N27" s="883"/>
      <c r="O27" s="876"/>
      <c r="P27" s="1580"/>
      <c r="Q27" s="414"/>
      <c r="R27" s="648"/>
      <c r="S27" s="415"/>
    </row>
    <row r="28" spans="1:19" s="70" customFormat="1" ht="16.5" customHeight="1" thickBot="1">
      <c r="A28" s="1477" t="s">
        <v>278</v>
      </c>
      <c r="B28" s="1478" t="s">
        <v>542</v>
      </c>
      <c r="C28" s="1479" t="s">
        <v>257</v>
      </c>
      <c r="D28" s="760"/>
      <c r="E28" s="760"/>
      <c r="F28" s="348"/>
      <c r="G28" s="787"/>
      <c r="H28" s="1078"/>
      <c r="I28" s="760"/>
      <c r="J28" s="828"/>
      <c r="K28" s="826"/>
      <c r="L28" s="1078"/>
      <c r="M28" s="760"/>
      <c r="N28" s="1045"/>
      <c r="O28" s="880"/>
      <c r="P28" s="1581"/>
      <c r="Q28" s="761"/>
      <c r="R28" s="348"/>
      <c r="S28" s="787"/>
    </row>
    <row r="29" spans="1:19" s="70" customFormat="1" ht="16.5" customHeight="1">
      <c r="A29" s="1854" t="s">
        <v>559</v>
      </c>
      <c r="B29" s="1855" t="s">
        <v>231</v>
      </c>
      <c r="C29" s="1856" t="s">
        <v>231</v>
      </c>
      <c r="D29" s="1883"/>
      <c r="E29" s="1883"/>
      <c r="F29" s="1624"/>
      <c r="G29" s="417"/>
      <c r="H29" s="1074">
        <v>23962</v>
      </c>
      <c r="I29" s="879">
        <v>24692</v>
      </c>
      <c r="J29" s="1884"/>
      <c r="K29" s="877"/>
      <c r="L29" s="1074"/>
      <c r="M29" s="879"/>
      <c r="N29" s="1884"/>
      <c r="O29" s="877"/>
      <c r="P29" s="1578"/>
      <c r="Q29" s="416"/>
      <c r="R29" s="1624"/>
      <c r="S29" s="417"/>
    </row>
    <row r="30" spans="1:19" s="70" customFormat="1" ht="16.5" customHeight="1">
      <c r="A30" s="1857" t="s">
        <v>560</v>
      </c>
      <c r="B30" s="1858" t="s">
        <v>231</v>
      </c>
      <c r="C30" s="1859" t="s">
        <v>231</v>
      </c>
      <c r="D30" s="1885"/>
      <c r="E30" s="1885"/>
      <c r="F30" s="1625"/>
      <c r="G30" s="1886"/>
      <c r="H30" s="1887"/>
      <c r="I30" s="1888"/>
      <c r="J30" s="1889"/>
      <c r="K30" s="1890"/>
      <c r="L30" s="1887"/>
      <c r="M30" s="1888"/>
      <c r="N30" s="1889"/>
      <c r="O30" s="1890"/>
      <c r="P30" s="1891"/>
      <c r="Q30" s="1892"/>
      <c r="R30" s="1625"/>
      <c r="S30" s="1886"/>
    </row>
    <row r="31" spans="1:19" s="70" customFormat="1" ht="16.5" customHeight="1">
      <c r="A31" s="1857" t="s">
        <v>561</v>
      </c>
      <c r="B31" s="1858" t="s">
        <v>231</v>
      </c>
      <c r="C31" s="1859" t="s">
        <v>231</v>
      </c>
      <c r="D31" s="1885"/>
      <c r="E31" s="1885"/>
      <c r="F31" s="1625"/>
      <c r="G31" s="1886"/>
      <c r="H31" s="1887"/>
      <c r="I31" s="1888"/>
      <c r="J31" s="1889"/>
      <c r="K31" s="1890"/>
      <c r="L31" s="1887"/>
      <c r="M31" s="1888"/>
      <c r="N31" s="1889"/>
      <c r="O31" s="1890"/>
      <c r="P31" s="1891"/>
      <c r="Q31" s="1892"/>
      <c r="R31" s="1625"/>
      <c r="S31" s="1886"/>
    </row>
    <row r="32" spans="1:19" s="70" customFormat="1" ht="16" customHeight="1" thickBot="1">
      <c r="A32" s="1861" t="s">
        <v>562</v>
      </c>
      <c r="B32" s="1862" t="s">
        <v>231</v>
      </c>
      <c r="C32" s="1863" t="s">
        <v>231</v>
      </c>
      <c r="D32" s="760"/>
      <c r="E32" s="760"/>
      <c r="F32" s="1893"/>
      <c r="G32" s="787"/>
      <c r="H32" s="1076">
        <v>9992</v>
      </c>
      <c r="I32" s="860">
        <v>10708</v>
      </c>
      <c r="J32" s="1894"/>
      <c r="K32" s="880"/>
      <c r="L32" s="1076"/>
      <c r="M32" s="860"/>
      <c r="N32" s="1894"/>
      <c r="O32" s="880"/>
      <c r="P32" s="1581"/>
      <c r="Q32" s="761"/>
      <c r="R32" s="1893"/>
      <c r="S32" s="787"/>
    </row>
    <row r="33" spans="1:19" s="70" customFormat="1" ht="16.5" customHeight="1" thickBot="1">
      <c r="A33" s="1913" t="s">
        <v>260</v>
      </c>
      <c r="B33" s="1914"/>
      <c r="C33" s="1914"/>
      <c r="D33" s="792">
        <v>103500</v>
      </c>
      <c r="E33" s="792">
        <v>103600</v>
      </c>
      <c r="F33" s="793">
        <v>26500</v>
      </c>
      <c r="G33" s="794">
        <v>39026</v>
      </c>
      <c r="H33" s="1727">
        <v>12530</v>
      </c>
      <c r="I33" s="792">
        <v>10700</v>
      </c>
      <c r="J33" s="869"/>
      <c r="K33" s="870"/>
      <c r="L33" s="1727"/>
      <c r="M33" s="792"/>
      <c r="N33" s="869"/>
      <c r="O33" s="870"/>
      <c r="P33" s="1845"/>
      <c r="Q33" s="1623"/>
      <c r="R33" s="793"/>
      <c r="S33" s="794"/>
    </row>
    <row r="34" spans="1:19" ht="16.5" customHeight="1" thickBot="1">
      <c r="A34" s="790" t="s">
        <v>19</v>
      </c>
      <c r="B34" s="775" t="s">
        <v>255</v>
      </c>
      <c r="C34" s="838" t="s">
        <v>255</v>
      </c>
      <c r="D34" s="949">
        <f>SUM(D9:D33)</f>
        <v>2773639</v>
      </c>
      <c r="E34" s="303">
        <f t="shared" ref="E34:Q34" si="0">SUM(E9:E33)</f>
        <v>2940333</v>
      </c>
      <c r="F34" s="303">
        <f t="shared" si="0"/>
        <v>1743732</v>
      </c>
      <c r="G34" s="329">
        <f t="shared" si="0"/>
        <v>1750195</v>
      </c>
      <c r="H34" s="1728">
        <f t="shared" si="0"/>
        <v>2582294</v>
      </c>
      <c r="I34" s="303">
        <f t="shared" si="0"/>
        <v>3028429</v>
      </c>
      <c r="J34" s="303"/>
      <c r="K34" s="329"/>
      <c r="L34" s="1728"/>
      <c r="M34" s="303"/>
      <c r="N34" s="303"/>
      <c r="O34" s="329"/>
      <c r="P34" s="1728"/>
      <c r="Q34" s="303"/>
      <c r="R34" s="303"/>
      <c r="S34" s="329"/>
    </row>
    <row r="35" spans="1:19">
      <c r="D35" s="1021"/>
      <c r="E35" s="1021"/>
      <c r="F35" s="1021"/>
      <c r="G35" s="1021"/>
      <c r="H35" s="1021"/>
      <c r="I35" s="1021"/>
      <c r="J35" s="1021"/>
    </row>
    <row r="36" spans="1:19" ht="15.5">
      <c r="N36" s="1019"/>
      <c r="O36"/>
      <c r="P36" s="1019"/>
      <c r="Q36" s="14"/>
      <c r="R36" s="1019"/>
      <c r="S36" s="14"/>
    </row>
    <row r="37" spans="1:19" ht="16" thickBot="1">
      <c r="A37" s="768" t="str">
        <f t="shared" ref="A37:A54" si="1">A7</f>
        <v>Optical Transceivers for wireless fronthaul &amp; midhaul networks</v>
      </c>
      <c r="E37" s="762"/>
      <c r="F37" s="762"/>
      <c r="G37" s="762"/>
      <c r="H37" s="1729" t="s">
        <v>222</v>
      </c>
      <c r="I37" s="762"/>
      <c r="J37" s="762"/>
      <c r="K37" s="762"/>
      <c r="L37" s="762"/>
      <c r="N37" s="733" t="str">
        <f>H37</f>
        <v>ASP: Actual Data</v>
      </c>
      <c r="P37"/>
      <c r="Q37"/>
      <c r="R37"/>
      <c r="S37"/>
    </row>
    <row r="38" spans="1:19" ht="13.5" thickBot="1">
      <c r="A38" s="562" t="str">
        <f t="shared" si="1"/>
        <v>Data Rate</v>
      </c>
      <c r="B38" s="561" t="str">
        <f t="shared" ref="B38:C54" si="2">B8</f>
        <v>Reach</v>
      </c>
      <c r="C38" s="563" t="str">
        <f t="shared" si="2"/>
        <v>Form Factor</v>
      </c>
      <c r="D38" s="136" t="s">
        <v>129</v>
      </c>
      <c r="E38" s="137" t="s">
        <v>130</v>
      </c>
      <c r="F38" s="137" t="s">
        <v>131</v>
      </c>
      <c r="G38" s="137" t="s">
        <v>132</v>
      </c>
      <c r="H38" s="136" t="str">
        <f t="shared" ref="H38:M38" si="3">H8</f>
        <v>1Q 18</v>
      </c>
      <c r="I38" s="137" t="str">
        <f t="shared" si="3"/>
        <v>2Q 18</v>
      </c>
      <c r="J38" s="137" t="str">
        <f t="shared" si="3"/>
        <v>3Q 18</v>
      </c>
      <c r="K38" s="137" t="str">
        <f t="shared" si="3"/>
        <v>4Q 18</v>
      </c>
      <c r="L38" s="136" t="str">
        <f t="shared" si="3"/>
        <v>1Q 19</v>
      </c>
      <c r="M38" s="137" t="str">
        <f t="shared" si="3"/>
        <v>2Q 19</v>
      </c>
      <c r="N38" s="137" t="s">
        <v>139</v>
      </c>
      <c r="O38" s="137" t="s">
        <v>140</v>
      </c>
      <c r="P38" s="136" t="s">
        <v>141</v>
      </c>
      <c r="Q38" s="137" t="s">
        <v>142</v>
      </c>
      <c r="R38" s="137" t="s">
        <v>143</v>
      </c>
      <c r="S38" s="137" t="s">
        <v>144</v>
      </c>
    </row>
    <row r="39" spans="1:19">
      <c r="A39" s="791" t="str">
        <f t="shared" si="1"/>
        <v>1 Gbps</v>
      </c>
      <c r="B39" s="264" t="str">
        <f t="shared" si="2"/>
        <v>≤ 0.5 km</v>
      </c>
      <c r="C39" s="265" t="str">
        <f t="shared" si="2"/>
        <v>all</v>
      </c>
      <c r="D39" s="267"/>
      <c r="E39" s="267"/>
      <c r="F39" s="267"/>
      <c r="G39" s="282"/>
      <c r="H39" s="267"/>
      <c r="I39" s="267"/>
      <c r="J39" s="829"/>
      <c r="K39" s="803"/>
      <c r="L39" s="267"/>
      <c r="M39" s="267"/>
      <c r="N39" s="829"/>
      <c r="O39" s="803"/>
      <c r="P39" s="1628"/>
      <c r="Q39" s="1628"/>
      <c r="R39" s="1706"/>
      <c r="S39" s="1707"/>
    </row>
    <row r="40" spans="1:19">
      <c r="A40" s="776" t="str">
        <f t="shared" si="1"/>
        <v>1 Gbps</v>
      </c>
      <c r="B40" s="270" t="str">
        <f t="shared" si="2"/>
        <v>0.5-7 km</v>
      </c>
      <c r="C40" s="271" t="str">
        <f t="shared" si="2"/>
        <v>all</v>
      </c>
      <c r="D40" s="273">
        <v>8</v>
      </c>
      <c r="E40" s="273">
        <v>8</v>
      </c>
      <c r="F40" s="273"/>
      <c r="G40" s="274"/>
      <c r="H40" s="273"/>
      <c r="I40" s="273"/>
      <c r="J40" s="800"/>
      <c r="K40" s="801"/>
      <c r="L40" s="273"/>
      <c r="M40" s="273"/>
      <c r="N40" s="800"/>
      <c r="O40" s="801"/>
      <c r="P40" s="1629"/>
      <c r="Q40" s="1629"/>
      <c r="R40" s="1708"/>
      <c r="S40" s="1709"/>
    </row>
    <row r="41" spans="1:19" ht="13" thickBot="1">
      <c r="A41" s="777" t="str">
        <f t="shared" si="1"/>
        <v>1 Gbps</v>
      </c>
      <c r="B41" s="270" t="str">
        <f t="shared" si="2"/>
        <v>7-20 km</v>
      </c>
      <c r="C41" s="271" t="str">
        <f t="shared" si="2"/>
        <v>all</v>
      </c>
      <c r="D41" s="788">
        <v>9</v>
      </c>
      <c r="E41" s="788">
        <v>9</v>
      </c>
      <c r="F41" s="788"/>
      <c r="G41" s="789"/>
      <c r="H41" s="788"/>
      <c r="I41" s="788"/>
      <c r="J41" s="804"/>
      <c r="K41" s="805"/>
      <c r="L41" s="788"/>
      <c r="M41" s="788"/>
      <c r="N41" s="804"/>
      <c r="O41" s="805"/>
      <c r="P41" s="1630"/>
      <c r="Q41" s="1630"/>
      <c r="R41" s="1710"/>
      <c r="S41" s="1711"/>
    </row>
    <row r="42" spans="1:19">
      <c r="A42" s="778" t="str">
        <f t="shared" si="1"/>
        <v>3 Gbps</v>
      </c>
      <c r="B42" s="278" t="str">
        <f t="shared" si="2"/>
        <v>≤ 0.5 km</v>
      </c>
      <c r="C42" s="279" t="str">
        <f t="shared" si="2"/>
        <v>all</v>
      </c>
      <c r="D42" s="281">
        <v>10</v>
      </c>
      <c r="E42" s="281">
        <v>10</v>
      </c>
      <c r="F42" s="281"/>
      <c r="G42" s="282"/>
      <c r="H42" s="281"/>
      <c r="I42" s="281"/>
      <c r="J42" s="802"/>
      <c r="K42" s="803"/>
      <c r="L42" s="281"/>
      <c r="M42" s="281"/>
      <c r="N42" s="802"/>
      <c r="O42" s="803"/>
      <c r="P42" s="1631"/>
      <c r="Q42" s="1631"/>
      <c r="R42" s="1712"/>
      <c r="S42" s="1707"/>
    </row>
    <row r="43" spans="1:19">
      <c r="A43" s="776" t="str">
        <f t="shared" si="1"/>
        <v>3 Gbps</v>
      </c>
      <c r="B43" s="270" t="str">
        <f t="shared" si="2"/>
        <v>0.5-7 km</v>
      </c>
      <c r="C43" s="285" t="str">
        <f t="shared" si="2"/>
        <v>all</v>
      </c>
      <c r="D43" s="273">
        <v>15</v>
      </c>
      <c r="E43" s="273">
        <v>15</v>
      </c>
      <c r="F43" s="273"/>
      <c r="G43" s="274"/>
      <c r="H43" s="273"/>
      <c r="I43" s="273"/>
      <c r="J43" s="800"/>
      <c r="K43" s="801"/>
      <c r="L43" s="273"/>
      <c r="M43" s="273"/>
      <c r="N43" s="800"/>
      <c r="O43" s="801"/>
      <c r="P43" s="1629"/>
      <c r="Q43" s="1629"/>
      <c r="R43" s="1708"/>
      <c r="S43" s="1709"/>
    </row>
    <row r="44" spans="1:19" ht="13" thickBot="1">
      <c r="A44" s="777" t="str">
        <f t="shared" si="1"/>
        <v>3 Gbps</v>
      </c>
      <c r="B44" s="287" t="str">
        <f t="shared" si="2"/>
        <v>7-20 km</v>
      </c>
      <c r="C44" s="288" t="str">
        <f t="shared" si="2"/>
        <v>all</v>
      </c>
      <c r="D44" s="788">
        <v>24</v>
      </c>
      <c r="E44" s="788">
        <v>23</v>
      </c>
      <c r="F44" s="788">
        <v>29.384615384615383</v>
      </c>
      <c r="G44" s="789">
        <v>28</v>
      </c>
      <c r="H44" s="788">
        <v>29.678680655026906</v>
      </c>
      <c r="I44" s="788">
        <v>28.796230259806418</v>
      </c>
      <c r="J44" s="888"/>
      <c r="K44" s="889"/>
      <c r="L44" s="788"/>
      <c r="M44" s="788"/>
      <c r="N44" s="888"/>
      <c r="O44" s="889"/>
      <c r="P44" s="1630"/>
      <c r="Q44" s="1630"/>
      <c r="R44" s="1630"/>
      <c r="S44" s="1846"/>
    </row>
    <row r="45" spans="1:19">
      <c r="A45" s="778" t="str">
        <f t="shared" si="1"/>
        <v>6 Gbps</v>
      </c>
      <c r="B45" s="270" t="str">
        <f t="shared" si="2"/>
        <v>≤ 0.5 km</v>
      </c>
      <c r="C45" s="271" t="str">
        <f t="shared" si="2"/>
        <v>all</v>
      </c>
      <c r="D45" s="267">
        <v>11</v>
      </c>
      <c r="E45" s="281">
        <v>11</v>
      </c>
      <c r="F45" s="281">
        <v>10.743731901489658</v>
      </c>
      <c r="G45" s="282">
        <v>10.307399372854361</v>
      </c>
      <c r="H45" s="293">
        <v>13.856891004451505</v>
      </c>
      <c r="I45" s="281">
        <v>12.362216578094978</v>
      </c>
      <c r="J45" s="884"/>
      <c r="K45" s="885"/>
      <c r="L45" s="293"/>
      <c r="M45" s="281"/>
      <c r="N45" s="884"/>
      <c r="O45" s="885"/>
      <c r="P45" s="1632"/>
      <c r="Q45" s="1631"/>
      <c r="R45" s="1631"/>
      <c r="S45" s="1847"/>
    </row>
    <row r="46" spans="1:19">
      <c r="A46" s="776" t="str">
        <f t="shared" si="1"/>
        <v>6 Gbps</v>
      </c>
      <c r="B46" s="270" t="str">
        <f t="shared" si="2"/>
        <v>0.5-7 km</v>
      </c>
      <c r="C46" s="271" t="str">
        <f t="shared" si="2"/>
        <v>all</v>
      </c>
      <c r="D46" s="273">
        <v>15</v>
      </c>
      <c r="E46" s="273">
        <v>15</v>
      </c>
      <c r="F46" s="273">
        <v>15.56405472475889</v>
      </c>
      <c r="G46" s="274">
        <v>14.452739713000561</v>
      </c>
      <c r="H46" s="297">
        <v>14.733874059183769</v>
      </c>
      <c r="I46" s="273">
        <v>13.80790909762611</v>
      </c>
      <c r="J46" s="886"/>
      <c r="K46" s="887"/>
      <c r="L46" s="297"/>
      <c r="M46" s="273"/>
      <c r="N46" s="886"/>
      <c r="O46" s="887"/>
      <c r="P46" s="1633"/>
      <c r="Q46" s="1629"/>
      <c r="R46" s="1629"/>
      <c r="S46" s="1848"/>
    </row>
    <row r="47" spans="1:19" ht="13" thickBot="1">
      <c r="A47" s="777" t="str">
        <f t="shared" si="1"/>
        <v>6 Gbps</v>
      </c>
      <c r="B47" s="270" t="str">
        <f t="shared" si="2"/>
        <v>7-20 km</v>
      </c>
      <c r="C47" s="271" t="str">
        <f t="shared" si="2"/>
        <v>all</v>
      </c>
      <c r="D47" s="788">
        <v>28</v>
      </c>
      <c r="E47" s="788">
        <v>27</v>
      </c>
      <c r="F47" s="788">
        <v>26.463133531717922</v>
      </c>
      <c r="G47" s="789">
        <v>28.160641353789622</v>
      </c>
      <c r="H47" s="298">
        <v>23.60791146444393</v>
      </c>
      <c r="I47" s="788">
        <v>16.763586763697145</v>
      </c>
      <c r="J47" s="888"/>
      <c r="K47" s="889"/>
      <c r="L47" s="298"/>
      <c r="M47" s="788"/>
      <c r="N47" s="888"/>
      <c r="O47" s="889"/>
      <c r="P47" s="1634"/>
      <c r="Q47" s="1630"/>
      <c r="R47" s="1630"/>
      <c r="S47" s="1846"/>
    </row>
    <row r="48" spans="1:19">
      <c r="A48" s="778" t="str">
        <f t="shared" si="1"/>
        <v>10 Gbps</v>
      </c>
      <c r="B48" s="278" t="str">
        <f t="shared" si="2"/>
        <v>≤ 0.5 km</v>
      </c>
      <c r="C48" s="279" t="str">
        <f t="shared" si="2"/>
        <v>SFP+</v>
      </c>
      <c r="D48" s="281"/>
      <c r="E48" s="281"/>
      <c r="F48" s="281"/>
      <c r="G48" s="282"/>
      <c r="H48" s="293"/>
      <c r="I48" s="281"/>
      <c r="J48" s="884"/>
      <c r="K48" s="885"/>
      <c r="L48" s="293"/>
      <c r="M48" s="281"/>
      <c r="N48" s="884"/>
      <c r="O48" s="885"/>
      <c r="P48" s="1632"/>
      <c r="Q48" s="1631"/>
      <c r="R48" s="1631"/>
      <c r="S48" s="1847"/>
    </row>
    <row r="49" spans="1:19">
      <c r="A49" s="776" t="str">
        <f t="shared" si="1"/>
        <v>10 Gbps</v>
      </c>
      <c r="B49" s="270" t="str">
        <f t="shared" si="2"/>
        <v>0.5-7 km</v>
      </c>
      <c r="C49" s="285" t="str">
        <f t="shared" si="2"/>
        <v>SFP+</v>
      </c>
      <c r="D49" s="273">
        <v>18</v>
      </c>
      <c r="E49" s="273">
        <v>17</v>
      </c>
      <c r="F49" s="273">
        <v>17.381659916440523</v>
      </c>
      <c r="G49" s="274">
        <v>16.344999973953225</v>
      </c>
      <c r="H49" s="297">
        <v>14.352687501856876</v>
      </c>
      <c r="I49" s="273">
        <v>13.743096314032352</v>
      </c>
      <c r="J49" s="886"/>
      <c r="K49" s="887"/>
      <c r="L49" s="297"/>
      <c r="M49" s="273"/>
      <c r="N49" s="886"/>
      <c r="O49" s="887"/>
      <c r="P49" s="1633"/>
      <c r="Q49" s="1629"/>
      <c r="R49" s="1629"/>
      <c r="S49" s="1848"/>
    </row>
    <row r="50" spans="1:19" ht="13" thickBot="1">
      <c r="A50" s="777" t="str">
        <f t="shared" si="1"/>
        <v>10 Gbps</v>
      </c>
      <c r="B50" s="287" t="str">
        <f t="shared" si="2"/>
        <v>7-20 km</v>
      </c>
      <c r="C50" s="288" t="str">
        <f t="shared" si="2"/>
        <v>SFP+</v>
      </c>
      <c r="D50" s="788">
        <v>30</v>
      </c>
      <c r="E50" s="788">
        <v>28</v>
      </c>
      <c r="F50" s="788">
        <v>25.177614270178378</v>
      </c>
      <c r="G50" s="789">
        <v>24.209937966976948</v>
      </c>
      <c r="H50" s="298">
        <v>20.057636887608069</v>
      </c>
      <c r="I50" s="788">
        <v>18.679026651216684</v>
      </c>
      <c r="J50" s="888"/>
      <c r="K50" s="889"/>
      <c r="L50" s="298"/>
      <c r="M50" s="788"/>
      <c r="N50" s="888"/>
      <c r="O50" s="889"/>
      <c r="P50" s="1634"/>
      <c r="Q50" s="1630"/>
      <c r="R50" s="1630"/>
      <c r="S50" s="1846"/>
    </row>
    <row r="51" spans="1:19">
      <c r="A51" s="778" t="str">
        <f t="shared" si="1"/>
        <v>25 Gbps (MMF)</v>
      </c>
      <c r="B51" s="278" t="str">
        <f t="shared" si="2"/>
        <v>≤ 0.5 km</v>
      </c>
      <c r="C51" s="279" t="str">
        <f t="shared" si="2"/>
        <v>SFP28</v>
      </c>
      <c r="D51" s="783"/>
      <c r="E51" s="783"/>
      <c r="F51" s="783"/>
      <c r="G51" s="784"/>
      <c r="H51" s="782"/>
      <c r="I51" s="783"/>
      <c r="J51" s="890"/>
      <c r="K51" s="891"/>
      <c r="L51" s="782"/>
      <c r="M51" s="783"/>
      <c r="N51" s="890"/>
      <c r="O51" s="891"/>
      <c r="P51" s="1635"/>
      <c r="Q51" s="1636"/>
      <c r="R51" s="1636"/>
      <c r="S51" s="1849"/>
    </row>
    <row r="52" spans="1:19">
      <c r="A52" s="779" t="str">
        <f t="shared" si="1"/>
        <v>25 Gbps (SMF)</v>
      </c>
      <c r="B52" s="270" t="str">
        <f t="shared" si="2"/>
        <v>≤ 0.5 km</v>
      </c>
      <c r="C52" s="285" t="str">
        <f t="shared" si="2"/>
        <v>SFP28</v>
      </c>
      <c r="D52" s="650"/>
      <c r="E52" s="650"/>
      <c r="F52" s="650"/>
      <c r="G52" s="651"/>
      <c r="H52" s="649">
        <v>90.550065019505851</v>
      </c>
      <c r="I52" s="650">
        <v>90.641078449728511</v>
      </c>
      <c r="J52" s="892"/>
      <c r="K52" s="893"/>
      <c r="L52" s="649"/>
      <c r="M52" s="650"/>
      <c r="N52" s="892"/>
      <c r="O52" s="893"/>
      <c r="P52" s="1637"/>
      <c r="Q52" s="1638"/>
      <c r="R52" s="1638"/>
      <c r="S52" s="1850"/>
    </row>
    <row r="53" spans="1:19">
      <c r="A53" s="776" t="str">
        <f t="shared" si="1"/>
        <v>25 Gbps</v>
      </c>
      <c r="B53" s="270" t="str">
        <f t="shared" si="2"/>
        <v>0.5-7 km</v>
      </c>
      <c r="C53" s="285" t="str">
        <f t="shared" si="2"/>
        <v>SFP28</v>
      </c>
      <c r="D53" s="650"/>
      <c r="E53" s="650"/>
      <c r="F53" s="650"/>
      <c r="G53" s="651"/>
      <c r="H53" s="649">
        <v>129.2289278772875</v>
      </c>
      <c r="I53" s="650">
        <v>131.97171244765471</v>
      </c>
      <c r="J53" s="892"/>
      <c r="K53" s="893"/>
      <c r="L53" s="649"/>
      <c r="M53" s="650"/>
      <c r="N53" s="892"/>
      <c r="O53" s="893"/>
      <c r="P53" s="1637"/>
      <c r="Q53" s="1638"/>
      <c r="R53" s="1638"/>
      <c r="S53" s="1850"/>
    </row>
    <row r="54" spans="1:19">
      <c r="A54" s="776" t="str">
        <f t="shared" si="1"/>
        <v>25 Gbps</v>
      </c>
      <c r="B54" s="270" t="str">
        <f t="shared" si="2"/>
        <v>7-20 km</v>
      </c>
      <c r="C54" s="285" t="str">
        <f t="shared" si="2"/>
        <v>Duplex</v>
      </c>
      <c r="D54" s="650"/>
      <c r="E54" s="650"/>
      <c r="F54" s="650"/>
      <c r="G54" s="651"/>
      <c r="H54" s="649"/>
      <c r="I54" s="650"/>
      <c r="J54" s="1480"/>
      <c r="K54" s="1481"/>
      <c r="L54" s="649"/>
      <c r="M54" s="650"/>
      <c r="N54" s="892"/>
      <c r="O54" s="893"/>
      <c r="P54" s="1637"/>
      <c r="Q54" s="1638"/>
      <c r="R54" s="1638"/>
      <c r="S54" s="1850"/>
    </row>
    <row r="55" spans="1:19" ht="13" thickBot="1">
      <c r="A55" s="777" t="s">
        <v>441</v>
      </c>
      <c r="B55" s="287" t="s">
        <v>231</v>
      </c>
      <c r="C55" s="288" t="s">
        <v>607</v>
      </c>
      <c r="D55" s="788"/>
      <c r="E55" s="788"/>
      <c r="F55" s="788"/>
      <c r="G55" s="789"/>
      <c r="H55" s="298"/>
      <c r="I55" s="788"/>
      <c r="J55" s="888"/>
      <c r="K55" s="889"/>
      <c r="L55" s="298"/>
      <c r="M55" s="788"/>
      <c r="N55" s="888"/>
      <c r="O55" s="889"/>
      <c r="P55" s="1634"/>
      <c r="Q55" s="1630"/>
      <c r="R55" s="1630"/>
      <c r="S55" s="1846"/>
    </row>
    <row r="56" spans="1:19">
      <c r="A56" s="778" t="str">
        <f t="shared" ref="A56:C58" si="4">A26</f>
        <v>50 Gbps</v>
      </c>
      <c r="B56" s="278" t="str">
        <f t="shared" si="4"/>
        <v>≤ 10 km</v>
      </c>
      <c r="C56" s="279" t="str">
        <f t="shared" si="4"/>
        <v>QSFP28</v>
      </c>
      <c r="D56" s="1482"/>
      <c r="E56" s="1482"/>
      <c r="F56" s="1482"/>
      <c r="G56" s="1483"/>
      <c r="H56" s="1484"/>
      <c r="I56" s="1482"/>
      <c r="J56" s="1485"/>
      <c r="K56" s="1486"/>
      <c r="L56" s="1484"/>
      <c r="M56" s="1482"/>
      <c r="N56" s="1498"/>
      <c r="O56" s="1499"/>
      <c r="P56" s="1639"/>
      <c r="Q56" s="1640"/>
      <c r="R56" s="1640"/>
      <c r="S56" s="1851"/>
    </row>
    <row r="57" spans="1:19">
      <c r="A57" s="776" t="str">
        <f t="shared" si="4"/>
        <v>50 Gbps</v>
      </c>
      <c r="B57" s="270" t="str">
        <f t="shared" si="4"/>
        <v>10-20 km</v>
      </c>
      <c r="C57" s="285" t="str">
        <f t="shared" si="4"/>
        <v>QSFP28</v>
      </c>
      <c r="D57" s="650"/>
      <c r="E57" s="650"/>
      <c r="F57" s="650"/>
      <c r="G57" s="651"/>
      <c r="H57" s="649"/>
      <c r="I57" s="650"/>
      <c r="J57" s="806"/>
      <c r="K57" s="807"/>
      <c r="L57" s="649"/>
      <c r="M57" s="650"/>
      <c r="N57" s="892"/>
      <c r="O57" s="893"/>
      <c r="P57" s="1637"/>
      <c r="Q57" s="1638"/>
      <c r="R57" s="1638"/>
      <c r="S57" s="1850"/>
    </row>
    <row r="58" spans="1:19" ht="13" thickBot="1">
      <c r="A58" s="1477" t="str">
        <f t="shared" si="4"/>
        <v>100 Gbps</v>
      </c>
      <c r="B58" s="1487" t="str">
        <f t="shared" si="4"/>
        <v>≤ 10 km</v>
      </c>
      <c r="C58" s="1479" t="str">
        <f t="shared" si="4"/>
        <v>QSFP28</v>
      </c>
      <c r="D58" s="788"/>
      <c r="E58" s="788"/>
      <c r="F58" s="788"/>
      <c r="G58" s="789"/>
      <c r="H58" s="298"/>
      <c r="I58" s="788"/>
      <c r="J58" s="804"/>
      <c r="K58" s="805"/>
      <c r="L58" s="298"/>
      <c r="M58" s="788"/>
      <c r="N58" s="888"/>
      <c r="O58" s="889"/>
      <c r="P58" s="1634"/>
      <c r="Q58" s="1630"/>
      <c r="R58" s="1630"/>
      <c r="S58" s="1846"/>
    </row>
    <row r="59" spans="1:19">
      <c r="A59" s="1854" t="s">
        <v>559</v>
      </c>
      <c r="B59" s="1855" t="str">
        <f>B29</f>
        <v>all</v>
      </c>
      <c r="C59" s="1856" t="str">
        <f>C29</f>
        <v>all</v>
      </c>
      <c r="D59" s="267"/>
      <c r="E59" s="267"/>
      <c r="F59" s="267"/>
      <c r="G59" s="1868"/>
      <c r="H59" s="1869">
        <v>135.59621258208745</v>
      </c>
      <c r="I59" s="1870">
        <v>128.86183033694368</v>
      </c>
      <c r="J59" s="1870"/>
      <c r="K59" s="1871"/>
      <c r="L59" s="1869"/>
      <c r="M59" s="1870"/>
      <c r="N59" s="1870"/>
      <c r="O59" s="1871"/>
      <c r="P59" s="1872"/>
      <c r="Q59" s="1628"/>
      <c r="R59" s="1628"/>
      <c r="S59" s="1873"/>
    </row>
    <row r="60" spans="1:19">
      <c r="A60" s="1857" t="s">
        <v>560</v>
      </c>
      <c r="B60" s="1858" t="s">
        <v>231</v>
      </c>
      <c r="C60" s="1859" t="s">
        <v>231</v>
      </c>
      <c r="D60" s="1874"/>
      <c r="E60" s="1874"/>
      <c r="F60" s="1874"/>
      <c r="G60" s="1875"/>
      <c r="H60" s="1876"/>
      <c r="I60" s="1877"/>
      <c r="J60" s="1877"/>
      <c r="K60" s="1878"/>
      <c r="L60" s="1876"/>
      <c r="M60" s="1877"/>
      <c r="N60" s="1877"/>
      <c r="O60" s="1878"/>
      <c r="P60" s="1633"/>
      <c r="Q60" s="1879"/>
      <c r="R60" s="1879"/>
      <c r="S60" s="1880"/>
    </row>
    <row r="61" spans="1:19">
      <c r="A61" s="1857" t="s">
        <v>561</v>
      </c>
      <c r="B61" s="1858" t="s">
        <v>231</v>
      </c>
      <c r="C61" s="1859" t="s">
        <v>231</v>
      </c>
      <c r="D61" s="1874"/>
      <c r="E61" s="1874"/>
      <c r="F61" s="1874"/>
      <c r="G61" s="1875"/>
      <c r="H61" s="1876"/>
      <c r="I61" s="1877"/>
      <c r="J61" s="1877"/>
      <c r="K61" s="1878"/>
      <c r="L61" s="1876"/>
      <c r="M61" s="1877"/>
      <c r="N61" s="1877"/>
      <c r="O61" s="1878"/>
      <c r="P61" s="1633"/>
      <c r="Q61" s="1879"/>
      <c r="R61" s="1879"/>
      <c r="S61" s="1880"/>
    </row>
    <row r="62" spans="1:19" ht="13" thickBot="1">
      <c r="A62" s="1861" t="s">
        <v>562</v>
      </c>
      <c r="B62" s="1862" t="str">
        <f t="shared" ref="B62:C62" si="5">B32</f>
        <v>all</v>
      </c>
      <c r="C62" s="1863" t="str">
        <f t="shared" si="5"/>
        <v>all</v>
      </c>
      <c r="D62" s="788"/>
      <c r="E62" s="788"/>
      <c r="F62" s="788"/>
      <c r="G62" s="789"/>
      <c r="H62" s="1881">
        <v>206.7714171337071</v>
      </c>
      <c r="I62" s="888">
        <v>244.4004482629806</v>
      </c>
      <c r="J62" s="888"/>
      <c r="K62" s="889"/>
      <c r="L62" s="1881"/>
      <c r="M62" s="888"/>
      <c r="N62" s="888"/>
      <c r="O62" s="889"/>
      <c r="P62" s="1882"/>
      <c r="Q62" s="1630"/>
      <c r="R62" s="1630"/>
      <c r="S62" s="1846"/>
    </row>
    <row r="63" spans="1:19" ht="13" thickBot="1">
      <c r="A63" s="1913" t="str">
        <f>A33</f>
        <v>Miscellaneous</v>
      </c>
      <c r="B63" s="1914"/>
      <c r="C63" s="1914"/>
      <c r="D63" s="796">
        <v>17</v>
      </c>
      <c r="E63" s="796">
        <v>17</v>
      </c>
      <c r="F63" s="796">
        <v>35.169811320754718</v>
      </c>
      <c r="G63" s="797">
        <v>38.384666632501407</v>
      </c>
      <c r="H63" s="795">
        <v>25</v>
      </c>
      <c r="I63" s="796">
        <v>24</v>
      </c>
      <c r="J63" s="872"/>
      <c r="K63" s="873"/>
      <c r="L63" s="795"/>
      <c r="M63" s="796"/>
      <c r="N63" s="872"/>
      <c r="O63" s="873"/>
      <c r="P63" s="1641"/>
      <c r="Q63" s="1642"/>
      <c r="R63" s="1642"/>
      <c r="S63" s="1852"/>
    </row>
    <row r="64" spans="1:19" ht="13" thickBot="1">
      <c r="A64" s="790" t="str">
        <f>A34</f>
        <v>Total</v>
      </c>
      <c r="B64" s="775" t="str">
        <f>B34</f>
        <v>All</v>
      </c>
      <c r="C64" s="302" t="str">
        <f>C34</f>
        <v>All</v>
      </c>
      <c r="D64" s="306">
        <f t="shared" ref="D64:O64" si="6">D94/D34</f>
        <v>17.970838670785923</v>
      </c>
      <c r="E64" s="304">
        <f t="shared" si="6"/>
        <v>17.22171400314182</v>
      </c>
      <c r="F64" s="304">
        <f t="shared" si="6"/>
        <v>17.399484426225261</v>
      </c>
      <c r="G64" s="305">
        <f t="shared" si="6"/>
        <v>17.724114396535551</v>
      </c>
      <c r="H64" s="306">
        <f t="shared" si="6"/>
        <v>18.378159300424869</v>
      </c>
      <c r="I64" s="304">
        <f t="shared" si="6"/>
        <v>16.63819630041661</v>
      </c>
      <c r="J64" s="304"/>
      <c r="K64" s="305"/>
      <c r="L64" s="306"/>
      <c r="M64" s="304"/>
      <c r="N64" s="874"/>
      <c r="O64" s="875"/>
      <c r="P64" s="1853"/>
      <c r="Q64" s="1626"/>
      <c r="R64" s="1626"/>
      <c r="S64" s="1627"/>
    </row>
    <row r="65" spans="1:19">
      <c r="D65" s="123"/>
      <c r="E65" s="123"/>
      <c r="F65" s="123"/>
      <c r="G65" s="123"/>
      <c r="H65" s="123"/>
      <c r="I65" s="123"/>
      <c r="J65" s="123"/>
      <c r="K65" s="123"/>
      <c r="L65" s="123"/>
      <c r="M65" s="123"/>
      <c r="N65" s="123"/>
      <c r="O65" s="123"/>
      <c r="P65" s="123"/>
      <c r="Q65" s="123"/>
      <c r="R65" s="123"/>
      <c r="S65" s="123"/>
    </row>
    <row r="66" spans="1:19" ht="15.5">
      <c r="N66" s="1019"/>
      <c r="O66"/>
      <c r="P66" s="1019"/>
      <c r="Q66" s="14"/>
      <c r="R66" s="1019"/>
      <c r="S66" s="14"/>
    </row>
    <row r="67" spans="1:19" ht="16" thickBot="1">
      <c r="A67" s="768" t="str">
        <f t="shared" ref="A67:A84" si="7">A7</f>
        <v>Optical Transceivers for wireless fronthaul &amp; midhaul networks</v>
      </c>
      <c r="E67" s="762"/>
      <c r="F67" s="762"/>
      <c r="G67" s="762"/>
      <c r="H67" s="1729" t="s">
        <v>207</v>
      </c>
      <c r="I67" s="762"/>
      <c r="J67" s="762"/>
      <c r="K67" s="762"/>
      <c r="L67" s="762"/>
      <c r="M67" s="762"/>
      <c r="N67" s="733" t="str">
        <f>H67</f>
        <v>Sales: Actual Data</v>
      </c>
      <c r="P67"/>
      <c r="Q67"/>
      <c r="R67"/>
      <c r="S67"/>
    </row>
    <row r="68" spans="1:19" ht="13.5" thickBot="1">
      <c r="A68" s="562" t="str">
        <f t="shared" si="7"/>
        <v>Data Rate</v>
      </c>
      <c r="B68" s="561" t="str">
        <f t="shared" ref="B68:C84" si="8">B8</f>
        <v>Reach</v>
      </c>
      <c r="C68" s="563" t="str">
        <f t="shared" si="8"/>
        <v>Form Factor</v>
      </c>
      <c r="D68" s="136" t="s">
        <v>129</v>
      </c>
      <c r="E68" s="137" t="s">
        <v>130</v>
      </c>
      <c r="F68" s="137" t="s">
        <v>131</v>
      </c>
      <c r="G68" s="137" t="s">
        <v>132</v>
      </c>
      <c r="H68" s="136" t="str">
        <f t="shared" ref="H68:M68" si="9">H8</f>
        <v>1Q 18</v>
      </c>
      <c r="I68" s="137" t="str">
        <f t="shared" si="9"/>
        <v>2Q 18</v>
      </c>
      <c r="J68" s="136" t="str">
        <f t="shared" si="9"/>
        <v>3Q 18</v>
      </c>
      <c r="K68" s="137" t="str">
        <f t="shared" si="9"/>
        <v>4Q 18</v>
      </c>
      <c r="L68" s="136" t="str">
        <f t="shared" si="9"/>
        <v>1Q 19</v>
      </c>
      <c r="M68" s="137" t="str">
        <f t="shared" si="9"/>
        <v>2Q 19</v>
      </c>
      <c r="N68" s="136" t="s">
        <v>139</v>
      </c>
      <c r="O68" s="137" t="s">
        <v>140</v>
      </c>
      <c r="P68" s="136" t="s">
        <v>141</v>
      </c>
      <c r="Q68" s="137" t="s">
        <v>142</v>
      </c>
      <c r="R68" s="137" t="s">
        <v>143</v>
      </c>
      <c r="S68" s="137" t="s">
        <v>144</v>
      </c>
    </row>
    <row r="69" spans="1:19">
      <c r="A69" s="791" t="str">
        <f t="shared" si="7"/>
        <v>1 Gbps</v>
      </c>
      <c r="B69" s="264" t="str">
        <f t="shared" si="8"/>
        <v>≤ 0.5 km</v>
      </c>
      <c r="C69" s="265" t="str">
        <f t="shared" si="8"/>
        <v>all</v>
      </c>
      <c r="D69" s="950">
        <f t="shared" ref="D69:H80" si="10">D9*D39</f>
        <v>0</v>
      </c>
      <c r="E69" s="269">
        <f t="shared" si="10"/>
        <v>0</v>
      </c>
      <c r="F69" s="275">
        <f t="shared" si="10"/>
        <v>0</v>
      </c>
      <c r="G69" s="275">
        <f t="shared" si="10"/>
        <v>0</v>
      </c>
      <c r="H69" s="268">
        <f t="shared" si="10"/>
        <v>0</v>
      </c>
      <c r="I69" s="269"/>
      <c r="J69" s="275"/>
      <c r="K69" s="275"/>
      <c r="L69" s="268"/>
      <c r="M69" s="269"/>
      <c r="N69" s="275"/>
      <c r="O69" s="275"/>
      <c r="P69" s="1416"/>
      <c r="Q69" s="1417"/>
      <c r="R69" s="808"/>
      <c r="S69" s="808"/>
    </row>
    <row r="70" spans="1:19">
      <c r="A70" s="776" t="str">
        <f t="shared" si="7"/>
        <v>1 Gbps</v>
      </c>
      <c r="B70" s="270" t="str">
        <f t="shared" si="8"/>
        <v>0.5-7 km</v>
      </c>
      <c r="C70" s="271" t="str">
        <f t="shared" si="8"/>
        <v>all</v>
      </c>
      <c r="D70" s="951">
        <f t="shared" si="10"/>
        <v>400000</v>
      </c>
      <c r="E70" s="269">
        <f t="shared" si="10"/>
        <v>320000</v>
      </c>
      <c r="F70" s="275">
        <f t="shared" si="10"/>
        <v>0</v>
      </c>
      <c r="G70" s="276">
        <f t="shared" si="10"/>
        <v>0</v>
      </c>
      <c r="H70" s="275">
        <f t="shared" si="10"/>
        <v>0</v>
      </c>
      <c r="I70" s="269"/>
      <c r="J70" s="275"/>
      <c r="K70" s="276"/>
      <c r="L70" s="275"/>
      <c r="M70" s="269"/>
      <c r="N70" s="275"/>
      <c r="O70" s="276"/>
      <c r="P70" s="808"/>
      <c r="Q70" s="1417"/>
      <c r="R70" s="808"/>
      <c r="S70" s="1418"/>
    </row>
    <row r="71" spans="1:19" ht="13" thickBot="1">
      <c r="A71" s="777" t="str">
        <f t="shared" si="7"/>
        <v>1 Gbps</v>
      </c>
      <c r="B71" s="270" t="str">
        <f t="shared" si="8"/>
        <v>7-20 km</v>
      </c>
      <c r="C71" s="271" t="str">
        <f t="shared" si="8"/>
        <v>all</v>
      </c>
      <c r="D71" s="951">
        <f t="shared" si="10"/>
        <v>58500</v>
      </c>
      <c r="E71" s="235">
        <f t="shared" si="10"/>
        <v>42300</v>
      </c>
      <c r="F71" s="275">
        <f t="shared" si="10"/>
        <v>0</v>
      </c>
      <c r="G71" s="276">
        <f t="shared" si="10"/>
        <v>0</v>
      </c>
      <c r="H71" s="275">
        <f t="shared" si="10"/>
        <v>0</v>
      </c>
      <c r="I71" s="235"/>
      <c r="J71" s="275"/>
      <c r="K71" s="276"/>
      <c r="L71" s="275"/>
      <c r="M71" s="235"/>
      <c r="N71" s="275"/>
      <c r="O71" s="276"/>
      <c r="P71" s="808"/>
      <c r="Q71" s="1419"/>
      <c r="R71" s="808"/>
      <c r="S71" s="1418"/>
    </row>
    <row r="72" spans="1:19">
      <c r="A72" s="778" t="str">
        <f t="shared" si="7"/>
        <v>3 Gbps</v>
      </c>
      <c r="B72" s="278" t="str">
        <f t="shared" si="8"/>
        <v>≤ 0.5 km</v>
      </c>
      <c r="C72" s="279" t="str">
        <f t="shared" si="8"/>
        <v>all</v>
      </c>
      <c r="D72" s="952">
        <f t="shared" si="10"/>
        <v>0</v>
      </c>
      <c r="E72" s="229">
        <f t="shared" si="10"/>
        <v>0</v>
      </c>
      <c r="F72" s="283">
        <f t="shared" si="10"/>
        <v>0</v>
      </c>
      <c r="G72" s="284">
        <f t="shared" si="10"/>
        <v>0</v>
      </c>
      <c r="H72" s="283">
        <f t="shared" si="10"/>
        <v>0</v>
      </c>
      <c r="I72" s="229"/>
      <c r="J72" s="283"/>
      <c r="K72" s="284"/>
      <c r="L72" s="283"/>
      <c r="M72" s="229"/>
      <c r="N72" s="283"/>
      <c r="O72" s="284"/>
      <c r="P72" s="809"/>
      <c r="Q72" s="1420"/>
      <c r="R72" s="809"/>
      <c r="S72" s="1421"/>
    </row>
    <row r="73" spans="1:19">
      <c r="A73" s="776" t="str">
        <f t="shared" si="7"/>
        <v>3 Gbps</v>
      </c>
      <c r="B73" s="270" t="str">
        <f t="shared" si="8"/>
        <v>0.5-7 km</v>
      </c>
      <c r="C73" s="285" t="str">
        <f t="shared" si="8"/>
        <v>all</v>
      </c>
      <c r="D73" s="951">
        <f t="shared" si="10"/>
        <v>1507500</v>
      </c>
      <c r="E73" s="235">
        <f t="shared" si="10"/>
        <v>1504500</v>
      </c>
      <c r="F73" s="275">
        <f t="shared" si="10"/>
        <v>0</v>
      </c>
      <c r="G73" s="276">
        <f t="shared" si="10"/>
        <v>0</v>
      </c>
      <c r="H73" s="275">
        <f t="shared" si="10"/>
        <v>0</v>
      </c>
      <c r="I73" s="235"/>
      <c r="J73" s="275"/>
      <c r="K73" s="276"/>
      <c r="L73" s="275"/>
      <c r="M73" s="235"/>
      <c r="N73" s="275"/>
      <c r="O73" s="276"/>
      <c r="P73" s="808"/>
      <c r="Q73" s="1419"/>
      <c r="R73" s="808"/>
      <c r="S73" s="1418"/>
    </row>
    <row r="74" spans="1:19" ht="13" thickBot="1">
      <c r="A74" s="777" t="str">
        <f t="shared" si="7"/>
        <v>3 Gbps</v>
      </c>
      <c r="B74" s="287" t="str">
        <f t="shared" si="8"/>
        <v>7-20 km</v>
      </c>
      <c r="C74" s="288" t="str">
        <f t="shared" si="8"/>
        <v>all</v>
      </c>
      <c r="D74" s="953">
        <f t="shared" si="10"/>
        <v>1601328</v>
      </c>
      <c r="E74" s="289">
        <f t="shared" si="10"/>
        <v>416806</v>
      </c>
      <c r="F74" s="290">
        <f t="shared" si="10"/>
        <v>382000</v>
      </c>
      <c r="G74" s="291">
        <f t="shared" si="10"/>
        <v>448000</v>
      </c>
      <c r="H74" s="290">
        <f t="shared" si="10"/>
        <v>1533260</v>
      </c>
      <c r="I74" s="290">
        <f t="shared" ref="I74:K81" si="11">I14*I44</f>
        <v>1130540</v>
      </c>
      <c r="J74" s="290"/>
      <c r="K74" s="291"/>
      <c r="L74" s="290"/>
      <c r="M74" s="290"/>
      <c r="N74" s="290"/>
      <c r="O74" s="291"/>
      <c r="P74" s="811"/>
      <c r="Q74" s="811"/>
      <c r="R74" s="811"/>
      <c r="S74" s="1422"/>
    </row>
    <row r="75" spans="1:19">
      <c r="A75" s="778" t="str">
        <f t="shared" si="7"/>
        <v>6 Gbps</v>
      </c>
      <c r="B75" s="270" t="str">
        <f t="shared" si="8"/>
        <v>≤ 0.5 km</v>
      </c>
      <c r="C75" s="271" t="str">
        <f t="shared" si="8"/>
        <v>all</v>
      </c>
      <c r="D75" s="954">
        <f t="shared" si="10"/>
        <v>5298106</v>
      </c>
      <c r="E75" s="294">
        <f t="shared" si="10"/>
        <v>6160495</v>
      </c>
      <c r="F75" s="295">
        <f t="shared" si="10"/>
        <v>4734161.0000000093</v>
      </c>
      <c r="G75" s="296">
        <f t="shared" si="10"/>
        <v>3050413.0000000112</v>
      </c>
      <c r="H75" s="295">
        <f t="shared" si="10"/>
        <v>8488773.0000000056</v>
      </c>
      <c r="I75" s="294">
        <f t="shared" si="11"/>
        <v>6850707.7500000037</v>
      </c>
      <c r="J75" s="295"/>
      <c r="K75" s="296"/>
      <c r="L75" s="295"/>
      <c r="M75" s="294"/>
      <c r="N75" s="295"/>
      <c r="O75" s="296"/>
      <c r="P75" s="1423"/>
      <c r="Q75" s="1424"/>
      <c r="R75" s="1423"/>
      <c r="S75" s="1425"/>
    </row>
    <row r="76" spans="1:19">
      <c r="A76" s="776" t="str">
        <f t="shared" si="7"/>
        <v>6 Gbps</v>
      </c>
      <c r="B76" s="270" t="str">
        <f t="shared" si="8"/>
        <v>0.5-7 km</v>
      </c>
      <c r="C76" s="271" t="str">
        <f t="shared" si="8"/>
        <v>all</v>
      </c>
      <c r="D76" s="951">
        <f t="shared" si="10"/>
        <v>12330105</v>
      </c>
      <c r="E76" s="235">
        <f t="shared" si="10"/>
        <v>11011350</v>
      </c>
      <c r="F76" s="275">
        <f t="shared" si="10"/>
        <v>6014620</v>
      </c>
      <c r="G76" s="276">
        <f t="shared" si="10"/>
        <v>6079227</v>
      </c>
      <c r="H76" s="275">
        <f t="shared" si="10"/>
        <v>6303446</v>
      </c>
      <c r="I76" s="235">
        <f t="shared" si="11"/>
        <v>7848885</v>
      </c>
      <c r="J76" s="808"/>
      <c r="K76" s="276"/>
      <c r="L76" s="275"/>
      <c r="M76" s="235"/>
      <c r="N76" s="808"/>
      <c r="O76" s="276"/>
      <c r="P76" s="808"/>
      <c r="Q76" s="1419"/>
      <c r="R76" s="808"/>
      <c r="S76" s="1418"/>
    </row>
    <row r="77" spans="1:19" ht="13" thickBot="1">
      <c r="A77" s="777" t="str">
        <f t="shared" si="7"/>
        <v>6 Gbps</v>
      </c>
      <c r="B77" s="270" t="str">
        <f t="shared" si="8"/>
        <v>7-20 km</v>
      </c>
      <c r="C77" s="271" t="str">
        <f t="shared" si="8"/>
        <v>all</v>
      </c>
      <c r="D77" s="951">
        <f t="shared" si="10"/>
        <v>8671096</v>
      </c>
      <c r="E77" s="235">
        <f t="shared" si="10"/>
        <v>7252470</v>
      </c>
      <c r="F77" s="275">
        <f t="shared" si="10"/>
        <v>4482008.0000000009</v>
      </c>
      <c r="G77" s="276">
        <f t="shared" si="10"/>
        <v>5578088.0000000019</v>
      </c>
      <c r="H77" s="275">
        <f t="shared" si="10"/>
        <v>5392707.9999999981</v>
      </c>
      <c r="I77" s="235">
        <f t="shared" si="11"/>
        <v>4252352</v>
      </c>
      <c r="J77" s="808"/>
      <c r="K77" s="276"/>
      <c r="L77" s="275"/>
      <c r="M77" s="235"/>
      <c r="N77" s="808"/>
      <c r="O77" s="276"/>
      <c r="P77" s="808"/>
      <c r="Q77" s="1419"/>
      <c r="R77" s="808"/>
      <c r="S77" s="1418"/>
    </row>
    <row r="78" spans="1:19">
      <c r="A78" s="778" t="str">
        <f t="shared" si="7"/>
        <v>10 Gbps</v>
      </c>
      <c r="B78" s="278" t="str">
        <f t="shared" si="8"/>
        <v>≤ 0.5 km</v>
      </c>
      <c r="C78" s="279" t="str">
        <f t="shared" si="8"/>
        <v>SFP+</v>
      </c>
      <c r="D78" s="952">
        <f t="shared" si="10"/>
        <v>0</v>
      </c>
      <c r="E78" s="229">
        <f t="shared" si="10"/>
        <v>0</v>
      </c>
      <c r="F78" s="283">
        <f t="shared" si="10"/>
        <v>0</v>
      </c>
      <c r="G78" s="284">
        <f t="shared" si="10"/>
        <v>0</v>
      </c>
      <c r="H78" s="283">
        <f t="shared" si="10"/>
        <v>0</v>
      </c>
      <c r="I78" s="229">
        <f t="shared" si="11"/>
        <v>0</v>
      </c>
      <c r="J78" s="809"/>
      <c r="K78" s="284"/>
      <c r="L78" s="283"/>
      <c r="M78" s="229"/>
      <c r="N78" s="809"/>
      <c r="O78" s="284"/>
      <c r="P78" s="809"/>
      <c r="Q78" s="1420"/>
      <c r="R78" s="809"/>
      <c r="S78" s="1421"/>
    </row>
    <row r="79" spans="1:19">
      <c r="A79" s="776" t="str">
        <f t="shared" si="7"/>
        <v>10 Gbps</v>
      </c>
      <c r="B79" s="270" t="str">
        <f t="shared" si="8"/>
        <v>0.5-7 km</v>
      </c>
      <c r="C79" s="285" t="str">
        <f t="shared" si="8"/>
        <v>SFP+</v>
      </c>
      <c r="D79" s="249">
        <f t="shared" si="10"/>
        <v>10160964</v>
      </c>
      <c r="E79" s="235">
        <f t="shared" si="10"/>
        <v>13809865</v>
      </c>
      <c r="F79" s="275">
        <f t="shared" si="10"/>
        <v>8973785.9999999963</v>
      </c>
      <c r="G79" s="300">
        <f t="shared" si="10"/>
        <v>9412873.0000000019</v>
      </c>
      <c r="H79" s="299">
        <f t="shared" si="10"/>
        <v>12326676.48678226</v>
      </c>
      <c r="I79" s="235">
        <f t="shared" si="11"/>
        <v>15288576.21002686</v>
      </c>
      <c r="J79" s="810"/>
      <c r="K79" s="300"/>
      <c r="L79" s="299"/>
      <c r="M79" s="235"/>
      <c r="N79" s="810"/>
      <c r="O79" s="300"/>
      <c r="P79" s="810"/>
      <c r="Q79" s="1419"/>
      <c r="R79" s="810"/>
      <c r="S79" s="1426"/>
    </row>
    <row r="80" spans="1:19" ht="13" thickBot="1">
      <c r="A80" s="777" t="str">
        <f t="shared" si="7"/>
        <v>10 Gbps</v>
      </c>
      <c r="B80" s="287" t="str">
        <f t="shared" si="8"/>
        <v>7-20 km</v>
      </c>
      <c r="C80" s="288" t="str">
        <f t="shared" si="8"/>
        <v>SFP+</v>
      </c>
      <c r="D80" s="953">
        <f t="shared" si="10"/>
        <v>8057520</v>
      </c>
      <c r="E80" s="289">
        <f t="shared" si="10"/>
        <v>8358588</v>
      </c>
      <c r="F80" s="290">
        <f t="shared" si="10"/>
        <v>4821462.7775106188</v>
      </c>
      <c r="G80" s="291">
        <f t="shared" si="10"/>
        <v>4954055.3962445259</v>
      </c>
      <c r="H80" s="290">
        <f t="shared" si="10"/>
        <v>6960000</v>
      </c>
      <c r="I80" s="289">
        <f t="shared" si="11"/>
        <v>8059999.9999999991</v>
      </c>
      <c r="J80" s="811"/>
      <c r="K80" s="291"/>
      <c r="L80" s="290"/>
      <c r="M80" s="289"/>
      <c r="N80" s="811"/>
      <c r="O80" s="291"/>
      <c r="P80" s="811"/>
      <c r="Q80" s="1427"/>
      <c r="R80" s="811"/>
      <c r="S80" s="1422"/>
    </row>
    <row r="81" spans="1:19">
      <c r="A81" s="778" t="str">
        <f t="shared" si="7"/>
        <v>25 Gbps (MMF)</v>
      </c>
      <c r="B81" s="278" t="str">
        <f t="shared" si="8"/>
        <v>≤ 0.5 km</v>
      </c>
      <c r="C81" s="279" t="str">
        <f t="shared" si="8"/>
        <v>SFP28</v>
      </c>
      <c r="D81" s="246"/>
      <c r="E81" s="785"/>
      <c r="F81" s="330"/>
      <c r="G81" s="786"/>
      <c r="H81" s="330">
        <f>H21*H51</f>
        <v>0</v>
      </c>
      <c r="I81" s="785">
        <f t="shared" si="11"/>
        <v>0</v>
      </c>
      <c r="J81" s="812"/>
      <c r="K81" s="786"/>
      <c r="L81" s="330"/>
      <c r="M81" s="785"/>
      <c r="N81" s="812"/>
      <c r="O81" s="786"/>
      <c r="P81" s="812"/>
      <c r="Q81" s="1428"/>
      <c r="R81" s="812"/>
      <c r="S81" s="814"/>
    </row>
    <row r="82" spans="1:19">
      <c r="A82" s="779" t="str">
        <f t="shared" si="7"/>
        <v>25 Gbps (SMF)</v>
      </c>
      <c r="B82" s="270" t="str">
        <f t="shared" si="8"/>
        <v>≤ 0.5 km</v>
      </c>
      <c r="C82" s="285" t="str">
        <f t="shared" si="8"/>
        <v>SFP28</v>
      </c>
      <c r="D82" s="249"/>
      <c r="E82" s="301"/>
      <c r="F82" s="299"/>
      <c r="G82" s="300"/>
      <c r="H82" s="299"/>
      <c r="I82" s="301"/>
      <c r="J82" s="812"/>
      <c r="K82" s="300"/>
      <c r="L82" s="299"/>
      <c r="M82" s="301"/>
      <c r="N82" s="812"/>
      <c r="O82" s="300"/>
      <c r="P82" s="810"/>
      <c r="Q82" s="1429"/>
      <c r="R82" s="812"/>
      <c r="S82" s="1426"/>
    </row>
    <row r="83" spans="1:19">
      <c r="A83" s="776" t="str">
        <f t="shared" si="7"/>
        <v>25 Gbps</v>
      </c>
      <c r="B83" s="270" t="str">
        <f t="shared" si="8"/>
        <v>0.5-7 km</v>
      </c>
      <c r="C83" s="285" t="str">
        <f t="shared" si="8"/>
        <v>SFP28</v>
      </c>
      <c r="D83" s="249"/>
      <c r="E83" s="301"/>
      <c r="F83" s="299"/>
      <c r="G83" s="300"/>
      <c r="H83" s="299">
        <f>H23*H53</f>
        <v>824480.55985709431</v>
      </c>
      <c r="I83" s="301">
        <f>I23*I53</f>
        <v>900838.90916769102</v>
      </c>
      <c r="J83" s="810"/>
      <c r="K83" s="300"/>
      <c r="L83" s="299"/>
      <c r="M83" s="301"/>
      <c r="N83" s="810"/>
      <c r="O83" s="300"/>
      <c r="P83" s="810"/>
      <c r="Q83" s="1429"/>
      <c r="R83" s="810"/>
      <c r="S83" s="1426"/>
    </row>
    <row r="84" spans="1:19">
      <c r="A84" s="776" t="str">
        <f t="shared" si="7"/>
        <v>25 Gbps</v>
      </c>
      <c r="B84" s="270" t="str">
        <f t="shared" si="8"/>
        <v>7-20 km</v>
      </c>
      <c r="C84" s="285" t="str">
        <f t="shared" si="8"/>
        <v>Duplex</v>
      </c>
      <c r="D84" s="951"/>
      <c r="E84" s="235"/>
      <c r="F84" s="275"/>
      <c r="G84" s="276"/>
      <c r="H84" s="275">
        <f>H24*H54</f>
        <v>0</v>
      </c>
      <c r="I84" s="235">
        <f>I24*I54</f>
        <v>0</v>
      </c>
      <c r="J84" s="808"/>
      <c r="K84" s="276"/>
      <c r="L84" s="275"/>
      <c r="M84" s="235"/>
      <c r="N84" s="808"/>
      <c r="O84" s="276"/>
      <c r="P84" s="808"/>
      <c r="Q84" s="808"/>
      <c r="R84" s="808"/>
      <c r="S84" s="1418"/>
    </row>
    <row r="85" spans="1:19" ht="13" thickBot="1">
      <c r="A85" s="1470" t="s">
        <v>441</v>
      </c>
      <c r="B85" s="264" t="s">
        <v>231</v>
      </c>
      <c r="C85" s="1471" t="s">
        <v>607</v>
      </c>
      <c r="D85" s="951"/>
      <c r="E85" s="236"/>
      <c r="F85" s="951"/>
      <c r="G85" s="951"/>
      <c r="H85" s="951"/>
      <c r="I85" s="236"/>
      <c r="J85" s="1488"/>
      <c r="K85" s="951"/>
      <c r="L85" s="951"/>
      <c r="M85" s="236"/>
      <c r="N85" s="1488"/>
      <c r="O85" s="951"/>
      <c r="P85" s="808"/>
      <c r="Q85" s="808"/>
      <c r="R85" s="808"/>
      <c r="S85" s="1418"/>
    </row>
    <row r="86" spans="1:19">
      <c r="A86" s="778" t="str">
        <f t="shared" ref="A86:C88" si="12">A26</f>
        <v>50 Gbps</v>
      </c>
      <c r="B86" s="278" t="str">
        <f t="shared" si="12"/>
        <v>≤ 10 km</v>
      </c>
      <c r="C86" s="279" t="str">
        <f t="shared" si="12"/>
        <v>QSFP28</v>
      </c>
      <c r="D86" s="1489"/>
      <c r="E86" s="1490"/>
      <c r="F86" s="1491"/>
      <c r="G86" s="1492"/>
      <c r="H86" s="1491"/>
      <c r="I86" s="1490"/>
      <c r="J86" s="1493"/>
      <c r="K86" s="1492"/>
      <c r="L86" s="1491"/>
      <c r="M86" s="1490"/>
      <c r="N86" s="1493"/>
      <c r="O86" s="1492"/>
      <c r="P86" s="1493"/>
      <c r="Q86" s="1494"/>
      <c r="R86" s="1493"/>
      <c r="S86" s="1495"/>
    </row>
    <row r="87" spans="1:19">
      <c r="A87" s="776" t="str">
        <f t="shared" si="12"/>
        <v>50 Gbps</v>
      </c>
      <c r="B87" s="270" t="str">
        <f t="shared" si="12"/>
        <v>10-20 km</v>
      </c>
      <c r="C87" s="285" t="str">
        <f t="shared" si="12"/>
        <v>QSFP28</v>
      </c>
      <c r="D87" s="249"/>
      <c r="E87" s="301"/>
      <c r="F87" s="299"/>
      <c r="G87" s="300"/>
      <c r="H87" s="299"/>
      <c r="I87" s="301"/>
      <c r="J87" s="810"/>
      <c r="K87" s="300"/>
      <c r="L87" s="299"/>
      <c r="M87" s="301"/>
      <c r="N87" s="810"/>
      <c r="O87" s="300"/>
      <c r="P87" s="810"/>
      <c r="Q87" s="1429"/>
      <c r="R87" s="810"/>
      <c r="S87" s="1426"/>
    </row>
    <row r="88" spans="1:19" ht="13" thickBot="1">
      <c r="A88" s="1477" t="str">
        <f t="shared" si="12"/>
        <v>100 Gbps</v>
      </c>
      <c r="B88" s="1487" t="str">
        <f t="shared" si="12"/>
        <v>≤ 10 km</v>
      </c>
      <c r="C88" s="1479" t="str">
        <f t="shared" si="12"/>
        <v>QSFP28</v>
      </c>
      <c r="D88" s="953"/>
      <c r="E88" s="289"/>
      <c r="F88" s="290"/>
      <c r="G88" s="291"/>
      <c r="H88" s="290"/>
      <c r="I88" s="289"/>
      <c r="J88" s="811"/>
      <c r="K88" s="291"/>
      <c r="L88" s="290"/>
      <c r="M88" s="289"/>
      <c r="N88" s="811"/>
      <c r="O88" s="291"/>
      <c r="P88" s="811"/>
      <c r="Q88" s="1427"/>
      <c r="R88" s="811"/>
      <c r="S88" s="1422"/>
    </row>
    <row r="89" spans="1:19">
      <c r="A89" s="1854" t="s">
        <v>559</v>
      </c>
      <c r="B89" s="1855" t="str">
        <f>B29</f>
        <v>all</v>
      </c>
      <c r="C89" s="1856" t="str">
        <f>C29</f>
        <v>all</v>
      </c>
      <c r="D89" s="1489"/>
      <c r="E89" s="1490"/>
      <c r="F89" s="1491"/>
      <c r="G89" s="1492"/>
      <c r="H89" s="1491">
        <f>H29*H59</f>
        <v>3249156.4458919796</v>
      </c>
      <c r="I89" s="1491">
        <f>I29*I59</f>
        <v>3181856.3146798136</v>
      </c>
      <c r="J89" s="1491"/>
      <c r="K89" s="1492"/>
      <c r="L89" s="1491"/>
      <c r="M89" s="1491"/>
      <c r="N89" s="1491"/>
      <c r="O89" s="1492"/>
      <c r="P89" s="1493"/>
      <c r="Q89" s="1493"/>
      <c r="R89" s="1493"/>
      <c r="S89" s="1495"/>
    </row>
    <row r="90" spans="1:19">
      <c r="A90" s="1857" t="s">
        <v>560</v>
      </c>
      <c r="B90" s="1858" t="s">
        <v>231</v>
      </c>
      <c r="C90" s="1859" t="s">
        <v>231</v>
      </c>
      <c r="D90" s="1860"/>
      <c r="E90" s="301"/>
      <c r="F90" s="299"/>
      <c r="G90" s="300"/>
      <c r="H90" s="299"/>
      <c r="I90" s="299"/>
      <c r="J90" s="299"/>
      <c r="K90" s="300"/>
      <c r="L90" s="299"/>
      <c r="M90" s="299"/>
      <c r="N90" s="299"/>
      <c r="O90" s="300"/>
      <c r="P90" s="810"/>
      <c r="Q90" s="810"/>
      <c r="R90" s="810"/>
      <c r="S90" s="1426"/>
    </row>
    <row r="91" spans="1:19">
      <c r="A91" s="1857" t="s">
        <v>561</v>
      </c>
      <c r="B91" s="1858" t="s">
        <v>231</v>
      </c>
      <c r="C91" s="1859" t="s">
        <v>231</v>
      </c>
      <c r="D91" s="1860"/>
      <c r="E91" s="301"/>
      <c r="F91" s="299"/>
      <c r="G91" s="300"/>
      <c r="H91" s="299"/>
      <c r="I91" s="299"/>
      <c r="J91" s="299"/>
      <c r="K91" s="300"/>
      <c r="L91" s="299"/>
      <c r="M91" s="299"/>
      <c r="N91" s="299"/>
      <c r="O91" s="300"/>
      <c r="P91" s="810"/>
      <c r="Q91" s="810"/>
      <c r="R91" s="810"/>
      <c r="S91" s="1426"/>
    </row>
    <row r="92" spans="1:19" ht="13" thickBot="1">
      <c r="A92" s="1861" t="s">
        <v>562</v>
      </c>
      <c r="B92" s="1862" t="str">
        <f t="shared" ref="B92:C92" si="13">B32</f>
        <v>all</v>
      </c>
      <c r="C92" s="1863" t="str">
        <f t="shared" si="13"/>
        <v>all</v>
      </c>
      <c r="D92" s="953"/>
      <c r="E92" s="1864"/>
      <c r="F92" s="1865"/>
      <c r="G92" s="291"/>
      <c r="H92" s="1865">
        <f t="shared" ref="H92:K93" si="14">H32*H62</f>
        <v>2066060.0000000014</v>
      </c>
      <c r="I92" s="1864">
        <f t="shared" si="14"/>
        <v>2617039.9999999963</v>
      </c>
      <c r="J92" s="1866"/>
      <c r="K92" s="291"/>
      <c r="L92" s="1865"/>
      <c r="M92" s="1864"/>
      <c r="N92" s="1866"/>
      <c r="O92" s="291"/>
      <c r="P92" s="1866"/>
      <c r="Q92" s="1867"/>
      <c r="R92" s="1866"/>
      <c r="S92" s="1422"/>
    </row>
    <row r="93" spans="1:19" ht="13" thickBot="1">
      <c r="A93" s="1913" t="str">
        <f>A33</f>
        <v>Miscellaneous</v>
      </c>
      <c r="B93" s="1914"/>
      <c r="C93" s="1914"/>
      <c r="D93" s="330">
        <f>D33*D63</f>
        <v>1759500</v>
      </c>
      <c r="E93" s="785">
        <f>E33*E63</f>
        <v>1761200</v>
      </c>
      <c r="F93" s="330">
        <f>F33*F63</f>
        <v>932000</v>
      </c>
      <c r="G93" s="786">
        <f>G33*G63</f>
        <v>1498000</v>
      </c>
      <c r="H93" s="331">
        <f t="shared" si="14"/>
        <v>313250</v>
      </c>
      <c r="I93" s="798">
        <f t="shared" si="14"/>
        <v>256800</v>
      </c>
      <c r="J93" s="813"/>
      <c r="K93" s="799"/>
      <c r="L93" s="331"/>
      <c r="M93" s="798"/>
      <c r="N93" s="813"/>
      <c r="O93" s="799"/>
      <c r="P93" s="813"/>
      <c r="Q93" s="1430"/>
      <c r="R93" s="813"/>
      <c r="S93" s="1431"/>
    </row>
    <row r="94" spans="1:19" ht="13" thickBot="1">
      <c r="A94" s="790" t="str">
        <f>A34</f>
        <v>Total</v>
      </c>
      <c r="B94" s="775" t="str">
        <f>B34</f>
        <v>All</v>
      </c>
      <c r="C94" s="302" t="str">
        <f>C34</f>
        <v>All</v>
      </c>
      <c r="D94" s="180">
        <f t="shared" ref="D94:K94" si="15">SUM(D69:D93)</f>
        <v>49844619</v>
      </c>
      <c r="E94" s="179">
        <f t="shared" si="15"/>
        <v>50637574</v>
      </c>
      <c r="F94" s="178">
        <f t="shared" si="15"/>
        <v>30340037.777510628</v>
      </c>
      <c r="G94" s="180">
        <f t="shared" si="15"/>
        <v>31020656.396244541</v>
      </c>
      <c r="H94" s="331">
        <f t="shared" si="15"/>
        <v>47457810.492531337</v>
      </c>
      <c r="I94" s="798">
        <f t="shared" si="15"/>
        <v>50387596.183874369</v>
      </c>
      <c r="J94" s="813"/>
      <c r="K94" s="799"/>
      <c r="L94" s="331"/>
      <c r="M94" s="798"/>
      <c r="N94" s="813"/>
      <c r="O94" s="799"/>
      <c r="P94" s="331"/>
      <c r="Q94" s="798"/>
      <c r="R94" s="813"/>
      <c r="S94" s="799"/>
    </row>
    <row r="95" spans="1:19" ht="15.5">
      <c r="O95" s="1354"/>
      <c r="P95" s="1354"/>
      <c r="Q95" s="1354"/>
      <c r="R95" s="1354"/>
      <c r="S95" s="1354"/>
    </row>
    <row r="96" spans="1:19" ht="15.5">
      <c r="N96" s="1355"/>
      <c r="O96" s="1356"/>
      <c r="P96" s="1356"/>
      <c r="Q96" s="1356"/>
      <c r="R96" s="1356"/>
      <c r="S96" s="1356"/>
    </row>
    <row r="97" spans="7:19">
      <c r="G97" s="122">
        <f>SUM(D94:G94)</f>
        <v>161842887.17375517</v>
      </c>
      <c r="O97" s="122"/>
    </row>
    <row r="98" spans="7:19">
      <c r="G98" s="127"/>
      <c r="O98" s="127"/>
    </row>
    <row r="99" spans="7:19">
      <c r="P99" s="127"/>
      <c r="Q99" s="127"/>
      <c r="R99" s="127"/>
      <c r="S99" s="127"/>
    </row>
  </sheetData>
  <mergeCells count="3">
    <mergeCell ref="A93:C93"/>
    <mergeCell ref="A33:C33"/>
    <mergeCell ref="A63:C63"/>
  </mergeCells>
  <pageMargins left="0.7" right="0.7" top="0.75" bottom="0.75" header="0.3" footer="0.3"/>
  <pageSetup orientation="portrait" r:id="rId1"/>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sheetPr>
  <dimension ref="A1:AD61"/>
  <sheetViews>
    <sheetView showGridLines="0" zoomScale="70" zoomScaleNormal="70" zoomScalePageLayoutView="80" workbookViewId="0">
      <pane xSplit="2" ySplit="8" topLeftCell="C9" activePane="bottomRight" state="frozen"/>
      <selection activeCell="G54" sqref="G54"/>
      <selection pane="topRight" activeCell="G54" sqref="G54"/>
      <selection pane="bottomLeft" activeCell="G54" sqref="G54"/>
      <selection pane="bottomRight" activeCell="R3" sqref="R3"/>
    </sheetView>
  </sheetViews>
  <sheetFormatPr defaultColWidth="8.6328125" defaultRowHeight="12.5" outlineLevelCol="1"/>
  <cols>
    <col min="1" max="1" width="22.36328125" style="45" customWidth="1"/>
    <col min="2" max="2" width="16.36328125" style="260" customWidth="1"/>
    <col min="3" max="6" width="12.1796875" style="45" hidden="1" customWidth="1" outlineLevel="1"/>
    <col min="7" max="7" width="12.1796875" style="45" customWidth="1" collapsed="1"/>
    <col min="8" max="10" width="12.1796875" style="45" customWidth="1"/>
    <col min="11" max="11" width="12.36328125" style="45" customWidth="1"/>
    <col min="12" max="13" width="13.81640625" style="45" customWidth="1"/>
    <col min="14" max="14" width="13.6328125" style="45" customWidth="1"/>
    <col min="15" max="18" width="13.453125" style="45" customWidth="1"/>
    <col min="19" max="21" width="12.36328125" style="45" customWidth="1"/>
    <col min="22" max="22" width="14.6328125" style="45" customWidth="1"/>
    <col min="23" max="24" width="12.36328125" style="45" customWidth="1"/>
    <col min="25" max="25" width="8.6328125" style="45"/>
    <col min="26" max="26" width="12.81640625" style="45" bestFit="1" customWidth="1"/>
    <col min="27" max="30" width="8.6328125" style="45"/>
  </cols>
  <sheetData>
    <row r="1" spans="1:30" ht="24.5" customHeight="1">
      <c r="A1" s="130" t="str">
        <f>Introduction!$B$1</f>
        <v>Vendor Survey Results through Q4 2020</v>
      </c>
    </row>
    <row r="2" spans="1:30" ht="17.5" customHeight="1">
      <c r="A2" s="352" t="str">
        <f>Introduction!$B$2</f>
        <v>Sample template for 2021</v>
      </c>
    </row>
    <row r="3" spans="1:30" ht="25" customHeight="1">
      <c r="A3" s="753" t="s">
        <v>21</v>
      </c>
    </row>
    <row r="5" spans="1:30" ht="15.5">
      <c r="M5" s="1019"/>
    </row>
    <row r="6" spans="1:30" ht="15.5">
      <c r="M6" s="1019"/>
      <c r="N6"/>
      <c r="O6" s="1019"/>
      <c r="P6" s="14"/>
      <c r="Q6" s="1019"/>
      <c r="R6" s="14"/>
    </row>
    <row r="7" spans="1:30" s="830" customFormat="1" ht="15.5">
      <c r="A7" s="768" t="str">
        <f>A3</f>
        <v>Optical Interconnects</v>
      </c>
      <c r="B7" s="831"/>
      <c r="D7" s="1539"/>
      <c r="E7" s="1539"/>
      <c r="F7" s="1742"/>
      <c r="G7" s="1743" t="s">
        <v>206</v>
      </c>
      <c r="H7" s="1539"/>
      <c r="I7" s="1539"/>
      <c r="J7" s="1539"/>
      <c r="K7" s="1539"/>
      <c r="L7" s="1539"/>
      <c r="M7" s="706" t="s">
        <v>206</v>
      </c>
      <c r="N7" s="45"/>
      <c r="O7"/>
      <c r="P7"/>
      <c r="Q7"/>
      <c r="R7"/>
    </row>
    <row r="8" spans="1:30" ht="13.5" thickBot="1">
      <c r="A8" s="1695" t="s">
        <v>280</v>
      </c>
      <c r="B8" s="1695" t="s">
        <v>208</v>
      </c>
      <c r="C8" s="703" t="s">
        <v>129</v>
      </c>
      <c r="D8" s="704" t="s">
        <v>130</v>
      </c>
      <c r="E8" s="704" t="s">
        <v>131</v>
      </c>
      <c r="F8" s="1696" t="s">
        <v>132</v>
      </c>
      <c r="G8" s="1516" t="s">
        <v>133</v>
      </c>
      <c r="H8" s="704" t="s">
        <v>134</v>
      </c>
      <c r="I8" s="704" t="s">
        <v>135</v>
      </c>
      <c r="J8" s="1697" t="s">
        <v>136</v>
      </c>
      <c r="K8" s="703" t="s">
        <v>137</v>
      </c>
      <c r="L8" s="704" t="s">
        <v>138</v>
      </c>
      <c r="M8" s="704" t="s">
        <v>139</v>
      </c>
      <c r="N8" s="1696" t="s">
        <v>140</v>
      </c>
      <c r="O8" s="1516" t="s">
        <v>141</v>
      </c>
      <c r="P8" s="704" t="s">
        <v>142</v>
      </c>
      <c r="Q8" s="704" t="s">
        <v>143</v>
      </c>
      <c r="R8" s="704" t="s">
        <v>144</v>
      </c>
      <c r="AD8" s="70"/>
    </row>
    <row r="9" spans="1:30" ht="38" customHeight="1">
      <c r="A9" s="832" t="s">
        <v>281</v>
      </c>
      <c r="B9" s="1507" t="s">
        <v>518</v>
      </c>
      <c r="C9" s="326">
        <v>47963</v>
      </c>
      <c r="D9" s="323">
        <v>47387</v>
      </c>
      <c r="E9" s="420">
        <v>39043</v>
      </c>
      <c r="F9" s="421">
        <v>26100</v>
      </c>
      <c r="G9" s="1509">
        <v>8000</v>
      </c>
      <c r="H9" s="323">
        <v>8470</v>
      </c>
      <c r="I9" s="420"/>
      <c r="J9" s="1514"/>
      <c r="K9" s="326"/>
      <c r="L9" s="323"/>
      <c r="M9" s="420"/>
      <c r="N9" s="421"/>
      <c r="O9" s="1643"/>
      <c r="P9" s="420"/>
      <c r="Q9" s="422"/>
      <c r="R9" s="421"/>
      <c r="AD9" s="70"/>
    </row>
    <row r="10" spans="1:30" ht="15.5" customHeight="1">
      <c r="A10" s="833" t="s">
        <v>617</v>
      </c>
      <c r="B10" s="1508" t="s">
        <v>519</v>
      </c>
      <c r="C10" s="1511">
        <v>11244</v>
      </c>
      <c r="D10" s="1506">
        <v>10866</v>
      </c>
      <c r="E10" s="422">
        <v>13416</v>
      </c>
      <c r="F10" s="421">
        <v>20365</v>
      </c>
      <c r="G10" s="1510">
        <v>33738</v>
      </c>
      <c r="H10" s="324">
        <v>25062</v>
      </c>
      <c r="I10" s="422"/>
      <c r="J10" s="1514"/>
      <c r="K10" s="1511"/>
      <c r="L10" s="1506"/>
      <c r="M10" s="422"/>
      <c r="N10" s="421"/>
      <c r="O10" s="422"/>
      <c r="P10" s="1644"/>
      <c r="Q10" s="422"/>
      <c r="R10" s="421"/>
      <c r="AD10" s="70"/>
    </row>
    <row r="11" spans="1:30" ht="15.5" customHeight="1">
      <c r="A11" s="1503" t="s">
        <v>615</v>
      </c>
      <c r="B11" s="385" t="s">
        <v>619</v>
      </c>
      <c r="C11" s="1512">
        <v>575603</v>
      </c>
      <c r="D11" s="1505">
        <v>822493</v>
      </c>
      <c r="E11" s="1505">
        <v>925325</v>
      </c>
      <c r="F11" s="1513">
        <v>908284</v>
      </c>
      <c r="G11" s="422">
        <v>1043828</v>
      </c>
      <c r="H11" s="1506">
        <v>1123624</v>
      </c>
      <c r="I11" s="1505"/>
      <c r="J11" s="1515"/>
      <c r="K11" s="1511"/>
      <c r="L11" s="1506"/>
      <c r="M11" s="1505"/>
      <c r="N11" s="1513"/>
      <c r="O11" s="422"/>
      <c r="P11" s="1505"/>
      <c r="Q11" s="1645"/>
      <c r="R11" s="1646"/>
      <c r="AD11" s="70"/>
    </row>
    <row r="12" spans="1:30" ht="15.5" customHeight="1">
      <c r="A12" s="1503" t="s">
        <v>615</v>
      </c>
      <c r="B12" s="385" t="s">
        <v>620</v>
      </c>
      <c r="C12" s="1512">
        <v>4004</v>
      </c>
      <c r="D12" s="1505">
        <v>29905</v>
      </c>
      <c r="E12" s="1505">
        <v>60839</v>
      </c>
      <c r="F12" s="1513">
        <v>75904</v>
      </c>
      <c r="G12" s="422">
        <v>128869</v>
      </c>
      <c r="H12" s="1506">
        <v>273431</v>
      </c>
      <c r="I12" s="1505"/>
      <c r="J12" s="1515"/>
      <c r="K12" s="1511"/>
      <c r="L12" s="1506"/>
      <c r="M12" s="1505"/>
      <c r="N12" s="1513"/>
      <c r="O12" s="422"/>
      <c r="P12" s="1505"/>
      <c r="Q12" s="1645"/>
      <c r="R12" s="1646"/>
      <c r="AD12" s="70"/>
    </row>
    <row r="13" spans="1:30" ht="15.5" customHeight="1">
      <c r="A13" s="1503" t="s">
        <v>615</v>
      </c>
      <c r="B13" s="385" t="s">
        <v>584</v>
      </c>
      <c r="C13" s="1512">
        <v>52902</v>
      </c>
      <c r="D13" s="1505">
        <v>57244</v>
      </c>
      <c r="E13" s="1505">
        <v>45070</v>
      </c>
      <c r="F13" s="1513">
        <v>50712</v>
      </c>
      <c r="G13" s="422">
        <v>74728</v>
      </c>
      <c r="H13" s="1506">
        <v>77535</v>
      </c>
      <c r="I13" s="1505"/>
      <c r="J13" s="1515"/>
      <c r="K13" s="1511"/>
      <c r="L13" s="1506"/>
      <c r="M13" s="1505"/>
      <c r="N13" s="1513"/>
      <c r="O13" s="422"/>
      <c r="P13" s="1505"/>
      <c r="Q13" s="1645"/>
      <c r="R13" s="1646"/>
      <c r="AD13" s="70"/>
    </row>
    <row r="14" spans="1:30" ht="15.5" customHeight="1">
      <c r="A14" s="1503" t="s">
        <v>615</v>
      </c>
      <c r="B14" s="385" t="s">
        <v>609</v>
      </c>
      <c r="C14" s="1512">
        <v>13393</v>
      </c>
      <c r="D14" s="1505">
        <v>17571</v>
      </c>
      <c r="E14" s="1505">
        <v>12226</v>
      </c>
      <c r="F14" s="1513">
        <v>29015</v>
      </c>
      <c r="G14" s="422">
        <v>14982</v>
      </c>
      <c r="H14" s="1506">
        <v>10839</v>
      </c>
      <c r="I14" s="1505"/>
      <c r="J14" s="1515"/>
      <c r="K14" s="1511"/>
      <c r="L14" s="1506"/>
      <c r="M14" s="1505"/>
      <c r="N14" s="1513"/>
      <c r="O14" s="422"/>
      <c r="P14" s="1505"/>
      <c r="Q14" s="1645"/>
      <c r="R14" s="1646"/>
      <c r="AD14" s="70"/>
    </row>
    <row r="15" spans="1:30" ht="15.5" customHeight="1">
      <c r="A15" s="1503" t="s">
        <v>615</v>
      </c>
      <c r="B15" s="385" t="s">
        <v>610</v>
      </c>
      <c r="C15" s="1512">
        <v>72231</v>
      </c>
      <c r="D15" s="1505">
        <v>51997</v>
      </c>
      <c r="E15" s="1505">
        <v>91592</v>
      </c>
      <c r="F15" s="1513">
        <v>86662</v>
      </c>
      <c r="G15" s="422">
        <v>47062</v>
      </c>
      <c r="H15" s="1506">
        <v>48532</v>
      </c>
      <c r="I15" s="1505"/>
      <c r="J15" s="1515"/>
      <c r="K15" s="1511"/>
      <c r="L15" s="1506"/>
      <c r="M15" s="1505"/>
      <c r="N15" s="1513"/>
      <c r="O15" s="422"/>
      <c r="P15" s="1505"/>
      <c r="Q15" s="1645"/>
      <c r="R15" s="1646"/>
      <c r="AD15" s="70"/>
    </row>
    <row r="16" spans="1:30" ht="15.5" customHeight="1">
      <c r="A16" s="1503" t="s">
        <v>615</v>
      </c>
      <c r="B16" s="385" t="s">
        <v>611</v>
      </c>
      <c r="C16" s="1512"/>
      <c r="D16" s="1505"/>
      <c r="E16" s="1505"/>
      <c r="F16" s="1513"/>
      <c r="G16" s="422"/>
      <c r="H16" s="1506"/>
      <c r="I16" s="1505"/>
      <c r="J16" s="1515"/>
      <c r="K16" s="1511"/>
      <c r="L16" s="1506"/>
      <c r="M16" s="1505"/>
      <c r="N16" s="1513"/>
      <c r="O16" s="422"/>
      <c r="P16" s="1505"/>
      <c r="Q16" s="1645"/>
      <c r="R16" s="1646"/>
      <c r="AD16" s="70"/>
    </row>
    <row r="17" spans="1:30" ht="15.5" customHeight="1">
      <c r="A17" s="1503" t="s">
        <v>615</v>
      </c>
      <c r="B17" s="385" t="s">
        <v>612</v>
      </c>
      <c r="C17" s="1512"/>
      <c r="D17" s="1505"/>
      <c r="E17" s="1505"/>
      <c r="F17" s="1513"/>
      <c r="G17" s="422"/>
      <c r="H17" s="1506"/>
      <c r="I17" s="1505"/>
      <c r="J17" s="1515"/>
      <c r="K17" s="1511"/>
      <c r="L17" s="1506"/>
      <c r="M17" s="1505"/>
      <c r="N17" s="1513"/>
      <c r="O17" s="422"/>
      <c r="P17" s="1505"/>
      <c r="Q17" s="1645"/>
      <c r="R17" s="1646"/>
      <c r="AD17" s="70"/>
    </row>
    <row r="18" spans="1:30" ht="15.5" customHeight="1">
      <c r="A18" s="1503" t="s">
        <v>615</v>
      </c>
      <c r="B18" s="385" t="s">
        <v>613</v>
      </c>
      <c r="C18" s="1512">
        <v>21307</v>
      </c>
      <c r="D18" s="1505">
        <v>20287</v>
      </c>
      <c r="E18" s="1505">
        <v>23254</v>
      </c>
      <c r="F18" s="1513">
        <v>25384</v>
      </c>
      <c r="G18" s="422">
        <v>11586</v>
      </c>
      <c r="H18" s="1506">
        <v>17323</v>
      </c>
      <c r="I18" s="1505"/>
      <c r="J18" s="1515"/>
      <c r="K18" s="1511"/>
      <c r="L18" s="1506"/>
      <c r="M18" s="1505"/>
      <c r="N18" s="1513"/>
      <c r="O18" s="422"/>
      <c r="P18" s="1505"/>
      <c r="Q18" s="1645"/>
      <c r="R18" s="1646"/>
      <c r="AD18" s="70"/>
    </row>
    <row r="19" spans="1:30" ht="15.5" customHeight="1">
      <c r="A19" s="1503" t="s">
        <v>615</v>
      </c>
      <c r="B19" s="385" t="s">
        <v>614</v>
      </c>
      <c r="C19" s="1512"/>
      <c r="D19" s="1505"/>
      <c r="E19" s="1505"/>
      <c r="F19" s="1513"/>
      <c r="G19" s="422"/>
      <c r="H19" s="1506"/>
      <c r="I19" s="1505"/>
      <c r="J19" s="1515"/>
      <c r="K19" s="1511"/>
      <c r="L19" s="1506"/>
      <c r="M19" s="1505"/>
      <c r="N19" s="1513"/>
      <c r="O19" s="422"/>
      <c r="P19" s="1505"/>
      <c r="Q19" s="1645"/>
      <c r="R19" s="1646"/>
      <c r="AD19" s="70"/>
    </row>
    <row r="20" spans="1:30" ht="13.5" customHeight="1" thickBot="1">
      <c r="A20" s="1357" t="s">
        <v>216</v>
      </c>
      <c r="B20" s="1504" t="s">
        <v>616</v>
      </c>
      <c r="C20" s="1517">
        <f>SUM(C11:C19)</f>
        <v>739440</v>
      </c>
      <c r="D20" s="1518">
        <f>SUM(D11:D19)</f>
        <v>999497</v>
      </c>
      <c r="E20" s="1519">
        <f t="shared" ref="E20" si="0">SUM(E11:E19)</f>
        <v>1158306</v>
      </c>
      <c r="F20" s="1520">
        <f>SUM(F11:F19)</f>
        <v>1175961</v>
      </c>
      <c r="G20" s="1521">
        <f>SUM(G11:G19)</f>
        <v>1321055</v>
      </c>
      <c r="H20" s="1518">
        <f>SUM(H11:H19)</f>
        <v>1551284</v>
      </c>
      <c r="I20" s="1519"/>
      <c r="J20" s="1522"/>
      <c r="K20" s="1647"/>
      <c r="L20" s="1648"/>
      <c r="M20" s="1648"/>
      <c r="N20" s="1649"/>
      <c r="O20" s="1647"/>
      <c r="P20" s="1648"/>
      <c r="Q20" s="1648"/>
      <c r="R20" s="1649"/>
      <c r="AD20" s="262"/>
    </row>
    <row r="21" spans="1:30" ht="13" thickBot="1">
      <c r="A21" s="1917" t="s">
        <v>154</v>
      </c>
      <c r="B21" s="1918"/>
      <c r="C21" s="325">
        <f>C20+C10+C9</f>
        <v>798647</v>
      </c>
      <c r="D21" s="1523">
        <f t="shared" ref="D21:R21" si="1">D20+D10+D9</f>
        <v>1057750</v>
      </c>
      <c r="E21" s="1523">
        <f t="shared" si="1"/>
        <v>1210765</v>
      </c>
      <c r="F21" s="1524">
        <f t="shared" si="1"/>
        <v>1222426</v>
      </c>
      <c r="G21" s="1525">
        <f t="shared" si="1"/>
        <v>1362793</v>
      </c>
      <c r="H21" s="1523">
        <f t="shared" si="1"/>
        <v>1584816</v>
      </c>
      <c r="I21" s="1523"/>
      <c r="J21" s="1524"/>
      <c r="K21" s="1525"/>
      <c r="L21" s="1523"/>
      <c r="M21" s="1523"/>
      <c r="N21" s="1524"/>
      <c r="O21" s="1525"/>
      <c r="P21" s="1523"/>
      <c r="Q21" s="1523"/>
      <c r="R21" s="1524"/>
      <c r="AD21" s="70"/>
    </row>
    <row r="22" spans="1:30">
      <c r="A22" s="263"/>
      <c r="B22" s="263"/>
      <c r="C22" s="263"/>
      <c r="D22" s="263"/>
      <c r="E22" s="263"/>
      <c r="F22" s="263"/>
      <c r="G22" s="263"/>
      <c r="H22" s="263"/>
      <c r="I22" s="263"/>
      <c r="J22" s="263"/>
      <c r="K22" s="263"/>
      <c r="L22" s="263"/>
      <c r="M22" s="263"/>
      <c r="N22" s="263"/>
      <c r="O22" s="263"/>
      <c r="P22" s="263"/>
      <c r="Q22" s="263"/>
      <c r="R22" s="263"/>
    </row>
    <row r="23" spans="1:30" ht="15.5">
      <c r="H23" s="623"/>
      <c r="M23" s="1019"/>
      <c r="N23"/>
      <c r="O23" s="1019"/>
      <c r="P23" s="14"/>
      <c r="Q23" s="1019"/>
      <c r="R23" s="14"/>
    </row>
    <row r="24" spans="1:30" ht="15.5">
      <c r="A24" s="768" t="str">
        <f>A7</f>
        <v>Optical Interconnects</v>
      </c>
      <c r="B24" s="831"/>
      <c r="D24" s="1539"/>
      <c r="E24" s="1539"/>
      <c r="F24" s="1742"/>
      <c r="G24" s="1743" t="s">
        <v>222</v>
      </c>
      <c r="H24" s="1539"/>
      <c r="I24" s="1539"/>
      <c r="J24" s="1539"/>
      <c r="K24" s="1539"/>
      <c r="L24" s="1539"/>
      <c r="M24" s="706" t="s">
        <v>206</v>
      </c>
      <c r="O24"/>
      <c r="P24"/>
      <c r="Q24"/>
      <c r="R24"/>
    </row>
    <row r="25" spans="1:30" ht="13.5" thickBot="1">
      <c r="A25" s="1695" t="s">
        <v>280</v>
      </c>
      <c r="B25" s="1695" t="s">
        <v>208</v>
      </c>
      <c r="C25" s="703" t="s">
        <v>129</v>
      </c>
      <c r="D25" s="704" t="s">
        <v>130</v>
      </c>
      <c r="E25" s="704" t="s">
        <v>131</v>
      </c>
      <c r="F25" s="1696" t="s">
        <v>132</v>
      </c>
      <c r="G25" s="1516" t="str">
        <f t="shared" ref="G25:L25" si="2">G8</f>
        <v>1Q 18</v>
      </c>
      <c r="H25" s="704" t="str">
        <f t="shared" si="2"/>
        <v>2Q 18</v>
      </c>
      <c r="I25" s="704" t="str">
        <f t="shared" si="2"/>
        <v>3Q 18</v>
      </c>
      <c r="J25" s="1697" t="str">
        <f t="shared" si="2"/>
        <v>4Q 18</v>
      </c>
      <c r="K25" s="703" t="str">
        <f t="shared" si="2"/>
        <v>1Q 19</v>
      </c>
      <c r="L25" s="704" t="str">
        <f t="shared" si="2"/>
        <v>2Q 19</v>
      </c>
      <c r="M25" s="704" t="s">
        <v>139</v>
      </c>
      <c r="N25" s="1696" t="s">
        <v>140</v>
      </c>
      <c r="O25" s="1516" t="s">
        <v>141</v>
      </c>
      <c r="P25" s="704" t="s">
        <v>142</v>
      </c>
      <c r="Q25" s="704" t="s">
        <v>595</v>
      </c>
      <c r="R25" s="704" t="s">
        <v>596</v>
      </c>
    </row>
    <row r="26" spans="1:30" ht="39" customHeight="1">
      <c r="A26" s="832" t="s">
        <v>281</v>
      </c>
      <c r="B26" s="1529" t="str">
        <f>B9</f>
        <v>up to 12x16 Gbps</v>
      </c>
      <c r="C26" s="1531">
        <v>213.49738339970395</v>
      </c>
      <c r="D26" s="327">
        <v>180.27062274463461</v>
      </c>
      <c r="E26" s="327">
        <v>173.97510437210249</v>
      </c>
      <c r="F26" s="1532">
        <v>163.85823754789271</v>
      </c>
      <c r="G26" s="327">
        <v>160</v>
      </c>
      <c r="H26" s="327">
        <v>173.36363636363637</v>
      </c>
      <c r="I26" s="911"/>
      <c r="J26" s="1535"/>
      <c r="K26" s="1531"/>
      <c r="L26" s="327"/>
      <c r="M26" s="911"/>
      <c r="N26" s="1537"/>
      <c r="O26" s="1643"/>
      <c r="P26" s="327"/>
      <c r="Q26" s="1713"/>
      <c r="R26" s="1714"/>
    </row>
    <row r="27" spans="1:30">
      <c r="A27" s="1545" t="s">
        <v>282</v>
      </c>
      <c r="B27" s="1530" t="str">
        <f>B10</f>
        <v>up to 12x25 Gbps</v>
      </c>
      <c r="C27" s="1533">
        <v>243.96691568836712</v>
      </c>
      <c r="D27" s="328">
        <v>384.58043438247745</v>
      </c>
      <c r="E27" s="328">
        <v>189.85450208706018</v>
      </c>
      <c r="F27" s="1534">
        <v>147.3089614534741</v>
      </c>
      <c r="G27" s="328">
        <v>122.2160175469797</v>
      </c>
      <c r="H27" s="328">
        <v>206.08387199744638</v>
      </c>
      <c r="I27" s="912"/>
      <c r="J27" s="1536"/>
      <c r="K27" s="1533"/>
      <c r="L27" s="328"/>
      <c r="M27" s="912"/>
      <c r="N27" s="1538"/>
      <c r="O27" s="1895"/>
      <c r="P27" s="1895"/>
      <c r="Q27" s="1895"/>
      <c r="R27" s="1896"/>
    </row>
    <row r="28" spans="1:30">
      <c r="A28" s="1503" t="s">
        <v>615</v>
      </c>
      <c r="B28" s="385" t="s">
        <v>471</v>
      </c>
      <c r="C28" s="1533">
        <v>20.358365053691521</v>
      </c>
      <c r="D28" s="1526">
        <v>20.68773959170473</v>
      </c>
      <c r="E28" s="1526">
        <v>17.202018750168861</v>
      </c>
      <c r="F28" s="1534">
        <v>17.479588983181475</v>
      </c>
      <c r="G28" s="328">
        <v>16.678310986101149</v>
      </c>
      <c r="H28" s="1526">
        <v>16.347663453254825</v>
      </c>
      <c r="I28" s="1527"/>
      <c r="J28" s="1536"/>
      <c r="K28" s="1533"/>
      <c r="L28" s="1526"/>
      <c r="M28" s="1527"/>
      <c r="N28" s="1538"/>
      <c r="O28" s="1895"/>
      <c r="P28" s="1897"/>
      <c r="Q28" s="1897"/>
      <c r="R28" s="1896"/>
    </row>
    <row r="29" spans="1:30">
      <c r="A29" s="1503" t="s">
        <v>615</v>
      </c>
      <c r="B29" s="385" t="s">
        <v>472</v>
      </c>
      <c r="C29" s="1533">
        <v>110.13186813186813</v>
      </c>
      <c r="D29" s="1526">
        <v>90.838020397926769</v>
      </c>
      <c r="E29" s="1526">
        <v>76.481007248639813</v>
      </c>
      <c r="F29" s="1534">
        <v>70.27180385750421</v>
      </c>
      <c r="G29" s="328">
        <v>59.993621429513695</v>
      </c>
      <c r="H29" s="1526">
        <v>57.500952708361524</v>
      </c>
      <c r="I29" s="1527"/>
      <c r="J29" s="1536"/>
      <c r="K29" s="1533"/>
      <c r="L29" s="1526"/>
      <c r="M29" s="1527"/>
      <c r="N29" s="1538"/>
      <c r="O29" s="1895"/>
      <c r="P29" s="1897"/>
      <c r="Q29" s="1897"/>
      <c r="R29" s="1896"/>
    </row>
    <row r="30" spans="1:30">
      <c r="A30" s="1503" t="s">
        <v>615</v>
      </c>
      <c r="B30" s="385" t="s">
        <v>584</v>
      </c>
      <c r="C30" s="1533">
        <v>105.51493327284413</v>
      </c>
      <c r="D30" s="1526">
        <v>100.02810774928376</v>
      </c>
      <c r="E30" s="1526">
        <v>98.776481029509426</v>
      </c>
      <c r="F30" s="1534">
        <v>90.605694904559115</v>
      </c>
      <c r="G30" s="328">
        <v>92.565263355101152</v>
      </c>
      <c r="H30" s="1526">
        <v>86.184729477010407</v>
      </c>
      <c r="I30" s="1527"/>
      <c r="J30" s="1536"/>
      <c r="K30" s="1533"/>
      <c r="L30" s="1526"/>
      <c r="M30" s="1527"/>
      <c r="N30" s="1538"/>
      <c r="O30" s="1895"/>
      <c r="P30" s="1897"/>
      <c r="Q30" s="1897"/>
      <c r="R30" s="1896"/>
    </row>
    <row r="31" spans="1:30">
      <c r="A31" s="1503" t="s">
        <v>615</v>
      </c>
      <c r="B31" s="385" t="s">
        <v>609</v>
      </c>
      <c r="C31" s="1533">
        <v>140.13783319644591</v>
      </c>
      <c r="D31" s="1526">
        <v>137.64037334243923</v>
      </c>
      <c r="E31" s="1526">
        <v>125.53623425486688</v>
      </c>
      <c r="F31" s="1534">
        <v>118.59152162674457</v>
      </c>
      <c r="G31" s="328">
        <v>124.39447336804203</v>
      </c>
      <c r="H31" s="1526">
        <v>131.14466279177051</v>
      </c>
      <c r="I31" s="1527"/>
      <c r="J31" s="1536"/>
      <c r="K31" s="1533"/>
      <c r="L31" s="1526"/>
      <c r="M31" s="1527"/>
      <c r="N31" s="1538"/>
      <c r="O31" s="1895"/>
      <c r="P31" s="1897"/>
      <c r="Q31" s="1897"/>
      <c r="R31" s="1896"/>
    </row>
    <row r="32" spans="1:30">
      <c r="A32" s="1503" t="s">
        <v>615</v>
      </c>
      <c r="B32" s="385" t="s">
        <v>610</v>
      </c>
      <c r="C32" s="1533">
        <v>313.98556021652752</v>
      </c>
      <c r="D32" s="1526">
        <v>327.65999961536244</v>
      </c>
      <c r="E32" s="1526">
        <v>271.33583664512173</v>
      </c>
      <c r="F32" s="1534">
        <v>249.17934762410277</v>
      </c>
      <c r="G32" s="328">
        <v>183.15798308614157</v>
      </c>
      <c r="H32" s="1526">
        <v>183.51442347317231</v>
      </c>
      <c r="I32" s="1527"/>
      <c r="J32" s="1536"/>
      <c r="K32" s="1533"/>
      <c r="L32" s="1526"/>
      <c r="M32" s="1527"/>
      <c r="N32" s="1538"/>
      <c r="O32" s="1895"/>
      <c r="P32" s="1897"/>
      <c r="Q32" s="1897"/>
      <c r="R32" s="1896"/>
    </row>
    <row r="33" spans="1:18">
      <c r="A33" s="1503" t="s">
        <v>615</v>
      </c>
      <c r="B33" s="385" t="s">
        <v>611</v>
      </c>
      <c r="C33" s="1533"/>
      <c r="D33" s="1526"/>
      <c r="E33" s="1526"/>
      <c r="F33" s="1534"/>
      <c r="G33" s="328"/>
      <c r="H33" s="1526"/>
      <c r="I33" s="1527"/>
      <c r="J33" s="1536"/>
      <c r="K33" s="1533"/>
      <c r="L33" s="1526"/>
      <c r="M33" s="1527"/>
      <c r="N33" s="1538"/>
      <c r="O33" s="1895"/>
      <c r="P33" s="1897"/>
      <c r="Q33" s="1897"/>
      <c r="R33" s="1896"/>
    </row>
    <row r="34" spans="1:18">
      <c r="A34" s="1503" t="s">
        <v>615</v>
      </c>
      <c r="B34" s="385" t="s">
        <v>612</v>
      </c>
      <c r="C34" s="1533"/>
      <c r="D34" s="1526"/>
      <c r="E34" s="1526"/>
      <c r="F34" s="1534"/>
      <c r="G34" s="328"/>
      <c r="H34" s="1526"/>
      <c r="I34" s="1527"/>
      <c r="J34" s="1536"/>
      <c r="K34" s="1533"/>
      <c r="L34" s="1526"/>
      <c r="M34" s="1527"/>
      <c r="N34" s="1538"/>
      <c r="O34" s="1895"/>
      <c r="P34" s="1897"/>
      <c r="Q34" s="1897"/>
      <c r="R34" s="1896"/>
    </row>
    <row r="35" spans="1:18">
      <c r="A35" s="1503" t="s">
        <v>615</v>
      </c>
      <c r="B35" s="385" t="s">
        <v>613</v>
      </c>
      <c r="C35" s="1533">
        <v>337.31008588726712</v>
      </c>
      <c r="D35" s="1526">
        <v>326.15768718884016</v>
      </c>
      <c r="E35" s="1526">
        <v>297.83258794185957</v>
      </c>
      <c r="F35" s="1534">
        <v>313.13067286479674</v>
      </c>
      <c r="G35" s="328">
        <v>278.14068703607779</v>
      </c>
      <c r="H35" s="1526">
        <v>279.7561623275418</v>
      </c>
      <c r="I35" s="1527"/>
      <c r="J35" s="1536"/>
      <c r="K35" s="1533"/>
      <c r="L35" s="1526"/>
      <c r="M35" s="1527"/>
      <c r="N35" s="1538"/>
      <c r="O35" s="1895"/>
      <c r="P35" s="1897"/>
      <c r="Q35" s="1897"/>
      <c r="R35" s="1896"/>
    </row>
    <row r="36" spans="1:18" ht="13" thickBot="1">
      <c r="A36" s="1546" t="s">
        <v>615</v>
      </c>
      <c r="B36" s="1547" t="s">
        <v>614</v>
      </c>
      <c r="C36" s="1548"/>
      <c r="D36" s="1549"/>
      <c r="E36" s="1549"/>
      <c r="F36" s="1550"/>
      <c r="G36" s="1551"/>
      <c r="H36" s="1549"/>
      <c r="I36" s="1540"/>
      <c r="J36" s="1541"/>
      <c r="K36" s="1548"/>
      <c r="L36" s="1549"/>
      <c r="M36" s="1540"/>
      <c r="N36" s="1542"/>
      <c r="O36" s="1898"/>
      <c r="P36" s="1899"/>
      <c r="Q36" s="1899"/>
      <c r="R36" s="1900"/>
    </row>
    <row r="38" spans="1:18" ht="15.5">
      <c r="M38" s="1019"/>
      <c r="N38"/>
      <c r="O38" s="1019"/>
      <c r="P38" s="14"/>
      <c r="Q38" s="1019"/>
      <c r="R38" s="14"/>
    </row>
    <row r="39" spans="1:18" ht="15.5">
      <c r="A39" s="768" t="str">
        <f>A7</f>
        <v>Optical Interconnects</v>
      </c>
      <c r="B39" s="831"/>
      <c r="D39" s="1539"/>
      <c r="E39" s="1539"/>
      <c r="F39" s="1742"/>
      <c r="G39" s="1743" t="s">
        <v>207</v>
      </c>
      <c r="H39" s="1539"/>
      <c r="I39" s="1539"/>
      <c r="J39" s="1539"/>
      <c r="K39" s="1539"/>
      <c r="L39" s="1539"/>
      <c r="M39" s="706" t="s">
        <v>206</v>
      </c>
      <c r="O39"/>
      <c r="P39"/>
      <c r="Q39"/>
      <c r="R39"/>
    </row>
    <row r="40" spans="1:18" ht="13.5" thickBot="1">
      <c r="A40" s="1695" t="s">
        <v>280</v>
      </c>
      <c r="B40" s="1695" t="s">
        <v>208</v>
      </c>
      <c r="C40" s="703" t="s">
        <v>129</v>
      </c>
      <c r="D40" s="704" t="s">
        <v>130</v>
      </c>
      <c r="E40" s="704" t="s">
        <v>131</v>
      </c>
      <c r="F40" s="1696" t="s">
        <v>132</v>
      </c>
      <c r="G40" s="1516" t="str">
        <f t="shared" ref="G40:L40" si="3">G25</f>
        <v>1Q 18</v>
      </c>
      <c r="H40" s="704" t="str">
        <f t="shared" si="3"/>
        <v>2Q 18</v>
      </c>
      <c r="I40" s="704" t="str">
        <f t="shared" si="3"/>
        <v>3Q 18</v>
      </c>
      <c r="J40" s="1697" t="str">
        <f t="shared" si="3"/>
        <v>4Q 18</v>
      </c>
      <c r="K40" s="703" t="str">
        <f t="shared" si="3"/>
        <v>1Q 19</v>
      </c>
      <c r="L40" s="704" t="str">
        <f t="shared" si="3"/>
        <v>2Q 19</v>
      </c>
      <c r="M40" s="704" t="s">
        <v>139</v>
      </c>
      <c r="N40" s="1696" t="s">
        <v>140</v>
      </c>
      <c r="O40" s="703" t="s">
        <v>141</v>
      </c>
      <c r="P40" s="704" t="s">
        <v>142</v>
      </c>
      <c r="Q40" s="704" t="s">
        <v>595</v>
      </c>
      <c r="R40" s="704" t="s">
        <v>596</v>
      </c>
    </row>
    <row r="41" spans="1:18" ht="27.5" customHeight="1">
      <c r="A41" s="832" t="s">
        <v>281</v>
      </c>
      <c r="B41" s="1529" t="str">
        <f>B9</f>
        <v>up to 12x16 Gbps</v>
      </c>
      <c r="C41" s="1118">
        <f t="shared" ref="C41:N41" si="4">C26*C9</f>
        <v>10239975</v>
      </c>
      <c r="D41" s="1119">
        <f t="shared" si="4"/>
        <v>8542484</v>
      </c>
      <c r="E41" s="1119">
        <f t="shared" si="4"/>
        <v>6792509.9999999972</v>
      </c>
      <c r="F41" s="1120">
        <f t="shared" si="4"/>
        <v>4276700</v>
      </c>
      <c r="G41" s="1118">
        <f t="shared" si="4"/>
        <v>1280000</v>
      </c>
      <c r="H41" s="1119">
        <f t="shared" si="4"/>
        <v>1468390</v>
      </c>
      <c r="I41" s="1119"/>
      <c r="J41" s="1120"/>
      <c r="K41" s="1118"/>
      <c r="L41" s="1119"/>
      <c r="M41" s="1119"/>
      <c r="N41" s="1120"/>
      <c r="O41" s="1501"/>
      <c r="P41" s="1119"/>
      <c r="Q41" s="1119"/>
      <c r="R41" s="1120"/>
    </row>
    <row r="42" spans="1:18">
      <c r="A42" s="833" t="s">
        <v>282</v>
      </c>
      <c r="B42" s="1530" t="str">
        <f>B10</f>
        <v>up to 12x25 Gbps</v>
      </c>
      <c r="C42" s="1543">
        <f t="shared" ref="C42:K42" si="5">C27*C10</f>
        <v>2743164</v>
      </c>
      <c r="D42" s="1528">
        <f t="shared" si="5"/>
        <v>4178851</v>
      </c>
      <c r="E42" s="1528">
        <f t="shared" si="5"/>
        <v>2547087.9999999995</v>
      </c>
      <c r="F42" s="1544">
        <f t="shared" si="5"/>
        <v>2999947</v>
      </c>
      <c r="G42" s="1543">
        <f t="shared" si="5"/>
        <v>4123324.0000000009</v>
      </c>
      <c r="H42" s="1528">
        <f t="shared" si="5"/>
        <v>5164874.0000000009</v>
      </c>
      <c r="I42" s="1528"/>
      <c r="J42" s="1544"/>
      <c r="K42" s="1543"/>
      <c r="L42" s="1528"/>
      <c r="M42" s="1528"/>
      <c r="N42" s="1544"/>
      <c r="O42" s="1543"/>
      <c r="P42" s="1528"/>
      <c r="Q42" s="1528"/>
      <c r="R42" s="1544"/>
    </row>
    <row r="43" spans="1:18">
      <c r="A43" s="1503" t="s">
        <v>615</v>
      </c>
      <c r="B43" s="385" t="s">
        <v>471</v>
      </c>
      <c r="C43" s="1543">
        <f t="shared" ref="C43:J43" si="6">C28*C11</f>
        <v>11718336</v>
      </c>
      <c r="D43" s="1528">
        <f t="shared" si="6"/>
        <v>17015521</v>
      </c>
      <c r="E43" s="1528">
        <f t="shared" si="6"/>
        <v>15917458.000000002</v>
      </c>
      <c r="F43" s="1544">
        <f t="shared" si="6"/>
        <v>15876431.000000004</v>
      </c>
      <c r="G43" s="1543">
        <f t="shared" si="6"/>
        <v>17409287.999999989</v>
      </c>
      <c r="H43" s="1528">
        <f t="shared" si="6"/>
        <v>18368627</v>
      </c>
      <c r="I43" s="1528"/>
      <c r="J43" s="1544"/>
      <c r="K43" s="1543"/>
      <c r="L43" s="1528"/>
      <c r="M43" s="1528"/>
      <c r="N43" s="1544"/>
      <c r="O43" s="1543"/>
      <c r="P43" s="1528"/>
      <c r="Q43" s="1528"/>
      <c r="R43" s="1544"/>
    </row>
    <row r="44" spans="1:18">
      <c r="A44" s="1503" t="s">
        <v>615</v>
      </c>
      <c r="B44" s="385" t="s">
        <v>472</v>
      </c>
      <c r="C44" s="1543">
        <f t="shared" ref="C44:J44" si="7">C29*C12</f>
        <v>440968</v>
      </c>
      <c r="D44" s="1528">
        <f t="shared" si="7"/>
        <v>2716511</v>
      </c>
      <c r="E44" s="1528">
        <f t="shared" si="7"/>
        <v>4653027.9999999972</v>
      </c>
      <c r="F44" s="1544">
        <f t="shared" si="7"/>
        <v>5333911</v>
      </c>
      <c r="G44" s="1543">
        <f t="shared" si="7"/>
        <v>7731318</v>
      </c>
      <c r="H44" s="1528">
        <f t="shared" si="7"/>
        <v>15722543</v>
      </c>
      <c r="I44" s="1528"/>
      <c r="J44" s="1544"/>
      <c r="K44" s="1543"/>
      <c r="L44" s="1528"/>
      <c r="M44" s="1528"/>
      <c r="N44" s="1544"/>
      <c r="O44" s="1543"/>
      <c r="P44" s="1528"/>
      <c r="Q44" s="1528"/>
      <c r="R44" s="1544"/>
    </row>
    <row r="45" spans="1:18">
      <c r="A45" s="1503" t="s">
        <v>615</v>
      </c>
      <c r="B45" s="385" t="s">
        <v>584</v>
      </c>
      <c r="C45" s="1543">
        <f t="shared" ref="C45:J45" si="8">C30*C13</f>
        <v>5581951</v>
      </c>
      <c r="D45" s="1528">
        <f t="shared" si="8"/>
        <v>5726009</v>
      </c>
      <c r="E45" s="1528">
        <f t="shared" si="8"/>
        <v>4451855.9999999898</v>
      </c>
      <c r="F45" s="1544">
        <f t="shared" si="8"/>
        <v>4594796.0000000019</v>
      </c>
      <c r="G45" s="1543">
        <f t="shared" si="8"/>
        <v>6917216.9999999991</v>
      </c>
      <c r="H45" s="1528">
        <f t="shared" si="8"/>
        <v>6682333.0000000019</v>
      </c>
      <c r="I45" s="1528"/>
      <c r="J45" s="1544"/>
      <c r="K45" s="1543"/>
      <c r="L45" s="1528"/>
      <c r="M45" s="1528"/>
      <c r="N45" s="1544"/>
      <c r="O45" s="1543"/>
      <c r="P45" s="1528"/>
      <c r="Q45" s="1528"/>
      <c r="R45" s="1544"/>
    </row>
    <row r="46" spans="1:18">
      <c r="A46" s="1503" t="s">
        <v>615</v>
      </c>
      <c r="B46" s="385" t="s">
        <v>609</v>
      </c>
      <c r="C46" s="1543">
        <f t="shared" ref="C46:J46" si="9">C31*C14</f>
        <v>1876866</v>
      </c>
      <c r="D46" s="1528">
        <f t="shared" si="9"/>
        <v>2418478.9999999995</v>
      </c>
      <c r="E46" s="1528">
        <f t="shared" si="9"/>
        <v>1534806.0000000026</v>
      </c>
      <c r="F46" s="1544">
        <f t="shared" si="9"/>
        <v>3440932.9999999935</v>
      </c>
      <c r="G46" s="1543">
        <f t="shared" si="9"/>
        <v>1863678.0000000056</v>
      </c>
      <c r="H46" s="1528">
        <f t="shared" si="9"/>
        <v>1421477.0000000007</v>
      </c>
      <c r="I46" s="1528"/>
      <c r="J46" s="1544"/>
      <c r="K46" s="1543"/>
      <c r="L46" s="1528"/>
      <c r="M46" s="1528"/>
      <c r="N46" s="1544"/>
      <c r="O46" s="1543"/>
      <c r="P46" s="1528"/>
      <c r="Q46" s="1528"/>
      <c r="R46" s="1544"/>
    </row>
    <row r="47" spans="1:18">
      <c r="A47" s="1503" t="s">
        <v>615</v>
      </c>
      <c r="B47" s="385" t="s">
        <v>610</v>
      </c>
      <c r="C47" s="1543">
        <f t="shared" ref="C47:J47" si="10">C32*C15</f>
        <v>22679491</v>
      </c>
      <c r="D47" s="1528">
        <f t="shared" si="10"/>
        <v>17037337</v>
      </c>
      <c r="E47" s="1528">
        <f t="shared" si="10"/>
        <v>24852191.949999988</v>
      </c>
      <c r="F47" s="1544">
        <f t="shared" si="10"/>
        <v>21594380.623799995</v>
      </c>
      <c r="G47" s="1543">
        <f t="shared" si="10"/>
        <v>8619780.9999999944</v>
      </c>
      <c r="H47" s="1528">
        <f t="shared" si="10"/>
        <v>8906321.9999999981</v>
      </c>
      <c r="I47" s="1528"/>
      <c r="J47" s="1544"/>
      <c r="K47" s="1543"/>
      <c r="L47" s="1528"/>
      <c r="M47" s="1528"/>
      <c r="N47" s="1544"/>
      <c r="O47" s="1543"/>
      <c r="P47" s="1528"/>
      <c r="Q47" s="1528"/>
      <c r="R47" s="1544"/>
    </row>
    <row r="48" spans="1:18">
      <c r="A48" s="1503" t="s">
        <v>615</v>
      </c>
      <c r="B48" s="385" t="s">
        <v>611</v>
      </c>
      <c r="C48" s="1543">
        <f t="shared" ref="C48:J48" si="11">C33*C16</f>
        <v>0</v>
      </c>
      <c r="D48" s="1528">
        <f t="shared" si="11"/>
        <v>0</v>
      </c>
      <c r="E48" s="1528">
        <f t="shared" si="11"/>
        <v>0</v>
      </c>
      <c r="F48" s="1544">
        <f t="shared" si="11"/>
        <v>0</v>
      </c>
      <c r="G48" s="1543">
        <f t="shared" si="11"/>
        <v>0</v>
      </c>
      <c r="H48" s="1528">
        <f t="shared" si="11"/>
        <v>0</v>
      </c>
      <c r="I48" s="1528"/>
      <c r="J48" s="1544"/>
      <c r="K48" s="1543"/>
      <c r="L48" s="1528"/>
      <c r="M48" s="1528"/>
      <c r="N48" s="1544"/>
      <c r="O48" s="1543"/>
      <c r="P48" s="1528"/>
      <c r="Q48" s="1528"/>
      <c r="R48" s="1544"/>
    </row>
    <row r="49" spans="1:18">
      <c r="A49" s="1503" t="s">
        <v>615</v>
      </c>
      <c r="B49" s="385" t="s">
        <v>612</v>
      </c>
      <c r="C49" s="1543">
        <f t="shared" ref="C49:J49" si="12">C34*C17</f>
        <v>0</v>
      </c>
      <c r="D49" s="1528">
        <f t="shared" si="12"/>
        <v>0</v>
      </c>
      <c r="E49" s="1528">
        <f t="shared" si="12"/>
        <v>0</v>
      </c>
      <c r="F49" s="1544">
        <f t="shared" si="12"/>
        <v>0</v>
      </c>
      <c r="G49" s="1543">
        <f t="shared" si="12"/>
        <v>0</v>
      </c>
      <c r="H49" s="1528">
        <f t="shared" si="12"/>
        <v>0</v>
      </c>
      <c r="I49" s="1528"/>
      <c r="J49" s="1544"/>
      <c r="K49" s="1543"/>
      <c r="L49" s="1528"/>
      <c r="M49" s="1528"/>
      <c r="N49" s="1544"/>
      <c r="O49" s="1543"/>
      <c r="P49" s="1528"/>
      <c r="Q49" s="1528"/>
      <c r="R49" s="1544"/>
    </row>
    <row r="50" spans="1:18">
      <c r="A50" s="1503" t="s">
        <v>615</v>
      </c>
      <c r="B50" s="385" t="s">
        <v>613</v>
      </c>
      <c r="C50" s="1543">
        <f t="shared" ref="C50:J50" si="13">C35*C18</f>
        <v>7187066.0000000009</v>
      </c>
      <c r="D50" s="1528">
        <f t="shared" si="13"/>
        <v>6616761</v>
      </c>
      <c r="E50" s="1528">
        <f t="shared" si="13"/>
        <v>6925799.0000000028</v>
      </c>
      <c r="F50" s="1544">
        <f t="shared" si="13"/>
        <v>7948509</v>
      </c>
      <c r="G50" s="1543">
        <f t="shared" si="13"/>
        <v>3222537.9999999972</v>
      </c>
      <c r="H50" s="1528">
        <f t="shared" si="13"/>
        <v>4846216.0000000065</v>
      </c>
      <c r="I50" s="1528"/>
      <c r="J50" s="1544"/>
      <c r="K50" s="1543"/>
      <c r="L50" s="1528"/>
      <c r="M50" s="1528"/>
      <c r="N50" s="1544"/>
      <c r="O50" s="1543"/>
      <c r="P50" s="1528"/>
      <c r="Q50" s="1528"/>
      <c r="R50" s="1544"/>
    </row>
    <row r="51" spans="1:18">
      <c r="A51" s="1503" t="s">
        <v>615</v>
      </c>
      <c r="B51" s="385" t="s">
        <v>614</v>
      </c>
      <c r="C51" s="1543">
        <f t="shared" ref="C51:J51" si="14">C36*C19</f>
        <v>0</v>
      </c>
      <c r="D51" s="1528">
        <f t="shared" si="14"/>
        <v>0</v>
      </c>
      <c r="E51" s="1528">
        <f t="shared" si="14"/>
        <v>0</v>
      </c>
      <c r="F51" s="1544">
        <f t="shared" si="14"/>
        <v>0</v>
      </c>
      <c r="G51" s="1543">
        <f t="shared" si="14"/>
        <v>0</v>
      </c>
      <c r="H51" s="1528">
        <f t="shared" si="14"/>
        <v>0</v>
      </c>
      <c r="I51" s="1528"/>
      <c r="J51" s="1544"/>
      <c r="K51" s="1543"/>
      <c r="L51" s="1528"/>
      <c r="M51" s="1528"/>
      <c r="N51" s="1544"/>
      <c r="O51" s="1543"/>
      <c r="P51" s="1528"/>
      <c r="Q51" s="1528"/>
      <c r="R51" s="1544"/>
    </row>
    <row r="52" spans="1:18" ht="13" thickBot="1">
      <c r="A52" s="1357" t="s">
        <v>216</v>
      </c>
      <c r="B52" s="1504" t="str">
        <f>B20</f>
        <v>AOCs total</v>
      </c>
      <c r="C52" s="1125">
        <f t="shared" ref="C52:F52" si="15">SUM(C43:C51)</f>
        <v>49484678</v>
      </c>
      <c r="D52" s="1126">
        <f t="shared" si="15"/>
        <v>51530618</v>
      </c>
      <c r="E52" s="1126">
        <f t="shared" si="15"/>
        <v>58335138.949999981</v>
      </c>
      <c r="F52" s="1127">
        <f t="shared" si="15"/>
        <v>58788960.623799995</v>
      </c>
      <c r="G52" s="1125">
        <f t="shared" ref="G52:O52" si="16">SUM(G43:G51)</f>
        <v>45763819.999999985</v>
      </c>
      <c r="H52" s="1126">
        <f t="shared" si="16"/>
        <v>55947518.000000007</v>
      </c>
      <c r="I52" s="1126"/>
      <c r="J52" s="1127"/>
      <c r="K52" s="1125"/>
      <c r="L52" s="1126"/>
      <c r="M52" s="1126"/>
      <c r="N52" s="1127"/>
      <c r="O52" s="1125"/>
      <c r="P52" s="1126"/>
      <c r="Q52" s="1126"/>
      <c r="R52" s="1127"/>
    </row>
    <row r="53" spans="1:18">
      <c r="A53" s="1915" t="s">
        <v>154</v>
      </c>
      <c r="B53" s="1916"/>
      <c r="C53" s="1121">
        <f>SUM(C41:C51)</f>
        <v>62467817</v>
      </c>
      <c r="D53" s="220">
        <f t="shared" ref="D53:R53" si="17">SUM(D41:D51)</f>
        <v>64251953</v>
      </c>
      <c r="E53" s="220">
        <f t="shared" si="17"/>
        <v>67674736.949999973</v>
      </c>
      <c r="F53" s="1122">
        <f t="shared" si="17"/>
        <v>66065607.623799995</v>
      </c>
      <c r="G53" s="1121">
        <f t="shared" si="17"/>
        <v>51167143.999999985</v>
      </c>
      <c r="H53" s="220">
        <f t="shared" si="17"/>
        <v>62580782.000000007</v>
      </c>
      <c r="I53" s="220"/>
      <c r="J53" s="1122"/>
      <c r="K53" s="1121"/>
      <c r="L53" s="220"/>
      <c r="M53" s="220"/>
      <c r="N53" s="1122"/>
      <c r="O53" s="1121"/>
      <c r="P53" s="220"/>
      <c r="Q53" s="220"/>
      <c r="R53" s="1122"/>
    </row>
    <row r="54" spans="1:18">
      <c r="C54" s="1022"/>
      <c r="D54" s="1022"/>
      <c r="E54" s="1022"/>
      <c r="F54" s="1022"/>
      <c r="G54" s="1022"/>
      <c r="H54" s="1022"/>
      <c r="I54" s="1022"/>
      <c r="J54" s="1022"/>
      <c r="K54" s="1022"/>
      <c r="L54" s="1022"/>
      <c r="M54" s="1022"/>
      <c r="N54" s="1022"/>
      <c r="O54" s="1022"/>
      <c r="P54" s="1022"/>
      <c r="Q54" s="1022"/>
      <c r="R54" s="1022"/>
    </row>
    <row r="55" spans="1:18">
      <c r="H55" s="122"/>
    </row>
    <row r="56" spans="1:18">
      <c r="H56" s="122"/>
    </row>
    <row r="57" spans="1:18">
      <c r="H57" s="1353"/>
    </row>
    <row r="59" spans="1:18">
      <c r="H59" s="127"/>
    </row>
    <row r="60" spans="1:18">
      <c r="H60" s="127"/>
    </row>
    <row r="61" spans="1:18">
      <c r="H61" s="127"/>
    </row>
  </sheetData>
  <mergeCells count="2">
    <mergeCell ref="A53:B53"/>
    <mergeCell ref="A21:B21"/>
  </mergeCells>
  <pageMargins left="0.75" right="0.75" top="1" bottom="1" header="0.5" footer="0.5"/>
  <pageSetup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CFFCC"/>
  </sheetPr>
  <dimension ref="A1:BD342"/>
  <sheetViews>
    <sheetView zoomScale="60" zoomScaleNormal="60" zoomScalePageLayoutView="80" workbookViewId="0">
      <pane xSplit="5" topLeftCell="F1" activePane="topRight" state="frozen"/>
      <selection activeCell="Y23" sqref="Y23"/>
      <selection pane="topRight" activeCell="T313" sqref="T313"/>
    </sheetView>
  </sheetViews>
  <sheetFormatPr defaultColWidth="8.81640625" defaultRowHeight="12.5" outlineLevelCol="1"/>
  <cols>
    <col min="1" max="1" width="4.453125" customWidth="1"/>
    <col min="5" max="5" width="16" customWidth="1"/>
    <col min="6" max="6" width="12.81640625" customWidth="1"/>
    <col min="7" max="7" width="13.453125" customWidth="1"/>
    <col min="8" max="8" width="9.81640625" customWidth="1"/>
    <col min="9" max="9" width="10.6328125" customWidth="1"/>
    <col min="10" max="10" width="11.81640625" customWidth="1"/>
    <col min="11" max="11" width="11.36328125" bestFit="1" customWidth="1"/>
    <col min="12" max="12" width="11.36328125" customWidth="1"/>
    <col min="13" max="21" width="11.36328125" bestFit="1" customWidth="1"/>
    <col min="22" max="23" width="10.453125" customWidth="1"/>
    <col min="24" max="29" width="11.36328125" bestFit="1" customWidth="1"/>
    <col min="30" max="30" width="10.453125" customWidth="1"/>
    <col min="31" max="31" width="9.6328125" customWidth="1"/>
    <col min="32" max="34" width="9.1796875" customWidth="1"/>
    <col min="35" max="35" width="9.81640625" customWidth="1"/>
    <col min="36" max="36" width="11.36328125" bestFit="1" customWidth="1"/>
    <col min="37" max="38" width="9.1796875" customWidth="1"/>
    <col min="39" max="39" width="8.81640625" customWidth="1"/>
    <col min="40" max="40" width="9.36328125" customWidth="1"/>
    <col min="41" max="44" width="11.36328125" bestFit="1" customWidth="1"/>
    <col min="50" max="53" width="8.81640625" hidden="1" customWidth="1" outlineLevel="1"/>
    <col min="54" max="54" width="8.81640625" collapsed="1"/>
  </cols>
  <sheetData>
    <row r="1" spans="1:53">
      <c r="A1" s="65"/>
      <c r="B1" s="65"/>
      <c r="C1" s="65"/>
      <c r="D1" s="65"/>
      <c r="E1" s="65"/>
      <c r="F1" s="65"/>
      <c r="G1" s="65"/>
      <c r="H1" s="65"/>
      <c r="I1" s="65"/>
      <c r="J1" s="65"/>
      <c r="K1" s="65"/>
      <c r="L1" s="65"/>
      <c r="M1" s="65"/>
      <c r="N1" s="65"/>
      <c r="O1" s="65"/>
      <c r="P1" s="65"/>
      <c r="Q1" s="65"/>
      <c r="R1" s="65"/>
      <c r="S1" s="65"/>
      <c r="T1" s="65"/>
      <c r="U1" s="65"/>
    </row>
    <row r="2" spans="1:53" ht="18">
      <c r="A2" s="65"/>
      <c r="B2" s="66" t="s">
        <v>638</v>
      </c>
      <c r="C2" s="65"/>
      <c r="D2" s="65"/>
      <c r="E2" s="65"/>
      <c r="F2" s="65"/>
      <c r="G2" s="65"/>
      <c r="H2" s="65"/>
      <c r="I2" s="65"/>
      <c r="J2" s="65"/>
      <c r="K2" s="65"/>
      <c r="L2" s="65"/>
      <c r="M2" s="65"/>
      <c r="N2" s="65"/>
      <c r="O2" s="65"/>
      <c r="P2" s="65"/>
      <c r="Q2" s="65"/>
      <c r="R2" s="65"/>
      <c r="S2" s="65"/>
      <c r="T2" s="65"/>
      <c r="U2" s="65"/>
    </row>
    <row r="3" spans="1:53" ht="18.75" customHeight="1">
      <c r="A3" s="65"/>
      <c r="B3" s="319" t="str">
        <f>Introduction!$B$2</f>
        <v>Sample template for 2021</v>
      </c>
      <c r="C3" s="65"/>
      <c r="D3" s="65"/>
      <c r="E3" s="65"/>
      <c r="F3" s="65"/>
      <c r="G3" s="65"/>
      <c r="H3" s="65"/>
      <c r="I3" s="65"/>
      <c r="J3" s="65"/>
      <c r="K3" s="65"/>
      <c r="L3" s="65"/>
      <c r="M3" s="65"/>
      <c r="N3" s="65"/>
      <c r="O3" s="65"/>
      <c r="P3" s="65"/>
      <c r="Q3" s="65"/>
      <c r="R3" s="65"/>
      <c r="S3" s="65"/>
      <c r="T3" s="65"/>
      <c r="U3" s="65"/>
    </row>
    <row r="4" spans="1:53" ht="17.5">
      <c r="A4" s="65"/>
      <c r="B4" s="67"/>
      <c r="C4" s="65"/>
      <c r="D4" s="65"/>
      <c r="E4" s="65"/>
      <c r="F4" s="65"/>
      <c r="G4" s="65"/>
      <c r="H4" s="65"/>
      <c r="I4" s="65"/>
      <c r="J4" s="65"/>
      <c r="K4" s="65"/>
      <c r="L4" s="65"/>
      <c r="M4" s="65"/>
      <c r="N4" s="65"/>
      <c r="O4" s="65"/>
      <c r="P4" s="65"/>
      <c r="Q4" s="65"/>
      <c r="R4" s="65"/>
      <c r="S4" s="65"/>
      <c r="T4" s="65"/>
      <c r="U4" s="65"/>
    </row>
    <row r="5" spans="1:53" ht="18">
      <c r="A5" s="46"/>
      <c r="B5" s="73" t="s">
        <v>3</v>
      </c>
      <c r="C5" s="46"/>
      <c r="D5" s="74"/>
      <c r="E5" s="46"/>
      <c r="F5" s="46" t="s">
        <v>178</v>
      </c>
      <c r="G5" s="46"/>
      <c r="H5" s="46"/>
      <c r="I5" s="46"/>
      <c r="J5" s="46"/>
      <c r="K5" s="46"/>
      <c r="L5" s="46"/>
      <c r="M5" s="46"/>
      <c r="N5" s="46"/>
      <c r="O5" s="46"/>
      <c r="P5" s="46"/>
      <c r="Q5" s="46"/>
      <c r="R5" s="46"/>
      <c r="S5" s="46"/>
      <c r="T5" s="46"/>
      <c r="U5" s="46"/>
      <c r="V5" s="46"/>
      <c r="W5" s="46"/>
      <c r="X5" s="46"/>
      <c r="Y5" s="46"/>
      <c r="Z5" s="46"/>
      <c r="AA5" s="46"/>
      <c r="AB5" s="46"/>
      <c r="AC5" s="46"/>
      <c r="AD5" s="46"/>
      <c r="AE5" s="46"/>
      <c r="AF5" s="46"/>
      <c r="AG5" s="46"/>
      <c r="AH5" s="46"/>
      <c r="AI5" s="46"/>
      <c r="AJ5" s="46"/>
      <c r="AK5" s="46"/>
      <c r="AL5" s="46"/>
      <c r="AM5" s="46"/>
      <c r="AN5" s="46"/>
      <c r="AO5" s="46"/>
      <c r="AP5" s="46"/>
      <c r="AQ5" s="46"/>
      <c r="AR5" s="46"/>
      <c r="AS5" s="46"/>
      <c r="AT5" s="46"/>
      <c r="AU5" s="46"/>
      <c r="AV5" s="46"/>
      <c r="AW5" s="46"/>
      <c r="AX5" s="46"/>
      <c r="AY5" s="46"/>
      <c r="AZ5" s="46"/>
      <c r="BA5" s="46"/>
    </row>
    <row r="6" spans="1:53">
      <c r="D6" s="7"/>
    </row>
    <row r="7" spans="1:53" ht="15.5">
      <c r="D7" s="7"/>
      <c r="E7" s="522" t="s">
        <v>99</v>
      </c>
      <c r="F7" s="51"/>
      <c r="G7" s="51"/>
      <c r="H7" s="51"/>
      <c r="I7" s="51"/>
      <c r="J7" s="522" t="s">
        <v>100</v>
      </c>
      <c r="K7" s="51"/>
      <c r="L7" s="51"/>
      <c r="M7" s="51"/>
    </row>
    <row r="8" spans="1:53" ht="46.5">
      <c r="D8" s="7"/>
      <c r="E8" s="840" t="s">
        <v>37</v>
      </c>
      <c r="F8" s="841" t="s">
        <v>652</v>
      </c>
      <c r="G8" s="841" t="s">
        <v>651</v>
      </c>
      <c r="H8" s="51"/>
      <c r="I8" s="51"/>
      <c r="J8" s="841" t="s">
        <v>37</v>
      </c>
      <c r="K8" s="841" t="str">
        <f>$F$8</f>
        <v>10-yr revenue growth</v>
      </c>
      <c r="L8" s="841" t="str">
        <f>G8</f>
        <v>4Q20/4Q19 revenue growth</v>
      </c>
      <c r="M8" s="51"/>
    </row>
    <row r="9" spans="1:53" ht="30" customHeight="1">
      <c r="D9" s="7"/>
      <c r="E9" s="842" t="s">
        <v>413</v>
      </c>
      <c r="F9" s="844">
        <f>H39</f>
        <v>-1</v>
      </c>
      <c r="G9" s="844" t="e">
        <f>CSPs!W23</f>
        <v>#DIV/0!</v>
      </c>
      <c r="H9" s="51"/>
      <c r="I9" s="51"/>
      <c r="J9" s="843" t="s">
        <v>416</v>
      </c>
      <c r="K9" s="847">
        <f>H91</f>
        <v>-1</v>
      </c>
      <c r="L9" s="848" t="e">
        <f>ICPs!V24</f>
        <v>#DIV/0!</v>
      </c>
      <c r="M9" s="51"/>
    </row>
    <row r="10" spans="1:53" ht="31">
      <c r="D10" s="7"/>
      <c r="E10" s="842" t="s">
        <v>415</v>
      </c>
      <c r="F10" s="845">
        <f>O39</f>
        <v>-1</v>
      </c>
      <c r="G10" s="846" t="e">
        <f>CSPs!W44</f>
        <v>#DIV/0!</v>
      </c>
      <c r="H10" s="51"/>
      <c r="I10" s="51"/>
      <c r="J10" s="843" t="s">
        <v>417</v>
      </c>
      <c r="K10" s="849">
        <f>O91</f>
        <v>-1</v>
      </c>
      <c r="L10" s="848" t="e">
        <f>ICPs!V45</f>
        <v>#DIV/0!</v>
      </c>
      <c r="M10" s="51"/>
    </row>
    <row r="11" spans="1:53" ht="30" customHeight="1">
      <c r="D11" s="7"/>
      <c r="E11" s="842" t="s">
        <v>40</v>
      </c>
      <c r="F11" s="844">
        <f>H68</f>
        <v>-1</v>
      </c>
      <c r="G11" s="844" t="e">
        <f>'Network equip'!AA18</f>
        <v>#DIV/0!</v>
      </c>
      <c r="H11" s="51"/>
      <c r="I11" s="51"/>
      <c r="J11" s="843" t="s">
        <v>1</v>
      </c>
      <c r="K11" s="845">
        <f>H124</f>
        <v>-1</v>
      </c>
      <c r="L11" s="849" t="e">
        <f>'Datacom equip'!AA22</f>
        <v>#DIV/0!</v>
      </c>
      <c r="M11" s="51"/>
    </row>
    <row r="12" spans="1:53" ht="31">
      <c r="D12" s="7"/>
      <c r="E12" s="842" t="s">
        <v>97</v>
      </c>
      <c r="F12" s="844">
        <f>AD260</f>
        <v>-1</v>
      </c>
      <c r="G12" s="844" t="e">
        <f>AW270</f>
        <v>#DIV/0!</v>
      </c>
      <c r="H12" s="51"/>
      <c r="I12" s="51"/>
      <c r="J12" s="843" t="s">
        <v>98</v>
      </c>
      <c r="K12" s="850">
        <f>AD259</f>
        <v>-1</v>
      </c>
      <c r="L12" s="851" t="e">
        <f>AW269</f>
        <v>#DIV/0!</v>
      </c>
      <c r="M12" s="51"/>
    </row>
    <row r="13" spans="1:53" ht="13">
      <c r="D13" s="7"/>
      <c r="E13" s="51"/>
      <c r="F13" s="51"/>
      <c r="G13" s="99" t="s">
        <v>654</v>
      </c>
      <c r="H13" s="51"/>
      <c r="I13" s="51"/>
      <c r="J13" s="924"/>
      <c r="K13" s="51"/>
      <c r="L13" s="99" t="str">
        <f>G13</f>
        <v>formulas are updated for 4Q20/4Q19</v>
      </c>
      <c r="M13" s="51"/>
    </row>
    <row r="14" spans="1:53" ht="13">
      <c r="D14" s="7"/>
      <c r="E14" s="51"/>
      <c r="F14" s="51"/>
      <c r="G14" s="51"/>
      <c r="H14" s="51"/>
      <c r="I14" s="51"/>
      <c r="J14" s="51"/>
      <c r="K14" s="51"/>
      <c r="L14" s="51"/>
      <c r="M14" s="51"/>
    </row>
    <row r="15" spans="1:53" ht="46.5">
      <c r="D15" s="7"/>
      <c r="E15" s="51"/>
      <c r="F15" s="841" t="s">
        <v>166</v>
      </c>
      <c r="G15" s="841" t="s">
        <v>165</v>
      </c>
      <c r="H15" s="51"/>
      <c r="I15" t="s">
        <v>622</v>
      </c>
      <c r="K15" s="339" t="s">
        <v>16</v>
      </c>
      <c r="L15" s="2" t="s">
        <v>15</v>
      </c>
      <c r="M15" s="51"/>
    </row>
    <row r="16" spans="1:53" ht="26" customHeight="1">
      <c r="D16" s="7"/>
      <c r="E16" s="842" t="s">
        <v>653</v>
      </c>
      <c r="F16" s="844">
        <f>I203</f>
        <v>-1</v>
      </c>
      <c r="G16" s="844">
        <f>AD257</f>
        <v>0.10033348673557341</v>
      </c>
      <c r="H16" s="51"/>
      <c r="J16" t="s">
        <v>669</v>
      </c>
      <c r="K16" s="88" t="e">
        <f>L10</f>
        <v>#DIV/0!</v>
      </c>
      <c r="L16" s="88" t="e">
        <f>G10</f>
        <v>#DIV/0!</v>
      </c>
      <c r="M16" s="51"/>
    </row>
    <row r="17" spans="1:54" ht="31">
      <c r="D17" s="7"/>
      <c r="E17" s="842" t="str">
        <f>G8</f>
        <v>4Q20/4Q19 revenue growth</v>
      </c>
      <c r="F17" s="844" t="e">
        <f>AW207</f>
        <v>#DIV/0!</v>
      </c>
      <c r="G17" s="844" t="e">
        <f>AW245</f>
        <v>#DIV/0!</v>
      </c>
      <c r="H17" s="51"/>
      <c r="J17" t="s">
        <v>670</v>
      </c>
      <c r="K17" s="88" t="e">
        <f>L11</f>
        <v>#DIV/0!</v>
      </c>
      <c r="L17" s="88" t="e">
        <f>G11</f>
        <v>#DIV/0!</v>
      </c>
      <c r="M17" s="51"/>
    </row>
    <row r="18" spans="1:54">
      <c r="D18" s="7"/>
      <c r="G18" s="99" t="str">
        <f>G13</f>
        <v>formulas are updated for 4Q20/4Q19</v>
      </c>
      <c r="J18" t="s">
        <v>671</v>
      </c>
      <c r="K18" s="100" t="e">
        <f>L12</f>
        <v>#DIV/0!</v>
      </c>
      <c r="L18" s="100" t="e">
        <f>G12</f>
        <v>#DIV/0!</v>
      </c>
    </row>
    <row r="19" spans="1:54">
      <c r="D19" s="7"/>
      <c r="G19" s="14"/>
      <c r="K19" s="88"/>
      <c r="L19" s="99"/>
    </row>
    <row r="20" spans="1:54">
      <c r="D20" s="7"/>
    </row>
    <row r="21" spans="1:54" ht="18">
      <c r="A21" s="46"/>
      <c r="B21" s="73" t="s">
        <v>411</v>
      </c>
      <c r="C21" s="46"/>
      <c r="D21" s="74"/>
      <c r="E21" s="46"/>
      <c r="F21" s="46"/>
      <c r="G21" s="46"/>
      <c r="H21" s="46"/>
      <c r="I21" s="46"/>
      <c r="J21" s="46"/>
      <c r="K21" s="46"/>
      <c r="L21" s="46"/>
      <c r="M21" s="46"/>
      <c r="N21" s="46"/>
      <c r="O21" s="96" t="s">
        <v>661</v>
      </c>
      <c r="P21" s="96"/>
      <c r="Q21" s="46"/>
      <c r="R21" s="46"/>
      <c r="S21" s="46"/>
      <c r="T21" s="46"/>
      <c r="U21" s="46"/>
      <c r="V21" s="46"/>
      <c r="W21" s="46"/>
      <c r="X21" s="46"/>
      <c r="Y21" s="46"/>
      <c r="Z21" s="46"/>
      <c r="AA21" s="46"/>
      <c r="AB21" s="46"/>
      <c r="AC21" s="46"/>
      <c r="AD21" s="46"/>
      <c r="AE21" s="46"/>
      <c r="AF21" s="46"/>
      <c r="AG21" s="46"/>
      <c r="AH21" s="46"/>
      <c r="AI21" s="46"/>
      <c r="AJ21" s="46"/>
      <c r="AK21" s="46"/>
      <c r="AL21" s="46"/>
      <c r="AM21" s="46"/>
      <c r="AN21" s="46"/>
      <c r="AO21" s="46"/>
      <c r="AP21" s="46"/>
      <c r="AQ21" s="46"/>
      <c r="AR21" s="46"/>
      <c r="AS21" s="46"/>
      <c r="AT21" s="46"/>
      <c r="AU21" s="46"/>
      <c r="AV21" s="46"/>
      <c r="AW21" s="46"/>
      <c r="AX21" s="46"/>
      <c r="AY21" s="46"/>
      <c r="AZ21" s="46"/>
      <c r="BA21" s="46"/>
    </row>
    <row r="22" spans="1:54">
      <c r="D22" s="7"/>
    </row>
    <row r="23" spans="1:54">
      <c r="D23" s="7"/>
    </row>
    <row r="24" spans="1:54" ht="14.5">
      <c r="B24" s="60" t="s">
        <v>95</v>
      </c>
      <c r="C24" s="60"/>
      <c r="D24" s="7"/>
    </row>
    <row r="25" spans="1:54" ht="14.5">
      <c r="B25" s="71" t="str">
        <f>CSPs!B29</f>
        <v>AT&amp;T</v>
      </c>
      <c r="D25" s="7"/>
    </row>
    <row r="26" spans="1:54" ht="14.5">
      <c r="B26" s="71" t="str">
        <f>CSPs!B30</f>
        <v>BT</v>
      </c>
      <c r="D26" s="7"/>
    </row>
    <row r="27" spans="1:54" ht="14.5">
      <c r="B27" s="71" t="str">
        <f>CSPs!B31</f>
        <v>China Mobile</v>
      </c>
      <c r="D27" s="7"/>
    </row>
    <row r="28" spans="1:54" ht="14.5">
      <c r="B28" s="71" t="str">
        <f>CSPs!B32</f>
        <v>China Telecom</v>
      </c>
      <c r="D28" s="7"/>
    </row>
    <row r="29" spans="1:54" ht="14.5">
      <c r="B29" s="71" t="str">
        <f>CSPs!B33</f>
        <v>China Unicom</v>
      </c>
      <c r="D29" s="7"/>
      <c r="V29" s="2" t="str">
        <f t="shared" ref="V29:AE29" si="0">V40</f>
        <v>1Q 14</v>
      </c>
      <c r="W29" s="2" t="str">
        <f t="shared" si="0"/>
        <v>2Q 14</v>
      </c>
      <c r="X29" s="2" t="str">
        <f t="shared" si="0"/>
        <v>3Q 14</v>
      </c>
      <c r="Y29" s="2" t="str">
        <f t="shared" si="0"/>
        <v>4Q 14</v>
      </c>
      <c r="Z29" s="2" t="str">
        <f t="shared" si="0"/>
        <v>1Q 15</v>
      </c>
      <c r="AA29" s="2" t="str">
        <f t="shared" si="0"/>
        <v>2Q 15</v>
      </c>
      <c r="AB29" s="2" t="str">
        <f t="shared" si="0"/>
        <v>3Q 15</v>
      </c>
      <c r="AC29" s="2" t="str">
        <f t="shared" si="0"/>
        <v>4Q 15</v>
      </c>
      <c r="AD29" s="2" t="str">
        <f t="shared" si="0"/>
        <v>1Q 16</v>
      </c>
      <c r="AE29" s="2" t="str">
        <f t="shared" si="0"/>
        <v>2Q 16</v>
      </c>
      <c r="AF29" s="2" t="str">
        <f t="shared" ref="AF29:AK29" si="1">AF40</f>
        <v>3Q 16</v>
      </c>
      <c r="AG29" s="2" t="str">
        <f t="shared" si="1"/>
        <v>4Q 16</v>
      </c>
      <c r="AH29" s="2" t="str">
        <f t="shared" si="1"/>
        <v>1Q 17</v>
      </c>
      <c r="AI29" s="2" t="str">
        <f t="shared" si="1"/>
        <v>2Q 17</v>
      </c>
      <c r="AJ29" s="2" t="str">
        <f t="shared" si="1"/>
        <v>3Q 17</v>
      </c>
      <c r="AK29" s="2" t="str">
        <f t="shared" si="1"/>
        <v>4Q 17</v>
      </c>
      <c r="AL29" s="2" t="str">
        <f>AL40</f>
        <v>1Q 18</v>
      </c>
      <c r="AM29" s="2" t="str">
        <f>AM40</f>
        <v>2Q 18</v>
      </c>
      <c r="AN29" s="2" t="str">
        <f t="shared" ref="AN29:AQ29" si="2">AN40</f>
        <v>3Q 18</v>
      </c>
      <c r="AO29" s="2" t="str">
        <f t="shared" si="2"/>
        <v>4Q 18</v>
      </c>
      <c r="AP29" s="2" t="str">
        <f t="shared" si="2"/>
        <v>1Q 19</v>
      </c>
      <c r="AQ29" s="2" t="str">
        <f t="shared" si="2"/>
        <v>2Q 19</v>
      </c>
      <c r="AR29" s="2" t="str">
        <f t="shared" ref="AR29:AS29" si="3">AR40</f>
        <v>3Q 19</v>
      </c>
      <c r="AS29" s="2" t="str">
        <f t="shared" si="3"/>
        <v>4Q 19</v>
      </c>
      <c r="AT29" s="2" t="str">
        <f t="shared" ref="AT29:AU29" si="4">AT40</f>
        <v>1Q 20</v>
      </c>
      <c r="AU29" s="2" t="str">
        <f t="shared" si="4"/>
        <v>2Q 20</v>
      </c>
      <c r="AV29" s="2" t="str">
        <f t="shared" ref="AV29:BA29" si="5">AV40</f>
        <v>3Q 20</v>
      </c>
      <c r="AW29" s="2" t="str">
        <f t="shared" si="5"/>
        <v>4Q 20</v>
      </c>
      <c r="AX29" s="2" t="str">
        <f t="shared" si="5"/>
        <v>1Q 21</v>
      </c>
      <c r="AY29" s="2" t="str">
        <f t="shared" si="5"/>
        <v>2Q 21</v>
      </c>
      <c r="AZ29" s="2" t="str">
        <f t="shared" si="5"/>
        <v>3Q 21</v>
      </c>
      <c r="BA29" s="2" t="str">
        <f t="shared" si="5"/>
        <v>4Q 21</v>
      </c>
    </row>
    <row r="30" spans="1:54" ht="14.5">
      <c r="B30" s="71" t="str">
        <f>CSPs!B34</f>
        <v>Comcast</v>
      </c>
      <c r="D30" s="7"/>
      <c r="U30" t="s">
        <v>372</v>
      </c>
      <c r="V30" s="5">
        <f>V42/R42-1</f>
        <v>4.0202562387704477E-2</v>
      </c>
      <c r="W30" s="5">
        <f t="shared" ref="W30:AN30" si="6">W42/S42-1</f>
        <v>0.12455164512505768</v>
      </c>
      <c r="X30" s="5">
        <f t="shared" si="6"/>
        <v>-7.607003621134556E-2</v>
      </c>
      <c r="Y30" s="5">
        <f t="shared" si="6"/>
        <v>-5.5563585566848372E-2</v>
      </c>
      <c r="Z30" s="5">
        <f t="shared" si="6"/>
        <v>-0.12033516676227562</v>
      </c>
      <c r="AA30" s="5">
        <f t="shared" si="6"/>
        <v>-0.12359542930168566</v>
      </c>
      <c r="AB30" s="5">
        <f t="shared" si="6"/>
        <v>0.15246042320500131</v>
      </c>
      <c r="AC30" s="5">
        <f t="shared" si="6"/>
        <v>0.12907665023773518</v>
      </c>
      <c r="AD30" s="5">
        <f t="shared" si="6"/>
        <v>5.2744963972386927E-2</v>
      </c>
      <c r="AE30" s="5">
        <f t="shared" si="6"/>
        <v>-1.2103578964339889E-2</v>
      </c>
      <c r="AF30" s="5">
        <f t="shared" si="6"/>
        <v>-0.13577773311269659</v>
      </c>
      <c r="AG30" s="5">
        <f t="shared" si="6"/>
        <v>-0.10016515325697428</v>
      </c>
      <c r="AH30" s="5">
        <f t="shared" si="6"/>
        <v>-1.9657665802111146E-2</v>
      </c>
      <c r="AI30" s="5">
        <f t="shared" si="6"/>
        <v>3.227700431426106E-2</v>
      </c>
      <c r="AJ30" s="5">
        <f t="shared" si="6"/>
        <v>-2.6116325221698156E-2</v>
      </c>
      <c r="AK30" s="5">
        <f t="shared" si="6"/>
        <v>-8.1956789590797885E-2</v>
      </c>
      <c r="AL30" s="5">
        <f t="shared" si="6"/>
        <v>5.6584802142641166E-2</v>
      </c>
      <c r="AM30" s="5">
        <f t="shared" si="6"/>
        <v>-4.4435313932625897E-3</v>
      </c>
      <c r="AN30" s="5">
        <f t="shared" si="6"/>
        <v>-1</v>
      </c>
      <c r="AO30" s="5">
        <f t="shared" ref="AO30:AW30" si="7">AO42/AK42-1</f>
        <v>-1</v>
      </c>
      <c r="AP30" s="42">
        <f t="shared" si="7"/>
        <v>-1</v>
      </c>
      <c r="AQ30" s="42">
        <f t="shared" si="7"/>
        <v>-1</v>
      </c>
      <c r="AR30" s="42" t="e">
        <f t="shared" si="7"/>
        <v>#DIV/0!</v>
      </c>
      <c r="AS30" s="42" t="e">
        <f t="shared" si="7"/>
        <v>#DIV/0!</v>
      </c>
      <c r="AT30" s="42" t="e">
        <f t="shared" si="7"/>
        <v>#DIV/0!</v>
      </c>
      <c r="AU30" s="42" t="e">
        <f t="shared" si="7"/>
        <v>#DIV/0!</v>
      </c>
      <c r="AV30" s="42" t="e">
        <f t="shared" si="7"/>
        <v>#DIV/0!</v>
      </c>
      <c r="AW30" s="42" t="e">
        <f t="shared" si="7"/>
        <v>#DIV/0!</v>
      </c>
    </row>
    <row r="31" spans="1:54" ht="14.5">
      <c r="B31" s="71" t="str">
        <f>CSPs!B35</f>
        <v>Deutsche Telekom</v>
      </c>
      <c r="D31" s="7"/>
      <c r="U31" t="s">
        <v>373</v>
      </c>
      <c r="V31" s="11">
        <f>V97</f>
        <v>0.2647115180315962</v>
      </c>
      <c r="W31" s="11">
        <f t="shared" ref="W31:AC31" si="8">W97</f>
        <v>0.2264248424026587</v>
      </c>
      <c r="X31" s="11">
        <f t="shared" si="8"/>
        <v>0.40159851827994353</v>
      </c>
      <c r="Y31" s="11">
        <f t="shared" si="8"/>
        <v>0.38366221434251835</v>
      </c>
      <c r="Z31" s="11">
        <f t="shared" si="8"/>
        <v>0.28624980949418211</v>
      </c>
      <c r="AA31" s="11">
        <f t="shared" si="8"/>
        <v>0.13827721282521077</v>
      </c>
      <c r="AB31" s="11">
        <f t="shared" si="8"/>
        <v>4.6632607062302656E-2</v>
      </c>
      <c r="AC31" s="11">
        <f t="shared" si="8"/>
        <v>1.207115884894927E-2</v>
      </c>
      <c r="AD31" s="11">
        <f t="shared" ref="AD31:AI31" si="9">AD97</f>
        <v>0.13470305881494249</v>
      </c>
      <c r="AE31" s="11">
        <f t="shared" si="9"/>
        <v>0.13803079233548687</v>
      </c>
      <c r="AF31" s="11">
        <f t="shared" si="9"/>
        <v>0.17236170014942043</v>
      </c>
      <c r="AG31" s="11">
        <f t="shared" si="9"/>
        <v>0.21570078329681963</v>
      </c>
      <c r="AH31" s="11">
        <f t="shared" si="9"/>
        <v>0.11549390892446554</v>
      </c>
      <c r="AI31" s="11">
        <f t="shared" si="9"/>
        <v>0.22537080078287453</v>
      </c>
      <c r="AJ31" s="11">
        <f>AJ97</f>
        <v>0.18984010722799738</v>
      </c>
      <c r="AK31" s="11">
        <f>AK97</f>
        <v>0.3243810903471458</v>
      </c>
      <c r="AL31" s="11">
        <f>AL97</f>
        <v>0.97830227795834257</v>
      </c>
      <c r="AM31" s="11">
        <f>AM97</f>
        <v>0.63305929682934781</v>
      </c>
      <c r="AN31" s="11">
        <f>AN97</f>
        <v>-1</v>
      </c>
      <c r="AO31" s="11">
        <f t="shared" ref="AO31" si="10">AO97</f>
        <v>-1</v>
      </c>
      <c r="AP31" s="11">
        <f t="shared" ref="AP31:AR31" si="11">AP97</f>
        <v>-1</v>
      </c>
      <c r="AQ31" s="11">
        <f t="shared" si="11"/>
        <v>-1</v>
      </c>
      <c r="AR31" s="11" t="e">
        <f t="shared" si="11"/>
        <v>#DIV/0!</v>
      </c>
      <c r="AS31" s="11" t="e">
        <f t="shared" ref="AS31:AT31" si="12">AS97</f>
        <v>#DIV/0!</v>
      </c>
      <c r="AT31" s="11" t="e">
        <f t="shared" si="12"/>
        <v>#DIV/0!</v>
      </c>
      <c r="AU31" s="11" t="e">
        <f t="shared" ref="AU31:AV31" si="13">AU97</f>
        <v>#DIV/0!</v>
      </c>
      <c r="AV31" s="11" t="e">
        <f t="shared" si="13"/>
        <v>#DIV/0!</v>
      </c>
      <c r="AW31" s="11" t="e">
        <f t="shared" ref="AW31" si="14">AW97</f>
        <v>#DIV/0!</v>
      </c>
      <c r="BB31" s="11" t="str">
        <f>BB97</f>
        <v>Spending growth rate</v>
      </c>
    </row>
    <row r="32" spans="1:54" ht="14.5">
      <c r="B32" s="71" t="str">
        <f>CSPs!B36</f>
        <v>France Telecom</v>
      </c>
      <c r="D32" s="7"/>
    </row>
    <row r="33" spans="2:56" ht="14.5">
      <c r="B33" s="71" t="str">
        <f>CSPs!B37</f>
        <v>KDDI</v>
      </c>
      <c r="D33" s="7"/>
      <c r="U33" s="3">
        <v>2010</v>
      </c>
      <c r="V33" s="3">
        <v>2011</v>
      </c>
      <c r="W33" s="3">
        <v>2012</v>
      </c>
      <c r="X33" s="3">
        <v>2013</v>
      </c>
      <c r="Y33" s="3">
        <v>2014</v>
      </c>
      <c r="Z33" s="3">
        <v>2015</v>
      </c>
      <c r="AA33" s="3">
        <v>2016</v>
      </c>
      <c r="AB33" s="3">
        <v>2017</v>
      </c>
      <c r="AC33" s="3">
        <v>2018</v>
      </c>
      <c r="AD33" s="3">
        <v>2019</v>
      </c>
    </row>
    <row r="34" spans="2:56" ht="14.5">
      <c r="B34" s="71" t="str">
        <f>CSPs!B38</f>
        <v>NTT</v>
      </c>
      <c r="D34" s="7"/>
      <c r="T34" s="2" t="s">
        <v>17</v>
      </c>
      <c r="U34" s="17">
        <f>SUM(F41:I41)</f>
        <v>950.1164248034471</v>
      </c>
      <c r="V34" s="17">
        <f>SUM(J41:M41)</f>
        <v>1020.1808574139789</v>
      </c>
      <c r="W34" s="17">
        <f>SUM(N41:Q41)</f>
        <v>1026.5605907059658</v>
      </c>
      <c r="X34" s="17">
        <f>SUM(R41:U41)</f>
        <v>1039.4246746048786</v>
      </c>
      <c r="Y34" s="17">
        <f>SUM(V41:Y41)</f>
        <v>1054.3749479085416</v>
      </c>
      <c r="Z34" s="17">
        <f>SUM(Z41:AC41)</f>
        <v>1021.2127521291349</v>
      </c>
      <c r="AA34" s="17">
        <f>SUM(AD41:AG41)</f>
        <v>1074.1992170126514</v>
      </c>
      <c r="AB34" s="17">
        <f>SUM(AH41:AK41)</f>
        <v>1068.4588227246718</v>
      </c>
      <c r="AC34" s="17">
        <f>SUM(AL41:AO41)</f>
        <v>553.83401278489214</v>
      </c>
      <c r="AD34" s="17">
        <f>SUM(AP41:AS41)</f>
        <v>0</v>
      </c>
    </row>
    <row r="35" spans="2:56" ht="14.5">
      <c r="B35" s="71" t="str">
        <f>CSPs!B39</f>
        <v>Softbank</v>
      </c>
      <c r="D35" s="7"/>
      <c r="T35" s="2" t="s">
        <v>36</v>
      </c>
      <c r="U35" s="17">
        <f>SUM(F42:I42)</f>
        <v>160.68837236058459</v>
      </c>
      <c r="V35" s="17">
        <f>SUM(J42:M42)</f>
        <v>172.0472339565332</v>
      </c>
      <c r="W35" s="17">
        <f>SUM(N42:Q42)</f>
        <v>173.54001356777343</v>
      </c>
      <c r="X35" s="17">
        <f>SUM(R42:U42)</f>
        <v>187.90737037424964</v>
      </c>
      <c r="Y35" s="17">
        <f>SUM(V42:Y42)</f>
        <v>187.71378406541717</v>
      </c>
      <c r="Z35" s="17">
        <f>SUM(Z42:AC42)</f>
        <v>190.56491019906508</v>
      </c>
      <c r="AA35" s="17">
        <f>SUM(AD42:AG42)</f>
        <v>179.05101394446226</v>
      </c>
      <c r="AB35" s="17">
        <f>SUM(AH42:AK42)</f>
        <v>173.95758147824517</v>
      </c>
      <c r="AC35" s="17">
        <f>SUM(AL42:AO42)</f>
        <v>82.733229760471573</v>
      </c>
      <c r="AD35" s="17">
        <f>SUM(AP42:AS42)</f>
        <v>0</v>
      </c>
    </row>
    <row r="36" spans="2:56" ht="14.5">
      <c r="B36" s="71" t="str">
        <f>CSPs!B40</f>
        <v>Telecom Italia</v>
      </c>
      <c r="D36" s="7"/>
    </row>
    <row r="37" spans="2:56" ht="14.5">
      <c r="B37" s="71" t="str">
        <f>CSPs!B41</f>
        <v>Telefonica</v>
      </c>
      <c r="D37" s="7"/>
      <c r="P37" s="11"/>
      <c r="Z37" s="2"/>
      <c r="AA37" s="2"/>
    </row>
    <row r="38" spans="2:56" ht="14.5">
      <c r="B38" s="71" t="str">
        <f>CSPs!B42</f>
        <v>Verizon</v>
      </c>
      <c r="D38" s="7"/>
      <c r="I38" s="11"/>
      <c r="J38" s="11"/>
      <c r="K38" s="11"/>
      <c r="L38" s="11"/>
      <c r="M38" s="11"/>
      <c r="Y38" s="2" t="s">
        <v>173</v>
      </c>
      <c r="Z38" s="42">
        <f t="shared" ref="Z38:AE39" si="15">Z41/V41-1</f>
        <v>-6.2485488423270841E-2</v>
      </c>
      <c r="AA38" s="42">
        <f t="shared" si="15"/>
        <v>-6.0449139506673299E-2</v>
      </c>
      <c r="AB38" s="42">
        <f t="shared" si="15"/>
        <v>-4.3614058053516036E-3</v>
      </c>
      <c r="AC38" s="42">
        <f t="shared" si="15"/>
        <v>3.2646342118285432E-3</v>
      </c>
      <c r="AD38" s="42">
        <f t="shared" si="15"/>
        <v>5.7098615583869972E-2</v>
      </c>
      <c r="AE38" s="42">
        <f>AE41/AA41-1</f>
        <v>6.8588673752922436E-2</v>
      </c>
      <c r="AF38" s="42">
        <f t="shared" ref="AF38:AK39" si="16">AF41/AB41-1</f>
        <v>3.8374887672773861E-2</v>
      </c>
      <c r="AG38" s="42">
        <f t="shared" si="16"/>
        <v>4.4206551380093773E-2</v>
      </c>
      <c r="AH38" s="42">
        <f t="shared" si="16"/>
        <v>-2.8403778368063959E-2</v>
      </c>
      <c r="AI38" s="42">
        <f t="shared" si="16"/>
        <v>-1.0480344949688747E-2</v>
      </c>
      <c r="AJ38" s="42">
        <f>AJ41/AF41-1</f>
        <v>-9.4279246640782688E-4</v>
      </c>
      <c r="AK38" s="42">
        <f>AK41/AG41-1</f>
        <v>1.7880126304895549E-2</v>
      </c>
      <c r="AL38" s="42">
        <f>AL41/AH41-1</f>
        <v>8.0137447302339515E-2</v>
      </c>
      <c r="AM38" s="42">
        <f t="shared" ref="AM38:AQ38" si="17">AM41/AI41-1</f>
        <v>3.747841779110539E-2</v>
      </c>
      <c r="AN38" s="42">
        <f t="shared" si="17"/>
        <v>-1</v>
      </c>
      <c r="AO38" s="42">
        <f t="shared" si="17"/>
        <v>-1</v>
      </c>
      <c r="AP38" s="42">
        <f t="shared" si="17"/>
        <v>-1</v>
      </c>
      <c r="AQ38" s="42">
        <f t="shared" si="17"/>
        <v>-1</v>
      </c>
      <c r="AR38" s="42" t="e">
        <f t="shared" ref="AR38:AW39" si="18">AR41/AN41-1</f>
        <v>#DIV/0!</v>
      </c>
      <c r="AS38" s="42" t="e">
        <f t="shared" si="18"/>
        <v>#DIV/0!</v>
      </c>
      <c r="AT38" s="42" t="e">
        <f t="shared" si="18"/>
        <v>#DIV/0!</v>
      </c>
      <c r="AU38" s="42" t="e">
        <f t="shared" si="18"/>
        <v>#DIV/0!</v>
      </c>
      <c r="AV38" s="42" t="e">
        <f t="shared" si="18"/>
        <v>#DIV/0!</v>
      </c>
      <c r="AW38" s="42" t="e">
        <f t="shared" si="18"/>
        <v>#DIV/0!</v>
      </c>
    </row>
    <row r="39" spans="2:56" ht="14.5">
      <c r="B39" s="71" t="str">
        <f>CSPs!B43</f>
        <v>Vodafone</v>
      </c>
      <c r="D39" s="7"/>
      <c r="F39" s="2"/>
      <c r="G39" s="2" t="s">
        <v>4</v>
      </c>
      <c r="H39" s="11">
        <f>(AD34/U34)^(1/9)-1</f>
        <v>-1</v>
      </c>
      <c r="I39" s="2"/>
      <c r="J39" s="2"/>
      <c r="K39" s="2"/>
      <c r="L39" s="2"/>
      <c r="M39" s="2"/>
      <c r="N39" s="12" t="s">
        <v>4</v>
      </c>
      <c r="O39" s="11">
        <f>(AD35/U35)^(1/9)-1</f>
        <v>-1</v>
      </c>
      <c r="P39" s="2"/>
      <c r="Q39" s="2"/>
      <c r="R39" s="2"/>
      <c r="S39" s="2"/>
      <c r="T39" s="2"/>
      <c r="U39" s="2"/>
      <c r="V39" s="2"/>
      <c r="W39" s="2"/>
      <c r="X39" s="2"/>
      <c r="Y39" s="2" t="s">
        <v>174</v>
      </c>
      <c r="Z39" s="42">
        <f t="shared" si="15"/>
        <v>-0.12033516676227562</v>
      </c>
      <c r="AA39" s="42">
        <f t="shared" si="15"/>
        <v>-0.12359542930168566</v>
      </c>
      <c r="AB39" s="42">
        <f t="shared" si="15"/>
        <v>0.15246042320500131</v>
      </c>
      <c r="AC39" s="42">
        <f t="shared" si="15"/>
        <v>0.12907665023773518</v>
      </c>
      <c r="AD39" s="42">
        <f t="shared" si="15"/>
        <v>5.2744963972386927E-2</v>
      </c>
      <c r="AE39" s="42">
        <f t="shared" si="15"/>
        <v>-1.2103578964339889E-2</v>
      </c>
      <c r="AF39" s="42">
        <f t="shared" si="16"/>
        <v>-0.13577773311269659</v>
      </c>
      <c r="AG39" s="42">
        <f t="shared" si="16"/>
        <v>-0.10016515325697428</v>
      </c>
      <c r="AH39" s="42">
        <f t="shared" si="16"/>
        <v>-1.9657665802111146E-2</v>
      </c>
      <c r="AI39" s="42">
        <f t="shared" si="16"/>
        <v>3.227700431426106E-2</v>
      </c>
      <c r="AJ39" s="42">
        <f t="shared" si="16"/>
        <v>-2.6116325221698156E-2</v>
      </c>
      <c r="AK39" s="42">
        <f t="shared" si="16"/>
        <v>-8.1956789590797885E-2</v>
      </c>
      <c r="AL39" s="42">
        <f>AL42/AH42-1</f>
        <v>5.6584802142641166E-2</v>
      </c>
      <c r="AM39" s="42">
        <f t="shared" ref="AM39:AQ39" si="19">AM42/AI42-1</f>
        <v>-4.4435313932625897E-3</v>
      </c>
      <c r="AN39" s="42">
        <f t="shared" si="19"/>
        <v>-1</v>
      </c>
      <c r="AO39" s="42">
        <f t="shared" si="19"/>
        <v>-1</v>
      </c>
      <c r="AP39" s="42">
        <f t="shared" si="19"/>
        <v>-1</v>
      </c>
      <c r="AQ39" s="42">
        <f t="shared" si="19"/>
        <v>-1</v>
      </c>
      <c r="AR39" s="42" t="e">
        <f t="shared" si="18"/>
        <v>#DIV/0!</v>
      </c>
      <c r="AS39" s="42" t="e">
        <f t="shared" si="18"/>
        <v>#DIV/0!</v>
      </c>
      <c r="AT39" s="42" t="e">
        <f t="shared" si="18"/>
        <v>#DIV/0!</v>
      </c>
      <c r="AU39" s="42" t="e">
        <f t="shared" si="18"/>
        <v>#DIV/0!</v>
      </c>
      <c r="AV39" s="42" t="e">
        <f t="shared" si="18"/>
        <v>#DIV/0!</v>
      </c>
      <c r="AW39" s="42" t="e">
        <f t="shared" si="18"/>
        <v>#DIV/0!</v>
      </c>
    </row>
    <row r="40" spans="2:56">
      <c r="D40" s="7"/>
      <c r="E40" s="9"/>
      <c r="F40" s="10" t="s">
        <v>115</v>
      </c>
      <c r="G40" s="10" t="s">
        <v>116</v>
      </c>
      <c r="H40" s="10" t="s">
        <v>117</v>
      </c>
      <c r="I40" s="10" t="s">
        <v>118</v>
      </c>
      <c r="J40" s="10" t="s">
        <v>119</v>
      </c>
      <c r="K40" s="10" t="s">
        <v>120</v>
      </c>
      <c r="L40" s="10" t="s">
        <v>121</v>
      </c>
      <c r="M40" s="10" t="s">
        <v>122</v>
      </c>
      <c r="N40" s="10" t="s">
        <v>101</v>
      </c>
      <c r="O40" s="10" t="s">
        <v>102</v>
      </c>
      <c r="P40" s="10" t="s">
        <v>103</v>
      </c>
      <c r="Q40" s="10" t="s">
        <v>104</v>
      </c>
      <c r="R40" s="10" t="s">
        <v>105</v>
      </c>
      <c r="S40" s="10" t="s">
        <v>106</v>
      </c>
      <c r="T40" s="10" t="s">
        <v>107</v>
      </c>
      <c r="U40" s="10" t="s">
        <v>108</v>
      </c>
      <c r="V40" s="10" t="s">
        <v>109</v>
      </c>
      <c r="W40" s="10" t="s">
        <v>110</v>
      </c>
      <c r="X40" s="10" t="s">
        <v>111</v>
      </c>
      <c r="Y40" s="10" t="s">
        <v>112</v>
      </c>
      <c r="Z40" s="10" t="s">
        <v>113</v>
      </c>
      <c r="AA40" s="10" t="s">
        <v>114</v>
      </c>
      <c r="AB40" s="10" t="s">
        <v>123</v>
      </c>
      <c r="AC40" s="10" t="s">
        <v>124</v>
      </c>
      <c r="AD40" s="10" t="s">
        <v>125</v>
      </c>
      <c r="AE40" s="10" t="s">
        <v>126</v>
      </c>
      <c r="AF40" s="10" t="s">
        <v>127</v>
      </c>
      <c r="AG40" s="10" t="s">
        <v>128</v>
      </c>
      <c r="AH40" s="10" t="s">
        <v>129</v>
      </c>
      <c r="AI40" s="10" t="s">
        <v>130</v>
      </c>
      <c r="AJ40" s="10" t="s">
        <v>131</v>
      </c>
      <c r="AK40" s="10" t="s">
        <v>132</v>
      </c>
      <c r="AL40" s="10" t="s">
        <v>133</v>
      </c>
      <c r="AM40" s="10" t="s">
        <v>134</v>
      </c>
      <c r="AN40" s="10" t="s">
        <v>135</v>
      </c>
      <c r="AO40" s="10" t="s">
        <v>136</v>
      </c>
      <c r="AP40" s="10" t="s">
        <v>137</v>
      </c>
      <c r="AQ40" s="10" t="s">
        <v>138</v>
      </c>
      <c r="AR40" s="10" t="s">
        <v>139</v>
      </c>
      <c r="AS40" s="10" t="s">
        <v>140</v>
      </c>
      <c r="AT40" s="10" t="s">
        <v>141</v>
      </c>
      <c r="AU40" s="10" t="s">
        <v>142</v>
      </c>
      <c r="AV40" s="10" t="s">
        <v>143</v>
      </c>
      <c r="AW40" s="10" t="s">
        <v>144</v>
      </c>
      <c r="AX40" s="10" t="s">
        <v>633</v>
      </c>
      <c r="AY40" s="10" t="s">
        <v>634</v>
      </c>
      <c r="AZ40" s="10" t="s">
        <v>635</v>
      </c>
      <c r="BA40" s="10" t="s">
        <v>636</v>
      </c>
    </row>
    <row r="41" spans="2:56">
      <c r="D41" s="7"/>
      <c r="E41" s="2" t="s">
        <v>14</v>
      </c>
      <c r="F41" s="79">
        <v>228.60809635797696</v>
      </c>
      <c r="G41" s="79">
        <v>230.33528564203172</v>
      </c>
      <c r="H41" s="79">
        <v>241.33341306125129</v>
      </c>
      <c r="I41" s="79">
        <v>249.83962974218716</v>
      </c>
      <c r="J41" s="79">
        <v>248.54039385533795</v>
      </c>
      <c r="K41" s="79">
        <v>257.11682506777794</v>
      </c>
      <c r="L41" s="79">
        <v>253.30655447806231</v>
      </c>
      <c r="M41" s="79">
        <v>261.21708401280051</v>
      </c>
      <c r="N41" s="79">
        <v>255.98924592429833</v>
      </c>
      <c r="O41" s="79">
        <v>251.41857207868992</v>
      </c>
      <c r="P41" s="79">
        <v>256.0751665743224</v>
      </c>
      <c r="Q41" s="79">
        <v>263.07760612865525</v>
      </c>
      <c r="R41" s="79">
        <v>247.60170493693698</v>
      </c>
      <c r="S41" s="79">
        <v>253.19389128007066</v>
      </c>
      <c r="T41" s="79">
        <v>269.04524889610042</v>
      </c>
      <c r="U41" s="79">
        <v>269.58382949177047</v>
      </c>
      <c r="V41" s="79">
        <v>268.53915563856322</v>
      </c>
      <c r="W41" s="79">
        <v>266.35868403109487</v>
      </c>
      <c r="X41" s="79">
        <v>259.26233852863658</v>
      </c>
      <c r="Y41" s="79">
        <v>260.2147697102468</v>
      </c>
      <c r="Z41" s="79">
        <v>251.75935533771485</v>
      </c>
      <c r="AA41" s="79">
        <v>250.25753078128531</v>
      </c>
      <c r="AB41" s="79">
        <v>258.13159026026875</v>
      </c>
      <c r="AC41" s="79">
        <v>261.06427574986594</v>
      </c>
      <c r="AD41" s="565">
        <f>(CSPs!C23)/1000</f>
        <v>266.13446598778597</v>
      </c>
      <c r="AE41" s="565">
        <f>(CSPs!D23)/1000</f>
        <v>267.42236291425485</v>
      </c>
      <c r="AF41" s="565">
        <f>(CSPs!E23)/1000</f>
        <v>268.03736104130104</v>
      </c>
      <c r="AG41" s="565">
        <f>(CSPs!F23)/1000</f>
        <v>272.60502706930936</v>
      </c>
      <c r="AH41" s="565">
        <f>(CSPs!G23)/1000</f>
        <v>258.57524159976583</v>
      </c>
      <c r="AI41" s="565">
        <f>(CSPs!H23)/1000</f>
        <v>264.6196843036526</v>
      </c>
      <c r="AJ41" s="565">
        <f>(CSPs!I23)/1000</f>
        <v>267.78465743659547</v>
      </c>
      <c r="AK41" s="565">
        <f>(CSPs!J23)/1000</f>
        <v>277.47923938465806</v>
      </c>
      <c r="AL41" s="565">
        <f>(CSPs!K23)/1000</f>
        <v>279.2968013971568</v>
      </c>
      <c r="AM41" s="565">
        <f>(CSPs!L23)/1000</f>
        <v>274.53721138773528</v>
      </c>
      <c r="AN41" s="565">
        <f>(CSPs!M23)/1000</f>
        <v>0</v>
      </c>
      <c r="AO41" s="565">
        <f>(CSPs!N23)/1000</f>
        <v>0</v>
      </c>
      <c r="AP41" s="565">
        <f>(CSPs!O23)/1000</f>
        <v>0</v>
      </c>
      <c r="AQ41" s="565">
        <f>(CSPs!P23)/1000</f>
        <v>0</v>
      </c>
      <c r="AR41" s="565">
        <f>(CSPs!Q23)/1000</f>
        <v>0</v>
      </c>
      <c r="AS41" s="565">
        <f>(CSPs!R23)/1000</f>
        <v>0</v>
      </c>
      <c r="AT41" s="565">
        <f>(CSPs!S23)/1000</f>
        <v>0</v>
      </c>
      <c r="AU41" s="565">
        <f>(CSPs!T23)/1000</f>
        <v>0</v>
      </c>
      <c r="AV41" s="565">
        <f>(CSPs!U23)/1000</f>
        <v>0</v>
      </c>
      <c r="AW41" s="565">
        <f>(CSPs!V23)/1000</f>
        <v>0</v>
      </c>
      <c r="BB41" s="316" t="e">
        <f>AW41/AS41-1</f>
        <v>#DIV/0!</v>
      </c>
      <c r="BC41" s="14" t="s">
        <v>302</v>
      </c>
      <c r="BD41" t="s">
        <v>423</v>
      </c>
    </row>
    <row r="42" spans="2:56">
      <c r="D42" s="7"/>
      <c r="E42" s="2" t="s">
        <v>65</v>
      </c>
      <c r="F42" s="79">
        <v>34.728936726271193</v>
      </c>
      <c r="G42" s="79">
        <v>35.195084173639771</v>
      </c>
      <c r="H42" s="79">
        <v>41.757859752434477</v>
      </c>
      <c r="I42" s="79">
        <v>49.006491708239125</v>
      </c>
      <c r="J42" s="79">
        <v>40.802992378535876</v>
      </c>
      <c r="K42" s="79">
        <v>38.67971954480619</v>
      </c>
      <c r="L42" s="79">
        <v>43.444508998498812</v>
      </c>
      <c r="M42" s="79">
        <v>49.12001303469232</v>
      </c>
      <c r="N42" s="79">
        <v>41.66857376166098</v>
      </c>
      <c r="O42" s="79">
        <v>37.988977656145394</v>
      </c>
      <c r="P42" s="79">
        <v>43.261286405944581</v>
      </c>
      <c r="Q42" s="79">
        <v>50.621175744022473</v>
      </c>
      <c r="R42" s="79">
        <v>43.12644455701529</v>
      </c>
      <c r="S42" s="79">
        <v>39.678424341122017</v>
      </c>
      <c r="T42" s="79">
        <v>50.204742797414575</v>
      </c>
      <c r="U42" s="79">
        <v>54.897758678697755</v>
      </c>
      <c r="V42" s="79">
        <v>44.860238134878571</v>
      </c>
      <c r="W42" s="79">
        <v>44.620437368778894</v>
      </c>
      <c r="X42" s="79">
        <v>46.385666194833959</v>
      </c>
      <c r="Y42" s="79">
        <v>51.84744236692574</v>
      </c>
      <c r="Z42" s="79">
        <v>39.461973897922562</v>
      </c>
      <c r="AA42" s="347">
        <v>39.105555256555689</v>
      </c>
      <c r="AB42" s="79">
        <v>53.457644493544272</v>
      </c>
      <c r="AC42" s="79">
        <v>58.539736551042552</v>
      </c>
      <c r="AD42" s="565">
        <f>CSPs!C44/1000</f>
        <v>41.543394289447761</v>
      </c>
      <c r="AE42" s="569">
        <f>CSPs!D44/1000</f>
        <v>38.63223808056361</v>
      </c>
      <c r="AF42" s="569">
        <f>CSPs!E44/1000</f>
        <v>46.199286706666406</v>
      </c>
      <c r="AG42" s="569">
        <f>CSPs!F44/1000</f>
        <v>52.676094867784478</v>
      </c>
      <c r="AH42" s="569">
        <f>CSPs!G44/1000</f>
        <v>40.726748128220464</v>
      </c>
      <c r="AI42" s="569">
        <f>CSPs!H44/1000</f>
        <v>39.879170995759523</v>
      </c>
      <c r="AJ42" s="569">
        <f>CSPs!I44/1000</f>
        <v>44.992731110024629</v>
      </c>
      <c r="AK42" s="569">
        <f>CSPs!J44/1000</f>
        <v>48.358931244240559</v>
      </c>
      <c r="AL42" s="569">
        <f>CSPs!K44/1000</f>
        <v>43.031263112969</v>
      </c>
      <c r="AM42" s="569">
        <f>CSPs!L44/1000</f>
        <v>39.70196664750258</v>
      </c>
      <c r="AN42" s="569">
        <f>CSPs!M44/1000</f>
        <v>0</v>
      </c>
      <c r="AO42" s="569">
        <f>CSPs!N44/1000</f>
        <v>0</v>
      </c>
      <c r="AP42" s="569">
        <f>CSPs!O44/1000</f>
        <v>0</v>
      </c>
      <c r="AQ42" s="569">
        <f>CSPs!P44/1000</f>
        <v>0</v>
      </c>
      <c r="AR42" s="569">
        <f>CSPs!Q44/1000</f>
        <v>0</v>
      </c>
      <c r="AS42" s="569">
        <f>CSPs!R44/1000</f>
        <v>0</v>
      </c>
      <c r="AT42" s="569">
        <f>CSPs!S44/1000</f>
        <v>0</v>
      </c>
      <c r="AU42" s="569">
        <f>CSPs!T44/1000</f>
        <v>0</v>
      </c>
      <c r="AV42" s="569">
        <f>CSPs!U44/1000</f>
        <v>0</v>
      </c>
      <c r="AW42" s="569">
        <f>CSPs!V44/1000</f>
        <v>0</v>
      </c>
      <c r="BB42" s="316" t="e">
        <f>AW41/AV41-1</f>
        <v>#DIV/0!</v>
      </c>
      <c r="BC42" s="14" t="s">
        <v>345</v>
      </c>
      <c r="BD42" t="s">
        <v>423</v>
      </c>
    </row>
    <row r="43" spans="2:56">
      <c r="D43" s="7"/>
      <c r="E43" t="s">
        <v>77</v>
      </c>
      <c r="F43" s="42">
        <f>F42/F41</f>
        <v>0.15191472777888504</v>
      </c>
      <c r="G43" s="42">
        <f t="shared" ref="G43:Y43" si="20">G42/G41</f>
        <v>0.15279935974871472</v>
      </c>
      <c r="H43" s="42">
        <f t="shared" si="20"/>
        <v>0.17302974844115837</v>
      </c>
      <c r="I43" s="42">
        <f t="shared" si="20"/>
        <v>0.1961517944883667</v>
      </c>
      <c r="J43" s="42">
        <f t="shared" si="20"/>
        <v>0.16417046640026295</v>
      </c>
      <c r="K43" s="42">
        <f t="shared" si="20"/>
        <v>0.15043636111565209</v>
      </c>
      <c r="L43" s="42">
        <f t="shared" si="20"/>
        <v>0.17150961248522029</v>
      </c>
      <c r="M43" s="42">
        <f t="shared" si="20"/>
        <v>0.18804288096365579</v>
      </c>
      <c r="N43" s="42">
        <f t="shared" si="20"/>
        <v>0.1627747041138724</v>
      </c>
      <c r="O43" s="42">
        <f t="shared" si="20"/>
        <v>0.15109853397884809</v>
      </c>
      <c r="P43" s="42">
        <f t="shared" si="20"/>
        <v>0.1689397960164504</v>
      </c>
      <c r="Q43" s="42">
        <f t="shared" si="20"/>
        <v>0.19241917428451411</v>
      </c>
      <c r="R43" s="42">
        <f t="shared" si="20"/>
        <v>0.17417668657814533</v>
      </c>
      <c r="S43" s="42">
        <f t="shared" si="20"/>
        <v>0.15671161788509222</v>
      </c>
      <c r="T43" s="42">
        <f t="shared" si="20"/>
        <v>0.18660334275890739</v>
      </c>
      <c r="U43" s="42">
        <f t="shared" si="20"/>
        <v>0.20363891551727367</v>
      </c>
      <c r="V43" s="42">
        <f t="shared" si="20"/>
        <v>0.16705287550415041</v>
      </c>
      <c r="W43" s="42">
        <f t="shared" si="20"/>
        <v>0.16752011495735533</v>
      </c>
      <c r="X43" s="42">
        <f t="shared" si="20"/>
        <v>0.17891401604290658</v>
      </c>
      <c r="Y43" s="42">
        <f t="shared" si="20"/>
        <v>0.19924865304401698</v>
      </c>
      <c r="Z43" s="42">
        <f t="shared" ref="Z43:AE43" si="21">Z42/Z41</f>
        <v>0.15674481627500003</v>
      </c>
      <c r="AA43" s="42">
        <f t="shared" si="21"/>
        <v>0.15626125269625679</v>
      </c>
      <c r="AB43" s="42">
        <f t="shared" si="21"/>
        <v>0.20709454600130126</v>
      </c>
      <c r="AC43" s="42">
        <f t="shared" si="21"/>
        <v>0.22423495663240936</v>
      </c>
      <c r="AD43" s="42">
        <f t="shared" si="21"/>
        <v>0.15609926408913291</v>
      </c>
      <c r="AE43" s="42">
        <f t="shared" si="21"/>
        <v>0.14446150897616025</v>
      </c>
      <c r="AF43" s="42">
        <f t="shared" ref="AF43:AK43" si="22">AF42/AF41</f>
        <v>0.17236136980003958</v>
      </c>
      <c r="AG43" s="42">
        <f t="shared" si="22"/>
        <v>0.19323229448146484</v>
      </c>
      <c r="AH43" s="42">
        <f t="shared" si="22"/>
        <v>0.15750443807477563</v>
      </c>
      <c r="AI43" s="42">
        <f t="shared" si="22"/>
        <v>0.15070372070279528</v>
      </c>
      <c r="AJ43" s="42">
        <f t="shared" si="22"/>
        <v>0.1680183306270179</v>
      </c>
      <c r="AK43" s="42">
        <f t="shared" si="22"/>
        <v>0.17427945727212607</v>
      </c>
      <c r="AL43" s="42">
        <f t="shared" ref="AL43:AQ43" si="23">AL42/AL41</f>
        <v>0.1540700176217881</v>
      </c>
      <c r="AM43" s="42">
        <f t="shared" si="23"/>
        <v>0.14461415429557406</v>
      </c>
      <c r="AN43" s="42" t="e">
        <f t="shared" si="23"/>
        <v>#DIV/0!</v>
      </c>
      <c r="AO43" s="42" t="e">
        <f t="shared" si="23"/>
        <v>#DIV/0!</v>
      </c>
      <c r="AP43" s="42" t="e">
        <f t="shared" si="23"/>
        <v>#DIV/0!</v>
      </c>
      <c r="AQ43" s="42" t="e">
        <f t="shared" si="23"/>
        <v>#DIV/0!</v>
      </c>
      <c r="AR43" s="42" t="e">
        <f t="shared" ref="AR43:AS43" si="24">AR42/AR41</f>
        <v>#DIV/0!</v>
      </c>
      <c r="AS43" s="42" t="e">
        <f t="shared" si="24"/>
        <v>#DIV/0!</v>
      </c>
      <c r="AT43" s="42" t="e">
        <f>AT42/AT41</f>
        <v>#DIV/0!</v>
      </c>
      <c r="AU43" s="42" t="e">
        <f>AU42/AU41</f>
        <v>#DIV/0!</v>
      </c>
      <c r="AV43" s="42" t="e">
        <f>AV42/AV41</f>
        <v>#DIV/0!</v>
      </c>
      <c r="AW43" s="42" t="e">
        <f>AW42/AW41</f>
        <v>#DIV/0!</v>
      </c>
      <c r="BC43" s="14"/>
      <c r="BD43" t="s">
        <v>423</v>
      </c>
    </row>
    <row r="44" spans="2:56">
      <c r="D44" s="7"/>
      <c r="F44" s="42"/>
      <c r="G44" s="42"/>
      <c r="H44" s="42"/>
      <c r="I44" s="42"/>
      <c r="J44" s="42"/>
      <c r="K44" s="42"/>
      <c r="L44" s="42"/>
      <c r="M44" s="42"/>
      <c r="N44" s="42"/>
      <c r="O44" s="42"/>
      <c r="P44" s="42"/>
      <c r="Q44" s="42"/>
      <c r="R44" s="42"/>
      <c r="S44" s="42"/>
      <c r="T44" s="42"/>
      <c r="U44" s="42"/>
      <c r="V44" s="42"/>
      <c r="W44" s="42"/>
      <c r="X44" s="42"/>
      <c r="Y44" s="42"/>
      <c r="Z44" s="42"/>
      <c r="AA44" s="42"/>
      <c r="AB44" s="42"/>
      <c r="AC44" s="42"/>
      <c r="AD44" s="42"/>
      <c r="AE44" s="42"/>
      <c r="AF44" s="42"/>
      <c r="AG44" s="42"/>
      <c r="AH44" s="42"/>
      <c r="AI44" s="42"/>
      <c r="AJ44" s="42"/>
      <c r="AK44" s="42"/>
      <c r="AL44" s="42"/>
      <c r="BB44" s="316" t="e">
        <f>AW42/AS42-1</f>
        <v>#DIV/0!</v>
      </c>
      <c r="BC44" s="14" t="s">
        <v>302</v>
      </c>
    </row>
    <row r="45" spans="2:56">
      <c r="D45" s="7"/>
      <c r="E45" t="s">
        <v>419</v>
      </c>
      <c r="F45" s="4">
        <v>28.613752452552827</v>
      </c>
      <c r="G45" s="4">
        <v>33.771588173343382</v>
      </c>
      <c r="H45" s="4">
        <v>32.505701671433243</v>
      </c>
      <c r="I45" s="4">
        <v>36.438378354209007</v>
      </c>
      <c r="J45" s="4">
        <v>33.378287359641632</v>
      </c>
      <c r="K45" s="4">
        <v>39.899819791433899</v>
      </c>
      <c r="L45" s="4">
        <v>38.200797933779974</v>
      </c>
      <c r="M45" s="4">
        <v>42.611491362173652</v>
      </c>
      <c r="N45" s="4">
        <v>40.655826943455487</v>
      </c>
      <c r="O45" s="4">
        <v>43.768589723093626</v>
      </c>
      <c r="P45" s="4">
        <v>42.736441742938794</v>
      </c>
      <c r="Q45" s="4">
        <v>47.167611705579588</v>
      </c>
      <c r="R45" s="4">
        <v>45.5259102930968</v>
      </c>
      <c r="S45" s="4">
        <v>52.382574308892359</v>
      </c>
      <c r="T45" s="4">
        <v>51.682499013116093</v>
      </c>
      <c r="U45" s="4">
        <v>53.578597909686742</v>
      </c>
      <c r="V45" s="4">
        <v>51.080057158171478</v>
      </c>
      <c r="W45" s="4">
        <v>52.398438730797629</v>
      </c>
      <c r="X45" s="4">
        <v>48.765900120212841</v>
      </c>
      <c r="Y45" s="4">
        <v>50.108975239457543</v>
      </c>
      <c r="Z45" s="4">
        <v>50.772129570237333</v>
      </c>
      <c r="AA45" s="4">
        <v>53.797594867330815</v>
      </c>
      <c r="AB45" s="4">
        <v>51.260791711965211</v>
      </c>
      <c r="AC45" s="4">
        <v>47.827386541471043</v>
      </c>
      <c r="AD45" s="572">
        <f>CSPs!C58/1000</f>
        <v>54.065705275404923</v>
      </c>
      <c r="AE45" s="572">
        <f>CSPs!D58/1000</f>
        <v>54.065705275404923</v>
      </c>
      <c r="AF45" s="572">
        <f>CSPs!E58/1000</f>
        <v>48.952731092436984</v>
      </c>
      <c r="AG45" s="572">
        <f>CSPs!F58/1000</f>
        <v>53.479680322268798</v>
      </c>
      <c r="AH45" s="572">
        <f>CSPs!G58/1000</f>
        <v>50.026579520697169</v>
      </c>
      <c r="AI45" s="572">
        <f>CSPs!H58/1000</f>
        <v>53.476631425446591</v>
      </c>
      <c r="AJ45" s="572">
        <f>CSPs!I58/1000</f>
        <v>50.807629444136211</v>
      </c>
      <c r="AK45" s="572">
        <f>CSPs!J58/1000</f>
        <v>49.982684252635018</v>
      </c>
      <c r="AL45" s="572">
        <f>CSPs!K58/1000</f>
        <v>56.17141778365113</v>
      </c>
      <c r="AM45" s="572">
        <f>CSPs!L58/1000</f>
        <v>56.668495641813507</v>
      </c>
      <c r="AN45" s="572">
        <f>CSPs!M58/1000</f>
        <v>0</v>
      </c>
      <c r="AO45" s="572">
        <f>CSPs!N58/1000</f>
        <v>0</v>
      </c>
      <c r="AP45" s="572">
        <f>CSPs!O58/1000</f>
        <v>0</v>
      </c>
      <c r="AQ45" s="572">
        <f>CSPs!P58/1000</f>
        <v>0</v>
      </c>
      <c r="AR45" s="572">
        <f>CSPs!Q58/1000</f>
        <v>0</v>
      </c>
      <c r="AS45" s="572">
        <f>CSPs!R58/1000</f>
        <v>0</v>
      </c>
      <c r="AT45" s="572">
        <f>CSPs!S58/1000</f>
        <v>0</v>
      </c>
      <c r="AU45" s="572">
        <f>CSPs!T58/1000</f>
        <v>0</v>
      </c>
      <c r="AV45" s="572">
        <f>CSPs!U58/1000</f>
        <v>0</v>
      </c>
      <c r="AW45" s="572">
        <f>CSPs!V58/1000</f>
        <v>0</v>
      </c>
      <c r="BB45" s="316" t="e">
        <f>AW42/AV42-1</f>
        <v>#DIV/0!</v>
      </c>
      <c r="BC45" s="14" t="s">
        <v>345</v>
      </c>
      <c r="BD45" t="s">
        <v>410</v>
      </c>
    </row>
    <row r="46" spans="2:56">
      <c r="D46" s="7"/>
      <c r="E46" t="s">
        <v>420</v>
      </c>
      <c r="F46" s="4">
        <v>7.2849954111438393</v>
      </c>
      <c r="G46" s="4">
        <v>7.2865358859845575</v>
      </c>
      <c r="H46" s="4">
        <v>10.751968204917004</v>
      </c>
      <c r="I46" s="4">
        <v>10.827837645833183</v>
      </c>
      <c r="J46" s="4">
        <v>8.0689960293810454</v>
      </c>
      <c r="K46" s="4">
        <v>8.2166286618638491</v>
      </c>
      <c r="L46" s="4">
        <v>11.88808214554928</v>
      </c>
      <c r="M46" s="4">
        <v>11.941993602055215</v>
      </c>
      <c r="N46" s="4">
        <v>8.822931578717041</v>
      </c>
      <c r="O46" s="4">
        <v>8.8402349301846019</v>
      </c>
      <c r="P46" s="4">
        <v>12.46939988799986</v>
      </c>
      <c r="Q46" s="4">
        <v>12.598628715245054</v>
      </c>
      <c r="R46" s="4">
        <v>10.581440245837769</v>
      </c>
      <c r="S46" s="4">
        <v>10.850246619295215</v>
      </c>
      <c r="T46" s="4">
        <v>16.988732362255366</v>
      </c>
      <c r="U46" s="4">
        <v>17.085589417988537</v>
      </c>
      <c r="V46" s="4">
        <v>13.730876665146953</v>
      </c>
      <c r="W46" s="4">
        <v>13.409018000325082</v>
      </c>
      <c r="X46" s="4">
        <v>16.624665261827015</v>
      </c>
      <c r="Y46" s="4">
        <v>16.907806719096648</v>
      </c>
      <c r="Z46" s="4">
        <v>10.921664528543937</v>
      </c>
      <c r="AA46" s="4">
        <v>10.979059870393653</v>
      </c>
      <c r="AB46" s="4">
        <v>24.171756091321861</v>
      </c>
      <c r="AC46" s="4">
        <v>23.660328638497653</v>
      </c>
      <c r="AD46" s="572">
        <f>CSPs!C50/1000</f>
        <v>10.84383218151795</v>
      </c>
      <c r="AE46" s="572">
        <f>CSPs!D50/1000</f>
        <v>10.857444658767337</v>
      </c>
      <c r="AF46" s="572">
        <f>CSPs!E50/1000</f>
        <v>16.233043217286916</v>
      </c>
      <c r="AG46" s="572">
        <f>CSPs!F50/1000</f>
        <v>16.865778194165348</v>
      </c>
      <c r="AH46" s="572">
        <f>CSPs!G50/1000</f>
        <v>9.1791730223292944</v>
      </c>
      <c r="AI46" s="572">
        <f>CSPs!H50/1000</f>
        <v>9.8809332847247546</v>
      </c>
      <c r="AJ46" s="572">
        <f>CSPs!I50/1000</f>
        <v>13.059350117710569</v>
      </c>
      <c r="AK46" s="572">
        <f>CSPs!J50/1000</f>
        <v>13.07307110438729</v>
      </c>
      <c r="AL46" s="572">
        <f>CSPs!K50/1000</f>
        <v>9.0693146640322411</v>
      </c>
      <c r="AM46" s="572">
        <f>CSPs!L50/1000</f>
        <v>9.6920267134884313</v>
      </c>
      <c r="AN46" s="572">
        <f>CSPs!M50/1000</f>
        <v>0</v>
      </c>
      <c r="AO46" s="572">
        <f>CSPs!N50/1000</f>
        <v>0</v>
      </c>
      <c r="AP46" s="572">
        <f>CSPs!O50/1000</f>
        <v>0</v>
      </c>
      <c r="AQ46" s="572">
        <f>CSPs!P50/1000</f>
        <v>0</v>
      </c>
      <c r="AR46" s="572">
        <f>CSPs!Q50/1000</f>
        <v>0</v>
      </c>
      <c r="AS46" s="572">
        <f>CSPs!R50/1000</f>
        <v>0</v>
      </c>
      <c r="AT46" s="572">
        <f>CSPs!S50/1000</f>
        <v>0</v>
      </c>
      <c r="AU46" s="572">
        <f>CSPs!T50/1000</f>
        <v>0</v>
      </c>
      <c r="AV46" s="572">
        <f>CSPs!U50/1000</f>
        <v>0</v>
      </c>
      <c r="AW46" s="572">
        <f>CSPs!V50/1000</f>
        <v>0</v>
      </c>
      <c r="BD46" t="s">
        <v>410</v>
      </c>
    </row>
    <row r="47" spans="2:56">
      <c r="D47" s="7"/>
      <c r="F47" s="4"/>
      <c r="G47" s="4"/>
      <c r="H47" s="4"/>
      <c r="I47" s="4"/>
      <c r="J47" s="4"/>
      <c r="K47" s="4"/>
      <c r="L47" s="4"/>
      <c r="M47" s="4"/>
      <c r="N47" s="4"/>
      <c r="O47" s="4"/>
      <c r="P47" s="4"/>
      <c r="Q47" s="4"/>
      <c r="R47" s="4"/>
      <c r="S47" s="4"/>
      <c r="T47" s="4"/>
      <c r="U47" s="4"/>
      <c r="V47" s="4"/>
      <c r="W47" s="4"/>
      <c r="X47" s="4"/>
      <c r="Y47" s="4"/>
      <c r="Z47" s="4"/>
      <c r="AA47" s="4"/>
      <c r="AB47" s="4"/>
      <c r="AC47" s="4"/>
      <c r="AD47" s="572"/>
      <c r="AE47" s="572"/>
      <c r="AF47" s="572"/>
      <c r="AG47" s="572"/>
      <c r="AH47" s="572"/>
      <c r="AI47" s="572"/>
      <c r="AJ47" s="572"/>
      <c r="AK47" s="572"/>
      <c r="AL47" s="572"/>
      <c r="AM47" s="572"/>
      <c r="AN47" s="572"/>
    </row>
    <row r="48" spans="2:56">
      <c r="D48" s="7"/>
      <c r="E48" t="s">
        <v>421</v>
      </c>
      <c r="F48" s="4">
        <f>F41-F45</f>
        <v>199.99434390542413</v>
      </c>
      <c r="G48" s="4">
        <f t="shared" ref="G48:AL48" si="25">G41-G45</f>
        <v>196.56369746868833</v>
      </c>
      <c r="H48" s="4">
        <f t="shared" si="25"/>
        <v>208.82771138981803</v>
      </c>
      <c r="I48" s="4">
        <f t="shared" si="25"/>
        <v>213.40125138797816</v>
      </c>
      <c r="J48" s="4">
        <f t="shared" si="25"/>
        <v>215.16210649569632</v>
      </c>
      <c r="K48" s="4">
        <f t="shared" si="25"/>
        <v>217.21700527634403</v>
      </c>
      <c r="L48" s="4">
        <f t="shared" si="25"/>
        <v>215.10575654428234</v>
      </c>
      <c r="M48" s="4">
        <f t="shared" si="25"/>
        <v>218.60559265062687</v>
      </c>
      <c r="N48" s="4">
        <f t="shared" si="25"/>
        <v>215.33341898084285</v>
      </c>
      <c r="O48" s="4">
        <f t="shared" si="25"/>
        <v>207.64998235559631</v>
      </c>
      <c r="P48" s="4">
        <f t="shared" si="25"/>
        <v>213.33872483138362</v>
      </c>
      <c r="Q48" s="4">
        <f t="shared" si="25"/>
        <v>215.90999442307566</v>
      </c>
      <c r="R48" s="4">
        <f t="shared" si="25"/>
        <v>202.0757946438402</v>
      </c>
      <c r="S48" s="4">
        <f t="shared" si="25"/>
        <v>200.81131697117831</v>
      </c>
      <c r="T48" s="4">
        <f t="shared" si="25"/>
        <v>217.36274988298433</v>
      </c>
      <c r="U48" s="4">
        <f t="shared" si="25"/>
        <v>216.00523158208372</v>
      </c>
      <c r="V48" s="4">
        <f t="shared" si="25"/>
        <v>217.45909848039173</v>
      </c>
      <c r="W48" s="4">
        <f t="shared" si="25"/>
        <v>213.96024530029723</v>
      </c>
      <c r="X48" s="4">
        <f t="shared" si="25"/>
        <v>210.49643840842373</v>
      </c>
      <c r="Y48" s="4">
        <f t="shared" si="25"/>
        <v>210.10579447078925</v>
      </c>
      <c r="Z48" s="4">
        <f t="shared" si="25"/>
        <v>200.98722576747753</v>
      </c>
      <c r="AA48" s="4">
        <f t="shared" si="25"/>
        <v>196.4599359139545</v>
      </c>
      <c r="AB48" s="4">
        <f t="shared" si="25"/>
        <v>206.87079854830353</v>
      </c>
      <c r="AC48" s="4">
        <f t="shared" si="25"/>
        <v>213.2368892083949</v>
      </c>
      <c r="AD48" s="4">
        <f t="shared" si="25"/>
        <v>212.06876071238105</v>
      </c>
      <c r="AE48" s="4">
        <f t="shared" si="25"/>
        <v>213.35665763884992</v>
      </c>
      <c r="AF48" s="4">
        <f t="shared" si="25"/>
        <v>219.08462994886406</v>
      </c>
      <c r="AG48" s="4">
        <f t="shared" si="25"/>
        <v>219.12534674704057</v>
      </c>
      <c r="AH48" s="4">
        <f t="shared" si="25"/>
        <v>208.54866207906866</v>
      </c>
      <c r="AI48" s="4">
        <f t="shared" si="25"/>
        <v>211.14305287820602</v>
      </c>
      <c r="AJ48" s="4">
        <f t="shared" si="25"/>
        <v>216.97702799245926</v>
      </c>
      <c r="AK48" s="4">
        <f t="shared" si="25"/>
        <v>227.49655513202305</v>
      </c>
      <c r="AL48" s="4">
        <f t="shared" si="25"/>
        <v>223.12538361350568</v>
      </c>
      <c r="AM48" s="4">
        <f t="shared" ref="AM48:AN48" si="26">AM41-AM45</f>
        <v>217.86871574592178</v>
      </c>
      <c r="AN48" s="4">
        <f t="shared" si="26"/>
        <v>0</v>
      </c>
      <c r="AO48" s="4">
        <f t="shared" ref="AO48:AP48" si="27">AO41-AO45</f>
        <v>0</v>
      </c>
      <c r="AP48" s="4">
        <f t="shared" si="27"/>
        <v>0</v>
      </c>
      <c r="AQ48" s="4">
        <f t="shared" ref="AQ48:AR48" si="28">AQ41-AQ45</f>
        <v>0</v>
      </c>
      <c r="AR48" s="4">
        <f t="shared" si="28"/>
        <v>0</v>
      </c>
      <c r="AS48" s="4">
        <f t="shared" ref="AS48:AT48" si="29">AS41-AS45</f>
        <v>0</v>
      </c>
      <c r="AT48" s="4">
        <f t="shared" si="29"/>
        <v>0</v>
      </c>
      <c r="AU48" s="4">
        <f t="shared" ref="AU48:AV48" si="30">AU41-AU45</f>
        <v>0</v>
      </c>
      <c r="AV48" s="4">
        <f t="shared" si="30"/>
        <v>0</v>
      </c>
      <c r="AW48" s="4">
        <f t="shared" ref="AW48" si="31">AW41-AW45</f>
        <v>0</v>
      </c>
      <c r="BD48" t="s">
        <v>409</v>
      </c>
    </row>
    <row r="49" spans="1:56">
      <c r="D49" s="7"/>
      <c r="E49" t="s">
        <v>422</v>
      </c>
      <c r="F49" s="4">
        <f>F42-F46</f>
        <v>27.443941315127354</v>
      </c>
      <c r="G49" s="4">
        <f t="shared" ref="G49:AL49" si="32">G42-G46</f>
        <v>27.908548287655215</v>
      </c>
      <c r="H49" s="4">
        <f t="shared" si="32"/>
        <v>31.005891547517471</v>
      </c>
      <c r="I49" s="4">
        <f t="shared" si="32"/>
        <v>38.17865406240594</v>
      </c>
      <c r="J49" s="4">
        <f t="shared" si="32"/>
        <v>32.733996349154829</v>
      </c>
      <c r="K49" s="4">
        <f t="shared" si="32"/>
        <v>30.463090882942339</v>
      </c>
      <c r="L49" s="4">
        <f t="shared" si="32"/>
        <v>31.556426852949532</v>
      </c>
      <c r="M49" s="4">
        <f t="shared" si="32"/>
        <v>37.178019432637107</v>
      </c>
      <c r="N49" s="4">
        <f t="shared" si="32"/>
        <v>32.845642182943941</v>
      </c>
      <c r="O49" s="4">
        <f t="shared" si="32"/>
        <v>29.148742725960794</v>
      </c>
      <c r="P49" s="4">
        <f t="shared" si="32"/>
        <v>30.791886517944722</v>
      </c>
      <c r="Q49" s="4">
        <f t="shared" si="32"/>
        <v>38.022547028777417</v>
      </c>
      <c r="R49" s="4">
        <f t="shared" si="32"/>
        <v>32.545004311177522</v>
      </c>
      <c r="S49" s="4">
        <f t="shared" si="32"/>
        <v>28.828177721826805</v>
      </c>
      <c r="T49" s="4">
        <f t="shared" si="32"/>
        <v>33.216010435159205</v>
      </c>
      <c r="U49" s="4">
        <f t="shared" si="32"/>
        <v>37.812169260709219</v>
      </c>
      <c r="V49" s="4">
        <f t="shared" si="32"/>
        <v>31.12936146973162</v>
      </c>
      <c r="W49" s="4">
        <f t="shared" si="32"/>
        <v>31.211419368453811</v>
      </c>
      <c r="X49" s="4">
        <f t="shared" si="32"/>
        <v>29.761000933006944</v>
      </c>
      <c r="Y49" s="4">
        <f t="shared" si="32"/>
        <v>34.939635647829093</v>
      </c>
      <c r="Z49" s="4">
        <f t="shared" si="32"/>
        <v>28.540309369378626</v>
      </c>
      <c r="AA49" s="4">
        <f t="shared" si="32"/>
        <v>28.126495386162034</v>
      </c>
      <c r="AB49" s="4">
        <f t="shared" si="32"/>
        <v>29.285888402222412</v>
      </c>
      <c r="AC49" s="4">
        <f t="shared" si="32"/>
        <v>34.879407912544899</v>
      </c>
      <c r="AD49" s="4">
        <f t="shared" si="32"/>
        <v>30.699562107929811</v>
      </c>
      <c r="AE49" s="4">
        <f t="shared" si="32"/>
        <v>27.774793421796275</v>
      </c>
      <c r="AF49" s="4">
        <f t="shared" si="32"/>
        <v>29.96624348937949</v>
      </c>
      <c r="AG49" s="4">
        <f t="shared" si="32"/>
        <v>35.810316673619127</v>
      </c>
      <c r="AH49" s="4">
        <f t="shared" si="32"/>
        <v>31.54757510589117</v>
      </c>
      <c r="AI49" s="4">
        <f t="shared" si="32"/>
        <v>29.998237711034768</v>
      </c>
      <c r="AJ49" s="4">
        <f t="shared" si="32"/>
        <v>31.93338099231406</v>
      </c>
      <c r="AK49" s="4">
        <f t="shared" si="32"/>
        <v>35.28586013985327</v>
      </c>
      <c r="AL49" s="4">
        <f t="shared" si="32"/>
        <v>33.961948448936759</v>
      </c>
      <c r="AM49" s="4">
        <f t="shared" ref="AM49:AN49" si="33">AM42-AM46</f>
        <v>30.009939934014149</v>
      </c>
      <c r="AN49" s="4">
        <f t="shared" si="33"/>
        <v>0</v>
      </c>
      <c r="AO49" s="4">
        <f t="shared" ref="AO49:AP49" si="34">AO42-AO46</f>
        <v>0</v>
      </c>
      <c r="AP49" s="4">
        <f t="shared" si="34"/>
        <v>0</v>
      </c>
      <c r="AQ49" s="4">
        <f t="shared" ref="AQ49:AR49" si="35">AQ42-AQ46</f>
        <v>0</v>
      </c>
      <c r="AR49" s="4">
        <f t="shared" si="35"/>
        <v>0</v>
      </c>
      <c r="AS49" s="4">
        <f t="shared" ref="AS49:AT49" si="36">AS42-AS46</f>
        <v>0</v>
      </c>
      <c r="AT49" s="4">
        <f t="shared" si="36"/>
        <v>0</v>
      </c>
      <c r="AU49" s="4">
        <f t="shared" ref="AU49:AV49" si="37">AU42-AU46</f>
        <v>0</v>
      </c>
      <c r="AV49" s="4">
        <f t="shared" si="37"/>
        <v>0</v>
      </c>
      <c r="AW49" s="4">
        <f t="shared" ref="AW49" si="38">AW42-AW46</f>
        <v>0</v>
      </c>
      <c r="BD49" t="s">
        <v>409</v>
      </c>
    </row>
    <row r="50" spans="1:56" ht="18">
      <c r="A50" s="46"/>
      <c r="B50" s="73" t="s">
        <v>2</v>
      </c>
      <c r="C50" s="46"/>
      <c r="D50" s="74"/>
      <c r="E50" s="46"/>
      <c r="F50" s="46"/>
      <c r="G50" s="46"/>
      <c r="H50" s="46"/>
      <c r="I50" s="46"/>
      <c r="J50" s="46"/>
      <c r="K50" s="46"/>
      <c r="L50" s="46"/>
      <c r="M50" s="46"/>
      <c r="N50" s="46"/>
      <c r="O50" s="96" t="s">
        <v>661</v>
      </c>
      <c r="P50" s="46"/>
      <c r="Q50" s="46"/>
      <c r="R50" s="46"/>
      <c r="S50" s="46"/>
      <c r="T50" s="46"/>
      <c r="U50" s="46"/>
      <c r="V50" s="46"/>
      <c r="W50" s="46"/>
      <c r="X50" s="46"/>
      <c r="Y50" s="46"/>
      <c r="Z50" s="46"/>
      <c r="AA50" s="46"/>
      <c r="AB50" s="46"/>
      <c r="AC50" s="46"/>
      <c r="AD50" s="46"/>
      <c r="AE50" s="46"/>
      <c r="AF50" s="46"/>
      <c r="AG50" s="46"/>
      <c r="AH50" s="46"/>
      <c r="AI50" s="46"/>
      <c r="AJ50" s="46"/>
      <c r="AK50" s="46"/>
      <c r="AL50" s="46"/>
      <c r="AM50" s="46"/>
      <c r="AN50" s="46"/>
      <c r="AO50" s="46"/>
      <c r="AP50" s="46"/>
      <c r="AQ50" s="46"/>
      <c r="AR50" s="46"/>
      <c r="AS50" s="46"/>
      <c r="AT50" s="46"/>
      <c r="AU50" s="46"/>
      <c r="AV50" s="46"/>
      <c r="AW50" s="46"/>
      <c r="AX50" s="46"/>
      <c r="AY50" s="46"/>
      <c r="AZ50" s="46"/>
      <c r="BA50" s="46"/>
    </row>
    <row r="51" spans="1:56">
      <c r="D51" s="7"/>
    </row>
    <row r="52" spans="1:56">
      <c r="D52" s="7"/>
    </row>
    <row r="53" spans="1:56">
      <c r="D53" s="7"/>
    </row>
    <row r="54" spans="1:56" ht="14.5">
      <c r="B54" s="60" t="s">
        <v>95</v>
      </c>
      <c r="D54" s="7"/>
      <c r="AF54" s="3">
        <v>2010</v>
      </c>
      <c r="AG54" s="3">
        <v>2011</v>
      </c>
      <c r="AH54" s="3">
        <v>2012</v>
      </c>
      <c r="AI54" s="3">
        <v>2013</v>
      </c>
      <c r="AJ54" s="3">
        <v>2014</v>
      </c>
      <c r="AK54" s="3">
        <v>2015</v>
      </c>
      <c r="AL54" s="3">
        <v>2016</v>
      </c>
      <c r="AM54" s="3">
        <v>2017</v>
      </c>
      <c r="AN54" s="3">
        <v>2018</v>
      </c>
      <c r="AO54" s="3">
        <v>2019</v>
      </c>
    </row>
    <row r="55" spans="1:56" ht="14.5">
      <c r="B55" s="72" t="s">
        <v>13</v>
      </c>
      <c r="D55" s="7"/>
      <c r="AE55" s="17"/>
      <c r="AF55" s="17">
        <f>SUM(F70:I70)</f>
        <v>99.175971872876161</v>
      </c>
      <c r="AG55" s="17">
        <f>SUM(J70:M70)</f>
        <v>112.36961013199999</v>
      </c>
      <c r="AH55" s="17">
        <f>SUM(N70:Q70)</f>
        <v>105.7359142286291</v>
      </c>
      <c r="AI55" s="17">
        <f>SUM(R70:U70)</f>
        <v>98.612312580580749</v>
      </c>
      <c r="AJ55" s="17">
        <f>SUM(V70:Y70)</f>
        <v>98.365543058509502</v>
      </c>
      <c r="AK55" s="17">
        <f>SUM(Z70:AC70)</f>
        <v>100.90536780086512</v>
      </c>
      <c r="AL55" s="17">
        <f>SUM(AD70:AG70)</f>
        <v>116.3143835902104</v>
      </c>
      <c r="AM55" s="17">
        <f>SUM(AH70:AK70)</f>
        <v>116.58157182961406</v>
      </c>
      <c r="AN55" s="17">
        <f>SUM(AL70:AO70)</f>
        <v>54.262652923866206</v>
      </c>
      <c r="AO55" s="17">
        <f>SUM(AP70:AS70)</f>
        <v>0</v>
      </c>
    </row>
    <row r="56" spans="1:56" ht="14.5">
      <c r="B56" s="72" t="s">
        <v>12</v>
      </c>
      <c r="D56" s="7"/>
      <c r="AM56" s="42">
        <f>AM55/AL55-1</f>
        <v>2.2971212257376639E-3</v>
      </c>
      <c r="AN56" s="42">
        <f>AN55/AM55-1</f>
        <v>-0.53455205593580435</v>
      </c>
      <c r="AO56" s="42">
        <f>AO55/AN55-1</f>
        <v>-1</v>
      </c>
    </row>
    <row r="57" spans="1:56" ht="14.5">
      <c r="B57" s="72" t="s">
        <v>11</v>
      </c>
      <c r="D57" s="7"/>
    </row>
    <row r="58" spans="1:56" ht="14.5">
      <c r="B58" s="72" t="s">
        <v>10</v>
      </c>
      <c r="D58" s="7"/>
    </row>
    <row r="59" spans="1:56" ht="14.5">
      <c r="B59" s="72" t="s">
        <v>9</v>
      </c>
      <c r="D59" s="7"/>
    </row>
    <row r="60" spans="1:56" ht="14.5">
      <c r="B60" s="72" t="s">
        <v>8</v>
      </c>
      <c r="D60" s="7"/>
    </row>
    <row r="61" spans="1:56" ht="14.5">
      <c r="B61" s="72" t="s">
        <v>7</v>
      </c>
      <c r="D61" s="7"/>
    </row>
    <row r="62" spans="1:56" ht="14.5">
      <c r="B62" s="353" t="s">
        <v>316</v>
      </c>
      <c r="D62" s="7"/>
    </row>
    <row r="63" spans="1:56" ht="14.5">
      <c r="B63" s="72" t="s">
        <v>6</v>
      </c>
      <c r="D63" s="7"/>
    </row>
    <row r="64" spans="1:56">
      <c r="D64" s="7"/>
    </row>
    <row r="65" spans="1:55">
      <c r="D65" s="7"/>
    </row>
    <row r="66" spans="1:55">
      <c r="D66" s="7"/>
    </row>
    <row r="67" spans="1:55">
      <c r="D67" s="7"/>
    </row>
    <row r="68" spans="1:55">
      <c r="D68" s="7"/>
      <c r="G68" s="2" t="s">
        <v>4</v>
      </c>
      <c r="H68" s="42">
        <f>(AO55/AF55)^(1/9)-1</f>
        <v>-1</v>
      </c>
    </row>
    <row r="69" spans="1:55" s="6" customFormat="1" ht="14.5">
      <c r="D69" s="8"/>
      <c r="F69" s="10" t="s">
        <v>115</v>
      </c>
      <c r="G69" s="10" t="s">
        <v>116</v>
      </c>
      <c r="H69" s="10" t="s">
        <v>117</v>
      </c>
      <c r="I69" s="10" t="s">
        <v>118</v>
      </c>
      <c r="J69" s="10" t="s">
        <v>119</v>
      </c>
      <c r="K69" s="10" t="s">
        <v>120</v>
      </c>
      <c r="L69" s="10" t="s">
        <v>121</v>
      </c>
      <c r="M69" s="10" t="s">
        <v>122</v>
      </c>
      <c r="N69" s="10" t="s">
        <v>101</v>
      </c>
      <c r="O69" s="10" t="s">
        <v>102</v>
      </c>
      <c r="P69" s="10" t="s">
        <v>103</v>
      </c>
      <c r="Q69" s="10" t="s">
        <v>104</v>
      </c>
      <c r="R69" s="10" t="s">
        <v>105</v>
      </c>
      <c r="S69" s="10" t="s">
        <v>106</v>
      </c>
      <c r="T69" s="10" t="s">
        <v>107</v>
      </c>
      <c r="U69" s="10" t="s">
        <v>108</v>
      </c>
      <c r="V69" s="10" t="s">
        <v>109</v>
      </c>
      <c r="W69" s="10" t="s">
        <v>110</v>
      </c>
      <c r="X69" s="10" t="s">
        <v>111</v>
      </c>
      <c r="Y69" s="10" t="s">
        <v>112</v>
      </c>
      <c r="Z69" s="10" t="s">
        <v>113</v>
      </c>
      <c r="AA69" s="10" t="s">
        <v>114</v>
      </c>
      <c r="AB69" s="10" t="s">
        <v>123</v>
      </c>
      <c r="AC69" s="10" t="s">
        <v>124</v>
      </c>
      <c r="AD69" s="10" t="s">
        <v>125</v>
      </c>
      <c r="AE69" s="10" t="s">
        <v>126</v>
      </c>
      <c r="AF69" s="10" t="s">
        <v>127</v>
      </c>
      <c r="AG69" s="10" t="s">
        <v>128</v>
      </c>
      <c r="AH69" s="10" t="s">
        <v>129</v>
      </c>
      <c r="AI69" s="10" t="s">
        <v>130</v>
      </c>
      <c r="AJ69" s="10" t="s">
        <v>131</v>
      </c>
      <c r="AK69" s="10" t="s">
        <v>132</v>
      </c>
      <c r="AL69" s="10" t="s">
        <v>133</v>
      </c>
      <c r="AM69" s="10" t="s">
        <v>134</v>
      </c>
      <c r="AN69" s="10" t="s">
        <v>135</v>
      </c>
      <c r="AO69" s="10" t="s">
        <v>136</v>
      </c>
      <c r="AP69" s="10" t="s">
        <v>137</v>
      </c>
      <c r="AQ69" s="10" t="s">
        <v>138</v>
      </c>
      <c r="AR69" s="10" t="s">
        <v>139</v>
      </c>
      <c r="AS69" s="10" t="s">
        <v>140</v>
      </c>
      <c r="AT69" s="10" t="s">
        <v>141</v>
      </c>
      <c r="AU69" s="10" t="s">
        <v>142</v>
      </c>
      <c r="AV69" s="10" t="s">
        <v>143</v>
      </c>
      <c r="AW69" s="10" t="s">
        <v>144</v>
      </c>
      <c r="AX69" s="10" t="s">
        <v>633</v>
      </c>
      <c r="AY69" s="10" t="s">
        <v>634</v>
      </c>
      <c r="AZ69" s="10" t="s">
        <v>635</v>
      </c>
      <c r="BA69" s="10" t="s">
        <v>636</v>
      </c>
      <c r="BB69"/>
      <c r="BC69"/>
    </row>
    <row r="70" spans="1:55" s="6" customFormat="1" ht="14.5">
      <c r="D70" s="8"/>
      <c r="E70" s="16" t="s">
        <v>14</v>
      </c>
      <c r="F70" s="37">
        <v>21.325780839975234</v>
      </c>
      <c r="G70" s="37">
        <v>23.002120788969041</v>
      </c>
      <c r="H70" s="37">
        <v>24.630377599969041</v>
      </c>
      <c r="I70" s="37">
        <v>30.217692643962849</v>
      </c>
      <c r="J70" s="37">
        <v>26.376107184000002</v>
      </c>
      <c r="K70" s="37">
        <v>28.871907587999999</v>
      </c>
      <c r="L70" s="37">
        <v>27.136353085</v>
      </c>
      <c r="M70" s="37">
        <v>29.985242274999997</v>
      </c>
      <c r="N70" s="37">
        <v>23.887401476418976</v>
      </c>
      <c r="O70" s="37">
        <v>26.226640441882765</v>
      </c>
      <c r="P70" s="37">
        <v>25.360342601793008</v>
      </c>
      <c r="Q70" s="37">
        <v>30.261529708534351</v>
      </c>
      <c r="R70" s="37">
        <v>24.067650132721706</v>
      </c>
      <c r="S70" s="37">
        <v>25.651934148911408</v>
      </c>
      <c r="T70" s="37">
        <v>22.895238108629382</v>
      </c>
      <c r="U70" s="37">
        <v>25.997490190318242</v>
      </c>
      <c r="V70" s="37">
        <v>22.668790176438726</v>
      </c>
      <c r="W70" s="37">
        <v>24.476015666495265</v>
      </c>
      <c r="X70" s="37">
        <v>25.874016095184526</v>
      </c>
      <c r="Y70" s="37">
        <v>25.346721120390978</v>
      </c>
      <c r="Z70" s="37">
        <v>23.157070769965355</v>
      </c>
      <c r="AA70" s="37">
        <v>24.972164258433846</v>
      </c>
      <c r="AB70" s="37">
        <v>26.088676599744389</v>
      </c>
      <c r="AC70" s="37">
        <v>26.687456172721539</v>
      </c>
      <c r="AD70" s="565">
        <f>'Network equip'!C18/10^3</f>
        <v>27.980003749366777</v>
      </c>
      <c r="AE70" s="565">
        <f>'Network equip'!D18/10^3</f>
        <v>30.542272619302725</v>
      </c>
      <c r="AF70" s="565">
        <f>'Network equip'!E18/10^3</f>
        <v>28.402590375677327</v>
      </c>
      <c r="AG70" s="565">
        <f>'Network equip'!F18/10^3</f>
        <v>29.389516845863564</v>
      </c>
      <c r="AH70" s="565">
        <f>'Network equip'!G18/10^3</f>
        <v>27.544327362838878</v>
      </c>
      <c r="AI70" s="565">
        <f>'Network equip'!H18/10^3</f>
        <v>27.6255665610881</v>
      </c>
      <c r="AJ70" s="565">
        <f>'Network equip'!I18/10^3</f>
        <v>25.523455218028321</v>
      </c>
      <c r="AK70" s="565">
        <f>'Network equip'!J18/10^3</f>
        <v>35.888222687658761</v>
      </c>
      <c r="AL70" s="565">
        <f>'Network equip'!K18/10^3</f>
        <v>26.87581481084564</v>
      </c>
      <c r="AM70" s="565">
        <f>'Network equip'!L18/10^3</f>
        <v>27.386838113020566</v>
      </c>
      <c r="AN70" s="565">
        <f>'Network equip'!M18/10^3</f>
        <v>0</v>
      </c>
      <c r="AO70" s="565">
        <f>'Network equip'!N18/10^3</f>
        <v>0</v>
      </c>
      <c r="AP70" s="565">
        <f>'Network equip'!O18/10^3</f>
        <v>0</v>
      </c>
      <c r="AQ70" s="565">
        <f>'Network equip'!P18/10^3</f>
        <v>0</v>
      </c>
      <c r="AR70" s="565">
        <f>'Network equip'!Q18/10^3</f>
        <v>0</v>
      </c>
      <c r="AS70" s="565">
        <f>'Network equip'!R18/10^3</f>
        <v>0</v>
      </c>
      <c r="AT70" s="565">
        <f>'Network equip'!S18/10^3</f>
        <v>0</v>
      </c>
      <c r="AU70" s="565">
        <f>'Network equip'!T18/10^3</f>
        <v>0</v>
      </c>
      <c r="AV70" s="565">
        <f>'Network equip'!U18/10^3</f>
        <v>0</v>
      </c>
      <c r="AW70" s="565">
        <f>'Network equip'!V18/10^3</f>
        <v>0</v>
      </c>
      <c r="AY70" s="308"/>
      <c r="AZ70" s="308"/>
      <c r="BA70" s="308"/>
      <c r="BB70" s="308" t="e">
        <f>AW70/AV70-1</f>
        <v>#DIV/0!</v>
      </c>
      <c r="BC70" s="17">
        <f>MAX(F70:AW70)</f>
        <v>35.888222687658761</v>
      </c>
    </row>
    <row r="71" spans="1:55" s="6" customFormat="1" ht="14.5">
      <c r="D71" s="8"/>
      <c r="E71" s="629"/>
      <c r="F71" s="15"/>
      <c r="G71" s="15"/>
      <c r="H71" s="15"/>
      <c r="I71" s="15"/>
      <c r="J71" s="15"/>
      <c r="K71" s="15"/>
      <c r="L71" s="15"/>
      <c r="M71" s="15"/>
      <c r="N71" s="15"/>
      <c r="O71" s="15"/>
      <c r="P71" s="15"/>
      <c r="Q71" s="15"/>
      <c r="R71" s="15"/>
      <c r="S71" s="15"/>
      <c r="T71" s="15"/>
      <c r="U71" s="15"/>
      <c r="V71" s="15"/>
      <c r="W71" s="15"/>
      <c r="X71" s="15"/>
      <c r="Y71" s="15"/>
      <c r="Z71" s="93">
        <f t="shared" ref="Z71:AG71" si="39">Z70/V70-1</f>
        <v>2.1539772953306224E-2</v>
      </c>
      <c r="AA71" s="93">
        <f t="shared" si="39"/>
        <v>2.0270807091276266E-2</v>
      </c>
      <c r="AB71" s="93">
        <f t="shared" si="39"/>
        <v>8.2963736193939486E-3</v>
      </c>
      <c r="AC71" s="93">
        <f t="shared" si="39"/>
        <v>5.289579847280379E-2</v>
      </c>
      <c r="AD71" s="93">
        <f t="shared" si="39"/>
        <v>0.20827042536212104</v>
      </c>
      <c r="AE71" s="93">
        <f t="shared" si="39"/>
        <v>0.22305268791381128</v>
      </c>
      <c r="AF71" s="93">
        <f t="shared" si="39"/>
        <v>8.8694179909287074E-2</v>
      </c>
      <c r="AG71" s="93">
        <f t="shared" si="39"/>
        <v>0.10124834138009464</v>
      </c>
      <c r="AH71" s="93">
        <f t="shared" ref="AH71:AN71" si="40">AH70/AD70-1</f>
        <v>-1.5570990998804213E-2</v>
      </c>
      <c r="AI71" s="93">
        <f t="shared" si="40"/>
        <v>-9.5497348693406203E-2</v>
      </c>
      <c r="AJ71" s="93">
        <f t="shared" si="40"/>
        <v>-0.10136875262316092</v>
      </c>
      <c r="AK71" s="93">
        <f t="shared" si="40"/>
        <v>0.22112326228016421</v>
      </c>
      <c r="AL71" s="93">
        <f t="shared" si="40"/>
        <v>-2.4270425746360957E-2</v>
      </c>
      <c r="AM71" s="93">
        <f t="shared" si="40"/>
        <v>-8.6415765461184124E-3</v>
      </c>
      <c r="AN71" s="93">
        <f t="shared" si="40"/>
        <v>-1</v>
      </c>
      <c r="AO71" s="93">
        <f t="shared" ref="AO71:AT71" si="41">AO70/AK70-1</f>
        <v>-1</v>
      </c>
      <c r="AP71" s="93">
        <f t="shared" si="41"/>
        <v>-1</v>
      </c>
      <c r="AQ71" s="93">
        <f t="shared" si="41"/>
        <v>-1</v>
      </c>
      <c r="AR71" s="93" t="e">
        <f t="shared" si="41"/>
        <v>#DIV/0!</v>
      </c>
      <c r="AS71" s="93" t="e">
        <f t="shared" si="41"/>
        <v>#DIV/0!</v>
      </c>
      <c r="AT71" s="93" t="e">
        <f t="shared" si="41"/>
        <v>#DIV/0!</v>
      </c>
      <c r="AU71" s="93" t="e">
        <f>AU70/AQ70-1</f>
        <v>#DIV/0!</v>
      </c>
      <c r="AV71" s="93" t="e">
        <f>AV70/AR70-1</f>
        <v>#DIV/0!</v>
      </c>
      <c r="AW71" s="93" t="e">
        <f>AW70/AS70-1</f>
        <v>#DIV/0!</v>
      </c>
      <c r="AX71" s="15"/>
      <c r="AY71" s="15"/>
      <c r="AZ71" s="15"/>
      <c r="BA71" s="15"/>
    </row>
    <row r="72" spans="1:55" s="6" customFormat="1" ht="14.5">
      <c r="D72" s="8"/>
      <c r="E72" s="629"/>
      <c r="F72" s="15"/>
      <c r="G72" s="15"/>
      <c r="H72" s="15"/>
      <c r="I72" s="15"/>
      <c r="J72" s="15"/>
      <c r="K72" s="15"/>
      <c r="L72" s="15"/>
      <c r="M72" s="15"/>
      <c r="N72" s="15"/>
      <c r="O72" s="15"/>
      <c r="P72" s="15"/>
      <c r="Q72" s="15"/>
      <c r="R72" s="15"/>
      <c r="S72" s="15"/>
      <c r="T72" s="15"/>
      <c r="U72" s="15"/>
      <c r="V72" s="15"/>
      <c r="W72" s="15"/>
      <c r="X72" s="15"/>
      <c r="Y72" s="15"/>
      <c r="Z72" s="93"/>
      <c r="AA72" s="93"/>
      <c r="AB72" s="93"/>
      <c r="AC72" s="630" t="s">
        <v>442</v>
      </c>
      <c r="AD72" s="631">
        <f>AD70-(('Network equip'!C17+'Network equip'!C14)/1000)</f>
        <v>13.491552504233598</v>
      </c>
      <c r="AE72" s="631">
        <f>AE70-(('Network equip'!D17+'Network equip'!D14)/1000)</f>
        <v>13.647506636080053</v>
      </c>
      <c r="AF72" s="631">
        <f>AF70-(('Network equip'!E17+'Network equip'!E14)/1000)</f>
        <v>13.299880019820941</v>
      </c>
      <c r="AG72" s="631">
        <f>AG70-(('Network equip'!F17+'Network equip'!F14)/1000)</f>
        <v>14.818458574022314</v>
      </c>
      <c r="AH72" s="631">
        <f>AH70-(('Network equip'!G17+'Network equip'!G14)/1000)</f>
        <v>12.255884246347302</v>
      </c>
      <c r="AI72" s="631">
        <f>AI70-(('Network equip'!H17+'Network equip'!H14)/1000)</f>
        <v>12.680150499222147</v>
      </c>
      <c r="AJ72" s="631">
        <f>AJ70-(('Network equip'!I17+'Network equip'!I14)/1000)</f>
        <v>13.03986725068232</v>
      </c>
      <c r="AK72" s="631">
        <f>AK70-(('Network equip'!J17+'Network equip'!J14)/1000)</f>
        <v>14.119869578110404</v>
      </c>
      <c r="AL72" s="631">
        <f>AL70-(('Network equip'!K17+'Network equip'!K14)/1000)</f>
        <v>11.323384120919185</v>
      </c>
      <c r="AM72" s="631">
        <f>AM70-(('Network equip'!L17+'Network equip'!L14)/1000)</f>
        <v>11.731608401482079</v>
      </c>
      <c r="AN72" s="631">
        <f>AN70-(('Network equip'!M17+'Network equip'!M14)/1000)</f>
        <v>0</v>
      </c>
      <c r="AO72" s="631">
        <f>AO70-(('Network equip'!N17+'Network equip'!N14)/1000)</f>
        <v>0</v>
      </c>
      <c r="AP72" s="631">
        <f>AP70-(('Network equip'!O17+'Network equip'!O14)/1000)</f>
        <v>0</v>
      </c>
      <c r="AQ72" s="631">
        <f>AQ70-(('Network equip'!P17+'Network equip'!P14)/1000)</f>
        <v>0</v>
      </c>
      <c r="AR72" s="631">
        <f>AR70-(('Network equip'!Q17+'Network equip'!Q14)/1000)</f>
        <v>0</v>
      </c>
      <c r="AS72" s="631">
        <f>AS70-(('Network equip'!R17+'Network equip'!R14)/1000)</f>
        <v>0</v>
      </c>
      <c r="AT72" s="631">
        <f>AT70-(('Network equip'!S17+'Network equip'!S14)/1000)</f>
        <v>0</v>
      </c>
      <c r="AU72" s="631">
        <f>AU70-(('Network equip'!T17+'Network equip'!T14)/1000)</f>
        <v>0</v>
      </c>
      <c r="AV72" s="631">
        <f>AV70-(('Network equip'!U17+'Network equip'!U14)/1000)</f>
        <v>0</v>
      </c>
      <c r="AW72" s="631">
        <f>AW70-(('Network equip'!V17+'Network equip'!V14)/1000)</f>
        <v>0</v>
      </c>
      <c r="AX72" s="15"/>
      <c r="AY72" s="15"/>
      <c r="AZ72" s="15"/>
      <c r="BA72" s="15"/>
    </row>
    <row r="73" spans="1:55" ht="18">
      <c r="A73" s="46"/>
      <c r="B73" s="73" t="s">
        <v>290</v>
      </c>
      <c r="C73" s="46"/>
      <c r="D73" s="74"/>
      <c r="E73" s="46"/>
      <c r="F73" s="46" t="s">
        <v>291</v>
      </c>
      <c r="G73" s="46"/>
      <c r="H73" s="46"/>
      <c r="I73" s="46"/>
      <c r="J73" s="46"/>
      <c r="K73" s="46"/>
      <c r="L73" s="46"/>
      <c r="M73" s="46"/>
      <c r="N73" s="46"/>
      <c r="O73" s="96" t="s">
        <v>661</v>
      </c>
      <c r="P73" s="96"/>
      <c r="Q73" s="46"/>
      <c r="R73" s="46"/>
      <c r="S73" s="46"/>
      <c r="T73" s="46"/>
      <c r="U73" s="46"/>
      <c r="V73" s="46"/>
      <c r="W73" s="46"/>
      <c r="X73" s="46"/>
      <c r="Y73" s="46"/>
      <c r="Z73" s="46"/>
      <c r="AA73" s="46"/>
      <c r="AB73" s="46"/>
      <c r="AC73" s="46"/>
      <c r="AD73" s="46"/>
      <c r="AE73" s="46"/>
      <c r="AF73" s="46"/>
      <c r="AG73" s="46"/>
      <c r="AH73" s="46"/>
      <c r="AI73" s="46"/>
      <c r="AJ73" s="46"/>
      <c r="AK73" s="46"/>
      <c r="AL73" s="46"/>
      <c r="AM73" s="46"/>
      <c r="AN73" s="46"/>
      <c r="AO73" s="46"/>
      <c r="AP73" s="46"/>
      <c r="AQ73" s="46"/>
      <c r="AR73" s="46"/>
      <c r="AS73" s="46"/>
      <c r="AT73" s="46"/>
      <c r="AU73" s="46"/>
      <c r="AV73" s="46"/>
      <c r="AW73" s="46"/>
      <c r="AX73" s="46"/>
      <c r="AY73" s="46"/>
      <c r="AZ73" s="46"/>
      <c r="BA73" s="46"/>
    </row>
    <row r="74" spans="1:55">
      <c r="D74" s="7"/>
    </row>
    <row r="75" spans="1:55">
      <c r="D75" s="7"/>
    </row>
    <row r="76" spans="1:55" ht="14.5">
      <c r="B76" s="60" t="s">
        <v>95</v>
      </c>
      <c r="D76" s="7"/>
    </row>
    <row r="77" spans="1:55">
      <c r="B77" t="str">
        <f>ICPs!B8</f>
        <v>Alibaba</v>
      </c>
      <c r="D77" s="7"/>
    </row>
    <row r="78" spans="1:55">
      <c r="B78" s="1136" t="str">
        <f>ICPs!B9</f>
        <v>Alphabet</v>
      </c>
      <c r="D78" s="7"/>
    </row>
    <row r="79" spans="1:55" ht="14.5">
      <c r="B79" s="1137" t="str">
        <f>ICPs!B10</f>
        <v>Amazon</v>
      </c>
      <c r="D79" s="7"/>
    </row>
    <row r="80" spans="1:55" ht="14.5">
      <c r="B80" s="1137" t="str">
        <f>ICPs!B11</f>
        <v>Apple</v>
      </c>
      <c r="D80" s="7"/>
    </row>
    <row r="81" spans="2:55" ht="14.5">
      <c r="B81" s="1137" t="str">
        <f>ICPs!B12</f>
        <v>Baidu</v>
      </c>
      <c r="D81" s="7"/>
      <c r="S81" s="2"/>
      <c r="T81" s="3">
        <v>2010</v>
      </c>
      <c r="U81" s="3">
        <v>2011</v>
      </c>
      <c r="V81" s="3">
        <v>2012</v>
      </c>
      <c r="W81" s="3">
        <v>2013</v>
      </c>
      <c r="X81" s="3">
        <v>2014</v>
      </c>
      <c r="Y81" s="3">
        <v>2015</v>
      </c>
      <c r="Z81" s="3">
        <v>2016</v>
      </c>
      <c r="AA81" s="3">
        <v>2017</v>
      </c>
      <c r="AB81" s="3">
        <v>2018</v>
      </c>
      <c r="AC81" s="3">
        <v>2019</v>
      </c>
      <c r="AD81" s="3">
        <v>2020</v>
      </c>
    </row>
    <row r="82" spans="2:55" ht="14.5">
      <c r="B82" s="1137" t="str">
        <f>ICPs!B13</f>
        <v>eBay</v>
      </c>
      <c r="D82" s="7"/>
      <c r="S82" s="85" t="s">
        <v>14</v>
      </c>
      <c r="T82" s="17">
        <f>SUM(F94:I94)</f>
        <v>257.04860351026787</v>
      </c>
      <c r="U82" s="17">
        <f>SUM(J94:M94)</f>
        <v>349.7317794238723</v>
      </c>
      <c r="V82" s="17">
        <f>SUM(N94:Q94)</f>
        <v>426.32401875330027</v>
      </c>
      <c r="W82" s="17">
        <f>SUM(R94:U94)</f>
        <v>495.94580193590309</v>
      </c>
      <c r="X82" s="17">
        <f>SUM(V94:Y94)</f>
        <v>585.54947561359063</v>
      </c>
      <c r="Y82" s="17">
        <f>SUM(Z94:AC94)</f>
        <v>672.45628746928912</v>
      </c>
      <c r="Z82" s="17">
        <f>SUM(AD94:AG94)</f>
        <v>726.56111580597178</v>
      </c>
      <c r="AA82" s="17">
        <f>SUM(AH94:AK94)</f>
        <v>885.15501339102912</v>
      </c>
      <c r="AB82" s="17">
        <f>SUM(AL94:AO94)</f>
        <v>498.14349830436009</v>
      </c>
      <c r="AC82" s="17">
        <f>SUM(AP94:AS94)</f>
        <v>0</v>
      </c>
      <c r="AD82" s="17">
        <f>SUM(AT94:AW94)</f>
        <v>0</v>
      </c>
    </row>
    <row r="83" spans="2:55" ht="14.5">
      <c r="B83" s="1137" t="str">
        <f>ICPs!B14</f>
        <v>Facebook</v>
      </c>
      <c r="D83" s="7"/>
      <c r="S83" s="2" t="s">
        <v>76</v>
      </c>
      <c r="T83" s="17">
        <f>SUM(F95:I95)</f>
        <v>12.282921743650292</v>
      </c>
      <c r="U83" s="17">
        <f>SUM(J95:M95)</f>
        <v>15.274938735233579</v>
      </c>
      <c r="V83" s="17">
        <f>SUM(N95:Q95)</f>
        <v>23.913355681767463</v>
      </c>
      <c r="W83" s="17">
        <f>SUM(R95:U95)</f>
        <v>30.264615535830949</v>
      </c>
      <c r="X83" s="17">
        <f>SUM(V95:Y95)</f>
        <v>40.127780439537247</v>
      </c>
      <c r="Y83" s="17">
        <f>SUM(Z95:AC95)</f>
        <v>44.225717122621973</v>
      </c>
      <c r="Z83" s="17">
        <f>SUM(AD95:AG95)</f>
        <v>51.65095103648698</v>
      </c>
      <c r="AA83" s="17">
        <f>SUM(AH95:AK95)</f>
        <v>63.06262794330226</v>
      </c>
      <c r="AB83" s="17">
        <f>SUM(AL95:AO95)</f>
        <v>48.144698600470633</v>
      </c>
      <c r="AC83" s="17">
        <f>SUM(AP95:AS95)</f>
        <v>0</v>
      </c>
      <c r="AD83" s="17">
        <f>SUM(AT95:AW95)</f>
        <v>0</v>
      </c>
    </row>
    <row r="84" spans="2:55" ht="14.5">
      <c r="B84" s="1137" t="str">
        <f>ICPs!B15</f>
        <v>Microsoft</v>
      </c>
      <c r="D84" s="7"/>
      <c r="S84" s="2"/>
      <c r="Z84" s="5">
        <f t="shared" ref="Z84:AB85" si="42">Z82/Y82-1</f>
        <v>8.0458506143648245E-2</v>
      </c>
      <c r="AA84" s="5">
        <f t="shared" si="42"/>
        <v>0.21828018887183309</v>
      </c>
      <c r="AB84" s="5">
        <f t="shared" si="42"/>
        <v>-0.43722456432125689</v>
      </c>
      <c r="AC84" s="5">
        <f>AC82/AB82-1</f>
        <v>-1</v>
      </c>
      <c r="AD84" s="5" t="e">
        <f>AD82/AC82-1</f>
        <v>#DIV/0!</v>
      </c>
    </row>
    <row r="85" spans="2:55" ht="14.5">
      <c r="B85" s="1137" t="str">
        <f>ICPs!B16</f>
        <v>Oracle</v>
      </c>
      <c r="D85" s="7"/>
      <c r="Z85" s="5">
        <f t="shared" si="42"/>
        <v>0.16789403082549259</v>
      </c>
      <c r="AA85" s="5">
        <f t="shared" si="42"/>
        <v>0.22093836953271029</v>
      </c>
      <c r="AB85" s="5">
        <f t="shared" si="42"/>
        <v>-0.23655736891021883</v>
      </c>
      <c r="AC85" s="5">
        <f>AC83/AB83-1</f>
        <v>-1</v>
      </c>
      <c r="AD85" s="5" t="e">
        <f>AD83/AC83-1</f>
        <v>#DIV/0!</v>
      </c>
    </row>
    <row r="86" spans="2:55" ht="14.5">
      <c r="B86" s="1137" t="str">
        <f>ICPs!B17</f>
        <v>PayPal</v>
      </c>
      <c r="D86" s="7"/>
    </row>
    <row r="87" spans="2:55" ht="14.5">
      <c r="B87" s="1137" t="str">
        <f>ICPs!B18</f>
        <v>Tencent</v>
      </c>
      <c r="D87" s="7"/>
    </row>
    <row r="88" spans="2:55" ht="14.5">
      <c r="B88" s="1137" t="str">
        <f>ICPs!B19</f>
        <v>Twitter</v>
      </c>
      <c r="D88" s="7"/>
      <c r="BC88" s="65"/>
    </row>
    <row r="89" spans="2:55" ht="14.5">
      <c r="B89" s="1137" t="str">
        <f>ICPs!B20</f>
        <v>JD.com</v>
      </c>
      <c r="D89" s="7"/>
      <c r="H89" s="1"/>
    </row>
    <row r="90" spans="2:55" ht="14.5">
      <c r="B90" s="1137" t="str">
        <f>ICPs!B21</f>
        <v>NetEase</v>
      </c>
      <c r="D90" s="7"/>
      <c r="H90" s="1"/>
    </row>
    <row r="91" spans="2:55">
      <c r="B91" s="1136" t="str">
        <f>ICPs!B22</f>
        <v>VIPShop.com</v>
      </c>
      <c r="D91" s="7"/>
      <c r="G91" s="2" t="s">
        <v>4</v>
      </c>
      <c r="H91" s="44">
        <f>(AD82/T82)^(1/10)-1</f>
        <v>-1</v>
      </c>
      <c r="N91" s="2" t="s">
        <v>4</v>
      </c>
      <c r="O91" s="44">
        <f>(AD83/T83)^(1/10)-1</f>
        <v>-1</v>
      </c>
    </row>
    <row r="92" spans="2:55">
      <c r="D92" s="7"/>
    </row>
    <row r="93" spans="2:55">
      <c r="D93" s="7"/>
      <c r="E93" s="9"/>
      <c r="F93" s="10" t="s">
        <v>115</v>
      </c>
      <c r="G93" s="10" t="s">
        <v>116</v>
      </c>
      <c r="H93" s="10" t="s">
        <v>117</v>
      </c>
      <c r="I93" s="10" t="s">
        <v>118</v>
      </c>
      <c r="J93" s="10" t="s">
        <v>119</v>
      </c>
      <c r="K93" s="10" t="s">
        <v>120</v>
      </c>
      <c r="L93" s="10" t="s">
        <v>121</v>
      </c>
      <c r="M93" s="10" t="s">
        <v>122</v>
      </c>
      <c r="N93" s="10" t="s">
        <v>101</v>
      </c>
      <c r="O93" s="10" t="s">
        <v>102</v>
      </c>
      <c r="P93" s="10" t="s">
        <v>103</v>
      </c>
      <c r="Q93" s="10" t="s">
        <v>104</v>
      </c>
      <c r="R93" s="10" t="s">
        <v>105</v>
      </c>
      <c r="S93" s="10" t="s">
        <v>106</v>
      </c>
      <c r="T93" s="10" t="s">
        <v>107</v>
      </c>
      <c r="U93" s="10" t="s">
        <v>108</v>
      </c>
      <c r="V93" s="10" t="s">
        <v>109</v>
      </c>
      <c r="W93" s="10" t="s">
        <v>110</v>
      </c>
      <c r="X93" s="10" t="s">
        <v>111</v>
      </c>
      <c r="Y93" s="10" t="s">
        <v>112</v>
      </c>
      <c r="Z93" s="10" t="s">
        <v>113</v>
      </c>
      <c r="AA93" s="10" t="s">
        <v>114</v>
      </c>
      <c r="AB93" s="10" t="s">
        <v>123</v>
      </c>
      <c r="AC93" s="10" t="s">
        <v>124</v>
      </c>
      <c r="AD93" s="10" t="s">
        <v>125</v>
      </c>
      <c r="AE93" s="10" t="s">
        <v>126</v>
      </c>
      <c r="AF93" s="10" t="s">
        <v>127</v>
      </c>
      <c r="AG93" s="10" t="s">
        <v>128</v>
      </c>
      <c r="AH93" s="10" t="s">
        <v>129</v>
      </c>
      <c r="AI93" s="10" t="s">
        <v>130</v>
      </c>
      <c r="AJ93" s="10" t="s">
        <v>131</v>
      </c>
      <c r="AK93" s="10" t="s">
        <v>132</v>
      </c>
      <c r="AL93" s="10" t="s">
        <v>133</v>
      </c>
      <c r="AM93" s="10" t="s">
        <v>134</v>
      </c>
      <c r="AN93" s="10" t="s">
        <v>135</v>
      </c>
      <c r="AO93" s="10" t="s">
        <v>136</v>
      </c>
      <c r="AP93" s="10" t="s">
        <v>137</v>
      </c>
      <c r="AQ93" s="10" t="s">
        <v>138</v>
      </c>
      <c r="AR93" s="10" t="s">
        <v>139</v>
      </c>
      <c r="AS93" s="10" t="s">
        <v>140</v>
      </c>
      <c r="AT93" s="10" t="s">
        <v>141</v>
      </c>
      <c r="AU93" s="10" t="s">
        <v>142</v>
      </c>
      <c r="AV93" s="10" t="s">
        <v>143</v>
      </c>
      <c r="AW93" s="10" t="s">
        <v>144</v>
      </c>
      <c r="AX93" s="10" t="s">
        <v>633</v>
      </c>
      <c r="AY93" s="10" t="s">
        <v>634</v>
      </c>
      <c r="AZ93" s="10" t="s">
        <v>635</v>
      </c>
      <c r="BA93" s="10" t="s">
        <v>636</v>
      </c>
    </row>
    <row r="94" spans="2:55" ht="14.5">
      <c r="B94" s="71"/>
      <c r="D94" s="7"/>
      <c r="E94" s="27" t="s">
        <v>14</v>
      </c>
      <c r="F94" s="39">
        <v>53.501341696083173</v>
      </c>
      <c r="G94" s="39">
        <v>60.382184714208151</v>
      </c>
      <c r="H94" s="39">
        <v>62.538742460725004</v>
      </c>
      <c r="I94" s="39">
        <v>80.626334639251539</v>
      </c>
      <c r="J94" s="39">
        <v>72.516456094288799</v>
      </c>
      <c r="K94" s="39">
        <v>81.948929514353821</v>
      </c>
      <c r="L94" s="39">
        <v>81.951138846865774</v>
      </c>
      <c r="M94" s="39">
        <v>113.31525496836389</v>
      </c>
      <c r="N94" s="39">
        <v>98.488891157205245</v>
      </c>
      <c r="O94" s="39">
        <v>99.149912695202772</v>
      </c>
      <c r="P94" s="39">
        <v>96.555889974683524</v>
      </c>
      <c r="Q94" s="39">
        <v>132.12932492620868</v>
      </c>
      <c r="R94" s="39">
        <v>114.42069219147987</v>
      </c>
      <c r="S94" s="39">
        <v>112.56686624425633</v>
      </c>
      <c r="T94" s="39">
        <v>113.92516220933855</v>
      </c>
      <c r="U94" s="39">
        <v>155.03308129082831</v>
      </c>
      <c r="V94" s="39">
        <v>132.66609034867719</v>
      </c>
      <c r="W94" s="39">
        <v>130.49149758108217</v>
      </c>
      <c r="X94" s="39">
        <v>135.27333782949265</v>
      </c>
      <c r="Y94" s="39">
        <v>187.11854985433868</v>
      </c>
      <c r="Z94" s="39">
        <v>156.02661363694673</v>
      </c>
      <c r="AA94" s="39">
        <v>154.36970656720507</v>
      </c>
      <c r="AB94" s="39">
        <v>156.86957500895315</v>
      </c>
      <c r="AC94" s="39">
        <v>205.19039225618414</v>
      </c>
      <c r="AD94" s="569">
        <f>ICPs!C23/10^3</f>
        <v>163.9938052718488</v>
      </c>
      <c r="AE94" s="569">
        <f>ICPs!D23/10^3</f>
        <v>163.93321217966383</v>
      </c>
      <c r="AF94" s="569">
        <f>ICPs!E23/10^3</f>
        <v>169.72450617887156</v>
      </c>
      <c r="AG94" s="569">
        <f>ICPs!F23/10^3</f>
        <v>228.90959217558759</v>
      </c>
      <c r="AH94" s="569">
        <f>ICPs!G23/10^3</f>
        <v>188.90400610021786</v>
      </c>
      <c r="AI94" s="569">
        <f>ICPs!H23/10^3</f>
        <v>195.65393838862559</v>
      </c>
      <c r="AJ94" s="569">
        <f>ICPs!I23/10^3</f>
        <v>212.67691124473302</v>
      </c>
      <c r="AK94" s="569">
        <f>ICPs!J23/10^3</f>
        <v>287.92015765745271</v>
      </c>
      <c r="AL94" s="569">
        <f>ICPs!K23/10^3</f>
        <v>244.38966114112753</v>
      </c>
      <c r="AM94" s="569">
        <f>ICPs!L23/10^3</f>
        <v>253.75383716323256</v>
      </c>
      <c r="AN94" s="569">
        <f>ICPs!M23/10^3</f>
        <v>0</v>
      </c>
      <c r="AO94" s="569">
        <f>ICPs!N23/10^3</f>
        <v>0</v>
      </c>
      <c r="AP94" s="569">
        <f>ICPs!O23/10^3</f>
        <v>0</v>
      </c>
      <c r="AQ94" s="569">
        <f>ICPs!P23/10^3</f>
        <v>0</v>
      </c>
      <c r="AR94" s="569">
        <f>ICPs!Q23/10^3</f>
        <v>0</v>
      </c>
      <c r="AS94" s="569">
        <f>ICPs!R23/10^3</f>
        <v>0</v>
      </c>
      <c r="AT94" s="569">
        <f>ICPs!S23/10^3</f>
        <v>0</v>
      </c>
      <c r="AU94" s="569">
        <f>ICPs!T23/10^3</f>
        <v>0</v>
      </c>
      <c r="AV94" s="569">
        <f>ICPs!U23/10^3</f>
        <v>0</v>
      </c>
      <c r="AW94" s="569">
        <f>ICPs!V23/10^3</f>
        <v>0</v>
      </c>
    </row>
    <row r="95" spans="2:55" ht="14.5">
      <c r="B95" s="71"/>
      <c r="D95" s="7"/>
      <c r="E95" t="s">
        <v>76</v>
      </c>
      <c r="F95" s="43">
        <v>1.4057760933746863</v>
      </c>
      <c r="G95" s="43">
        <v>2.5239091046132858</v>
      </c>
      <c r="H95" s="43">
        <v>3.0568355329374532</v>
      </c>
      <c r="I95" s="43">
        <v>5.296401012724866</v>
      </c>
      <c r="J95" s="43">
        <v>3.1482440007532757</v>
      </c>
      <c r="K95" s="43">
        <v>3.6319602908939683</v>
      </c>
      <c r="L95" s="43">
        <v>4.2122011728300599</v>
      </c>
      <c r="M95" s="43">
        <v>4.2825332707562751</v>
      </c>
      <c r="N95" s="43">
        <v>4.281497414185524</v>
      </c>
      <c r="O95" s="43">
        <v>5.4025956166333753</v>
      </c>
      <c r="P95" s="43">
        <v>6.7361447552742622</v>
      </c>
      <c r="Q95" s="43">
        <v>7.4931178956743008</v>
      </c>
      <c r="R95" s="43">
        <v>5.9112034146314265</v>
      </c>
      <c r="S95" s="43">
        <v>7.5698916748622871</v>
      </c>
      <c r="T95" s="43">
        <v>8.0945955499867459</v>
      </c>
      <c r="U95" s="43">
        <v>8.6889248963504908</v>
      </c>
      <c r="V95" s="43">
        <v>7.4759670439120658</v>
      </c>
      <c r="W95" s="43">
        <v>9.283903204348178</v>
      </c>
      <c r="X95" s="43">
        <v>11.345373128936847</v>
      </c>
      <c r="Y95" s="43">
        <v>12.022537062340156</v>
      </c>
      <c r="Z95" s="43">
        <v>9.615961186016678</v>
      </c>
      <c r="AA95" s="43">
        <v>10.567655463584487</v>
      </c>
      <c r="AB95" s="43">
        <v>11.874437456033768</v>
      </c>
      <c r="AC95" s="43">
        <v>12.167663016987044</v>
      </c>
      <c r="AD95" s="571">
        <f>ICPs!C44/10^3</f>
        <v>10.911260571218886</v>
      </c>
      <c r="AE95" s="571">
        <f>ICPs!D44/10^3</f>
        <v>12.02631732035149</v>
      </c>
      <c r="AF95" s="571">
        <f>ICPs!E44/10^3</f>
        <v>13.921135684273708</v>
      </c>
      <c r="AG95" s="571">
        <f>ICPs!F44/10^3</f>
        <v>14.792237460642893</v>
      </c>
      <c r="AH95" s="571">
        <f>ICPs!G44/10^3</f>
        <v>12.171444705882351</v>
      </c>
      <c r="AI95" s="571">
        <f>ICPs!H44/10^3</f>
        <v>14.736698085308058</v>
      </c>
      <c r="AJ95" s="571">
        <f>ICPs!I44/10^3</f>
        <v>16.563925575311728</v>
      </c>
      <c r="AK95" s="571">
        <f>ICPs!J44/10^3</f>
        <v>19.590559576800128</v>
      </c>
      <c r="AL95" s="571">
        <f>ICPs!K44/10^3</f>
        <v>24.078796787691065</v>
      </c>
      <c r="AM95" s="571">
        <f>ICPs!L44/10^3</f>
        <v>24.065901812779572</v>
      </c>
      <c r="AN95" s="571">
        <f>ICPs!M44/10^3</f>
        <v>0</v>
      </c>
      <c r="AO95" s="571">
        <f>ICPs!N44/10^3</f>
        <v>0</v>
      </c>
      <c r="AP95" s="571">
        <f>ICPs!O44/10^3</f>
        <v>0</v>
      </c>
      <c r="AQ95" s="571">
        <f>ICPs!P44/10^3</f>
        <v>0</v>
      </c>
      <c r="AR95" s="571">
        <f>ICPs!Q44/10^3</f>
        <v>0</v>
      </c>
      <c r="AS95" s="571">
        <f>ICPs!R44/10^3</f>
        <v>0</v>
      </c>
      <c r="AT95" s="571">
        <f>ICPs!S44/10^3</f>
        <v>0</v>
      </c>
      <c r="AU95" s="571">
        <f>ICPs!T44/10^3</f>
        <v>0</v>
      </c>
      <c r="AV95" s="571">
        <f>ICPs!U44/10^3</f>
        <v>0</v>
      </c>
      <c r="AW95" s="571">
        <f>ICPs!V44/10^3</f>
        <v>0</v>
      </c>
      <c r="BC95" t="e">
        <f>AW95/AV95-1</f>
        <v>#DIV/0!</v>
      </c>
    </row>
    <row r="96" spans="2:55">
      <c r="D96" s="7"/>
      <c r="E96" t="s">
        <v>77</v>
      </c>
      <c r="F96" s="42">
        <f>F95/F94</f>
        <v>2.6275529712138097E-2</v>
      </c>
      <c r="G96" s="42">
        <f t="shared" ref="G96:Y96" si="43">G95/G94</f>
        <v>4.1798903377860068E-2</v>
      </c>
      <c r="H96" s="42">
        <f t="shared" si="43"/>
        <v>4.8879069400175078E-2</v>
      </c>
      <c r="I96" s="42">
        <f t="shared" si="43"/>
        <v>6.569070808468086E-2</v>
      </c>
      <c r="J96" s="42">
        <f t="shared" si="43"/>
        <v>4.3414201000939741E-2</v>
      </c>
      <c r="K96" s="42">
        <f t="shared" si="43"/>
        <v>4.4319801520504423E-2</v>
      </c>
      <c r="L96" s="42">
        <f t="shared" si="43"/>
        <v>5.1398933951375535E-2</v>
      </c>
      <c r="M96" s="42">
        <f t="shared" si="43"/>
        <v>3.7793086835059421E-2</v>
      </c>
      <c r="N96" s="42">
        <f t="shared" si="43"/>
        <v>4.3471881588670908E-2</v>
      </c>
      <c r="O96" s="42">
        <f t="shared" si="43"/>
        <v>5.4489161611685134E-2</v>
      </c>
      <c r="P96" s="42">
        <f t="shared" si="43"/>
        <v>6.976420347883952E-2</v>
      </c>
      <c r="Q96" s="42">
        <f t="shared" si="43"/>
        <v>5.6710483458982643E-2</v>
      </c>
      <c r="R96" s="42">
        <f t="shared" si="43"/>
        <v>5.166201411139159E-2</v>
      </c>
      <c r="S96" s="42">
        <f t="shared" si="43"/>
        <v>6.7247956058726452E-2</v>
      </c>
      <c r="T96" s="42">
        <f t="shared" si="43"/>
        <v>7.1051867673559685E-2</v>
      </c>
      <c r="U96" s="42">
        <f t="shared" si="43"/>
        <v>5.6045618290014108E-2</v>
      </c>
      <c r="V96" s="42">
        <f t="shared" si="43"/>
        <v>5.6351755179213425E-2</v>
      </c>
      <c r="W96" s="42">
        <f t="shared" si="43"/>
        <v>7.1145656049962439E-2</v>
      </c>
      <c r="X96" s="42">
        <f t="shared" si="43"/>
        <v>8.3869987323276496E-2</v>
      </c>
      <c r="Y96" s="42">
        <f t="shared" si="43"/>
        <v>6.4250909766557229E-2</v>
      </c>
      <c r="Z96" s="42">
        <f t="shared" ref="Z96:AE96" si="44">Z95/Z94</f>
        <v>6.1630262696027914E-2</v>
      </c>
      <c r="AA96" s="42">
        <f t="shared" si="44"/>
        <v>6.845679569251395E-2</v>
      </c>
      <c r="AB96" s="42">
        <f t="shared" si="44"/>
        <v>7.5696242916168083E-2</v>
      </c>
      <c r="AC96" s="42">
        <f t="shared" si="44"/>
        <v>5.9299379874450865E-2</v>
      </c>
      <c r="AD96" s="42">
        <f t="shared" si="44"/>
        <v>6.6534589847046591E-2</v>
      </c>
      <c r="AE96" s="42">
        <f t="shared" si="44"/>
        <v>7.3361078944583588E-2</v>
      </c>
      <c r="AF96" s="42">
        <f t="shared" ref="AF96:AK96" si="45">AF95/AF94</f>
        <v>8.2021954269834857E-2</v>
      </c>
      <c r="AG96" s="42">
        <f t="shared" si="45"/>
        <v>6.4620435168554868E-2</v>
      </c>
      <c r="AH96" s="42">
        <f t="shared" si="45"/>
        <v>6.4431903574480698E-2</v>
      </c>
      <c r="AI96" s="42">
        <f t="shared" si="45"/>
        <v>7.5320222054700944E-2</v>
      </c>
      <c r="AJ96" s="42">
        <f t="shared" si="45"/>
        <v>7.7883045594221434E-2</v>
      </c>
      <c r="AK96" s="42">
        <f t="shared" si="45"/>
        <v>6.8041639516284266E-2</v>
      </c>
      <c r="AL96" s="42">
        <f t="shared" ref="AL96:AQ96" si="46">AL95/AL94</f>
        <v>9.8526249740926233E-2</v>
      </c>
      <c r="AM96" s="42">
        <f t="shared" si="46"/>
        <v>9.4839558218379444E-2</v>
      </c>
      <c r="AN96" s="42" t="e">
        <f t="shared" si="46"/>
        <v>#DIV/0!</v>
      </c>
      <c r="AO96" s="42" t="e">
        <f t="shared" si="46"/>
        <v>#DIV/0!</v>
      </c>
      <c r="AP96" s="42" t="e">
        <f t="shared" si="46"/>
        <v>#DIV/0!</v>
      </c>
      <c r="AQ96" s="42" t="e">
        <f t="shared" si="46"/>
        <v>#DIV/0!</v>
      </c>
      <c r="AR96" s="42" t="e">
        <f t="shared" ref="AR96:AS96" si="47">AR95/AR94</f>
        <v>#DIV/0!</v>
      </c>
      <c r="AS96" s="42" t="e">
        <f t="shared" si="47"/>
        <v>#DIV/0!</v>
      </c>
      <c r="AT96" s="42" t="e">
        <f>AT95/AT94</f>
        <v>#DIV/0!</v>
      </c>
      <c r="AU96" s="42" t="e">
        <f>AU95/AU94</f>
        <v>#DIV/0!</v>
      </c>
      <c r="AV96" s="42" t="e">
        <f>AV95/AV94</f>
        <v>#DIV/0!</v>
      </c>
      <c r="AW96" s="42" t="e">
        <f>AW95/AW94</f>
        <v>#DIV/0!</v>
      </c>
      <c r="BB96" t="str">
        <f>$E$96</f>
        <v>Spending/Revenue</v>
      </c>
    </row>
    <row r="97" spans="1:54">
      <c r="D97" s="7"/>
      <c r="E97" t="s">
        <v>175</v>
      </c>
      <c r="F97" s="42"/>
      <c r="G97" s="42"/>
      <c r="H97" s="42"/>
      <c r="I97" s="42"/>
      <c r="J97" s="42">
        <f>J95/F95-1</f>
        <v>1.2395060035454475</v>
      </c>
      <c r="K97" s="42">
        <f t="shared" ref="K97:AC97" si="48">K95/G95-1</f>
        <v>0.43902182699660197</v>
      </c>
      <c r="L97" s="42">
        <f t="shared" si="48"/>
        <v>0.37796133532325271</v>
      </c>
      <c r="M97" s="42">
        <f t="shared" si="48"/>
        <v>-0.19142578885789108</v>
      </c>
      <c r="N97" s="42">
        <f t="shared" si="48"/>
        <v>0.35996365375780792</v>
      </c>
      <c r="O97" s="42">
        <f t="shared" si="48"/>
        <v>0.48751505631235403</v>
      </c>
      <c r="P97" s="42">
        <f t="shared" si="48"/>
        <v>0.5991982526201225</v>
      </c>
      <c r="Q97" s="42">
        <f t="shared" si="48"/>
        <v>0.74969286212948716</v>
      </c>
      <c r="R97" s="42">
        <f t="shared" si="48"/>
        <v>0.38063925836935808</v>
      </c>
      <c r="S97" s="42">
        <f t="shared" si="48"/>
        <v>0.40115829723703467</v>
      </c>
      <c r="T97" s="42">
        <f t="shared" si="48"/>
        <v>0.2016659148615898</v>
      </c>
      <c r="U97" s="42">
        <f t="shared" si="48"/>
        <v>0.15958737301684756</v>
      </c>
      <c r="V97" s="42">
        <f t="shared" si="48"/>
        <v>0.2647115180315962</v>
      </c>
      <c r="W97" s="42">
        <f t="shared" si="48"/>
        <v>0.2264248424026587</v>
      </c>
      <c r="X97" s="42">
        <f t="shared" si="48"/>
        <v>0.40159851827994353</v>
      </c>
      <c r="Y97" s="42">
        <f t="shared" si="48"/>
        <v>0.38366221434251835</v>
      </c>
      <c r="Z97" s="42">
        <f t="shared" si="48"/>
        <v>0.28624980949418211</v>
      </c>
      <c r="AA97" s="42">
        <f t="shared" si="48"/>
        <v>0.13827721282521077</v>
      </c>
      <c r="AB97" s="42">
        <f t="shared" si="48"/>
        <v>4.6632607062302656E-2</v>
      </c>
      <c r="AC97" s="42">
        <f t="shared" si="48"/>
        <v>1.207115884894927E-2</v>
      </c>
      <c r="AD97" s="42">
        <f t="shared" ref="AD97:AP97" si="49">AD95/Z95-1</f>
        <v>0.13470305881494249</v>
      </c>
      <c r="AE97" s="42">
        <f t="shared" si="49"/>
        <v>0.13803079233548687</v>
      </c>
      <c r="AF97" s="42">
        <f t="shared" si="49"/>
        <v>0.17236170014942043</v>
      </c>
      <c r="AG97" s="42">
        <f t="shared" si="49"/>
        <v>0.21570078329681963</v>
      </c>
      <c r="AH97" s="42">
        <f t="shared" si="49"/>
        <v>0.11549390892446554</v>
      </c>
      <c r="AI97" s="42">
        <f t="shared" si="49"/>
        <v>0.22537080078287453</v>
      </c>
      <c r="AJ97" s="42">
        <f t="shared" si="49"/>
        <v>0.18984010722799738</v>
      </c>
      <c r="AK97" s="42">
        <f t="shared" si="49"/>
        <v>0.3243810903471458</v>
      </c>
      <c r="AL97" s="42">
        <f t="shared" si="49"/>
        <v>0.97830227795834257</v>
      </c>
      <c r="AM97" s="42">
        <f t="shared" si="49"/>
        <v>0.63305929682934781</v>
      </c>
      <c r="AN97" s="42">
        <f t="shared" si="49"/>
        <v>-1</v>
      </c>
      <c r="AO97" s="42">
        <f t="shared" si="49"/>
        <v>-1</v>
      </c>
      <c r="AP97" s="42">
        <f t="shared" si="49"/>
        <v>-1</v>
      </c>
      <c r="AQ97" s="42">
        <f t="shared" ref="AQ97:AU97" si="50">AQ95/AM95-1</f>
        <v>-1</v>
      </c>
      <c r="AR97" s="42" t="e">
        <f t="shared" si="50"/>
        <v>#DIV/0!</v>
      </c>
      <c r="AS97" s="42" t="e">
        <f t="shared" si="50"/>
        <v>#DIV/0!</v>
      </c>
      <c r="AT97" s="42" t="e">
        <f t="shared" si="50"/>
        <v>#DIV/0!</v>
      </c>
      <c r="AU97" s="42" t="e">
        <f t="shared" si="50"/>
        <v>#DIV/0!</v>
      </c>
      <c r="AV97" s="42" t="e">
        <f>AV95/AR95-1</f>
        <v>#DIV/0!</v>
      </c>
      <c r="AW97" s="42" t="e">
        <f>AW95/AS95-1</f>
        <v>#DIV/0!</v>
      </c>
      <c r="BB97" t="str">
        <f>$E$97</f>
        <v>Spending growth rate</v>
      </c>
    </row>
    <row r="98" spans="1:54">
      <c r="D98" s="7"/>
      <c r="E98" t="s">
        <v>368</v>
      </c>
      <c r="J98" s="42">
        <f t="shared" ref="J98" si="51">J94/F94-1</f>
        <v>0.35541378581161309</v>
      </c>
      <c r="K98" s="42">
        <f t="shared" ref="K98" si="52">K94/G94-1</f>
        <v>0.35717066055529689</v>
      </c>
      <c r="L98" s="42">
        <f t="shared" ref="L98" si="53">L94/H94-1</f>
        <v>0.31040592794669575</v>
      </c>
      <c r="M98" s="42">
        <f t="shared" ref="M98" si="54">M94/I94-1</f>
        <v>0.40543726160159976</v>
      </c>
      <c r="N98" s="42">
        <f t="shared" ref="N98" si="55">N94/J94-1</f>
        <v>0.35815918843505057</v>
      </c>
      <c r="O98" s="42">
        <f t="shared" ref="O98" si="56">O94/K94-1</f>
        <v>0.2098988148202241</v>
      </c>
      <c r="P98" s="42">
        <f t="shared" ref="P98" si="57">P94/L94-1</f>
        <v>0.17821291239293502</v>
      </c>
      <c r="Q98" s="42">
        <f t="shared" ref="Q98" si="58">Q94/M94-1</f>
        <v>0.16603298437705871</v>
      </c>
      <c r="R98" s="42">
        <f t="shared" ref="R98" si="59">R94/N94-1</f>
        <v>0.16176241652314594</v>
      </c>
      <c r="S98" s="42">
        <f t="shared" ref="S98" si="60">S94/O94-1</f>
        <v>0.13531987254793343</v>
      </c>
      <c r="T98" s="42">
        <f t="shared" ref="T98" si="61">T94/P94-1</f>
        <v>0.17988827236960026</v>
      </c>
      <c r="U98" s="42">
        <f t="shared" ref="U98" si="62">U94/Q94-1</f>
        <v>0.17334347524602034</v>
      </c>
      <c r="V98" s="42">
        <f t="shared" ref="V98" si="63">V94/R94-1</f>
        <v>0.15945890387259798</v>
      </c>
      <c r="W98" s="42">
        <f t="shared" ref="W98:AB98" si="64">W94/S94-1</f>
        <v>0.15923541211435688</v>
      </c>
      <c r="X98" s="42">
        <f t="shared" si="64"/>
        <v>0.18738771318075131</v>
      </c>
      <c r="Y98" s="42">
        <f t="shared" si="64"/>
        <v>0.20695885224212818</v>
      </c>
      <c r="Z98" s="42">
        <f t="shared" si="64"/>
        <v>0.17608511132628313</v>
      </c>
      <c r="AA98" s="42">
        <f t="shared" si="64"/>
        <v>0.18298670356883551</v>
      </c>
      <c r="AB98" s="42">
        <f t="shared" si="64"/>
        <v>0.15964888222601425</v>
      </c>
      <c r="AC98" s="42">
        <f t="shared" ref="AC98:AO98" si="65">AC94/Y94-1</f>
        <v>9.6579641173541564E-2</v>
      </c>
      <c r="AD98" s="42">
        <f t="shared" si="65"/>
        <v>5.1063029884380162E-2</v>
      </c>
      <c r="AE98" s="42">
        <f t="shared" si="65"/>
        <v>6.1951958225011428E-2</v>
      </c>
      <c r="AF98" s="42">
        <f t="shared" si="65"/>
        <v>8.1946618196579779E-2</v>
      </c>
      <c r="AG98" s="42">
        <f t="shared" si="65"/>
        <v>0.11559605524701944</v>
      </c>
      <c r="AH98" s="42">
        <f t="shared" si="65"/>
        <v>0.15189720603821577</v>
      </c>
      <c r="AI98" s="42">
        <f t="shared" si="65"/>
        <v>0.19349786286257364</v>
      </c>
      <c r="AJ98" s="42">
        <f t="shared" si="65"/>
        <v>0.2530713214778435</v>
      </c>
      <c r="AK98" s="42">
        <f t="shared" si="65"/>
        <v>0.25778983275021705</v>
      </c>
      <c r="AL98" s="42">
        <f t="shared" si="65"/>
        <v>0.29372407809855172</v>
      </c>
      <c r="AM98" s="42">
        <f t="shared" si="65"/>
        <v>0.29695236013702764</v>
      </c>
      <c r="AN98" s="42">
        <f t="shared" si="65"/>
        <v>-1</v>
      </c>
      <c r="AO98" s="42">
        <f t="shared" si="65"/>
        <v>-1</v>
      </c>
      <c r="AP98" s="42">
        <f t="shared" ref="AP98:AV98" si="66">AP94/AL94-1</f>
        <v>-1</v>
      </c>
      <c r="AQ98" s="42">
        <f t="shared" si="66"/>
        <v>-1</v>
      </c>
      <c r="AR98" s="42" t="e">
        <f t="shared" si="66"/>
        <v>#DIV/0!</v>
      </c>
      <c r="AS98" s="42" t="e">
        <f t="shared" si="66"/>
        <v>#DIV/0!</v>
      </c>
      <c r="AT98" s="42" t="e">
        <f t="shared" si="66"/>
        <v>#DIV/0!</v>
      </c>
      <c r="AU98" s="42" t="e">
        <f t="shared" si="66"/>
        <v>#DIV/0!</v>
      </c>
      <c r="AV98" s="42" t="e">
        <f t="shared" si="66"/>
        <v>#DIV/0!</v>
      </c>
      <c r="AW98" s="42" t="e">
        <f>AW94/AS94-1</f>
        <v>#DIV/0!</v>
      </c>
      <c r="BB98" t="s">
        <v>368</v>
      </c>
    </row>
    <row r="99" spans="1:54">
      <c r="D99" s="7"/>
      <c r="E99" s="2" t="s">
        <v>522</v>
      </c>
      <c r="F99" s="5">
        <v>0.27936544709601208</v>
      </c>
      <c r="G99" s="5">
        <v>0.28723305577438885</v>
      </c>
      <c r="H99" s="5">
        <v>0.29513465541640344</v>
      </c>
      <c r="I99" s="5">
        <v>0.28716831396694231</v>
      </c>
      <c r="J99" s="5">
        <v>0.3148402076532768</v>
      </c>
      <c r="K99" s="5">
        <v>0.74536484636771672</v>
      </c>
      <c r="L99" s="5">
        <v>0.25952194232530545</v>
      </c>
      <c r="M99" s="5">
        <v>0.50092628333336942</v>
      </c>
      <c r="N99" s="5">
        <v>0.577896861833191</v>
      </c>
      <c r="O99" s="5">
        <v>-0.30111533376974753</v>
      </c>
      <c r="P99" s="5">
        <v>2.0650347084835818E-2</v>
      </c>
      <c r="Q99" s="5">
        <v>2.6208416914312638E-2</v>
      </c>
      <c r="R99" s="5">
        <v>-8.7936103822405798E-4</v>
      </c>
      <c r="S99" s="5">
        <v>0.28529490620742326</v>
      </c>
      <c r="T99" s="5">
        <v>0.12838763101334827</v>
      </c>
      <c r="U99" s="5">
        <v>6.8637032492398387E-2</v>
      </c>
      <c r="V99" s="5">
        <v>5.7249618668960833E-2</v>
      </c>
      <c r="W99" s="5">
        <v>0.14257785991620198</v>
      </c>
      <c r="X99" s="5">
        <v>5.6210412817429889E-2</v>
      </c>
      <c r="Y99" s="5">
        <v>0.2194213144171806</v>
      </c>
      <c r="Z99" s="5">
        <v>0.14403426789945839</v>
      </c>
      <c r="AA99" s="5">
        <v>-0.13919827787207095</v>
      </c>
      <c r="AB99" s="5">
        <v>0.20855862490534638</v>
      </c>
      <c r="AC99" s="5">
        <v>2.6768695820512001E-2</v>
      </c>
      <c r="AD99" s="5">
        <v>-2.2088126167204569E-3</v>
      </c>
      <c r="AE99" s="5">
        <v>0.23157505792974531</v>
      </c>
      <c r="AF99" s="5">
        <v>1.8276222300873224E-2</v>
      </c>
      <c r="AG99" s="5">
        <v>0.13773365771403068</v>
      </c>
      <c r="AH99" s="5">
        <v>8.2468228241937336E-2</v>
      </c>
      <c r="AI99" s="5">
        <v>0.14523361177611083</v>
      </c>
      <c r="AJ99" s="5">
        <v>0.31201420738432928</v>
      </c>
      <c r="AK99" s="5">
        <v>0.21726946428303107</v>
      </c>
      <c r="AL99" s="5">
        <v>0.20634287983276611</v>
      </c>
      <c r="AM99" s="5">
        <v>0.18062346581477515</v>
      </c>
      <c r="AN99" s="520">
        <v>0.21101552986999755</v>
      </c>
      <c r="AO99" s="520">
        <v>0.20156501274433677</v>
      </c>
      <c r="AP99" s="520">
        <v>0.18516505205271644</v>
      </c>
      <c r="AQ99" s="520">
        <v>0.19195344961995692</v>
      </c>
      <c r="AR99" s="520">
        <v>0.20001417065276783</v>
      </c>
      <c r="AS99" s="1804">
        <v>0.20632050593185114</v>
      </c>
      <c r="AT99" s="520">
        <v>0.18108955950126973</v>
      </c>
      <c r="AU99" s="520">
        <v>0.18778110981737037</v>
      </c>
      <c r="AV99" s="520">
        <v>0.19863784554242064</v>
      </c>
      <c r="AW99" s="1805">
        <v>0.20814303754206587</v>
      </c>
      <c r="BB99" t="str">
        <f>E99</f>
        <v>Operating margin</v>
      </c>
    </row>
    <row r="100" spans="1:54">
      <c r="D100" s="7"/>
      <c r="E100" s="2" t="s">
        <v>523</v>
      </c>
      <c r="F100" s="5">
        <v>0.21616863067907766</v>
      </c>
      <c r="G100" s="5">
        <v>0.22002459674929095</v>
      </c>
      <c r="H100" s="5">
        <v>0.23421381930370072</v>
      </c>
      <c r="I100" s="5">
        <v>0.230024605213419</v>
      </c>
      <c r="J100" s="5">
        <v>0.36637290978432691</v>
      </c>
      <c r="K100" s="5">
        <v>0.49916723362995841</v>
      </c>
      <c r="L100" s="5">
        <v>0.27135692214699203</v>
      </c>
      <c r="M100" s="5">
        <v>0.52283463131837427</v>
      </c>
      <c r="N100" s="5">
        <v>0.54420602104717819</v>
      </c>
      <c r="O100" s="5">
        <v>-0.17458834264302603</v>
      </c>
      <c r="P100" s="5">
        <v>-1.1526942758167014E-2</v>
      </c>
      <c r="Q100" s="5">
        <v>-1.8674290372914792E-2</v>
      </c>
      <c r="R100" s="5">
        <v>1.9402211797112656E-2</v>
      </c>
      <c r="S100" s="5">
        <v>0.31700197352579673</v>
      </c>
      <c r="T100" s="5">
        <v>0.17482901957246844</v>
      </c>
      <c r="U100" s="5">
        <v>7.5999884188197253E-2</v>
      </c>
      <c r="V100" s="5">
        <v>-6.0635830571521221E-2</v>
      </c>
      <c r="W100" s="5">
        <v>8.075221477466199E-2</v>
      </c>
      <c r="X100" s="5">
        <v>5.2051244983615241E-3</v>
      </c>
      <c r="Y100" s="5">
        <v>0.2133659959225469</v>
      </c>
      <c r="Z100" s="5">
        <v>0.22084485561057154</v>
      </c>
      <c r="AA100" s="5">
        <v>-4.2991683546187653E-2</v>
      </c>
      <c r="AB100" s="5">
        <v>0.35720752049574456</v>
      </c>
      <c r="AC100" s="5">
        <v>0.14069719572316641</v>
      </c>
      <c r="AD100" s="5">
        <v>-4.4505181803646821E-3</v>
      </c>
      <c r="AE100" s="5">
        <v>0.1823273917668895</v>
      </c>
      <c r="AF100" s="5">
        <v>-3.9307018891714618E-2</v>
      </c>
      <c r="AG100" s="5">
        <v>2.8813951621690759E-2</v>
      </c>
      <c r="AH100" s="5">
        <v>0.2039759470537037</v>
      </c>
      <c r="AI100" s="5">
        <v>0.24273845290274121</v>
      </c>
      <c r="AJ100" s="5">
        <v>0.42823323169533034</v>
      </c>
      <c r="AK100" s="5">
        <v>-0.3289675680438463</v>
      </c>
      <c r="AL100" s="5">
        <v>0.42368975799052033</v>
      </c>
      <c r="AM100" s="5">
        <v>0.26917180569662014</v>
      </c>
      <c r="AN100" s="42">
        <v>0.30866727072841682</v>
      </c>
      <c r="AO100" s="1806">
        <v>0.17956558213522206</v>
      </c>
      <c r="AP100" s="1806">
        <v>0.16461382045236089</v>
      </c>
      <c r="AQ100" s="1806">
        <v>0.18097571418434236</v>
      </c>
      <c r="AR100" s="1806">
        <v>0.19001698230898156</v>
      </c>
      <c r="AS100" s="1806">
        <v>0.19045890682906327</v>
      </c>
      <c r="AT100" s="1806">
        <v>0.14663426538635949</v>
      </c>
      <c r="AU100" s="1806">
        <v>0.17515790285567442</v>
      </c>
      <c r="AV100" s="1806">
        <v>0.19183092768690335</v>
      </c>
      <c r="AW100" s="1807">
        <v>0.19796292397471596</v>
      </c>
      <c r="BB100" t="str">
        <f>E100</f>
        <v>Net margin</v>
      </c>
    </row>
    <row r="101" spans="1:54">
      <c r="D101" s="7"/>
      <c r="E101" s="2" t="s">
        <v>521</v>
      </c>
      <c r="F101" s="4">
        <v>103.81819099760973</v>
      </c>
      <c r="G101" s="4">
        <v>104.04922394095465</v>
      </c>
      <c r="H101" s="4">
        <v>92.404022991140749</v>
      </c>
      <c r="I101" s="4">
        <v>124.74860095662115</v>
      </c>
      <c r="J101" s="4">
        <v>137.78087105747721</v>
      </c>
      <c r="K101" s="4">
        <v>136.73322943749614</v>
      </c>
      <c r="L101" s="4">
        <v>142.23344841802793</v>
      </c>
      <c r="M101" s="4">
        <v>152.80350240025183</v>
      </c>
      <c r="N101" s="4">
        <v>160.39930055061529</v>
      </c>
      <c r="O101" s="4">
        <v>162.95862414788039</v>
      </c>
      <c r="P101" s="4">
        <v>187.69013924050631</v>
      </c>
      <c r="Q101" s="4">
        <v>195.74355890585241</v>
      </c>
      <c r="R101" s="4">
        <v>216.1220557122146</v>
      </c>
      <c r="S101" s="4">
        <v>225.23583877468761</v>
      </c>
      <c r="T101" s="4">
        <v>227.72029891419021</v>
      </c>
      <c r="U101" s="4">
        <v>240.34859250065327</v>
      </c>
      <c r="V101" s="4">
        <v>242.98101747524288</v>
      </c>
      <c r="W101" s="4">
        <v>246.97533820069765</v>
      </c>
      <c r="X101" s="4">
        <v>238.11557847999481</v>
      </c>
      <c r="Y101" s="4">
        <v>273.93709031269447</v>
      </c>
      <c r="Z101" s="4">
        <v>268.34409400256578</v>
      </c>
      <c r="AA101" s="4">
        <v>277.9812148241287</v>
      </c>
      <c r="AB101" s="4">
        <v>296.98108024582717</v>
      </c>
      <c r="AC101" s="4">
        <v>360.32421779655704</v>
      </c>
      <c r="AD101" s="4">
        <v>384.83828579291787</v>
      </c>
      <c r="AE101" s="4">
        <v>406.8235308778053</v>
      </c>
      <c r="AF101" s="4">
        <v>460.96429201680672</v>
      </c>
      <c r="AG101" s="4">
        <v>450.54053014571275</v>
      </c>
      <c r="AH101" s="4">
        <v>468.60620377358492</v>
      </c>
      <c r="AI101" s="4">
        <v>502.51936151603491</v>
      </c>
      <c r="AJ101" s="4">
        <v>523.06312893553229</v>
      </c>
      <c r="AK101" s="4">
        <v>524.82912420574894</v>
      </c>
      <c r="AL101" s="4">
        <v>558.68113333333326</v>
      </c>
      <c r="AM101" s="4">
        <v>539.06045118204054</v>
      </c>
      <c r="AN101" s="4">
        <v>536.1224136187227</v>
      </c>
      <c r="AO101" s="1808">
        <v>549.47840558520249</v>
      </c>
      <c r="AP101" s="1808">
        <v>539.05808740740736</v>
      </c>
      <c r="AQ101" s="1808">
        <v>582.63655377762143</v>
      </c>
      <c r="AR101" s="1808">
        <v>595.36622295231598</v>
      </c>
      <c r="AS101" s="1808">
        <v>627.32794497757095</v>
      </c>
      <c r="AT101" s="1808">
        <v>615.31065616045851</v>
      </c>
      <c r="AU101" s="1808">
        <v>678.98536389280673</v>
      </c>
      <c r="AV101" s="1808">
        <v>687.06468080554009</v>
      </c>
      <c r="AW101" s="1809">
        <v>704.66456797583089</v>
      </c>
      <c r="BB101" t="str">
        <f>E101</f>
        <v>Cash &amp; Equivalents ($ bn)</v>
      </c>
    </row>
    <row r="102" spans="1:54">
      <c r="D102" s="7"/>
      <c r="AR102" s="5">
        <f t="shared" ref="AR102:AW102" si="67">AR101/AN101-1</f>
        <v>0.1105042576632993</v>
      </c>
      <c r="AS102" s="5">
        <f t="shared" si="67"/>
        <v>0.14167897882985514</v>
      </c>
      <c r="AT102" s="5">
        <f t="shared" si="67"/>
        <v>0.14145519849221966</v>
      </c>
      <c r="AU102" s="5">
        <f t="shared" si="67"/>
        <v>0.16536691611690291</v>
      </c>
      <c r="AV102" s="5">
        <f t="shared" si="67"/>
        <v>0.15402025563107635</v>
      </c>
      <c r="AW102" s="5">
        <f t="shared" si="67"/>
        <v>0.12327941647972485</v>
      </c>
    </row>
    <row r="103" spans="1:54" ht="18">
      <c r="A103" s="46"/>
      <c r="B103" s="73" t="s">
        <v>1</v>
      </c>
      <c r="C103" s="46"/>
      <c r="D103" s="74"/>
      <c r="E103" s="46"/>
      <c r="F103" s="46" t="s">
        <v>168</v>
      </c>
      <c r="G103" s="46"/>
      <c r="H103" s="46"/>
      <c r="I103" s="46"/>
      <c r="J103" s="46"/>
      <c r="K103" s="46"/>
      <c r="L103" s="46"/>
      <c r="M103" s="46"/>
      <c r="N103" s="46"/>
      <c r="O103" s="96" t="s">
        <v>664</v>
      </c>
      <c r="P103" s="96"/>
      <c r="Q103" s="46"/>
      <c r="R103" s="46"/>
      <c r="S103" s="46"/>
      <c r="T103" s="46"/>
      <c r="U103" s="46"/>
      <c r="V103" s="46"/>
      <c r="W103" s="46"/>
      <c r="X103" s="46"/>
      <c r="Y103" s="46"/>
      <c r="Z103" s="46"/>
      <c r="AA103" s="46"/>
      <c r="AB103" s="46"/>
      <c r="AC103" s="46"/>
      <c r="AD103" s="46"/>
      <c r="AE103" s="46"/>
      <c r="AF103" s="46"/>
      <c r="AG103" s="46"/>
      <c r="AH103" s="46"/>
      <c r="AI103" s="46"/>
      <c r="AJ103" s="46"/>
      <c r="AK103" s="46"/>
      <c r="AL103" s="46"/>
      <c r="AM103" s="46"/>
      <c r="AN103" s="46"/>
      <c r="AO103" s="46"/>
      <c r="AP103" s="46"/>
      <c r="AQ103" s="46"/>
      <c r="AR103" s="46"/>
      <c r="AS103" s="46"/>
      <c r="AT103" s="46"/>
      <c r="AU103" s="46"/>
      <c r="AV103" s="46"/>
      <c r="AW103" s="46"/>
      <c r="AX103" s="46"/>
      <c r="AY103" s="46"/>
      <c r="AZ103" s="46"/>
      <c r="BA103" s="46"/>
    </row>
    <row r="104" spans="1:54">
      <c r="D104" s="7"/>
    </row>
    <row r="105" spans="1:54">
      <c r="D105" s="7"/>
    </row>
    <row r="106" spans="1:54" ht="14.5">
      <c r="A106" s="60" t="s">
        <v>95</v>
      </c>
      <c r="D106" s="7"/>
    </row>
    <row r="107" spans="1:54" ht="14.5">
      <c r="A107" s="71" t="str">
        <f>'Datacom equip'!B8</f>
        <v>Arista Networks</v>
      </c>
      <c r="D107" s="7"/>
    </row>
    <row r="108" spans="1:54" ht="14.5">
      <c r="A108" s="71" t="str">
        <f>'Datacom equip'!B9</f>
        <v>Brocade</v>
      </c>
      <c r="D108" s="7"/>
    </row>
    <row r="109" spans="1:54" ht="14.5">
      <c r="A109" s="71" t="str">
        <f>'Datacom equip'!B10</f>
        <v>Cisco - Switches, Routers, Data Ctr.</v>
      </c>
      <c r="D109" s="7"/>
    </row>
    <row r="110" spans="1:54" ht="14.5">
      <c r="A110" s="71" t="str">
        <f>'Datacom equip'!B11</f>
        <v>Dell Infrastructure Solutions Group</v>
      </c>
      <c r="D110" s="7"/>
    </row>
    <row r="111" spans="1:54" ht="14.5">
      <c r="A111" s="71" t="str">
        <f>'Datacom equip'!B12</f>
        <v>Extreme Networks</v>
      </c>
      <c r="D111" s="7"/>
    </row>
    <row r="112" spans="1:54" ht="14.5">
      <c r="A112" s="71" t="str">
        <f>'Datacom equip'!B13</f>
        <v>H3C</v>
      </c>
      <c r="D112" s="7"/>
    </row>
    <row r="113" spans="1:55" ht="14.5">
      <c r="A113" s="71" t="str">
        <f>'Datacom equip'!B14</f>
        <v>HPE Hybrid IT</v>
      </c>
      <c r="D113" s="7"/>
    </row>
    <row r="114" spans="1:55" ht="14.5">
      <c r="A114" s="71" t="str">
        <f>'Datacom equip'!B15</f>
        <v>IBM - Systems</v>
      </c>
      <c r="D114" s="7"/>
    </row>
    <row r="115" spans="1:55" ht="14.5">
      <c r="A115" s="71" t="str">
        <f>'Datacom equip'!B16</f>
        <v>Inspur</v>
      </c>
      <c r="D115" s="7"/>
    </row>
    <row r="116" spans="1:55" ht="14.5">
      <c r="A116" s="71" t="str">
        <f>'Datacom equip'!B17</f>
        <v>Juniper - Routers and Switches</v>
      </c>
      <c r="D116" s="7"/>
    </row>
    <row r="117" spans="1:55" ht="14.5">
      <c r="A117" s="71" t="str">
        <f>'Datacom equip'!B18</f>
        <v>Lenovo - Enterprise Group</v>
      </c>
      <c r="D117" s="7"/>
    </row>
    <row r="118" spans="1:55" ht="14.5">
      <c r="A118" s="71" t="str">
        <f>'Datacom equip'!B19</f>
        <v>Mellanox</v>
      </c>
      <c r="D118" s="7"/>
    </row>
    <row r="119" spans="1:55" ht="14.5">
      <c r="A119" s="71" t="str">
        <f>'Datacom equip'!B20</f>
        <v xml:space="preserve">NetApp - Products </v>
      </c>
      <c r="D119" s="7"/>
    </row>
    <row r="120" spans="1:55" ht="14.5">
      <c r="A120" s="71" t="str">
        <f>'Datacom equip'!B21</f>
        <v>Oracle - Hardware</v>
      </c>
      <c r="D120" s="7"/>
    </row>
    <row r="121" spans="1:55">
      <c r="D121" s="7"/>
    </row>
    <row r="122" spans="1:55">
      <c r="D122" s="7"/>
    </row>
    <row r="123" spans="1:55">
      <c r="D123" s="7"/>
    </row>
    <row r="124" spans="1:55">
      <c r="D124" s="7"/>
      <c r="G124" t="s">
        <v>18</v>
      </c>
      <c r="H124" s="18">
        <f>(N127/F127)^(1/8)-1</f>
        <v>-1</v>
      </c>
    </row>
    <row r="125" spans="1:55">
      <c r="D125" s="7"/>
    </row>
    <row r="126" spans="1:55">
      <c r="D126" s="7"/>
      <c r="E126" s="3">
        <v>2010</v>
      </c>
      <c r="F126" s="3">
        <v>2011</v>
      </c>
      <c r="G126" s="3">
        <v>2012</v>
      </c>
      <c r="H126" s="3">
        <v>2013</v>
      </c>
      <c r="I126" s="3">
        <v>2014</v>
      </c>
      <c r="J126" s="3">
        <v>2015</v>
      </c>
      <c r="K126" s="3">
        <v>2016</v>
      </c>
      <c r="L126" s="3">
        <v>2017</v>
      </c>
      <c r="M126" s="3">
        <v>2018</v>
      </c>
      <c r="N126" s="3">
        <v>2019</v>
      </c>
      <c r="O126" s="3">
        <v>2020</v>
      </c>
    </row>
    <row r="127" spans="1:55">
      <c r="D127" s="7"/>
      <c r="E127" s="17">
        <f>SUM(F144:I144)</f>
        <v>67.802097000000003</v>
      </c>
      <c r="F127" s="17">
        <f>SUM(J144:M144)</f>
        <v>102.2773</v>
      </c>
      <c r="G127" s="17">
        <f>SUM(N144:Q144)</f>
        <v>103.294839</v>
      </c>
      <c r="H127" s="17">
        <f>SUM(R144:U144)</f>
        <v>102.40771899999999</v>
      </c>
      <c r="I127" s="17">
        <f>SUM(V144:Y144)</f>
        <v>102.33451900000001</v>
      </c>
      <c r="J127" s="17">
        <f>SUM(Z144:AC144)</f>
        <v>104.304393</v>
      </c>
      <c r="K127" s="17">
        <f>SUM(AD144:AG144)</f>
        <v>109.82201408742768</v>
      </c>
      <c r="L127" s="17">
        <f>SUM(AH144:AK144)</f>
        <v>120.21082601853618</v>
      </c>
      <c r="M127" s="17">
        <f>SUM(AL144:AO144)</f>
        <v>65.247046040007532</v>
      </c>
      <c r="N127" s="17">
        <f>SUM(AP144:AS144)</f>
        <v>0</v>
      </c>
      <c r="O127" s="17">
        <f>SUM(AT144:AW144)</f>
        <v>0</v>
      </c>
      <c r="P127" s="17"/>
      <c r="Q127" s="17"/>
      <c r="Z127" s="42">
        <f>Z144/V144-1</f>
        <v>3.6675575461184495E-2</v>
      </c>
      <c r="AA127" s="42">
        <f>AA144/W144-1</f>
        <v>1.8538568593562843E-2</v>
      </c>
      <c r="AB127" s="42">
        <f>AB144/X144-1</f>
        <v>2.4363934661465692E-2</v>
      </c>
      <c r="AC127" s="42">
        <f>AC144/Y144-1</f>
        <v>-2.5581605265467822E-4</v>
      </c>
      <c r="AD127" s="42">
        <f>AD144/Z144-1</f>
        <v>2.8290971668309961E-2</v>
      </c>
    </row>
    <row r="128" spans="1:55">
      <c r="D128" s="7"/>
      <c r="L128" s="42">
        <f>L127/K127-1</f>
        <v>9.4596807547511652E-2</v>
      </c>
      <c r="M128" s="42">
        <f>M127/L127-1</f>
        <v>-0.4572282031408168</v>
      </c>
      <c r="N128" s="42">
        <f>N127/M127-1</f>
        <v>-1</v>
      </c>
      <c r="O128" s="42" t="e">
        <f>O127/N127-1</f>
        <v>#DIV/0!</v>
      </c>
      <c r="BB128" s="23" t="s">
        <v>502</v>
      </c>
      <c r="BC128" s="23" t="s">
        <v>501</v>
      </c>
    </row>
    <row r="129" spans="4:55">
      <c r="D129" s="7"/>
      <c r="E129" s="9"/>
      <c r="F129" s="10" t="s">
        <v>115</v>
      </c>
      <c r="G129" s="10" t="s">
        <v>116</v>
      </c>
      <c r="H129" s="10" t="s">
        <v>117</v>
      </c>
      <c r="I129" s="10" t="s">
        <v>118</v>
      </c>
      <c r="J129" s="10" t="s">
        <v>119</v>
      </c>
      <c r="K129" s="10" t="s">
        <v>120</v>
      </c>
      <c r="L129" s="10" t="s">
        <v>121</v>
      </c>
      <c r="M129" s="10" t="s">
        <v>122</v>
      </c>
      <c r="N129" s="10" t="s">
        <v>101</v>
      </c>
      <c r="O129" s="10" t="s">
        <v>102</v>
      </c>
      <c r="P129" s="10" t="s">
        <v>103</v>
      </c>
      <c r="Q129" s="10" t="s">
        <v>104</v>
      </c>
      <c r="R129" s="10" t="s">
        <v>105</v>
      </c>
      <c r="S129" s="10" t="s">
        <v>106</v>
      </c>
      <c r="T129" s="10" t="s">
        <v>107</v>
      </c>
      <c r="U129" s="10" t="s">
        <v>108</v>
      </c>
      <c r="V129" s="10" t="s">
        <v>109</v>
      </c>
      <c r="W129" s="10" t="s">
        <v>110</v>
      </c>
      <c r="X129" s="10" t="s">
        <v>111</v>
      </c>
      <c r="Y129" s="10" t="s">
        <v>112</v>
      </c>
      <c r="Z129" s="10" t="s">
        <v>113</v>
      </c>
      <c r="AA129" s="10" t="s">
        <v>114</v>
      </c>
      <c r="AB129" s="10" t="s">
        <v>123</v>
      </c>
      <c r="AC129" s="10" t="s">
        <v>124</v>
      </c>
      <c r="AD129" s="10" t="s">
        <v>125</v>
      </c>
      <c r="AE129" s="10" t="s">
        <v>126</v>
      </c>
      <c r="AF129" s="10" t="s">
        <v>127</v>
      </c>
      <c r="AG129" s="10" t="s">
        <v>128</v>
      </c>
      <c r="AH129" s="10" t="s">
        <v>129</v>
      </c>
      <c r="AI129" s="10" t="s">
        <v>130</v>
      </c>
      <c r="AJ129" s="10" t="s">
        <v>131</v>
      </c>
      <c r="AK129" s="10" t="s">
        <v>132</v>
      </c>
      <c r="AL129" s="10" t="s">
        <v>133</v>
      </c>
      <c r="AM129" s="10" t="s">
        <v>134</v>
      </c>
      <c r="AN129" s="10" t="s">
        <v>135</v>
      </c>
      <c r="AO129" s="10" t="s">
        <v>136</v>
      </c>
      <c r="AP129" s="10" t="s">
        <v>137</v>
      </c>
      <c r="AQ129" s="10" t="s">
        <v>138</v>
      </c>
      <c r="AR129" s="10" t="s">
        <v>139</v>
      </c>
      <c r="AS129" s="10" t="s">
        <v>140</v>
      </c>
      <c r="AT129" s="10" t="s">
        <v>141</v>
      </c>
      <c r="AU129" s="10" t="s">
        <v>142</v>
      </c>
      <c r="AV129" s="10" t="s">
        <v>143</v>
      </c>
      <c r="AW129" s="10" t="s">
        <v>144</v>
      </c>
      <c r="AX129" s="10" t="s">
        <v>633</v>
      </c>
      <c r="AY129" s="10" t="s">
        <v>634</v>
      </c>
      <c r="AZ129" s="10" t="s">
        <v>635</v>
      </c>
      <c r="BA129" s="10" t="s">
        <v>636</v>
      </c>
    </row>
    <row r="130" spans="4:55">
      <c r="D130" s="27"/>
      <c r="E130" s="498" t="str">
        <f>'Datacom equip'!B8</f>
        <v>Arista Networks</v>
      </c>
      <c r="F130" s="40"/>
      <c r="G130" s="40"/>
      <c r="H130" s="40"/>
      <c r="I130" s="40"/>
      <c r="J130" s="40"/>
      <c r="K130" s="40"/>
      <c r="L130" s="40"/>
      <c r="M130" s="40"/>
      <c r="N130" s="40"/>
      <c r="O130" s="40"/>
      <c r="P130" s="40"/>
      <c r="Q130" s="40"/>
      <c r="R130" s="39">
        <v>6.1348E-2</v>
      </c>
      <c r="S130" s="39">
        <v>8.3500000000000005E-2</v>
      </c>
      <c r="T130" s="39">
        <v>0.10162499999999999</v>
      </c>
      <c r="U130" s="39">
        <v>0.11476600000000001</v>
      </c>
      <c r="V130" s="39">
        <v>0.11720699999999999</v>
      </c>
      <c r="W130" s="39">
        <v>0.13789999999999999</v>
      </c>
      <c r="X130" s="39">
        <v>0.15546299999999999</v>
      </c>
      <c r="Y130" s="309">
        <v>0.173489</v>
      </c>
      <c r="Z130" s="309">
        <v>0.17899999999999999</v>
      </c>
      <c r="AA130" s="309">
        <v>0.195552</v>
      </c>
      <c r="AB130" s="309">
        <v>0.2175</v>
      </c>
      <c r="AC130" s="309">
        <v>0.245446</v>
      </c>
      <c r="AD130" s="659">
        <v>0.2422</v>
      </c>
      <c r="AE130" s="659">
        <v>0.26874100000000001</v>
      </c>
      <c r="AF130" s="659">
        <v>0.29026100000000005</v>
      </c>
      <c r="AG130" s="659">
        <v>0.32796900000000001</v>
      </c>
      <c r="AH130" s="659">
        <v>0.33547500000000002</v>
      </c>
      <c r="AI130" s="659">
        <v>0.4052</v>
      </c>
      <c r="AJ130" s="659">
        <v>0.43763299999999999</v>
      </c>
      <c r="AK130" s="659">
        <v>0.46800000000000003</v>
      </c>
      <c r="AL130" s="567">
        <f>'Datacom equip'!K8/10^3</f>
        <v>0.47249999999999998</v>
      </c>
      <c r="AM130" s="567">
        <f>'Datacom equip'!L8/10^3</f>
        <v>0.51979999999999993</v>
      </c>
      <c r="AN130" s="567">
        <f>'Datacom equip'!M8/10^3</f>
        <v>0</v>
      </c>
      <c r="AO130" s="567">
        <f>'Datacom equip'!N8/10^3</f>
        <v>0</v>
      </c>
      <c r="AP130" s="567">
        <f>'Datacom equip'!O8/10^3</f>
        <v>0</v>
      </c>
      <c r="AQ130" s="567">
        <f>'Datacom equip'!P8/10^3</f>
        <v>0</v>
      </c>
      <c r="AR130" s="567">
        <f>'Datacom equip'!Q8/10^3</f>
        <v>0</v>
      </c>
      <c r="AS130" s="567">
        <f>'Datacom equip'!R8/10^3</f>
        <v>0</v>
      </c>
      <c r="AT130" s="567">
        <f>'Datacom equip'!S8/10^3</f>
        <v>0</v>
      </c>
      <c r="AU130" s="567">
        <f>'Datacom equip'!T8/10^3</f>
        <v>0</v>
      </c>
      <c r="AV130" s="567">
        <f>'Datacom equip'!U8/10^3</f>
        <v>0</v>
      </c>
      <c r="AW130" s="567">
        <f>'Datacom equip'!V8/10^3</f>
        <v>0</v>
      </c>
      <c r="BB130" s="308" t="e">
        <f>AW130/AS130-1</f>
        <v>#DIV/0!</v>
      </c>
    </row>
    <row r="131" spans="4:55">
      <c r="D131" s="27"/>
      <c r="E131" s="84" t="str">
        <f>'Datacom equip'!B9</f>
        <v>Brocade</v>
      </c>
      <c r="F131" s="39">
        <v>0.501</v>
      </c>
      <c r="G131" s="39">
        <v>0.50349999999999995</v>
      </c>
      <c r="H131" s="39">
        <v>0.55000000000000004</v>
      </c>
      <c r="I131" s="39">
        <v>0.54</v>
      </c>
      <c r="J131" s="39">
        <v>0.54800000000000004</v>
      </c>
      <c r="K131" s="39">
        <v>0.50249999999999995</v>
      </c>
      <c r="L131" s="39">
        <v>0.55000000000000004</v>
      </c>
      <c r="M131" s="39">
        <v>0.56100000000000005</v>
      </c>
      <c r="N131" s="39">
        <v>0.54300000000000004</v>
      </c>
      <c r="O131" s="39">
        <v>0.55500000000000005</v>
      </c>
      <c r="P131" s="39">
        <v>0.57799999999999996</v>
      </c>
      <c r="Q131" s="39">
        <v>0.58872900000000006</v>
      </c>
      <c r="R131" s="39">
        <v>0.53900000000000003</v>
      </c>
      <c r="S131" s="39">
        <v>0.53700000000000003</v>
      </c>
      <c r="T131" s="39">
        <v>0.55900000000000005</v>
      </c>
      <c r="U131" s="39">
        <v>0.56499999999999995</v>
      </c>
      <c r="V131" s="39">
        <v>0.53700000000000003</v>
      </c>
      <c r="W131" s="39">
        <v>0.54500000000000004</v>
      </c>
      <c r="X131" s="39">
        <v>0.56399999999999995</v>
      </c>
      <c r="Y131" s="309">
        <v>0.57599999999999996</v>
      </c>
      <c r="Z131" s="309">
        <v>0.54700000000000004</v>
      </c>
      <c r="AA131" s="309">
        <v>0.55200000000000005</v>
      </c>
      <c r="AB131" s="309">
        <v>0.58899999999999997</v>
      </c>
      <c r="AC131" s="309">
        <v>0.57399999999999995</v>
      </c>
      <c r="AD131" s="659">
        <v>0.52330600000000005</v>
      </c>
      <c r="AE131" s="659">
        <v>0.59072100000000005</v>
      </c>
      <c r="AF131" s="659">
        <v>0.65729899999999997</v>
      </c>
      <c r="AG131" s="659">
        <v>0.58146299999999995</v>
      </c>
      <c r="AH131" s="659">
        <v>0.55275300000000005</v>
      </c>
      <c r="AI131" s="659">
        <v>0.54900000000000004</v>
      </c>
      <c r="AJ131" s="659" t="s">
        <v>398</v>
      </c>
      <c r="AK131" s="660"/>
      <c r="AL131" s="568"/>
      <c r="AM131" s="568"/>
      <c r="AN131" s="568"/>
      <c r="AO131" s="568"/>
      <c r="AP131" s="568"/>
      <c r="AQ131" s="568"/>
      <c r="AR131" s="568"/>
      <c r="AS131" s="568"/>
      <c r="AT131" s="568"/>
      <c r="AU131" s="568"/>
      <c r="AV131" s="568"/>
      <c r="AW131" s="568"/>
      <c r="BB131" s="308"/>
    </row>
    <row r="132" spans="4:55">
      <c r="D132" s="27"/>
      <c r="E132" s="84" t="str">
        <f>'Datacom equip'!B10</f>
        <v>Cisco - Switches, Routers, Data Ctr.</v>
      </c>
      <c r="F132" s="39">
        <v>5.3710000000000004</v>
      </c>
      <c r="G132" s="39">
        <v>5.3339999999999996</v>
      </c>
      <c r="H132" s="39">
        <v>5.367</v>
      </c>
      <c r="I132" s="39">
        <v>4.8230000000000004</v>
      </c>
      <c r="J132" s="39">
        <v>5.1589999999999998</v>
      </c>
      <c r="K132" s="39">
        <v>5.0999999999999996</v>
      </c>
      <c r="L132" s="39">
        <v>5.7830000000000004</v>
      </c>
      <c r="M132" s="39">
        <v>5.6840000000000002</v>
      </c>
      <c r="N132" s="39">
        <v>6.0780000000000003</v>
      </c>
      <c r="O132" s="39">
        <v>6.117</v>
      </c>
      <c r="P132" s="39">
        <v>6.085</v>
      </c>
      <c r="Q132" s="39">
        <v>6.218</v>
      </c>
      <c r="R132" s="39">
        <v>6.2530000000000001</v>
      </c>
      <c r="S132" s="39">
        <v>6.4880000000000004</v>
      </c>
      <c r="T132" s="39">
        <v>6.3979999999999997</v>
      </c>
      <c r="U132" s="39">
        <v>5.617</v>
      </c>
      <c r="V132" s="39">
        <v>5.9779999999999998</v>
      </c>
      <c r="W132" s="39">
        <v>6.3650000000000002</v>
      </c>
      <c r="X132" s="39">
        <v>6.4880000000000004</v>
      </c>
      <c r="Y132" s="39">
        <v>6.226</v>
      </c>
      <c r="Z132" s="39">
        <v>6.36</v>
      </c>
      <c r="AA132" s="39">
        <v>6.5910000000000002</v>
      </c>
      <c r="AB132" s="39">
        <v>6.6740000000000004</v>
      </c>
      <c r="AC132" s="39">
        <v>6.15</v>
      </c>
      <c r="AD132" s="347">
        <v>6.1520000000000001</v>
      </c>
      <c r="AE132" s="347">
        <v>6.5430000000000001</v>
      </c>
      <c r="AF132" s="347">
        <v>6.6390000000000002</v>
      </c>
      <c r="AG132" s="347">
        <v>5.9119999999999999</v>
      </c>
      <c r="AH132" s="347">
        <v>6.2880000000000003</v>
      </c>
      <c r="AI132" s="347">
        <v>6.1689999999999996</v>
      </c>
      <c r="AJ132" s="347">
        <v>6.97</v>
      </c>
      <c r="AK132" s="347">
        <v>6.694</v>
      </c>
      <c r="AL132" s="569">
        <f>'Datacom equip'!K10/10^3</f>
        <v>7.1630000000000003</v>
      </c>
      <c r="AM132" s="569">
        <f>'Datacom equip'!L10/10^3</f>
        <v>7.4429999999999996</v>
      </c>
      <c r="AN132" s="569">
        <f>'Datacom equip'!M10/10^3</f>
        <v>0</v>
      </c>
      <c r="AO132" s="569">
        <f>'Datacom equip'!N10/10^3</f>
        <v>0</v>
      </c>
      <c r="AP132" s="569">
        <f>'Datacom equip'!O10/10^3</f>
        <v>0</v>
      </c>
      <c r="AQ132" s="569">
        <f>'Datacom equip'!P10/10^3</f>
        <v>0</v>
      </c>
      <c r="AR132" s="569">
        <f>'Datacom equip'!Q10/10^3</f>
        <v>0</v>
      </c>
      <c r="AS132" s="569">
        <f>'Datacom equip'!R10/10^3</f>
        <v>0</v>
      </c>
      <c r="AT132" s="569">
        <f>'Datacom equip'!S10/10^3</f>
        <v>0</v>
      </c>
      <c r="AU132" s="569">
        <f>'Datacom equip'!T10/10^3</f>
        <v>0</v>
      </c>
      <c r="AV132" s="569">
        <f>'Datacom equip'!U10/10^3</f>
        <v>0</v>
      </c>
      <c r="AW132" s="569">
        <f>'Datacom equip'!V10/10^3</f>
        <v>0</v>
      </c>
      <c r="BC132" s="308" t="e">
        <f>AW132/AS132-1</f>
        <v>#DIV/0!</v>
      </c>
    </row>
    <row r="133" spans="4:55">
      <c r="D133" s="27"/>
      <c r="E133" s="84" t="str">
        <f>'Datacom equip'!B11</f>
        <v>Dell Infrastructure Solutions Group</v>
      </c>
      <c r="F133" s="39">
        <v>4.3563140000000002</v>
      </c>
      <c r="G133" s="39">
        <v>4.5908549999999995</v>
      </c>
      <c r="H133" s="39">
        <v>4.5598749999999999</v>
      </c>
      <c r="I133" s="39">
        <v>5.2212430000000003</v>
      </c>
      <c r="J133" s="39">
        <v>4.8358909999999993</v>
      </c>
      <c r="K133" s="39">
        <v>4.9865869999999992</v>
      </c>
      <c r="L133" s="39">
        <v>5.0117219999999998</v>
      </c>
      <c r="M133" s="39">
        <v>5.5350000000000001</v>
      </c>
      <c r="N133" s="39">
        <v>4.8979999999999997</v>
      </c>
      <c r="O133" s="39">
        <v>5.2670000000000003</v>
      </c>
      <c r="P133" s="39">
        <v>5.1280000000000001</v>
      </c>
      <c r="Q133" s="39">
        <v>5.9820000000000002</v>
      </c>
      <c r="R133" s="39">
        <v>5.5650000000000004</v>
      </c>
      <c r="S133" s="39">
        <v>5.9009999999999998</v>
      </c>
      <c r="T133" s="39">
        <v>5.83</v>
      </c>
      <c r="U133" s="39">
        <v>6.71</v>
      </c>
      <c r="V133" s="39">
        <v>5.8019999999999996</v>
      </c>
      <c r="W133" s="39">
        <v>6.101</v>
      </c>
      <c r="X133" s="39">
        <v>6.1950000000000003</v>
      </c>
      <c r="Y133" s="39">
        <v>6.9880000000000004</v>
      </c>
      <c r="Z133" s="39">
        <v>5.8810000000000002</v>
      </c>
      <c r="AA133" s="39">
        <v>6.3090000000000002</v>
      </c>
      <c r="AB133" s="39">
        <v>6.1349999999999998</v>
      </c>
      <c r="AC133" s="39">
        <v>6.883</v>
      </c>
      <c r="AD133" s="347">
        <v>5.5730000000000004</v>
      </c>
      <c r="AE133" s="347">
        <v>5.8</v>
      </c>
      <c r="AF133" s="347">
        <v>5.9889999999999999</v>
      </c>
      <c r="AG133" s="347">
        <v>8.3949999999999996</v>
      </c>
      <c r="AH133" s="347">
        <v>6.9219999999999997</v>
      </c>
      <c r="AI133" s="347">
        <v>7.4</v>
      </c>
      <c r="AJ133" s="347">
        <v>7.5179999999999998</v>
      </c>
      <c r="AK133" s="347">
        <v>8.8119999999999994</v>
      </c>
      <c r="AL133" s="569">
        <f>'Datacom equip'!K11/1000</f>
        <v>8.6669999999999998</v>
      </c>
      <c r="AM133" s="569">
        <f>'Datacom equip'!L11/1000</f>
        <v>9.2270000000000003</v>
      </c>
      <c r="AN133" s="569">
        <f>'Datacom equip'!M11/1000</f>
        <v>0</v>
      </c>
      <c r="AO133" s="569">
        <f>'Datacom equip'!N11/1000</f>
        <v>0</v>
      </c>
      <c r="AP133" s="569">
        <f>'Datacom equip'!O11/1000</f>
        <v>0</v>
      </c>
      <c r="AQ133" s="569">
        <f>'Datacom equip'!P11/1000</f>
        <v>0</v>
      </c>
      <c r="AR133" s="569">
        <f>'Datacom equip'!Q11/1000</f>
        <v>0</v>
      </c>
      <c r="AS133" s="569">
        <f>'Datacom equip'!R11/1000</f>
        <v>0</v>
      </c>
      <c r="AT133" s="569">
        <f>'Datacom equip'!S11/1000</f>
        <v>0</v>
      </c>
      <c r="AU133" s="569">
        <f>'Datacom equip'!T11/1000</f>
        <v>0</v>
      </c>
      <c r="AV133" s="569">
        <f>'Datacom equip'!U11/1000</f>
        <v>0</v>
      </c>
      <c r="AW133" s="569">
        <f>'Datacom equip'!V11/1000</f>
        <v>0</v>
      </c>
      <c r="BC133" s="308" t="e">
        <f>AW133/AS133-1</f>
        <v>#DIV/0!</v>
      </c>
    </row>
    <row r="134" spans="4:55">
      <c r="E134" s="84" t="s">
        <v>386</v>
      </c>
      <c r="F134" s="624"/>
      <c r="V134" s="39">
        <v>0.143674</v>
      </c>
      <c r="W134" s="39">
        <v>0.15687200000000001</v>
      </c>
      <c r="X134" s="39">
        <v>0.13704</v>
      </c>
      <c r="Y134" s="39">
        <v>0.14797399999999999</v>
      </c>
      <c r="Z134" s="39">
        <v>0.12035599999999999</v>
      </c>
      <c r="AA134" s="39">
        <v>0.15063399999999999</v>
      </c>
      <c r="AB134" s="39">
        <v>0.124958</v>
      </c>
      <c r="AC134" s="39">
        <v>0.139682</v>
      </c>
      <c r="AD134" s="347">
        <v>0.124958</v>
      </c>
      <c r="AE134" s="347">
        <v>0.13999600000000001</v>
      </c>
      <c r="AF134" s="347">
        <v>0.122642</v>
      </c>
      <c r="AG134" s="347">
        <v>0.14809999999999998</v>
      </c>
      <c r="AH134" s="347">
        <v>0.1487</v>
      </c>
      <c r="AI134" s="347">
        <v>0.1787</v>
      </c>
      <c r="AJ134" s="347">
        <v>0.2117</v>
      </c>
      <c r="AK134" s="347">
        <v>0.23100000000000001</v>
      </c>
      <c r="AL134" s="569">
        <f>'Datacom equip'!K12/10^3</f>
        <v>0.26200000000000001</v>
      </c>
      <c r="AM134" s="569">
        <f>'Datacom equip'!L12/10^3</f>
        <v>0.27829999999999999</v>
      </c>
      <c r="AN134" s="569">
        <f>'Datacom equip'!M12/10^3</f>
        <v>0</v>
      </c>
      <c r="AO134" s="569">
        <f>'Datacom equip'!N12/10^3</f>
        <v>0</v>
      </c>
      <c r="AP134" s="569">
        <f>'Datacom equip'!O12/10^3</f>
        <v>0</v>
      </c>
      <c r="AQ134" s="569">
        <f>'Datacom equip'!P12/10^3</f>
        <v>0</v>
      </c>
      <c r="AR134" s="569">
        <f>'Datacom equip'!Q12/10^3</f>
        <v>0</v>
      </c>
      <c r="AS134" s="569">
        <f>'Datacom equip'!R12/10^3</f>
        <v>0</v>
      </c>
      <c r="AT134" s="569">
        <f>'Datacom equip'!S12/10^3</f>
        <v>0</v>
      </c>
      <c r="AU134" s="569">
        <f>'Datacom equip'!T12/10^3</f>
        <v>0</v>
      </c>
      <c r="AV134" s="569">
        <f>'Datacom equip'!U12/10^3</f>
        <v>0</v>
      </c>
      <c r="AW134" s="569">
        <f>'Datacom equip'!V12/10^3</f>
        <v>0</v>
      </c>
      <c r="BB134" s="308" t="e">
        <f>AW134/AS134-1</f>
        <v>#DIV/0!</v>
      </c>
    </row>
    <row r="135" spans="4:55">
      <c r="E135" s="84" t="s">
        <v>436</v>
      </c>
      <c r="F135" s="625">
        <v>0.1369368</v>
      </c>
      <c r="G135" s="625">
        <v>0.15244460000000004</v>
      </c>
      <c r="H135" s="625">
        <v>0.15990359999999992</v>
      </c>
      <c r="I135" s="625">
        <v>0.20411500000000002</v>
      </c>
      <c r="J135" s="625">
        <v>0.1712304</v>
      </c>
      <c r="K135" s="625">
        <v>0.1928849</v>
      </c>
      <c r="L135" s="625">
        <v>0.20325550000000003</v>
      </c>
      <c r="M135" s="625">
        <v>0.2660211999999999</v>
      </c>
      <c r="N135" s="625">
        <v>0.18889080000000003</v>
      </c>
      <c r="O135" s="625">
        <v>0.23565519999999998</v>
      </c>
      <c r="P135" s="625">
        <v>0.26547700000000002</v>
      </c>
      <c r="Q135" s="625">
        <v>0.34757619999999984</v>
      </c>
      <c r="R135" s="625">
        <v>0.24437759999999997</v>
      </c>
      <c r="S135" s="625">
        <v>0.31236040000000009</v>
      </c>
      <c r="T135" s="625">
        <v>0.3719328999999999</v>
      </c>
      <c r="U135" s="625">
        <v>0.46179310000000023</v>
      </c>
      <c r="V135" s="309">
        <v>0.32810719999999993</v>
      </c>
      <c r="W135" s="309">
        <v>0.39323780000000008</v>
      </c>
      <c r="X135" s="309">
        <v>0.48600469999999996</v>
      </c>
      <c r="Y135" s="309">
        <v>0.60705629999999999</v>
      </c>
      <c r="Z135" s="309">
        <v>0.42558750000000001</v>
      </c>
      <c r="AA135" s="309">
        <v>0.50440600000000002</v>
      </c>
      <c r="AB135" s="309">
        <v>0.53337290000000004</v>
      </c>
      <c r="AC135" s="309">
        <v>0.62323859999999986</v>
      </c>
      <c r="AD135" s="347">
        <v>0.47000183475016816</v>
      </c>
      <c r="AE135" s="347">
        <v>0.94881571523299391</v>
      </c>
      <c r="AF135" s="347">
        <v>1.2469987765474533</v>
      </c>
      <c r="AG135" s="347">
        <v>1.3921759118819137</v>
      </c>
      <c r="AH135" s="347">
        <v>1.1291212781408857</v>
      </c>
      <c r="AI135" s="347">
        <v>1.33197970618285</v>
      </c>
      <c r="AJ135" s="347">
        <v>1.5908416149055347</v>
      </c>
      <c r="AK135" s="347">
        <v>1.8552858974671966</v>
      </c>
      <c r="AL135" s="569">
        <f>'Datacom equip'!K13/10^3</f>
        <v>1.5908375810207072</v>
      </c>
      <c r="AM135" s="569">
        <f>'Datacom equip'!L13/10^3</f>
        <v>1.9276925500384263</v>
      </c>
      <c r="AN135" s="569">
        <f>'Datacom equip'!M13/10^3</f>
        <v>0</v>
      </c>
      <c r="AO135" s="569">
        <f>'Datacom equip'!N13/10^3</f>
        <v>0</v>
      </c>
      <c r="AP135" s="569">
        <f>'Datacom equip'!O13/10^3</f>
        <v>0</v>
      </c>
      <c r="AQ135" s="569">
        <f>'Datacom equip'!P13/10^3</f>
        <v>0</v>
      </c>
      <c r="AR135" s="569">
        <f>'Datacom equip'!Q13/10^3</f>
        <v>0</v>
      </c>
      <c r="AS135" s="569">
        <f>'Datacom equip'!R13/10^3</f>
        <v>0</v>
      </c>
      <c r="AT135" s="569">
        <f>'Datacom equip'!S13/10^3</f>
        <v>0</v>
      </c>
      <c r="AU135" s="569">
        <f>'Datacom equip'!T13/10^3</f>
        <v>0</v>
      </c>
      <c r="AV135" s="569">
        <f>'Datacom equip'!U13/10^3</f>
        <v>0</v>
      </c>
      <c r="AW135" s="569">
        <f>'Datacom equip'!V13/10^3</f>
        <v>0</v>
      </c>
      <c r="BC135" s="308" t="e">
        <f>AW135/AS135-1</f>
        <v>#DIV/0!</v>
      </c>
    </row>
    <row r="136" spans="4:55">
      <c r="D136" s="27"/>
      <c r="E136" s="84" t="str">
        <f>'Datacom equip'!B14</f>
        <v>HPE Hybrid IT</v>
      </c>
      <c r="F136" s="40"/>
      <c r="G136" s="40"/>
      <c r="H136" s="40"/>
      <c r="I136" s="39">
        <v>7.859</v>
      </c>
      <c r="J136" s="39">
        <v>7.8520000000000003</v>
      </c>
      <c r="K136" s="39">
        <v>7.7229999999999999</v>
      </c>
      <c r="L136" s="39">
        <v>8.0259999999999998</v>
      </c>
      <c r="M136" s="39">
        <v>7.282</v>
      </c>
      <c r="N136" s="39">
        <v>7.5460000000000003</v>
      </c>
      <c r="O136" s="39">
        <v>7.492</v>
      </c>
      <c r="P136" s="39">
        <v>7.4589999999999996</v>
      </c>
      <c r="Q136" s="39">
        <v>6.9480000000000004</v>
      </c>
      <c r="R136" s="39">
        <v>6.819</v>
      </c>
      <c r="S136" s="39">
        <v>6.7859999999999996</v>
      </c>
      <c r="T136" s="39">
        <v>7.5750000000000002</v>
      </c>
      <c r="U136" s="39">
        <v>6.9930000000000003</v>
      </c>
      <c r="V136" s="39">
        <v>6.657</v>
      </c>
      <c r="W136" s="39">
        <v>6.8940000000000001</v>
      </c>
      <c r="X136" s="39">
        <v>7.2480000000000002</v>
      </c>
      <c r="Y136" s="39">
        <v>6.9809999999999999</v>
      </c>
      <c r="Z136" s="39">
        <v>6.5609999999999999</v>
      </c>
      <c r="AA136" s="39">
        <v>7.0069999999999997</v>
      </c>
      <c r="AB136" s="39">
        <v>7.3579999999999997</v>
      </c>
      <c r="AC136" s="39">
        <v>7.1280000000000001</v>
      </c>
      <c r="AD136" s="347">
        <v>7.1589999999999998</v>
      </c>
      <c r="AE136" s="347">
        <v>6.476</v>
      </c>
      <c r="AF136" s="347">
        <v>6.6820000000000004</v>
      </c>
      <c r="AG136" s="347">
        <v>6.3250000000000002</v>
      </c>
      <c r="AH136" s="347">
        <v>6.2430000000000003</v>
      </c>
      <c r="AI136" s="347">
        <v>6.7910000000000004</v>
      </c>
      <c r="AJ136" s="347">
        <v>6.8520000000000003</v>
      </c>
      <c r="AK136" s="347">
        <v>6.9509999999999996</v>
      </c>
      <c r="AL136" s="569">
        <f>'Datacom equip'!K14/10^3</f>
        <v>6.0229999999999997</v>
      </c>
      <c r="AM136" s="569">
        <f>'Datacom equip'!L14/10^3</f>
        <v>6.2430000000000003</v>
      </c>
      <c r="AN136" s="569">
        <f>'Datacom equip'!M14/10^3</f>
        <v>0</v>
      </c>
      <c r="AO136" s="569">
        <f>'Datacom equip'!N14/10^3</f>
        <v>0</v>
      </c>
      <c r="AP136" s="569">
        <f>'Datacom equip'!O14/10^3</f>
        <v>0</v>
      </c>
      <c r="AQ136" s="569">
        <f>'Datacom equip'!P14/10^3</f>
        <v>0</v>
      </c>
      <c r="AR136" s="569">
        <f>'Datacom equip'!Q14/10^3</f>
        <v>0</v>
      </c>
      <c r="AS136" s="569">
        <f>'Datacom equip'!R14/10^3</f>
        <v>0</v>
      </c>
      <c r="AT136" s="569">
        <f>'Datacom equip'!S14/10^3</f>
        <v>0</v>
      </c>
      <c r="AU136" s="569">
        <f>'Datacom equip'!T14/10^3</f>
        <v>0</v>
      </c>
      <c r="AV136" s="569">
        <f>'Datacom equip'!U14/10^3</f>
        <v>0</v>
      </c>
      <c r="AW136" s="569">
        <f>'Datacom equip'!V14/10^3</f>
        <v>0</v>
      </c>
      <c r="BC136" s="308" t="e">
        <f>AW136/AS136-1</f>
        <v>#DIV/0!</v>
      </c>
    </row>
    <row r="137" spans="4:55">
      <c r="D137" s="27"/>
      <c r="E137" s="84" t="str">
        <f>'Datacom equip'!B15</f>
        <v>IBM - Systems</v>
      </c>
      <c r="F137" s="39">
        <v>2.8095500000000002</v>
      </c>
      <c r="G137" s="39">
        <v>3.2677000000000005</v>
      </c>
      <c r="H137" s="39">
        <v>3.5465000000000004</v>
      </c>
      <c r="I137" s="39">
        <v>5.4618600000000006</v>
      </c>
      <c r="J137" s="39">
        <v>3.3759600000000005</v>
      </c>
      <c r="K137" s="39">
        <v>3.9320400000000002</v>
      </c>
      <c r="L137" s="39">
        <v>3.7350000000000003</v>
      </c>
      <c r="M137" s="39">
        <v>4.9880000000000013</v>
      </c>
      <c r="N137" s="39">
        <v>3.1491600000000002</v>
      </c>
      <c r="O137" s="39">
        <v>3.6627400000000003</v>
      </c>
      <c r="P137" s="39">
        <v>3.5054999999999996</v>
      </c>
      <c r="Q137" s="39">
        <v>5.0138100000000003</v>
      </c>
      <c r="R137" s="39">
        <v>2.7332800000000002</v>
      </c>
      <c r="S137" s="39">
        <v>3.3070399999999998</v>
      </c>
      <c r="T137" s="39">
        <v>2.7599500000000003</v>
      </c>
      <c r="U137" s="39">
        <v>3.8775099999999996</v>
      </c>
      <c r="V137" s="39">
        <v>2.0801699999999999</v>
      </c>
      <c r="W137" s="39">
        <v>2.9645900000000003</v>
      </c>
      <c r="X137" s="39">
        <v>2.3609800000000001</v>
      </c>
      <c r="Y137" s="309">
        <v>2.3097599999999998</v>
      </c>
      <c r="Z137" s="309">
        <v>1.6092299999999999</v>
      </c>
      <c r="AA137" s="309">
        <v>1.9962599999999999</v>
      </c>
      <c r="AB137" s="309">
        <v>1.4472400000000001</v>
      </c>
      <c r="AC137" s="309">
        <v>2.32456</v>
      </c>
      <c r="AD137" s="659">
        <v>1.675</v>
      </c>
      <c r="AE137" s="659">
        <v>1.95</v>
      </c>
      <c r="AF137" s="659">
        <v>1.5580000000000001</v>
      </c>
      <c r="AG137" s="659">
        <v>2.5299999999999998</v>
      </c>
      <c r="AH137" s="659">
        <v>1.395</v>
      </c>
      <c r="AI137" s="659">
        <v>1.7470000000000001</v>
      </c>
      <c r="AJ137" s="659">
        <v>1.7210000000000001</v>
      </c>
      <c r="AK137" s="659">
        <v>3.3319999999999999</v>
      </c>
      <c r="AL137" s="567">
        <f>'Datacom equip'!K15/10^3</f>
        <v>1.5</v>
      </c>
      <c r="AM137" s="567">
        <f>'Datacom equip'!L15/10^3</f>
        <v>2.177</v>
      </c>
      <c r="AN137" s="567">
        <f>'Datacom equip'!M15/10^3</f>
        <v>0</v>
      </c>
      <c r="AO137" s="567">
        <f>'Datacom equip'!N15/10^3</f>
        <v>0</v>
      </c>
      <c r="AP137" s="567">
        <f>'Datacom equip'!O15/10^3</f>
        <v>0</v>
      </c>
      <c r="AQ137" s="567">
        <f>'Datacom equip'!P15/10^3</f>
        <v>0</v>
      </c>
      <c r="AR137" s="567">
        <f>'Datacom equip'!Q15/10^3</f>
        <v>0</v>
      </c>
      <c r="AS137" s="567">
        <f>'Datacom equip'!R15/10^3</f>
        <v>0</v>
      </c>
      <c r="AT137" s="567">
        <f>'Datacom equip'!S15/10^3</f>
        <v>0</v>
      </c>
      <c r="AU137" s="567">
        <f>'Datacom equip'!T15/10^3</f>
        <v>0</v>
      </c>
      <c r="AV137" s="567">
        <f>'Datacom equip'!U15/10^3</f>
        <v>0</v>
      </c>
      <c r="AW137" s="567">
        <f>'Datacom equip'!V15/10^3</f>
        <v>0</v>
      </c>
      <c r="BC137" s="308" t="e">
        <f>AW137/AS137-1</f>
        <v>#DIV/0!</v>
      </c>
    </row>
    <row r="138" spans="4:55">
      <c r="D138" s="27"/>
      <c r="E138" s="84" t="s">
        <v>435</v>
      </c>
      <c r="F138" s="309">
        <v>2.9552600000000002E-2</v>
      </c>
      <c r="G138" s="309">
        <v>4.0378800000000013E-2</v>
      </c>
      <c r="H138" s="309">
        <v>3.9366099999999987E-2</v>
      </c>
      <c r="I138" s="309">
        <v>5.2852500000000004E-2</v>
      </c>
      <c r="J138" s="309">
        <v>5.2978199999999996E-2</v>
      </c>
      <c r="K138" s="309">
        <v>4.92323E-2</v>
      </c>
      <c r="L138" s="309">
        <v>4.0877800000000006E-2</v>
      </c>
      <c r="M138" s="309">
        <v>5.0246099999999981E-2</v>
      </c>
      <c r="N138" s="309">
        <v>6.7551399999999998E-2</v>
      </c>
      <c r="O138" s="309">
        <v>0.12836860000000003</v>
      </c>
      <c r="P138" s="309">
        <v>0.10630060000000004</v>
      </c>
      <c r="Q138" s="309">
        <v>0.15020059999999996</v>
      </c>
      <c r="R138" s="309">
        <v>0.14478099999999999</v>
      </c>
      <c r="S138" s="309">
        <v>0.17705799999999999</v>
      </c>
      <c r="T138" s="309">
        <v>0.16818930000000001</v>
      </c>
      <c r="U138" s="309">
        <v>0.19932850000000002</v>
      </c>
      <c r="V138" s="309">
        <v>0.1828446</v>
      </c>
      <c r="W138" s="309">
        <v>0.28205819999999993</v>
      </c>
      <c r="X138" s="309">
        <v>0.3358854</v>
      </c>
      <c r="Y138" s="309">
        <v>0.38879139999999984</v>
      </c>
      <c r="Z138" s="309">
        <v>0.31053750000000002</v>
      </c>
      <c r="AA138" s="309">
        <v>0.36960699999999996</v>
      </c>
      <c r="AB138" s="309">
        <v>0.41722110000000034</v>
      </c>
      <c r="AC138" s="309">
        <v>0.4848592999999996</v>
      </c>
      <c r="AD138" s="659">
        <v>0.36633845024769124</v>
      </c>
      <c r="AE138" s="659">
        <v>0.52830653918925286</v>
      </c>
      <c r="AF138" s="659">
        <v>0.44374036470471401</v>
      </c>
      <c r="AG138" s="659">
        <v>0.51678049487349564</v>
      </c>
      <c r="AH138" s="659">
        <v>0.56238198983297027</v>
      </c>
      <c r="AI138" s="659">
        <v>0.76463222817650989</v>
      </c>
      <c r="AJ138" s="659">
        <v>1.1593028657674616</v>
      </c>
      <c r="AK138" s="659">
        <v>1.3672684380627742</v>
      </c>
      <c r="AL138" s="567">
        <f>'Datacom equip'!K16/10^3</f>
        <v>1.1969039078723833</v>
      </c>
      <c r="AM138" s="567">
        <f>'Datacom equip'!L16/10^3</f>
        <v>1.8060120010760081</v>
      </c>
      <c r="AN138" s="567">
        <f>'Datacom equip'!M16/10^3</f>
        <v>0</v>
      </c>
      <c r="AO138" s="567">
        <f>'Datacom equip'!N16/10^3</f>
        <v>0</v>
      </c>
      <c r="AP138" s="567">
        <f>'Datacom equip'!O16/10^3</f>
        <v>0</v>
      </c>
      <c r="AQ138" s="567">
        <f>'Datacom equip'!P16/10^3</f>
        <v>0</v>
      </c>
      <c r="AR138" s="567">
        <f>'Datacom equip'!Q16/10^3</f>
        <v>0</v>
      </c>
      <c r="AS138" s="567">
        <f>'Datacom equip'!R16/10^3</f>
        <v>0</v>
      </c>
      <c r="AT138" s="567">
        <f>'Datacom equip'!S16/10^3</f>
        <v>0</v>
      </c>
      <c r="AU138" s="567">
        <f>'Datacom equip'!T16/10^3</f>
        <v>0</v>
      </c>
      <c r="AV138" s="567">
        <f>'Datacom equip'!U16/10^3</f>
        <v>0</v>
      </c>
      <c r="AW138" s="567">
        <f>'Datacom equip'!V16/10^3</f>
        <v>0</v>
      </c>
      <c r="BB138" s="308" t="e">
        <f>AW138/AS138-1</f>
        <v>#DIV/0!</v>
      </c>
    </row>
    <row r="139" spans="4:55">
      <c r="D139" s="27"/>
      <c r="E139" s="36" t="str">
        <f>'Datacom equip'!B17</f>
        <v>Juniper - Routers and Switches</v>
      </c>
      <c r="F139" s="40"/>
      <c r="G139" s="40"/>
      <c r="H139" s="40"/>
      <c r="I139" s="40"/>
      <c r="J139" s="39">
        <v>0.68340000000000001</v>
      </c>
      <c r="K139" s="39">
        <v>0.6977000000000001</v>
      </c>
      <c r="L139" s="39">
        <v>0.6463000000000001</v>
      </c>
      <c r="M139" s="39">
        <v>0.63439999999999996</v>
      </c>
      <c r="N139" s="39">
        <v>0.58110000000000006</v>
      </c>
      <c r="O139" s="39">
        <v>0.62729999999999997</v>
      </c>
      <c r="P139" s="39">
        <v>0.63370000000000004</v>
      </c>
      <c r="Q139" s="39">
        <v>0.65949999999999975</v>
      </c>
      <c r="R139" s="39">
        <v>0.61960000000000004</v>
      </c>
      <c r="S139" s="39">
        <v>0.73770000000000002</v>
      </c>
      <c r="T139" s="39">
        <v>0.7419</v>
      </c>
      <c r="U139" s="39">
        <v>0.80200000000000005</v>
      </c>
      <c r="V139" s="39">
        <v>0.7417999999999999</v>
      </c>
      <c r="W139" s="39">
        <v>0.81759999999999988</v>
      </c>
      <c r="X139" s="39">
        <v>0.68820000000000003</v>
      </c>
      <c r="Y139" s="309">
        <v>0.69750000000000001</v>
      </c>
      <c r="Z139" s="309">
        <v>0.67130000000000001</v>
      </c>
      <c r="AA139" s="309">
        <v>0.79259999999999986</v>
      </c>
      <c r="AB139" s="309">
        <v>0.80579999999999996</v>
      </c>
      <c r="AC139" s="309">
        <v>0.85780000000000001</v>
      </c>
      <c r="AD139" s="659">
        <v>0.68</v>
      </c>
      <c r="AE139" s="659">
        <v>0.78390000000000004</v>
      </c>
      <c r="AF139" s="659">
        <v>0.84199999999999997</v>
      </c>
      <c r="AG139" s="659">
        <v>0.90479999999999994</v>
      </c>
      <c r="AH139" s="659">
        <v>0.7632000000000001</v>
      </c>
      <c r="AI139" s="659">
        <v>0.84850000000000003</v>
      </c>
      <c r="AJ139" s="659">
        <v>0.79800000000000004</v>
      </c>
      <c r="AK139" s="659">
        <v>0.74299999999999999</v>
      </c>
      <c r="AL139" s="567">
        <f>'Datacom equip'!K17/10^3</f>
        <v>0.6381</v>
      </c>
      <c r="AM139" s="567">
        <f>'Datacom equip'!L17/10^3</f>
        <v>0.74540000000000006</v>
      </c>
      <c r="AN139" s="567">
        <f>'Datacom equip'!M17/10^3</f>
        <v>0</v>
      </c>
      <c r="AO139" s="567">
        <f>'Datacom equip'!N17/10^3</f>
        <v>0</v>
      </c>
      <c r="AP139" s="567">
        <f>'Datacom equip'!O17/10^3</f>
        <v>0</v>
      </c>
      <c r="AQ139" s="567">
        <f>'Datacom equip'!P17/10^3</f>
        <v>0</v>
      </c>
      <c r="AR139" s="567">
        <f>'Datacom equip'!Q17/10^3</f>
        <v>0</v>
      </c>
      <c r="AS139" s="567">
        <f>'Datacom equip'!R17/10^3</f>
        <v>0</v>
      </c>
      <c r="AT139" s="567">
        <f>'Datacom equip'!S17/10^3</f>
        <v>0</v>
      </c>
      <c r="AU139" s="567">
        <f>'Datacom equip'!T17/10^3</f>
        <v>0</v>
      </c>
      <c r="AV139" s="567">
        <f>'Datacom equip'!U17/10^3</f>
        <v>0</v>
      </c>
      <c r="AW139" s="567">
        <f>'Datacom equip'!V17/10^3</f>
        <v>0</v>
      </c>
      <c r="BB139" s="308" t="e">
        <f>AW139/AS139-1</f>
        <v>#DIV/0!</v>
      </c>
    </row>
    <row r="140" spans="4:55">
      <c r="E140" s="36" t="str">
        <f>'Datacom equip'!B18</f>
        <v>Lenovo - Enterprise Group</v>
      </c>
      <c r="F140" s="40"/>
      <c r="G140" s="40"/>
      <c r="H140" s="40"/>
      <c r="I140" s="40"/>
      <c r="J140" s="40"/>
      <c r="K140" s="40"/>
      <c r="L140" s="40"/>
      <c r="M140" s="40"/>
      <c r="N140" s="40"/>
      <c r="O140" s="40"/>
      <c r="P140" s="40"/>
      <c r="Q140" s="40"/>
      <c r="R140" s="40"/>
      <c r="S140" s="40"/>
      <c r="T140" s="40"/>
      <c r="U140" s="40"/>
      <c r="V140" s="40"/>
      <c r="W140" s="40"/>
      <c r="X140" s="40"/>
      <c r="Y140" s="309">
        <v>1.222</v>
      </c>
      <c r="Z140" s="309">
        <v>1.1000000000000001</v>
      </c>
      <c r="AA140" s="309">
        <v>1.077</v>
      </c>
      <c r="AB140" s="309">
        <v>1.177</v>
      </c>
      <c r="AC140" s="309">
        <v>1.3</v>
      </c>
      <c r="AD140" s="659">
        <v>0.97899999999999998</v>
      </c>
      <c r="AE140" s="659">
        <v>1.0860000000000001</v>
      </c>
      <c r="AF140" s="659">
        <v>1.1000000000000001</v>
      </c>
      <c r="AG140" s="659">
        <v>1.05</v>
      </c>
      <c r="AH140" s="659">
        <v>0.85</v>
      </c>
      <c r="AI140" s="659">
        <v>0.76549999999999996</v>
      </c>
      <c r="AJ140" s="659">
        <v>0.96699999999999997</v>
      </c>
      <c r="AK140" s="659">
        <v>1.2</v>
      </c>
      <c r="AL140" s="567">
        <f>'Datacom equip'!K18/10^3</f>
        <v>1.2230000000000001</v>
      </c>
      <c r="AM140" s="567">
        <f>'Datacom equip'!L18/10^3</f>
        <v>1.629</v>
      </c>
      <c r="AN140" s="567">
        <f>'Datacom equip'!M18/10^3</f>
        <v>0</v>
      </c>
      <c r="AO140" s="567">
        <f>'Datacom equip'!N18/10^3</f>
        <v>0</v>
      </c>
      <c r="AP140" s="567">
        <f>'Datacom equip'!O18/10^3</f>
        <v>0</v>
      </c>
      <c r="AQ140" s="567">
        <f>'Datacom equip'!P18/10^3</f>
        <v>0</v>
      </c>
      <c r="AR140" s="567">
        <f>'Datacom equip'!Q18/10^3</f>
        <v>0</v>
      </c>
      <c r="AS140" s="567">
        <f>'Datacom equip'!R18/10^3</f>
        <v>0</v>
      </c>
      <c r="AT140" s="567">
        <f>'Datacom equip'!S18/10^3</f>
        <v>0</v>
      </c>
      <c r="AU140" s="567">
        <f>'Datacom equip'!T18/10^3</f>
        <v>0</v>
      </c>
      <c r="AV140" s="567">
        <f>'Datacom equip'!U18/10^3</f>
        <v>0</v>
      </c>
      <c r="AW140" s="567">
        <f>'Datacom equip'!V18/10^3</f>
        <v>0</v>
      </c>
      <c r="BC140" s="308" t="e">
        <f>AW140/AS140-1</f>
        <v>#DIV/0!</v>
      </c>
    </row>
    <row r="141" spans="4:55">
      <c r="D141" s="27"/>
      <c r="E141" s="84" t="str">
        <f>'Datacom equip'!B19</f>
        <v>Mellanox</v>
      </c>
      <c r="F141" s="40"/>
      <c r="G141" s="40"/>
      <c r="H141" s="40"/>
      <c r="I141" s="40"/>
      <c r="J141" s="39">
        <v>6.1200000000000004E-2</v>
      </c>
      <c r="K141" s="39">
        <v>6.3299999999999995E-2</v>
      </c>
      <c r="L141" s="39">
        <v>6.8199999999999997E-2</v>
      </c>
      <c r="M141" s="39">
        <v>7.2700000000000001E-2</v>
      </c>
      <c r="N141" s="39">
        <v>8.8700000000000001E-2</v>
      </c>
      <c r="O141" s="39">
        <v>0.13350000000000001</v>
      </c>
      <c r="P141" s="39">
        <v>0.1565</v>
      </c>
      <c r="Q141" s="39">
        <v>0.1221</v>
      </c>
      <c r="R141" s="39">
        <v>8.3099999999999993E-2</v>
      </c>
      <c r="S141" s="39">
        <v>9.820000000000001E-2</v>
      </c>
      <c r="T141" s="39">
        <v>0.1041</v>
      </c>
      <c r="U141" s="39">
        <v>0.1055</v>
      </c>
      <c r="V141" s="39">
        <v>9.8699999999999996E-2</v>
      </c>
      <c r="W141" s="39">
        <v>0.1026</v>
      </c>
      <c r="X141" s="39">
        <v>0.1207</v>
      </c>
      <c r="Y141" s="309">
        <v>0.1411</v>
      </c>
      <c r="Z141" s="309">
        <v>0.146675</v>
      </c>
      <c r="AA141" s="309">
        <v>0.16309999999999999</v>
      </c>
      <c r="AB141" s="309">
        <v>0.1714</v>
      </c>
      <c r="AC141" s="309">
        <v>0.1769</v>
      </c>
      <c r="AD141" s="659">
        <v>0.1968</v>
      </c>
      <c r="AE141" s="659">
        <v>0.21480000000000002</v>
      </c>
      <c r="AF141" s="659">
        <v>0.22419999999999998</v>
      </c>
      <c r="AG141" s="659">
        <v>0.22169999999999998</v>
      </c>
      <c r="AH141" s="659">
        <v>0.18865100000000001</v>
      </c>
      <c r="AI141" s="659">
        <v>0.21199999999999999</v>
      </c>
      <c r="AJ141" s="659">
        <v>0.22600000000000001</v>
      </c>
      <c r="AK141" s="659">
        <v>0.23799999999999999</v>
      </c>
      <c r="AL141" s="567">
        <f>'Datacom equip'!K19/10^3</f>
        <v>0.251</v>
      </c>
      <c r="AM141" s="567">
        <f>'Datacom equip'!L19/10^3</f>
        <v>0.26850000000000002</v>
      </c>
      <c r="AN141" s="567">
        <f>'Datacom equip'!M19/10^3</f>
        <v>0</v>
      </c>
      <c r="AO141" s="567">
        <f>'Datacom equip'!N19/10^3</f>
        <v>0</v>
      </c>
      <c r="AP141" s="567">
        <f>'Datacom equip'!O19/10^3</f>
        <v>0</v>
      </c>
      <c r="AQ141" s="567">
        <f>'Datacom equip'!P19/10^3</f>
        <v>0</v>
      </c>
      <c r="AR141" s="567">
        <f>'Datacom equip'!Q19/10^3</f>
        <v>0</v>
      </c>
      <c r="AS141" s="567">
        <f>'Datacom equip'!R19/10^3</f>
        <v>0</v>
      </c>
      <c r="AT141" s="567">
        <f>'Datacom equip'!S19/10^3</f>
        <v>0</v>
      </c>
      <c r="AU141" s="567" t="s">
        <v>594</v>
      </c>
      <c r="AV141" s="308"/>
      <c r="AW141" s="308"/>
      <c r="BB141" s="308"/>
    </row>
    <row r="142" spans="4:55">
      <c r="E142" s="84" t="s">
        <v>399</v>
      </c>
      <c r="F142" s="39">
        <v>0.75879999999999992</v>
      </c>
      <c r="G142" s="39">
        <v>0.73750000000000004</v>
      </c>
      <c r="H142" s="39">
        <v>0.82479999999999998</v>
      </c>
      <c r="I142" s="39">
        <v>0.81859999999999999</v>
      </c>
      <c r="J142" s="39">
        <v>0.96050000000000002</v>
      </c>
      <c r="K142" s="39">
        <v>0.9657</v>
      </c>
      <c r="L142" s="39">
        <v>1.0162</v>
      </c>
      <c r="M142" s="39">
        <v>1.0629999999999999</v>
      </c>
      <c r="N142" s="39">
        <v>1.165</v>
      </c>
      <c r="O142" s="39">
        <v>0.89800000000000002</v>
      </c>
      <c r="P142" s="39">
        <v>0.99579999999999991</v>
      </c>
      <c r="Q142" s="39">
        <v>1.0607</v>
      </c>
      <c r="R142" s="39">
        <v>1.1377999999999999</v>
      </c>
      <c r="S142" s="39">
        <v>0.93079999999999996</v>
      </c>
      <c r="T142" s="39">
        <v>0.95499999999999996</v>
      </c>
      <c r="U142" s="39">
        <v>1.0149999999999999</v>
      </c>
      <c r="V142" s="39">
        <v>1.0429999999999999</v>
      </c>
      <c r="W142" s="39">
        <v>0.88260000000000005</v>
      </c>
      <c r="X142" s="39">
        <v>0.92910000000000004</v>
      </c>
      <c r="Y142" s="39">
        <v>0.92949999999999999</v>
      </c>
      <c r="Z142" s="39">
        <v>0.91339999999999999</v>
      </c>
      <c r="AA142" s="39">
        <v>0.66400000000000003</v>
      </c>
      <c r="AB142" s="39">
        <v>0.81499999999999995</v>
      </c>
      <c r="AC142" s="39">
        <v>0.75</v>
      </c>
      <c r="AD142" s="347">
        <v>0.75700000000000001</v>
      </c>
      <c r="AE142" s="347">
        <v>0.66</v>
      </c>
      <c r="AF142" s="347">
        <v>0.71</v>
      </c>
      <c r="AG142" s="347">
        <v>0.78400000000000003</v>
      </c>
      <c r="AH142" s="347">
        <v>0.85199999999999998</v>
      </c>
      <c r="AI142" s="347">
        <v>0.72299999999999998</v>
      </c>
      <c r="AJ142" s="347">
        <v>0.80700000000000005</v>
      </c>
      <c r="AK142" s="347">
        <v>0.92</v>
      </c>
      <c r="AL142" s="569">
        <f>'Datacom equip'!K20/1000</f>
        <v>1.0109999999999999</v>
      </c>
      <c r="AM142" s="569">
        <f>'Datacom equip'!L20/1000</f>
        <v>0.875</v>
      </c>
      <c r="AN142" s="569">
        <f>'Datacom equip'!M20/1000</f>
        <v>0</v>
      </c>
      <c r="AO142" s="569">
        <f>'Datacom equip'!N20/1000</f>
        <v>0</v>
      </c>
      <c r="AP142" s="569">
        <f>'Datacom equip'!O20/1000</f>
        <v>0</v>
      </c>
      <c r="AQ142" s="569">
        <f>'Datacom equip'!P20/1000</f>
        <v>0</v>
      </c>
      <c r="AR142" s="569">
        <f>'Datacom equip'!Q20/1000</f>
        <v>0</v>
      </c>
      <c r="AS142" s="569">
        <f>'Datacom equip'!R20/1000</f>
        <v>0</v>
      </c>
      <c r="AT142" s="569">
        <f>'Datacom equip'!S20/1000</f>
        <v>0</v>
      </c>
      <c r="AU142" s="569">
        <f>'Datacom equip'!T20/1000</f>
        <v>0</v>
      </c>
      <c r="AV142" s="569">
        <f>'Datacom equip'!U20/1000</f>
        <v>0</v>
      </c>
      <c r="AW142" s="569">
        <f>'Datacom equip'!V20/1000</f>
        <v>0</v>
      </c>
      <c r="BB142" s="308" t="e">
        <f>AW142/AS142-1</f>
        <v>#DIV/0!</v>
      </c>
    </row>
    <row r="143" spans="4:55">
      <c r="D143" s="27"/>
      <c r="E143" s="84" t="s">
        <v>292</v>
      </c>
      <c r="F143" s="39"/>
      <c r="G143" s="39"/>
      <c r="H143" s="39"/>
      <c r="I143" s="39"/>
      <c r="J143" s="39">
        <v>1.0349999999999999</v>
      </c>
      <c r="K143" s="39">
        <v>1.157</v>
      </c>
      <c r="L143" s="39">
        <v>1.0289999999999999</v>
      </c>
      <c r="M143" s="39">
        <v>0.95299999999999996</v>
      </c>
      <c r="N143" s="39">
        <v>0.86899999999999999</v>
      </c>
      <c r="O143" s="39">
        <v>0.97699999999999998</v>
      </c>
      <c r="P143" s="39">
        <v>0.77900000000000003</v>
      </c>
      <c r="Q143" s="39">
        <v>0.73399999999999999</v>
      </c>
      <c r="R143" s="39">
        <v>0.67100000000000004</v>
      </c>
      <c r="S143" s="39">
        <v>0.84899999999999998</v>
      </c>
      <c r="T143" s="39">
        <v>0.66900000000000004</v>
      </c>
      <c r="U143" s="39">
        <v>0.71399999999999997</v>
      </c>
      <c r="V143" s="39">
        <v>0.72499999999999998</v>
      </c>
      <c r="W143" s="39">
        <v>0.87</v>
      </c>
      <c r="X143" s="39">
        <v>0.57799999999999996</v>
      </c>
      <c r="Y143" s="309">
        <v>0.71699999999999997</v>
      </c>
      <c r="Z143" s="309">
        <v>0.71199999999999997</v>
      </c>
      <c r="AA143" s="309">
        <v>0.81799999999999995</v>
      </c>
      <c r="AB143" s="309">
        <v>0.56999999999999995</v>
      </c>
      <c r="AC143" s="309">
        <v>0.57299999999999995</v>
      </c>
      <c r="AD143" s="659">
        <v>0.60399999999999998</v>
      </c>
      <c r="AE143" s="659">
        <v>0.72499999999999998</v>
      </c>
      <c r="AF143" s="659">
        <v>0.996</v>
      </c>
      <c r="AG143" s="659">
        <v>1.014</v>
      </c>
      <c r="AH143" s="659">
        <v>1.028</v>
      </c>
      <c r="AI143" s="659">
        <v>1.1140000000000001</v>
      </c>
      <c r="AJ143" s="659">
        <v>0.94299999999999995</v>
      </c>
      <c r="AK143" s="659">
        <v>0.94</v>
      </c>
      <c r="AL143" s="567">
        <f>'Datacom equip'!K21/10^3</f>
        <v>0.99399999999999999</v>
      </c>
      <c r="AM143" s="567">
        <f>'Datacom equip'!L21/10^3</f>
        <v>1.115</v>
      </c>
      <c r="AN143" s="567">
        <f>'Datacom equip'!M21/10^3</f>
        <v>0</v>
      </c>
      <c r="AO143" s="567">
        <f>'Datacom equip'!N21/10^3</f>
        <v>0</v>
      </c>
      <c r="AP143" s="567">
        <f>'Datacom equip'!O21/10^3</f>
        <v>0</v>
      </c>
      <c r="AQ143" s="567">
        <f>'Datacom equip'!P21/10^3</f>
        <v>0</v>
      </c>
      <c r="AR143" s="567">
        <f>'Datacom equip'!Q21/10^3</f>
        <v>0</v>
      </c>
      <c r="AS143" s="567">
        <f>'Datacom equip'!R21/10^3</f>
        <v>0</v>
      </c>
      <c r="AT143" s="567">
        <f>'Datacom equip'!S21/10^3</f>
        <v>0</v>
      </c>
      <c r="AU143" s="567">
        <f>'Datacom equip'!T21/10^3</f>
        <v>0</v>
      </c>
      <c r="AV143" s="567">
        <f>'Datacom equip'!U21/10^3</f>
        <v>0</v>
      </c>
      <c r="AW143" s="567">
        <f>'Datacom equip'!V21/10^3</f>
        <v>0</v>
      </c>
      <c r="BB143" s="308" t="e">
        <f>AW143/AS143-1</f>
        <v>#DIV/0!</v>
      </c>
    </row>
    <row r="144" spans="4:55">
      <c r="D144" s="27"/>
      <c r="E144" s="498" t="s">
        <v>19</v>
      </c>
      <c r="F144" s="570">
        <v>13.796664</v>
      </c>
      <c r="G144" s="570">
        <v>14.433555000000002</v>
      </c>
      <c r="H144" s="570">
        <v>14.848174999999999</v>
      </c>
      <c r="I144" s="570">
        <v>24.723703000000004</v>
      </c>
      <c r="J144" s="570">
        <v>24.510950999999999</v>
      </c>
      <c r="K144" s="570">
        <v>25.127827</v>
      </c>
      <c r="L144" s="570">
        <v>25.865422000000002</v>
      </c>
      <c r="M144" s="570">
        <v>26.773100000000003</v>
      </c>
      <c r="N144" s="570">
        <v>24.917959999999997</v>
      </c>
      <c r="O144" s="570">
        <v>25.729540000000004</v>
      </c>
      <c r="P144" s="570">
        <v>25.320499999999999</v>
      </c>
      <c r="Q144" s="570">
        <v>27.326839</v>
      </c>
      <c r="R144" s="570">
        <v>24.482127999999999</v>
      </c>
      <c r="S144" s="570">
        <v>25.718239999999998</v>
      </c>
      <c r="T144" s="570">
        <v>25.693574999999999</v>
      </c>
      <c r="U144" s="570">
        <v>26.513776</v>
      </c>
      <c r="V144" s="570">
        <v>23.923551000000003</v>
      </c>
      <c r="W144" s="570">
        <v>25.837162000000003</v>
      </c>
      <c r="X144" s="570">
        <v>25.464482999999998</v>
      </c>
      <c r="Y144" s="570">
        <v>27.109323000000003</v>
      </c>
      <c r="Z144" s="570">
        <v>24.800960999999997</v>
      </c>
      <c r="AA144" s="570">
        <v>26.316146</v>
      </c>
      <c r="AB144" s="570">
        <v>26.084898000000003</v>
      </c>
      <c r="AC144" s="570">
        <v>27.102388000000001</v>
      </c>
      <c r="AD144" s="570">
        <f t="shared" ref="AD144:AK144" si="68">SUM(AD130:AD143)</f>
        <v>25.502604284997858</v>
      </c>
      <c r="AE144" s="570">
        <f t="shared" si="68"/>
        <v>26.715280254422247</v>
      </c>
      <c r="AF144" s="570">
        <f t="shared" si="68"/>
        <v>27.501141141252166</v>
      </c>
      <c r="AG144" s="570">
        <f t="shared" si="68"/>
        <v>30.102988406755404</v>
      </c>
      <c r="AH144" s="570">
        <f t="shared" si="68"/>
        <v>27.258282267973858</v>
      </c>
      <c r="AI144" s="570">
        <f t="shared" si="68"/>
        <v>28.999511934359358</v>
      </c>
      <c r="AJ144" s="570">
        <f t="shared" si="68"/>
        <v>30.201477480672992</v>
      </c>
      <c r="AK144" s="570">
        <f t="shared" si="68"/>
        <v>33.751554335529967</v>
      </c>
      <c r="AL144" s="570">
        <f t="shared" ref="AL144:AQ144" si="69">SUM(AL130:AL143)</f>
        <v>30.992341488893093</v>
      </c>
      <c r="AM144" s="570">
        <f t="shared" si="69"/>
        <v>34.254704551114436</v>
      </c>
      <c r="AN144" s="570">
        <f t="shared" si="69"/>
        <v>0</v>
      </c>
      <c r="AO144" s="570">
        <f t="shared" si="69"/>
        <v>0</v>
      </c>
      <c r="AP144" s="570">
        <f t="shared" si="69"/>
        <v>0</v>
      </c>
      <c r="AQ144" s="570">
        <f t="shared" si="69"/>
        <v>0</v>
      </c>
      <c r="AR144" s="570">
        <f t="shared" ref="AR144:AS144" si="70">SUM(AR130:AR143)</f>
        <v>0</v>
      </c>
      <c r="AS144" s="570">
        <f t="shared" si="70"/>
        <v>0</v>
      </c>
      <c r="AT144" s="570">
        <f t="shared" ref="AT144:AU144" si="71">SUM(AT130:AT143)</f>
        <v>0</v>
      </c>
      <c r="AU144" s="570">
        <f t="shared" si="71"/>
        <v>0</v>
      </c>
      <c r="AV144" s="570">
        <f t="shared" ref="AV144:AW144" si="72">SUM(AV130:AV143)</f>
        <v>0</v>
      </c>
      <c r="AW144" s="570">
        <f t="shared" si="72"/>
        <v>0</v>
      </c>
      <c r="AX144" s="570" t="e">
        <f>SUM(BB130:BB143)</f>
        <v>#DIV/0!</v>
      </c>
      <c r="AY144" s="570" t="e">
        <f>SUM(BC130:BC143)</f>
        <v>#DIV/0!</v>
      </c>
      <c r="AZ144" s="570">
        <f t="shared" ref="AZ144:BA144" si="73">SUM(AZ130:AZ143)</f>
        <v>0</v>
      </c>
      <c r="BA144" s="570">
        <f t="shared" si="73"/>
        <v>0</v>
      </c>
    </row>
    <row r="145" spans="1:54">
      <c r="D145" s="7"/>
      <c r="E145" s="21" t="s">
        <v>148</v>
      </c>
      <c r="J145" s="5"/>
      <c r="K145" s="5"/>
      <c r="L145" s="5"/>
      <c r="M145" s="5">
        <f t="shared" ref="M145:AB145" si="74">M144/I144-1</f>
        <v>8.2891992352440047E-2</v>
      </c>
      <c r="N145" s="5">
        <f t="shared" si="74"/>
        <v>1.6605190063820885E-2</v>
      </c>
      <c r="O145" s="5">
        <f t="shared" si="74"/>
        <v>2.3946081768232652E-2</v>
      </c>
      <c r="P145" s="5">
        <f t="shared" si="74"/>
        <v>-2.1067585906775599E-2</v>
      </c>
      <c r="Q145" s="5">
        <f t="shared" si="74"/>
        <v>2.0682662822011588E-2</v>
      </c>
      <c r="R145" s="5">
        <f t="shared" si="74"/>
        <v>-1.7490677406978627E-2</v>
      </c>
      <c r="S145" s="5">
        <f t="shared" si="74"/>
        <v>-4.3918391078912045E-4</v>
      </c>
      <c r="T145" s="5">
        <f t="shared" si="74"/>
        <v>1.4734108726131012E-2</v>
      </c>
      <c r="U145" s="5">
        <f t="shared" si="74"/>
        <v>-2.9753276623029845E-2</v>
      </c>
      <c r="V145" s="5">
        <f t="shared" si="74"/>
        <v>-2.2815704582542673E-2</v>
      </c>
      <c r="W145" s="5">
        <f t="shared" si="74"/>
        <v>4.6240333708684744E-3</v>
      </c>
      <c r="X145" s="5">
        <f t="shared" si="74"/>
        <v>-8.9163146817833328E-3</v>
      </c>
      <c r="Y145" s="5">
        <f t="shared" si="74"/>
        <v>2.2461794955196179E-2</v>
      </c>
      <c r="Z145" s="5">
        <f t="shared" si="74"/>
        <v>3.6675575461184495E-2</v>
      </c>
      <c r="AA145" s="5">
        <f t="shared" si="74"/>
        <v>1.8538568593562843E-2</v>
      </c>
      <c r="AB145" s="5">
        <f t="shared" si="74"/>
        <v>2.4363934661465692E-2</v>
      </c>
      <c r="AC145" s="5">
        <f t="shared" ref="AC145:AH145" si="75">AC144/Y144-1</f>
        <v>-2.5581605265467822E-4</v>
      </c>
      <c r="AD145" s="5">
        <f t="shared" si="75"/>
        <v>2.8290971668309961E-2</v>
      </c>
      <c r="AE145" s="5">
        <f t="shared" si="75"/>
        <v>1.5166896186935785E-2</v>
      </c>
      <c r="AF145" s="5">
        <f t="shared" si="75"/>
        <v>5.4293604723014921E-2</v>
      </c>
      <c r="AG145" s="5">
        <f>AG144/AC144-1</f>
        <v>0.11071350638015387</v>
      </c>
      <c r="AH145" s="5">
        <f t="shared" si="75"/>
        <v>6.8843086116063601E-2</v>
      </c>
      <c r="AI145" s="5">
        <f t="shared" ref="AI145:AW145" si="76">AI144/AE144-1</f>
        <v>8.5502815549127309E-2</v>
      </c>
      <c r="AJ145" s="5">
        <f t="shared" si="76"/>
        <v>9.8189974210571185E-2</v>
      </c>
      <c r="AK145" s="5">
        <f t="shared" si="76"/>
        <v>0.12120278158017661</v>
      </c>
      <c r="AL145" s="5">
        <f t="shared" si="76"/>
        <v>0.13698806051716739</v>
      </c>
      <c r="AM145" s="5">
        <f t="shared" si="76"/>
        <v>0.18121658835673693</v>
      </c>
      <c r="AN145" s="5">
        <f t="shared" si="76"/>
        <v>-1</v>
      </c>
      <c r="AO145" s="5">
        <f t="shared" si="76"/>
        <v>-1</v>
      </c>
      <c r="AP145" s="5">
        <f t="shared" si="76"/>
        <v>-1</v>
      </c>
      <c r="AQ145" s="5">
        <f t="shared" si="76"/>
        <v>-1</v>
      </c>
      <c r="AR145" s="5" t="e">
        <f t="shared" si="76"/>
        <v>#DIV/0!</v>
      </c>
      <c r="AS145" s="5" t="e">
        <f t="shared" si="76"/>
        <v>#DIV/0!</v>
      </c>
      <c r="AT145" s="5" t="e">
        <f t="shared" si="76"/>
        <v>#DIV/0!</v>
      </c>
      <c r="AU145" s="5" t="e">
        <f t="shared" si="76"/>
        <v>#DIV/0!</v>
      </c>
      <c r="AV145" s="5" t="e">
        <f>AV144/AR144-1</f>
        <v>#DIV/0!</v>
      </c>
      <c r="AW145" s="5" t="e">
        <f t="shared" si="76"/>
        <v>#DIV/0!</v>
      </c>
      <c r="AX145" s="5" t="e">
        <f t="shared" ref="AX145" si="77">AX144/AT144-1</f>
        <v>#DIV/0!</v>
      </c>
      <c r="AY145" s="5" t="e">
        <f t="shared" ref="AY145" si="78">AY144/AU144-1</f>
        <v>#DIV/0!</v>
      </c>
      <c r="AZ145" s="5" t="e">
        <f t="shared" ref="AZ145" si="79">AZ144/AV144-1</f>
        <v>#DIV/0!</v>
      </c>
      <c r="BA145" s="5" t="e">
        <f t="shared" ref="BA145" si="80">BA144/AW144-1</f>
        <v>#DIV/0!</v>
      </c>
      <c r="BB145" s="21" t="s">
        <v>148</v>
      </c>
    </row>
    <row r="146" spans="1:54">
      <c r="D146" s="7"/>
      <c r="E146" s="21" t="s">
        <v>384</v>
      </c>
      <c r="J146" s="5"/>
      <c r="K146" s="5"/>
      <c r="L146" s="5"/>
      <c r="M146" s="5">
        <f>M144/L144-1</f>
        <v>3.5092332922308511E-2</v>
      </c>
      <c r="N146" s="5">
        <f t="shared" ref="N146:AW146" si="81">N144/M144-1</f>
        <v>-6.9291191531798968E-2</v>
      </c>
      <c r="O146" s="5">
        <f t="shared" si="81"/>
        <v>3.2570081981029286E-2</v>
      </c>
      <c r="P146" s="5">
        <f t="shared" si="81"/>
        <v>-1.5897680253902924E-2</v>
      </c>
      <c r="Q146" s="5">
        <f t="shared" si="81"/>
        <v>7.923773227226949E-2</v>
      </c>
      <c r="R146" s="5">
        <f t="shared" si="81"/>
        <v>-0.10409952647651632</v>
      </c>
      <c r="S146" s="5">
        <f t="shared" si="81"/>
        <v>5.0490382208605356E-2</v>
      </c>
      <c r="T146" s="5">
        <f t="shared" si="81"/>
        <v>-9.5904696433346537E-4</v>
      </c>
      <c r="U146" s="5">
        <f t="shared" si="81"/>
        <v>3.1922416401765741E-2</v>
      </c>
      <c r="V146" s="5">
        <f t="shared" si="81"/>
        <v>-9.769355372090327E-2</v>
      </c>
      <c r="W146" s="5">
        <f t="shared" si="81"/>
        <v>7.998858530658759E-2</v>
      </c>
      <c r="X146" s="5">
        <f t="shared" si="81"/>
        <v>-1.4424146119453973E-2</v>
      </c>
      <c r="Y146" s="5">
        <f t="shared" si="81"/>
        <v>6.4593496753890811E-2</v>
      </c>
      <c r="Z146" s="5">
        <f t="shared" si="81"/>
        <v>-8.5150116068925974E-2</v>
      </c>
      <c r="AA146" s="5">
        <f t="shared" si="81"/>
        <v>6.1093801970012462E-2</v>
      </c>
      <c r="AB146" s="5">
        <f t="shared" si="81"/>
        <v>-8.787304949592456E-3</v>
      </c>
      <c r="AC146" s="5">
        <f t="shared" si="81"/>
        <v>3.9006861364763612E-2</v>
      </c>
      <c r="AD146" s="5">
        <f t="shared" si="81"/>
        <v>-5.9027408027740647E-2</v>
      </c>
      <c r="AE146" s="5">
        <f t="shared" si="81"/>
        <v>4.7551064035360469E-2</v>
      </c>
      <c r="AF146" s="5">
        <f t="shared" si="81"/>
        <v>2.941615732067171E-2</v>
      </c>
      <c r="AG146" s="5">
        <f t="shared" si="81"/>
        <v>9.4608701949477458E-2</v>
      </c>
      <c r="AH146" s="5">
        <f t="shared" si="81"/>
        <v>-9.449912747344269E-2</v>
      </c>
      <c r="AI146" s="5">
        <f t="shared" si="81"/>
        <v>6.387892124924166E-2</v>
      </c>
      <c r="AJ146" s="5">
        <f t="shared" si="81"/>
        <v>4.1447785363915468E-2</v>
      </c>
      <c r="AK146" s="5">
        <f t="shared" si="81"/>
        <v>0.11754646298773941</v>
      </c>
      <c r="AL146" s="5">
        <f t="shared" si="81"/>
        <v>-8.1750689737339788E-2</v>
      </c>
      <c r="AM146" s="5">
        <f t="shared" si="81"/>
        <v>0.10526352335755251</v>
      </c>
      <c r="AN146" s="5">
        <f t="shared" si="81"/>
        <v>-1</v>
      </c>
      <c r="AO146" s="5" t="e">
        <f t="shared" si="81"/>
        <v>#DIV/0!</v>
      </c>
      <c r="AP146" s="5" t="e">
        <f t="shared" si="81"/>
        <v>#DIV/0!</v>
      </c>
      <c r="AQ146" s="5" t="e">
        <f t="shared" si="81"/>
        <v>#DIV/0!</v>
      </c>
      <c r="AR146" s="5" t="e">
        <f t="shared" si="81"/>
        <v>#DIV/0!</v>
      </c>
      <c r="AS146" s="5" t="e">
        <f t="shared" si="81"/>
        <v>#DIV/0!</v>
      </c>
      <c r="AT146" s="5" t="e">
        <f t="shared" si="81"/>
        <v>#DIV/0!</v>
      </c>
      <c r="AU146" s="5" t="e">
        <f t="shared" si="81"/>
        <v>#DIV/0!</v>
      </c>
      <c r="AV146" s="5" t="e">
        <f>AV144/AU144-1</f>
        <v>#DIV/0!</v>
      </c>
      <c r="AW146" s="5" t="e">
        <f t="shared" si="81"/>
        <v>#DIV/0!</v>
      </c>
      <c r="AX146" s="5" t="e">
        <f t="shared" ref="AX146" si="82">AX144/AW144-1</f>
        <v>#DIV/0!</v>
      </c>
      <c r="AY146" s="5" t="e">
        <f t="shared" ref="AY146" si="83">AY144/AX144-1</f>
        <v>#DIV/0!</v>
      </c>
      <c r="AZ146" s="5" t="e">
        <f t="shared" ref="AZ146" si="84">AZ144/AY144-1</f>
        <v>#DIV/0!</v>
      </c>
      <c r="BA146" s="5" t="e">
        <f t="shared" ref="BA146" si="85">BA144/AZ144-1</f>
        <v>#DIV/0!</v>
      </c>
      <c r="BB146" s="21" t="s">
        <v>384</v>
      </c>
    </row>
    <row r="147" spans="1:54">
      <c r="D147" s="7"/>
      <c r="E147" s="21"/>
      <c r="J147" s="5"/>
      <c r="K147" s="5"/>
      <c r="L147" s="5"/>
      <c r="M147" s="5"/>
      <c r="N147" s="5"/>
      <c r="O147" s="5"/>
      <c r="P147" s="5"/>
      <c r="Q147" s="5"/>
      <c r="R147" s="5"/>
      <c r="S147" s="5"/>
      <c r="T147" s="5"/>
      <c r="U147" s="5"/>
      <c r="V147" s="5"/>
      <c r="W147" s="5"/>
      <c r="X147" s="5"/>
      <c r="Y147" s="5"/>
      <c r="Z147" s="5"/>
      <c r="AA147" s="5"/>
      <c r="AB147" s="5"/>
      <c r="AC147" s="5"/>
      <c r="AD147" s="5"/>
      <c r="AE147" s="5"/>
      <c r="AF147" s="5"/>
      <c r="AG147" s="5"/>
      <c r="AH147" s="5"/>
      <c r="AI147" s="5"/>
      <c r="AJ147" s="5"/>
    </row>
    <row r="148" spans="1:54">
      <c r="D148" s="7"/>
      <c r="E148" s="21" t="s">
        <v>393</v>
      </c>
      <c r="J148" s="5"/>
      <c r="K148" s="5"/>
      <c r="L148" s="5"/>
      <c r="M148" s="5"/>
      <c r="N148" s="5"/>
      <c r="O148" s="5"/>
      <c r="P148" s="5"/>
      <c r="Q148" s="5"/>
      <c r="R148" s="5"/>
      <c r="S148" s="5"/>
      <c r="T148" s="5"/>
      <c r="U148" s="5" t="s">
        <v>393</v>
      </c>
      <c r="V148" s="5"/>
      <c r="W148" s="5"/>
      <c r="X148" s="5"/>
      <c r="Y148" s="5"/>
      <c r="Z148" s="5"/>
      <c r="AA148" s="5"/>
      <c r="AB148" s="5"/>
      <c r="AC148" s="5"/>
      <c r="AD148" s="5"/>
      <c r="AE148" s="5"/>
      <c r="AF148" s="5"/>
      <c r="AG148" s="5"/>
      <c r="AH148" s="5"/>
      <c r="AI148" s="5"/>
      <c r="AJ148" s="5"/>
    </row>
    <row r="149" spans="1:54">
      <c r="D149" s="7"/>
      <c r="E149" s="484" t="s">
        <v>394</v>
      </c>
      <c r="J149" s="5"/>
      <c r="K149" s="5"/>
      <c r="L149" s="5"/>
      <c r="M149" s="5"/>
      <c r="N149" s="5"/>
      <c r="O149" s="5"/>
      <c r="P149" s="5"/>
      <c r="Q149" s="5"/>
      <c r="R149" s="5"/>
      <c r="S149" s="5"/>
      <c r="T149" s="5"/>
      <c r="U149" s="5" t="s">
        <v>394</v>
      </c>
      <c r="V149" s="5">
        <v>0.91052683054052275</v>
      </c>
      <c r="W149" s="5">
        <v>0.65149700598802407</v>
      </c>
      <c r="X149" s="5">
        <v>0.52977121771217717</v>
      </c>
      <c r="Y149" s="5">
        <v>0.51167593189620608</v>
      </c>
      <c r="Z149" s="5">
        <v>0.5272125385002604</v>
      </c>
      <c r="AA149" s="5">
        <v>0.41807106598984767</v>
      </c>
      <c r="AB149" s="5">
        <v>0.39904671851180029</v>
      </c>
      <c r="AC149" s="5">
        <v>0.41476404844111148</v>
      </c>
      <c r="AD149" s="5">
        <v>0.35307262569832387</v>
      </c>
      <c r="AE149" s="5">
        <v>0.37426873670430361</v>
      </c>
      <c r="AF149" s="5">
        <v>0.33453333333333335</v>
      </c>
      <c r="AG149" s="5">
        <v>0.3362165201307008</v>
      </c>
      <c r="AH149" s="5">
        <v>0.38511560693641633</v>
      </c>
      <c r="AI149" s="5">
        <v>0.50800000000000001</v>
      </c>
      <c r="AJ149" s="5">
        <v>0.50800000000000001</v>
      </c>
      <c r="AK149" s="520"/>
      <c r="AL149" s="520"/>
    </row>
    <row r="150" spans="1:54">
      <c r="D150" s="7"/>
      <c r="E150" s="484" t="s">
        <v>395</v>
      </c>
      <c r="J150" s="5"/>
      <c r="K150" s="5"/>
      <c r="L150" s="5"/>
      <c r="M150" s="5"/>
      <c r="N150" s="5"/>
      <c r="O150" s="5"/>
      <c r="P150" s="5"/>
      <c r="Q150" s="5"/>
      <c r="R150" s="5"/>
      <c r="S150" s="5"/>
      <c r="T150" s="5"/>
      <c r="U150" s="5" t="s">
        <v>396</v>
      </c>
      <c r="V150" s="5">
        <v>0.12640852284367954</v>
      </c>
      <c r="W150" s="5">
        <v>6.9783549783549725E-2</v>
      </c>
      <c r="X150" s="5">
        <v>-0.10281002860508148</v>
      </c>
      <c r="Y150" s="5">
        <v>-0.13293552129951924</v>
      </c>
      <c r="Z150" s="5">
        <v>-8.1847944707166165E-2</v>
      </c>
      <c r="AA150" s="5">
        <v>-2.4927160893493006E-2</v>
      </c>
      <c r="AB150" s="5">
        <v>0.13353338334583631</v>
      </c>
      <c r="AC150" s="5">
        <v>0.23800420569680747</v>
      </c>
      <c r="AD150" s="5">
        <v>-1.5847860538827918E-3</v>
      </c>
      <c r="AE150" s="5">
        <v>-4.5982735723771428E-2</v>
      </c>
      <c r="AF150" s="5">
        <v>2.5810721376571921E-2</v>
      </c>
      <c r="AG150" s="5">
        <v>9.8826436071648427E-3</v>
      </c>
      <c r="AH150" s="5">
        <v>3.4920634920635019E-2</v>
      </c>
      <c r="AI150" s="5">
        <v>-3.8280842178528562E-3</v>
      </c>
      <c r="AJ150" s="5">
        <v>-5.5161290322580769E-2</v>
      </c>
      <c r="AK150" s="520"/>
      <c r="AL150" s="520"/>
    </row>
    <row r="151" spans="1:54">
      <c r="D151" s="7"/>
      <c r="E151" s="484" t="s">
        <v>396</v>
      </c>
      <c r="J151" s="5"/>
      <c r="K151" s="5"/>
      <c r="L151" s="5"/>
      <c r="M151" s="5"/>
      <c r="N151" s="5"/>
      <c r="O151" s="5"/>
      <c r="P151" s="5"/>
      <c r="Q151" s="5"/>
      <c r="R151" s="5"/>
      <c r="S151" s="5"/>
      <c r="T151" s="5"/>
      <c r="U151" s="5" t="s">
        <v>395</v>
      </c>
      <c r="V151" s="5">
        <v>-9.5794392523364524E-2</v>
      </c>
      <c r="W151" s="5">
        <v>-7.122370936902489E-2</v>
      </c>
      <c r="X151" s="5">
        <v>-4.6010768477728781E-2</v>
      </c>
      <c r="Y151" s="5">
        <v>1.3210798391728895E-2</v>
      </c>
      <c r="Z151" s="5">
        <v>3.3074935400516869E-2</v>
      </c>
      <c r="AA151" s="5">
        <v>2.5218733916623881E-2</v>
      </c>
      <c r="AB151" s="5">
        <v>-8.0041046690610518E-2</v>
      </c>
      <c r="AC151" s="5">
        <v>4.5918367346938771E-2</v>
      </c>
      <c r="AD151" s="5">
        <v>-5.2526263131565831E-2</v>
      </c>
      <c r="AE151" s="5">
        <v>-5.8232931726907577E-2</v>
      </c>
      <c r="AF151" s="5">
        <v>0.16508644729503619</v>
      </c>
      <c r="AG151" s="5">
        <v>-1.5176151761517653E-2</v>
      </c>
      <c r="AH151" s="5">
        <v>7.2861668426610349E-2</v>
      </c>
      <c r="AI151" s="5">
        <v>9.0618336886993944E-3</v>
      </c>
      <c r="AJ151" s="5"/>
      <c r="AK151" s="538" t="s">
        <v>397</v>
      </c>
    </row>
    <row r="152" spans="1:54" ht="18">
      <c r="A152" s="46"/>
      <c r="B152" s="73" t="s">
        <v>332</v>
      </c>
      <c r="C152" s="46"/>
      <c r="D152" s="74"/>
      <c r="E152" s="46"/>
      <c r="F152" s="46"/>
      <c r="G152" s="46"/>
      <c r="H152" s="46"/>
      <c r="I152" s="46"/>
      <c r="J152" s="46"/>
      <c r="K152" s="46"/>
      <c r="L152" s="46"/>
      <c r="M152" s="46"/>
      <c r="N152" s="46"/>
      <c r="O152" s="96" t="s">
        <v>628</v>
      </c>
      <c r="P152" s="936"/>
      <c r="Q152" s="936"/>
      <c r="R152" s="46"/>
      <c r="S152" s="46"/>
      <c r="T152" s="46"/>
      <c r="U152" s="46"/>
      <c r="V152" s="46"/>
      <c r="W152" s="46"/>
      <c r="X152" s="46"/>
      <c r="Y152" s="46"/>
      <c r="Z152" s="46"/>
      <c r="AA152" s="46"/>
      <c r="AB152" s="46"/>
      <c r="AC152" s="46"/>
      <c r="AD152" s="46"/>
      <c r="AE152" s="46"/>
      <c r="AF152" s="46"/>
      <c r="AG152" s="46"/>
      <c r="AH152" s="46"/>
      <c r="AI152" s="46"/>
      <c r="AJ152" s="46"/>
      <c r="AK152" s="46"/>
      <c r="AL152" s="46"/>
      <c r="AM152" s="46"/>
      <c r="AN152" s="46"/>
      <c r="AO152" s="46"/>
      <c r="AP152" s="46"/>
      <c r="AQ152" s="46"/>
      <c r="AR152" s="46"/>
      <c r="AS152" s="46"/>
      <c r="AT152" s="46"/>
      <c r="AU152" s="46"/>
      <c r="AV152" s="46"/>
      <c r="AW152" s="46"/>
      <c r="AX152" s="46"/>
      <c r="AY152" s="46"/>
      <c r="AZ152" s="46"/>
      <c r="BA152" s="46"/>
    </row>
    <row r="153" spans="1:54">
      <c r="D153" s="7"/>
    </row>
    <row r="154" spans="1:54">
      <c r="D154" s="7"/>
    </row>
    <row r="155" spans="1:54">
      <c r="D155" s="20" t="s">
        <v>26</v>
      </c>
    </row>
    <row r="156" spans="1:54">
      <c r="D156" s="7"/>
    </row>
    <row r="157" spans="1:54">
      <c r="D157" s="7"/>
    </row>
    <row r="158" spans="1:54" ht="14.5">
      <c r="B158" s="60" t="s">
        <v>45</v>
      </c>
      <c r="C158" s="51"/>
      <c r="D158" s="7"/>
    </row>
    <row r="159" spans="1:54" ht="13">
      <c r="B159" s="318" t="s">
        <v>317</v>
      </c>
      <c r="C159" s="51"/>
      <c r="D159" s="7"/>
    </row>
    <row r="160" spans="1:54" ht="14.5">
      <c r="B160" s="71" t="s">
        <v>319</v>
      </c>
      <c r="C160" s="51"/>
      <c r="D160" s="7"/>
    </row>
    <row r="161" spans="2:53" ht="14.5">
      <c r="B161" s="71" t="s">
        <v>320</v>
      </c>
      <c r="C161" s="51"/>
      <c r="D161" s="7"/>
    </row>
    <row r="162" spans="2:53" ht="14.5">
      <c r="B162" s="71" t="s">
        <v>321</v>
      </c>
      <c r="C162" s="51"/>
      <c r="D162" s="7"/>
      <c r="AH162" s="17"/>
      <c r="AI162" s="17"/>
    </row>
    <row r="163" spans="2:53" ht="14.5">
      <c r="B163" s="71" t="s">
        <v>337</v>
      </c>
      <c r="C163" s="51"/>
      <c r="D163" s="7"/>
    </row>
    <row r="164" spans="2:53" ht="14.5">
      <c r="B164" s="71" t="s">
        <v>339</v>
      </c>
      <c r="C164" s="51"/>
      <c r="D164" s="7"/>
    </row>
    <row r="165" spans="2:53" ht="14.5">
      <c r="B165" s="71" t="s">
        <v>322</v>
      </c>
      <c r="C165" s="51"/>
      <c r="D165" s="7"/>
    </row>
    <row r="166" spans="2:53" ht="14.5">
      <c r="B166" s="71" t="s">
        <v>324</v>
      </c>
      <c r="C166" s="51"/>
      <c r="D166" s="7"/>
    </row>
    <row r="167" spans="2:53" ht="14.5">
      <c r="B167" s="71" t="s">
        <v>341</v>
      </c>
      <c r="C167" s="51"/>
      <c r="D167" s="7"/>
    </row>
    <row r="168" spans="2:53" ht="14.5">
      <c r="B168" s="71" t="s">
        <v>340</v>
      </c>
      <c r="C168" s="51"/>
      <c r="D168" s="7"/>
    </row>
    <row r="169" spans="2:53" ht="14.5">
      <c r="B169" s="71" t="s">
        <v>325</v>
      </c>
      <c r="C169" s="51"/>
      <c r="D169" s="7"/>
    </row>
    <row r="170" spans="2:53" ht="14.5">
      <c r="B170" s="71" t="s">
        <v>326</v>
      </c>
      <c r="C170" s="51"/>
      <c r="D170" s="7"/>
    </row>
    <row r="171" spans="2:53" ht="14.5">
      <c r="B171" s="71" t="s">
        <v>327</v>
      </c>
      <c r="C171" s="51"/>
      <c r="D171" s="7"/>
      <c r="P171" s="3">
        <v>2010</v>
      </c>
      <c r="Q171" s="3">
        <v>2011</v>
      </c>
      <c r="R171" s="3">
        <v>2012</v>
      </c>
      <c r="S171" s="3">
        <v>2013</v>
      </c>
      <c r="T171" s="3">
        <v>2014</v>
      </c>
      <c r="U171" s="3">
        <v>2015</v>
      </c>
      <c r="V171" s="3">
        <v>2016</v>
      </c>
      <c r="W171" s="3">
        <v>2017</v>
      </c>
      <c r="X171" s="3">
        <v>2018</v>
      </c>
      <c r="Y171" s="3">
        <v>2019</v>
      </c>
    </row>
    <row r="172" spans="2:53" ht="14.5">
      <c r="B172" s="71" t="s">
        <v>328</v>
      </c>
      <c r="D172" s="7"/>
      <c r="P172" s="17">
        <v>72035.203999999983</v>
      </c>
      <c r="Q172" s="17">
        <v>76536.979555555561</v>
      </c>
      <c r="R172" s="17">
        <v>78506.996000000014</v>
      </c>
      <c r="S172" s="17">
        <v>84745.414999999979</v>
      </c>
      <c r="T172" s="17">
        <v>88108.50900000002</v>
      </c>
      <c r="U172" s="17">
        <v>82804.24000000002</v>
      </c>
      <c r="V172" s="17">
        <f>SUM(AD177:AG177)</f>
        <v>69778.399999999994</v>
      </c>
      <c r="W172" s="17">
        <f>SUM(AH177:AK177)</f>
        <v>73095.255999999994</v>
      </c>
      <c r="X172" s="17">
        <f>SUM(AL177:AO177)</f>
        <v>49612.65</v>
      </c>
      <c r="Y172" s="17">
        <f>SUM(AP177:AS177)</f>
        <v>0</v>
      </c>
    </row>
    <row r="173" spans="2:53">
      <c r="D173" s="7"/>
      <c r="P173" t="s">
        <v>526</v>
      </c>
    </row>
    <row r="174" spans="2:53">
      <c r="D174" s="7"/>
      <c r="H174" t="s">
        <v>18</v>
      </c>
      <c r="I174" s="18">
        <f>(Y172/P172)^(1/9)-1</f>
        <v>-1</v>
      </c>
      <c r="P174" t="s">
        <v>484</v>
      </c>
    </row>
    <row r="175" spans="2:53">
      <c r="D175" s="7"/>
      <c r="V175" s="18"/>
    </row>
    <row r="176" spans="2:53">
      <c r="D176" s="7"/>
      <c r="E176" s="9"/>
      <c r="F176" s="10" t="s">
        <v>115</v>
      </c>
      <c r="G176" s="10" t="s">
        <v>116</v>
      </c>
      <c r="H176" s="10" t="s">
        <v>117</v>
      </c>
      <c r="I176" s="10" t="s">
        <v>118</v>
      </c>
      <c r="J176" s="10" t="s">
        <v>119</v>
      </c>
      <c r="K176" s="10" t="s">
        <v>120</v>
      </c>
      <c r="L176" s="10" t="s">
        <v>121</v>
      </c>
      <c r="M176" s="10" t="s">
        <v>122</v>
      </c>
      <c r="N176" s="10" t="s">
        <v>101</v>
      </c>
      <c r="O176" s="10" t="s">
        <v>102</v>
      </c>
      <c r="P176" s="10" t="s">
        <v>103</v>
      </c>
      <c r="Q176" s="10" t="s">
        <v>104</v>
      </c>
      <c r="R176" s="10" t="s">
        <v>105</v>
      </c>
      <c r="S176" s="10" t="s">
        <v>106</v>
      </c>
      <c r="T176" s="10" t="s">
        <v>107</v>
      </c>
      <c r="U176" s="10" t="s">
        <v>108</v>
      </c>
      <c r="V176" s="10" t="s">
        <v>109</v>
      </c>
      <c r="W176" s="10" t="s">
        <v>110</v>
      </c>
      <c r="X176" s="10" t="s">
        <v>111</v>
      </c>
      <c r="Y176" s="10" t="s">
        <v>112</v>
      </c>
      <c r="Z176" s="10" t="s">
        <v>113</v>
      </c>
      <c r="AA176" s="10" t="s">
        <v>114</v>
      </c>
      <c r="AB176" s="10" t="s">
        <v>123</v>
      </c>
      <c r="AC176" s="10" t="s">
        <v>124</v>
      </c>
      <c r="AD176" s="10" t="s">
        <v>125</v>
      </c>
      <c r="AE176" s="10" t="s">
        <v>126</v>
      </c>
      <c r="AF176" s="10" t="s">
        <v>127</v>
      </c>
      <c r="AG176" s="10" t="s">
        <v>128</v>
      </c>
      <c r="AH176" s="10" t="s">
        <v>129</v>
      </c>
      <c r="AI176" s="10" t="s">
        <v>130</v>
      </c>
      <c r="AJ176" s="10" t="s">
        <v>131</v>
      </c>
      <c r="AK176" s="10" t="s">
        <v>132</v>
      </c>
      <c r="AL176" s="10" t="s">
        <v>133</v>
      </c>
      <c r="AM176" s="10" t="s">
        <v>134</v>
      </c>
      <c r="AN176" s="10" t="s">
        <v>135</v>
      </c>
      <c r="AO176" s="10" t="s">
        <v>136</v>
      </c>
      <c r="AP176" s="10" t="s">
        <v>137</v>
      </c>
      <c r="AQ176" s="10" t="s">
        <v>138</v>
      </c>
      <c r="AR176" s="10" t="s">
        <v>139</v>
      </c>
      <c r="AS176" s="10" t="s">
        <v>140</v>
      </c>
      <c r="AT176" s="10" t="s">
        <v>141</v>
      </c>
      <c r="AU176" s="10" t="s">
        <v>142</v>
      </c>
      <c r="AV176" s="10" t="s">
        <v>143</v>
      </c>
      <c r="AW176" s="10" t="s">
        <v>144</v>
      </c>
      <c r="AX176" s="10" t="s">
        <v>633</v>
      </c>
      <c r="AY176" s="10" t="s">
        <v>634</v>
      </c>
      <c r="AZ176" s="10" t="s">
        <v>635</v>
      </c>
      <c r="BA176" s="10" t="s">
        <v>636</v>
      </c>
    </row>
    <row r="177" spans="1:54">
      <c r="D177" s="7"/>
      <c r="E177" s="27" t="s">
        <v>14</v>
      </c>
      <c r="F177" s="79"/>
      <c r="G177" s="79"/>
      <c r="H177" s="79"/>
      <c r="I177" s="79"/>
      <c r="J177" s="79"/>
      <c r="K177" s="79"/>
      <c r="L177" s="79"/>
      <c r="M177" s="79"/>
      <c r="N177" s="79"/>
      <c r="O177" s="79"/>
      <c r="P177" s="79"/>
      <c r="Q177" s="79"/>
      <c r="R177" s="79"/>
      <c r="S177" s="79"/>
      <c r="T177" s="79"/>
      <c r="U177" s="79"/>
      <c r="V177" s="79"/>
      <c r="W177" s="79"/>
      <c r="X177" s="79"/>
      <c r="Y177" s="79"/>
      <c r="Z177" s="79"/>
      <c r="AA177" s="79"/>
      <c r="AB177" s="79">
        <v>25401.250813125695</v>
      </c>
      <c r="AC177" s="79">
        <v>25285.464013690384</v>
      </c>
      <c r="AD177" s="565">
        <f>'Semiconductor vendors'!C26</f>
        <v>16337.399999999998</v>
      </c>
      <c r="AE177" s="565">
        <f>'Semiconductor vendors'!D26</f>
        <v>17218.55</v>
      </c>
      <c r="AF177" s="565">
        <f>'Semiconductor vendors'!E26</f>
        <v>18219.05</v>
      </c>
      <c r="AG177" s="565">
        <f>'Semiconductor vendors'!F26</f>
        <v>18003.400000000001</v>
      </c>
      <c r="AH177" s="565">
        <f>'Semiconductor vendors'!G26</f>
        <v>16795.491999999998</v>
      </c>
      <c r="AI177" s="565">
        <f>'Semiconductor vendors'!H26</f>
        <v>17357.2</v>
      </c>
      <c r="AJ177" s="565">
        <f>'Semiconductor vendors'!I26</f>
        <v>18792.964</v>
      </c>
      <c r="AK177" s="565">
        <f>'Semiconductor vendors'!J26</f>
        <v>20149.599999999999</v>
      </c>
      <c r="AL177" s="565">
        <f>'Semiconductor vendors'!K26</f>
        <v>24367.724000000002</v>
      </c>
      <c r="AM177" s="565">
        <f>'Semiconductor vendors'!L26</f>
        <v>25244.925999999999</v>
      </c>
      <c r="AN177" s="565">
        <f>'Semiconductor vendors'!M26</f>
        <v>0</v>
      </c>
      <c r="AO177" s="565">
        <f>'Semiconductor vendors'!N26</f>
        <v>0</v>
      </c>
      <c r="AP177" s="565">
        <f>'Semiconductor vendors'!O26</f>
        <v>0</v>
      </c>
      <c r="AQ177" s="565">
        <f>'Semiconductor vendors'!P26</f>
        <v>0</v>
      </c>
      <c r="AR177" s="565">
        <f>'Semiconductor vendors'!Q26</f>
        <v>0</v>
      </c>
      <c r="AS177" s="565">
        <f>'Semiconductor vendors'!R26</f>
        <v>0</v>
      </c>
      <c r="AT177" s="565">
        <f>'Semiconductor vendors'!S26</f>
        <v>0</v>
      </c>
      <c r="AU177" s="565">
        <f>'Semiconductor vendors'!T26</f>
        <v>0</v>
      </c>
      <c r="AV177" s="565">
        <f>'Semiconductor vendors'!U26</f>
        <v>0</v>
      </c>
      <c r="AW177" s="565">
        <f>'Semiconductor vendors'!V26</f>
        <v>0</v>
      </c>
    </row>
    <row r="178" spans="1:54">
      <c r="D178" s="7"/>
      <c r="S178" s="42"/>
      <c r="T178" s="42"/>
      <c r="U178" s="42"/>
      <c r="V178" s="42"/>
      <c r="W178" s="42"/>
      <c r="X178" s="42"/>
      <c r="Y178" s="42"/>
      <c r="Z178" s="42"/>
      <c r="AA178" s="42"/>
      <c r="AB178" s="42"/>
      <c r="AC178" s="42"/>
      <c r="AD178" s="42"/>
      <c r="AE178" s="92" t="s">
        <v>383</v>
      </c>
      <c r="AF178" s="92"/>
      <c r="AG178" s="42">
        <f t="shared" ref="AG178:AO178" si="86">AG177/AF177-1</f>
        <v>-1.1836511782996273E-2</v>
      </c>
      <c r="AH178" s="42">
        <f t="shared" si="86"/>
        <v>-6.7093326816046073E-2</v>
      </c>
      <c r="AI178" s="42">
        <f t="shared" si="86"/>
        <v>3.3443974133059218E-2</v>
      </c>
      <c r="AJ178" s="42">
        <f t="shared" si="86"/>
        <v>8.2718641255502101E-2</v>
      </c>
      <c r="AK178" s="42">
        <f t="shared" si="86"/>
        <v>7.2188506294164068E-2</v>
      </c>
      <c r="AL178" s="42">
        <f t="shared" si="86"/>
        <v>0.20934033429944043</v>
      </c>
      <c r="AM178" s="42">
        <f t="shared" si="86"/>
        <v>3.5998520009500989E-2</v>
      </c>
      <c r="AN178" s="42">
        <f t="shared" si="86"/>
        <v>-1</v>
      </c>
      <c r="AO178" s="42" t="e">
        <f t="shared" si="86"/>
        <v>#DIV/0!</v>
      </c>
      <c r="AP178" s="42" t="e">
        <f t="shared" ref="AP178:AW178" si="87">AP177/AO177-1</f>
        <v>#DIV/0!</v>
      </c>
      <c r="AQ178" s="42" t="e">
        <f t="shared" si="87"/>
        <v>#DIV/0!</v>
      </c>
      <c r="AR178" s="42" t="e">
        <f t="shared" si="87"/>
        <v>#DIV/0!</v>
      </c>
      <c r="AS178" s="42" t="e">
        <f t="shared" si="87"/>
        <v>#DIV/0!</v>
      </c>
      <c r="AT178" s="42" t="e">
        <f t="shared" si="87"/>
        <v>#DIV/0!</v>
      </c>
      <c r="AU178" s="42" t="e">
        <f t="shared" si="87"/>
        <v>#DIV/0!</v>
      </c>
      <c r="AV178" s="42" t="e">
        <f t="shared" si="87"/>
        <v>#DIV/0!</v>
      </c>
      <c r="AW178" s="42" t="e">
        <f t="shared" si="87"/>
        <v>#DIV/0!</v>
      </c>
      <c r="BB178" s="92" t="str">
        <f>AE178</f>
        <v>Sequential</v>
      </c>
    </row>
    <row r="179" spans="1:54">
      <c r="D179" s="7"/>
      <c r="K179" s="92"/>
      <c r="L179" s="92"/>
      <c r="S179" s="92"/>
      <c r="T179" s="92"/>
      <c r="U179" s="92"/>
      <c r="V179" s="92"/>
      <c r="W179" s="92"/>
      <c r="X179" s="92"/>
      <c r="Y179" s="92"/>
      <c r="Z179" s="92"/>
      <c r="AA179" s="92"/>
      <c r="AB179" s="92"/>
      <c r="AC179" s="92"/>
      <c r="AD179" s="92"/>
      <c r="AE179" s="42" t="s">
        <v>148</v>
      </c>
      <c r="AF179" s="42">
        <f t="shared" ref="AF179:AW179" si="88">AF177/AB177-1</f>
        <v>-0.28274988763208486</v>
      </c>
      <c r="AG179" s="42">
        <f t="shared" si="88"/>
        <v>-0.28799408267721061</v>
      </c>
      <c r="AH179" s="42">
        <f t="shared" si="88"/>
        <v>2.8039467724362499E-2</v>
      </c>
      <c r="AI179" s="42">
        <f t="shared" si="88"/>
        <v>8.0523621326999972E-3</v>
      </c>
      <c r="AJ179" s="42">
        <f t="shared" si="88"/>
        <v>3.1500764309884577E-2</v>
      </c>
      <c r="AK179" s="42">
        <f t="shared" si="88"/>
        <v>0.11921081573480552</v>
      </c>
      <c r="AL179" s="42">
        <f t="shared" si="88"/>
        <v>0.45084907307270328</v>
      </c>
      <c r="AM179" s="42">
        <f t="shared" si="88"/>
        <v>0.45443539280529111</v>
      </c>
      <c r="AN179" s="42">
        <f t="shared" si="88"/>
        <v>-1</v>
      </c>
      <c r="AO179" s="42">
        <f t="shared" si="88"/>
        <v>-1</v>
      </c>
      <c r="AP179" s="42">
        <f t="shared" si="88"/>
        <v>-1</v>
      </c>
      <c r="AQ179" s="42">
        <f t="shared" si="88"/>
        <v>-1</v>
      </c>
      <c r="AR179" s="42" t="e">
        <f t="shared" si="88"/>
        <v>#DIV/0!</v>
      </c>
      <c r="AS179" s="42" t="e">
        <f t="shared" si="88"/>
        <v>#DIV/0!</v>
      </c>
      <c r="AT179" s="42" t="e">
        <f t="shared" si="88"/>
        <v>#DIV/0!</v>
      </c>
      <c r="AU179" s="42" t="e">
        <f t="shared" si="88"/>
        <v>#DIV/0!</v>
      </c>
      <c r="AV179" s="42" t="e">
        <f t="shared" si="88"/>
        <v>#DIV/0!</v>
      </c>
      <c r="AW179" s="42" t="e">
        <f t="shared" si="88"/>
        <v>#DIV/0!</v>
      </c>
      <c r="BB179" s="92" t="str">
        <f>AE179</f>
        <v>Y-o-Y</v>
      </c>
    </row>
    <row r="180" spans="1:54">
      <c r="C180" s="21"/>
      <c r="D180" s="20"/>
      <c r="S180" s="42"/>
      <c r="T180" s="42"/>
      <c r="U180" s="42"/>
      <c r="V180" s="42"/>
      <c r="W180" s="42"/>
      <c r="X180" s="42"/>
      <c r="Y180" s="42"/>
      <c r="Z180" s="42"/>
      <c r="AA180" s="42"/>
      <c r="AB180" s="42"/>
      <c r="AC180" s="42"/>
      <c r="AD180" s="42"/>
    </row>
    <row r="181" spans="1:54" ht="18">
      <c r="A181" s="46"/>
      <c r="B181" s="73" t="s">
        <v>0</v>
      </c>
      <c r="C181" s="46"/>
      <c r="D181" s="74"/>
      <c r="E181" s="46"/>
      <c r="F181" s="46"/>
      <c r="G181" s="46"/>
      <c r="H181" s="46"/>
      <c r="I181" s="46"/>
      <c r="J181" s="46"/>
      <c r="K181" s="46"/>
      <c r="L181" s="46"/>
      <c r="M181" s="46"/>
      <c r="N181" s="46"/>
      <c r="O181" s="96" t="s">
        <v>664</v>
      </c>
      <c r="P181" s="936"/>
      <c r="Q181" s="936"/>
      <c r="R181" s="96"/>
      <c r="S181" s="96"/>
      <c r="T181" s="46"/>
      <c r="U181" s="46"/>
      <c r="V181" s="46"/>
      <c r="W181" s="46"/>
      <c r="X181" s="46"/>
      <c r="Y181" s="46"/>
      <c r="Z181" s="46"/>
      <c r="AA181" s="46"/>
      <c r="AB181" s="46"/>
      <c r="AC181" s="46"/>
      <c r="AD181" s="46"/>
      <c r="AE181" s="46"/>
      <c r="AF181" s="46"/>
      <c r="AG181" s="46"/>
      <c r="AH181" s="46"/>
      <c r="AI181" s="46"/>
      <c r="AJ181" s="46"/>
      <c r="AK181" s="46"/>
      <c r="AL181" s="46"/>
      <c r="AM181" s="46"/>
      <c r="AN181" s="46"/>
      <c r="AO181" s="46"/>
      <c r="AP181" s="46"/>
      <c r="AQ181" s="46"/>
      <c r="AR181" s="46"/>
      <c r="AS181" s="46"/>
      <c r="AT181" s="46"/>
      <c r="AU181" s="46"/>
      <c r="AV181" s="46"/>
      <c r="AW181" s="46"/>
      <c r="AX181" s="46"/>
      <c r="AY181" s="46"/>
      <c r="AZ181" s="46"/>
      <c r="BA181" s="46"/>
    </row>
    <row r="182" spans="1:54">
      <c r="D182" s="7"/>
      <c r="AC182" s="42"/>
    </row>
    <row r="183" spans="1:54">
      <c r="D183" s="7"/>
    </row>
    <row r="184" spans="1:54">
      <c r="D184" s="20" t="s">
        <v>26</v>
      </c>
      <c r="AP184" t="s">
        <v>424</v>
      </c>
    </row>
    <row r="185" spans="1:54">
      <c r="D185" s="7"/>
    </row>
    <row r="186" spans="1:54" ht="14.5">
      <c r="B186" s="60" t="s">
        <v>45</v>
      </c>
      <c r="D186" s="7"/>
    </row>
    <row r="187" spans="1:54" ht="14.5">
      <c r="B187" s="71" t="str">
        <f>'OC vendors'!B8</f>
        <v>II-VI Photonic Solutions</v>
      </c>
      <c r="C187" s="71"/>
      <c r="D187" s="7"/>
    </row>
    <row r="188" spans="1:54" ht="14.5">
      <c r="B188" s="71" t="str">
        <f>'OC vendors'!B9</f>
        <v>Acacia *</v>
      </c>
      <c r="C188" s="71"/>
      <c r="D188" s="7"/>
    </row>
    <row r="189" spans="1:54" ht="14.5">
      <c r="B189" s="71" t="str">
        <f>'OC vendors'!B10</f>
        <v>Accelink</v>
      </c>
      <c r="C189" s="71"/>
      <c r="D189" s="7"/>
    </row>
    <row r="190" spans="1:54" ht="14.5">
      <c r="B190" s="71" t="str">
        <f>'OC vendors'!B11</f>
        <v>Applied Optoelectronics</v>
      </c>
      <c r="C190" s="71"/>
      <c r="D190" s="7"/>
    </row>
    <row r="191" spans="1:54" ht="14.5">
      <c r="B191" s="71" t="str">
        <f>'OC vendors'!B13</f>
        <v>Eoptolink</v>
      </c>
      <c r="C191" s="71"/>
      <c r="D191" s="7"/>
      <c r="AH191" s="17"/>
      <c r="AI191" s="17"/>
    </row>
    <row r="192" spans="1:54" ht="14.5">
      <c r="B192" s="71" t="str">
        <f>'OC vendors'!B15</f>
        <v>Hisense</v>
      </c>
      <c r="C192" s="71"/>
      <c r="D192" s="7"/>
    </row>
    <row r="193" spans="2:55" ht="14.5">
      <c r="B193" s="71" t="str">
        <f>'OC vendors'!B16</f>
        <v>HGG</v>
      </c>
      <c r="C193" s="71"/>
      <c r="D193" s="7"/>
    </row>
    <row r="194" spans="2:55" ht="14.5">
      <c r="B194" s="71" t="str">
        <f>'OC vendors'!B17</f>
        <v>Innolight</v>
      </c>
      <c r="C194" s="71"/>
      <c r="D194" s="7"/>
    </row>
    <row r="195" spans="2:55" ht="14.5">
      <c r="B195" s="71" t="str">
        <f>'OC vendors'!B18</f>
        <v>Lumentum (optical comm)</v>
      </c>
      <c r="C195" s="71"/>
      <c r="D195" s="7"/>
    </row>
    <row r="196" spans="2:55" ht="14.5">
      <c r="B196" s="71" t="str">
        <f>'OC vendors'!B19</f>
        <v>NeoPhotonics</v>
      </c>
      <c r="C196" s="71"/>
      <c r="D196" s="7"/>
    </row>
    <row r="197" spans="2:55" ht="14.5">
      <c r="B197" s="71" t="str">
        <f>'OC vendors'!B22</f>
        <v>O-Net</v>
      </c>
      <c r="C197" s="71"/>
      <c r="D197" s="7"/>
    </row>
    <row r="198" spans="2:55" ht="14.5">
      <c r="B198" s="71" t="str">
        <f>'OC vendors'!B23</f>
        <v>Sumitomo</v>
      </c>
      <c r="C198" s="71"/>
      <c r="D198" s="7"/>
    </row>
    <row r="199" spans="2:55" ht="14.5">
      <c r="C199" s="71"/>
      <c r="D199" s="7"/>
      <c r="AP199" t="s">
        <v>524</v>
      </c>
    </row>
    <row r="200" spans="2:55" ht="14.5">
      <c r="B200" t="s">
        <v>295</v>
      </c>
      <c r="C200" s="71"/>
      <c r="D200" s="7"/>
      <c r="Q200" t="s">
        <v>374</v>
      </c>
    </row>
    <row r="201" spans="2:55" ht="14.5">
      <c r="B201" s="71" t="s">
        <v>47</v>
      </c>
      <c r="C201" s="71"/>
      <c r="D201" s="7"/>
      <c r="P201" s="3">
        <v>2010</v>
      </c>
      <c r="Q201" s="3">
        <v>2011</v>
      </c>
      <c r="R201" s="3">
        <v>2012</v>
      </c>
      <c r="S201" s="3">
        <v>2013</v>
      </c>
      <c r="T201" s="3">
        <v>2014</v>
      </c>
      <c r="U201" s="3">
        <v>2015</v>
      </c>
      <c r="V201" s="3">
        <v>2016</v>
      </c>
      <c r="W201" s="3">
        <v>2017</v>
      </c>
      <c r="X201" s="3">
        <v>2018</v>
      </c>
      <c r="Y201" s="3">
        <v>2019</v>
      </c>
      <c r="Z201" s="3">
        <v>2020</v>
      </c>
      <c r="AA201" s="26" t="s">
        <v>32</v>
      </c>
    </row>
    <row r="202" spans="2:55" ht="14.5">
      <c r="B202" s="71" t="s">
        <v>49</v>
      </c>
      <c r="D202" s="7"/>
      <c r="P202" s="17">
        <f>SUM(F206:I206)</f>
        <v>3498.7605616612159</v>
      </c>
      <c r="Q202" s="17">
        <f>SUM(J206:M206)</f>
        <v>3812.2571913005522</v>
      </c>
      <c r="R202" s="17">
        <f>SUM(N206:Q206)</f>
        <v>4004.9016833988735</v>
      </c>
      <c r="S202" s="17">
        <f>SUM(R206:U206)</f>
        <v>4460.5693671920781</v>
      </c>
      <c r="T202" s="17">
        <f>SUM(V206:Y206)</f>
        <v>5019.5546977492577</v>
      </c>
      <c r="U202" s="17">
        <f>SUM(Z206:AC206)</f>
        <v>5847.1363685081587</v>
      </c>
      <c r="V202" s="17">
        <f>SUM(AD206:AG206)</f>
        <v>7183.6978337817573</v>
      </c>
      <c r="W202" s="17">
        <f>SUM(AH206:AK206)</f>
        <v>7730.4179298201107</v>
      </c>
      <c r="X202" s="17">
        <f>SUM(AL206:AO206)</f>
        <v>3883.0879921314636</v>
      </c>
      <c r="Y202" s="17">
        <f>SUM(AP206:AS206)</f>
        <v>0</v>
      </c>
      <c r="Z202" s="17">
        <f>SUM(AT206:AW206)</f>
        <v>0</v>
      </c>
      <c r="AA202" s="76">
        <f>(Z202/P202)^(1/10)-1</f>
        <v>-1</v>
      </c>
    </row>
    <row r="203" spans="2:55" ht="14.5">
      <c r="B203" s="71" t="s">
        <v>156</v>
      </c>
      <c r="D203" s="7"/>
      <c r="H203" t="s">
        <v>18</v>
      </c>
      <c r="I203" s="18">
        <f>AA202</f>
        <v>-1</v>
      </c>
      <c r="W203" s="5">
        <f>W202/V202-1</f>
        <v>7.6105664337295709E-2</v>
      </c>
      <c r="X203" s="5">
        <f>X202/W202-1</f>
        <v>-0.49768718491241726</v>
      </c>
      <c r="Y203" s="5">
        <f t="shared" ref="Y203:Z203" si="89">Y202/X202-1</f>
        <v>-1</v>
      </c>
      <c r="Z203" s="5" t="e">
        <f t="shared" si="89"/>
        <v>#DIV/0!</v>
      </c>
      <c r="AB203" t="s">
        <v>374</v>
      </c>
    </row>
    <row r="204" spans="2:55" ht="14.5">
      <c r="B204" s="71" t="str">
        <f>'OC vendors'!B14</f>
        <v>Finisar</v>
      </c>
      <c r="D204" s="7"/>
      <c r="V204" s="18"/>
      <c r="W204" s="5"/>
      <c r="X204" s="5"/>
      <c r="Y204" s="5"/>
      <c r="Z204" s="5"/>
      <c r="AJ204" s="5">
        <f>AJ206/AI206-1</f>
        <v>3.7948630579981213E-2</v>
      </c>
      <c r="AK204" s="5">
        <f>AK206/AJ206-1</f>
        <v>8.5463936060068413E-2</v>
      </c>
      <c r="AL204" s="5">
        <f>AL206/AK206-1</f>
        <v>-6.7340722618852933E-2</v>
      </c>
      <c r="AM204" s="5">
        <f>AM206/AL206-1</f>
        <v>2.0720994932954984E-2</v>
      </c>
    </row>
    <row r="205" spans="2:55" ht="14.5">
      <c r="B205" s="71" t="s">
        <v>55</v>
      </c>
      <c r="D205" s="7"/>
      <c r="E205" s="9"/>
      <c r="F205" s="10" t="s">
        <v>115</v>
      </c>
      <c r="G205" s="10" t="s">
        <v>116</v>
      </c>
      <c r="H205" s="10" t="s">
        <v>117</v>
      </c>
      <c r="I205" s="10" t="s">
        <v>118</v>
      </c>
      <c r="J205" s="10" t="s">
        <v>119</v>
      </c>
      <c r="K205" s="10" t="s">
        <v>120</v>
      </c>
      <c r="L205" s="10" t="s">
        <v>121</v>
      </c>
      <c r="M205" s="10" t="s">
        <v>122</v>
      </c>
      <c r="N205" s="10" t="s">
        <v>101</v>
      </c>
      <c r="O205" s="10" t="s">
        <v>102</v>
      </c>
      <c r="P205" s="10" t="s">
        <v>103</v>
      </c>
      <c r="Q205" s="10" t="s">
        <v>104</v>
      </c>
      <c r="R205" s="10" t="s">
        <v>105</v>
      </c>
      <c r="S205" s="10" t="s">
        <v>106</v>
      </c>
      <c r="T205" s="10" t="s">
        <v>107</v>
      </c>
      <c r="U205" s="10" t="s">
        <v>108</v>
      </c>
      <c r="V205" s="10" t="s">
        <v>109</v>
      </c>
      <c r="W205" s="10" t="s">
        <v>110</v>
      </c>
      <c r="X205" s="10" t="s">
        <v>111</v>
      </c>
      <c r="Y205" s="10" t="s">
        <v>112</v>
      </c>
      <c r="Z205" s="10" t="s">
        <v>113</v>
      </c>
      <c r="AA205" s="10" t="s">
        <v>114</v>
      </c>
      <c r="AB205" s="10" t="s">
        <v>123</v>
      </c>
      <c r="AC205" s="10" t="s">
        <v>124</v>
      </c>
      <c r="AD205" s="10" t="s">
        <v>125</v>
      </c>
      <c r="AE205" s="10" t="s">
        <v>126</v>
      </c>
      <c r="AF205" s="10" t="s">
        <v>127</v>
      </c>
      <c r="AG205" s="10" t="s">
        <v>128</v>
      </c>
      <c r="AH205" s="10" t="s">
        <v>129</v>
      </c>
      <c r="AI205" s="10" t="s">
        <v>130</v>
      </c>
      <c r="AJ205" s="10" t="s">
        <v>131</v>
      </c>
      <c r="AK205" s="10" t="s">
        <v>132</v>
      </c>
      <c r="AL205" s="10" t="s">
        <v>133</v>
      </c>
      <c r="AM205" s="10" t="s">
        <v>134</v>
      </c>
      <c r="AN205" s="10" t="s">
        <v>135</v>
      </c>
      <c r="AO205" s="10" t="s">
        <v>136</v>
      </c>
      <c r="AP205" s="10" t="s">
        <v>137</v>
      </c>
      <c r="AQ205" s="10" t="s">
        <v>138</v>
      </c>
      <c r="AR205" s="10" t="s">
        <v>139</v>
      </c>
      <c r="AS205" s="10" t="s">
        <v>140</v>
      </c>
      <c r="AT205" s="10" t="s">
        <v>141</v>
      </c>
      <c r="AU205" s="10" t="s">
        <v>142</v>
      </c>
      <c r="AV205" s="10" t="s">
        <v>143</v>
      </c>
      <c r="AW205" s="10" t="s">
        <v>144</v>
      </c>
      <c r="AX205" s="10" t="s">
        <v>633</v>
      </c>
      <c r="AY205" s="10" t="s">
        <v>634</v>
      </c>
      <c r="AZ205" s="10" t="s">
        <v>635</v>
      </c>
      <c r="BA205" s="10" t="s">
        <v>636</v>
      </c>
    </row>
    <row r="206" spans="2:55" ht="14.5">
      <c r="B206" s="71" t="s">
        <v>50</v>
      </c>
      <c r="D206" s="7"/>
      <c r="E206" s="27" t="s">
        <v>14</v>
      </c>
      <c r="F206" s="79">
        <v>782.66649051720151</v>
      </c>
      <c r="G206" s="79">
        <v>844.47937446327171</v>
      </c>
      <c r="H206" s="79">
        <v>918.2353832067231</v>
      </c>
      <c r="I206" s="79">
        <v>953.37931347401945</v>
      </c>
      <c r="J206" s="79">
        <v>998.65377838823838</v>
      </c>
      <c r="K206" s="79">
        <v>961.63580952857819</v>
      </c>
      <c r="L206" s="79">
        <v>964.65833034758225</v>
      </c>
      <c r="M206" s="79">
        <v>887.30927303615294</v>
      </c>
      <c r="N206" s="79">
        <v>927.75510048342403</v>
      </c>
      <c r="O206" s="79">
        <v>937.1449263838922</v>
      </c>
      <c r="P206" s="79">
        <v>1047.7851355298735</v>
      </c>
      <c r="Q206" s="79">
        <v>1092.216521001684</v>
      </c>
      <c r="R206" s="79">
        <v>1032.7659757055728</v>
      </c>
      <c r="S206" s="79">
        <v>1091.8086004037664</v>
      </c>
      <c r="T206" s="79">
        <v>1172.6348561590248</v>
      </c>
      <c r="U206" s="79">
        <v>1163.3599349237134</v>
      </c>
      <c r="V206" s="79">
        <v>1214.4991146116922</v>
      </c>
      <c r="W206" s="79">
        <v>1282.8694446661834</v>
      </c>
      <c r="X206" s="79">
        <v>1273.246710497277</v>
      </c>
      <c r="Y206" s="79">
        <v>1248.9394279741052</v>
      </c>
      <c r="Z206" s="79">
        <v>1384.7728501657371</v>
      </c>
      <c r="AA206" s="79">
        <v>1428.6422188218664</v>
      </c>
      <c r="AB206" s="79">
        <v>1485.5126752494002</v>
      </c>
      <c r="AC206" s="79">
        <v>1548.2086242711546</v>
      </c>
      <c r="AD206" s="565">
        <f>'OC vendors'!C24</f>
        <v>1566.69136891165</v>
      </c>
      <c r="AE206" s="565">
        <f>'OC vendors'!D24</f>
        <v>1727.7775767555424</v>
      </c>
      <c r="AF206" s="565">
        <f>'OC vendors'!E24</f>
        <v>1872.674595488051</v>
      </c>
      <c r="AG206" s="565">
        <f>'OC vendors'!F24</f>
        <v>2016.5542926265146</v>
      </c>
      <c r="AH206" s="565">
        <f>'OC vendors'!G24</f>
        <v>1943.1173789361212</v>
      </c>
      <c r="AI206" s="565">
        <f>'OC vendors'!H24</f>
        <v>1828.7595391162131</v>
      </c>
      <c r="AJ206" s="565">
        <f>'OC vendors'!I24</f>
        <v>1898.158459285751</v>
      </c>
      <c r="AK206" s="565">
        <f>'OC vendors'!J24</f>
        <v>2060.3825524820263</v>
      </c>
      <c r="AL206" s="565">
        <f>'OC vendors'!K24</f>
        <v>1921.6349025266099</v>
      </c>
      <c r="AM206" s="565">
        <f>'OC vendors'!L24</f>
        <v>1961.4530896048534</v>
      </c>
      <c r="AN206" s="565">
        <f>'OC vendors'!M24</f>
        <v>0</v>
      </c>
      <c r="AO206" s="565">
        <f>'OC vendors'!N24</f>
        <v>0</v>
      </c>
      <c r="AP206" s="565">
        <f>'OC vendors'!O24</f>
        <v>0</v>
      </c>
      <c r="AQ206" s="565">
        <f>'OC vendors'!P24</f>
        <v>0</v>
      </c>
      <c r="AR206" s="565">
        <f>'OC vendors'!Q24</f>
        <v>0</v>
      </c>
      <c r="AS206" s="565">
        <f>'OC vendors'!R24</f>
        <v>0</v>
      </c>
      <c r="AT206" s="565">
        <f>'OC vendors'!S24</f>
        <v>0</v>
      </c>
      <c r="AU206" s="565">
        <f>'OC vendors'!T24</f>
        <v>0</v>
      </c>
      <c r="AV206" s="565">
        <f>'OC vendors'!U24</f>
        <v>0</v>
      </c>
      <c r="AW206" s="565">
        <f>'OC vendors'!V24</f>
        <v>0</v>
      </c>
    </row>
    <row r="207" spans="2:55" ht="14.5">
      <c r="B207" s="71" t="str">
        <f>'OC vendors'!B20</f>
        <v>Oclaro (w/Opnext)</v>
      </c>
      <c r="D207" s="7"/>
      <c r="F207" s="42"/>
      <c r="G207" s="42"/>
      <c r="H207" s="42"/>
      <c r="I207" s="42"/>
      <c r="J207" s="42">
        <f t="shared" ref="J207:R207" si="90">J206/F206-1</f>
        <v>0.27596337710626684</v>
      </c>
      <c r="K207" s="42">
        <f t="shared" si="90"/>
        <v>0.13873214504471232</v>
      </c>
      <c r="L207" s="42">
        <f t="shared" si="90"/>
        <v>5.0556696017025393E-2</v>
      </c>
      <c r="M207" s="42">
        <f t="shared" si="90"/>
        <v>-6.9300895775799676E-2</v>
      </c>
      <c r="N207" s="42">
        <f t="shared" si="90"/>
        <v>-7.0994251901034366E-2</v>
      </c>
      <c r="O207" s="42">
        <f t="shared" si="90"/>
        <v>-2.5467940047586346E-2</v>
      </c>
      <c r="P207" s="42">
        <f t="shared" si="90"/>
        <v>8.617227734128341E-2</v>
      </c>
      <c r="Q207" s="42">
        <f t="shared" si="90"/>
        <v>0.23093103407382309</v>
      </c>
      <c r="R207" s="42">
        <f t="shared" si="90"/>
        <v>0.11318814110257214</v>
      </c>
      <c r="S207" s="42">
        <f t="shared" ref="S207:Y207" si="91">S206/O206-1</f>
        <v>0.16503709262628785</v>
      </c>
      <c r="T207" s="42">
        <f t="shared" si="91"/>
        <v>0.11915584254400957</v>
      </c>
      <c r="U207" s="42">
        <f t="shared" si="91"/>
        <v>6.5136731182918739E-2</v>
      </c>
      <c r="V207" s="42">
        <f t="shared" si="91"/>
        <v>0.17596739550018725</v>
      </c>
      <c r="W207" s="42">
        <f t="shared" si="91"/>
        <v>0.17499481520090621</v>
      </c>
      <c r="X207" s="42">
        <f t="shared" si="91"/>
        <v>8.5799815526383938E-2</v>
      </c>
      <c r="Y207" s="42">
        <f t="shared" si="91"/>
        <v>7.3562352012753296E-2</v>
      </c>
      <c r="Z207" s="42">
        <f t="shared" ref="Z207:AF207" si="92">Z206/V206-1</f>
        <v>0.14020079019035414</v>
      </c>
      <c r="AA207" s="42">
        <f t="shared" si="92"/>
        <v>0.11363024878468031</v>
      </c>
      <c r="AB207" s="42">
        <f t="shared" si="92"/>
        <v>0.16671236061487327</v>
      </c>
      <c r="AC207" s="42">
        <f t="shared" si="92"/>
        <v>0.23961866331859794</v>
      </c>
      <c r="AD207" s="42">
        <f t="shared" si="92"/>
        <v>0.13137065672838677</v>
      </c>
      <c r="AE207" s="42">
        <f t="shared" si="92"/>
        <v>0.2093843748929376</v>
      </c>
      <c r="AF207" s="42">
        <f t="shared" si="92"/>
        <v>0.26062512066660815</v>
      </c>
      <c r="AG207" s="42">
        <f t="shared" ref="AG207:AL207" si="93">AG206/AC206-1</f>
        <v>0.30250811228741314</v>
      </c>
      <c r="AH207" s="42">
        <f t="shared" si="93"/>
        <v>0.2402681328907601</v>
      </c>
      <c r="AI207" s="42">
        <f t="shared" si="93"/>
        <v>5.8446158648670865E-2</v>
      </c>
      <c r="AJ207" s="42">
        <f t="shared" si="93"/>
        <v>1.3608271217594226E-2</v>
      </c>
      <c r="AK207" s="42">
        <f t="shared" si="93"/>
        <v>2.1734232505303153E-2</v>
      </c>
      <c r="AL207" s="42">
        <f t="shared" si="93"/>
        <v>-1.1055676122496139E-2</v>
      </c>
      <c r="AM207" s="42">
        <f t="shared" ref="AM207:AQ207" si="94">AM206/AI206-1</f>
        <v>7.2559321031767432E-2</v>
      </c>
      <c r="AN207" s="42">
        <f t="shared" si="94"/>
        <v>-1</v>
      </c>
      <c r="AO207" s="42">
        <f t="shared" si="94"/>
        <v>-1</v>
      </c>
      <c r="AP207" s="42">
        <f t="shared" si="94"/>
        <v>-1</v>
      </c>
      <c r="AQ207" s="42">
        <f t="shared" si="94"/>
        <v>-1</v>
      </c>
      <c r="AR207" s="42" t="e">
        <f t="shared" ref="AR207:AW207" si="95">AR206/AN206-1</f>
        <v>#DIV/0!</v>
      </c>
      <c r="AS207" s="42" t="e">
        <f t="shared" si="95"/>
        <v>#DIV/0!</v>
      </c>
      <c r="AT207" s="42" t="e">
        <f t="shared" si="95"/>
        <v>#DIV/0!</v>
      </c>
      <c r="AU207" s="42" t="e">
        <f t="shared" si="95"/>
        <v>#DIV/0!</v>
      </c>
      <c r="AV207" s="42" t="e">
        <f t="shared" si="95"/>
        <v>#DIV/0!</v>
      </c>
      <c r="AW207" s="42" t="e">
        <f t="shared" si="95"/>
        <v>#DIV/0!</v>
      </c>
      <c r="BB207" s="1469" t="e">
        <f>AW207</f>
        <v>#DIV/0!</v>
      </c>
      <c r="BC207" s="14" t="s">
        <v>606</v>
      </c>
    </row>
    <row r="208" spans="2:55">
      <c r="D208" s="7"/>
      <c r="K208" s="92"/>
      <c r="L208" s="92"/>
      <c r="M208" t="s">
        <v>286</v>
      </c>
      <c r="S208" s="92">
        <v>1042.5086004037664</v>
      </c>
      <c r="T208" s="92">
        <v>1117.8348561590249</v>
      </c>
      <c r="U208" s="92">
        <v>1112.9599349237133</v>
      </c>
      <c r="V208" s="92">
        <v>1166.3991146116923</v>
      </c>
      <c r="W208" s="92">
        <v>1231.7694446661835</v>
      </c>
      <c r="X208" s="92">
        <v>1216.1467104972771</v>
      </c>
      <c r="Y208" s="92">
        <v>1188.9394279741052</v>
      </c>
      <c r="Z208" s="92">
        <v>1384.7728501657371</v>
      </c>
      <c r="AA208" s="92">
        <v>1428.6422188218664</v>
      </c>
      <c r="AB208" s="92">
        <v>1485.5126752494002</v>
      </c>
      <c r="AC208" s="92">
        <v>1548.2086242711546</v>
      </c>
      <c r="AD208" s="566">
        <f>'OC vendors'!C24</f>
        <v>1566.69136891165</v>
      </c>
      <c r="AE208" s="566">
        <f>'OC vendors'!D24</f>
        <v>1727.7775767555424</v>
      </c>
      <c r="AF208" s="566">
        <f>'OC vendors'!E24</f>
        <v>1872.674595488051</v>
      </c>
      <c r="AG208" s="566">
        <f>'OC vendors'!F24</f>
        <v>2016.5542926265146</v>
      </c>
      <c r="AH208" s="566">
        <f>'OC vendors'!G24</f>
        <v>1943.1173789361212</v>
      </c>
      <c r="AI208" s="566">
        <f>'OC vendors'!H24</f>
        <v>1828.7595391162131</v>
      </c>
      <c r="AJ208" s="566">
        <f>'OC vendors'!I24</f>
        <v>1898.158459285751</v>
      </c>
      <c r="AK208" s="566">
        <f>'OC vendors'!J24</f>
        <v>2060.3825524820263</v>
      </c>
      <c r="AL208" s="566">
        <f>'OC vendors'!K24</f>
        <v>1921.6349025266099</v>
      </c>
      <c r="AM208" s="566">
        <f>'OC vendors'!L24</f>
        <v>1961.4530896048534</v>
      </c>
      <c r="AN208" s="566">
        <f>'OC vendors'!M24</f>
        <v>0</v>
      </c>
      <c r="AO208" s="566">
        <f>'OC vendors'!N24</f>
        <v>0</v>
      </c>
      <c r="AP208" s="566">
        <f>'OC vendors'!O24</f>
        <v>0</v>
      </c>
      <c r="AQ208" s="566">
        <f>'OC vendors'!P24</f>
        <v>0</v>
      </c>
      <c r="AR208" s="566">
        <f>'OC vendors'!Q24</f>
        <v>0</v>
      </c>
      <c r="AS208" s="566">
        <f>'OC vendors'!R24</f>
        <v>0</v>
      </c>
      <c r="AT208" s="566">
        <f>'OC vendors'!S24</f>
        <v>0</v>
      </c>
      <c r="AU208" s="566">
        <f>'OC vendors'!T24</f>
        <v>0</v>
      </c>
      <c r="AV208" s="566">
        <f>'OC vendors'!U24</f>
        <v>0</v>
      </c>
      <c r="AW208" s="566">
        <f>'OC vendors'!V24</f>
        <v>0</v>
      </c>
      <c r="BB208" s="308" t="e">
        <f>AW206/AV206-1</f>
        <v>#DIV/0!</v>
      </c>
      <c r="BC208" s="14" t="s">
        <v>345</v>
      </c>
    </row>
    <row r="209" spans="1:55">
      <c r="C209" s="21"/>
      <c r="D209" s="20" t="s">
        <v>27</v>
      </c>
      <c r="S209" s="42"/>
      <c r="T209" s="42"/>
      <c r="U209" s="42"/>
      <c r="V209" s="42"/>
      <c r="W209" s="42">
        <f>W208/S208-1</f>
        <v>0.1815436766556322</v>
      </c>
      <c r="X209" s="42">
        <f t="shared" ref="X209:AQ209" si="96">X208/T208-1</f>
        <v>8.7948460183161714E-2</v>
      </c>
      <c r="Y209" s="42">
        <f t="shared" si="96"/>
        <v>6.8267949875122858E-2</v>
      </c>
      <c r="Z209" s="42">
        <f t="shared" si="96"/>
        <v>0.18722042293965901</v>
      </c>
      <c r="AA209" s="42">
        <f t="shared" si="96"/>
        <v>0.15982923996709175</v>
      </c>
      <c r="AB209" s="42">
        <f t="shared" si="96"/>
        <v>0.22149134017061201</v>
      </c>
      <c r="AC209" s="42">
        <f t="shared" si="96"/>
        <v>0.3021761982519382</v>
      </c>
      <c r="AD209" s="42">
        <f t="shared" si="96"/>
        <v>0.13137065672838677</v>
      </c>
      <c r="AE209" s="42">
        <f t="shared" si="96"/>
        <v>0.2093843748929376</v>
      </c>
      <c r="AF209" s="42">
        <f t="shared" si="96"/>
        <v>0.26062512066660815</v>
      </c>
      <c r="AG209" s="42">
        <f t="shared" si="96"/>
        <v>0.30250811228741314</v>
      </c>
      <c r="AH209" s="42">
        <f t="shared" si="96"/>
        <v>0.2402681328907601</v>
      </c>
      <c r="AI209" s="42">
        <f t="shared" si="96"/>
        <v>5.8446158648670865E-2</v>
      </c>
      <c r="AJ209" s="42">
        <f t="shared" si="96"/>
        <v>1.3608271217594226E-2</v>
      </c>
      <c r="AK209" s="42">
        <f t="shared" si="96"/>
        <v>2.1734232505303153E-2</v>
      </c>
      <c r="AL209" s="42">
        <f t="shared" si="96"/>
        <v>-1.1055676122496139E-2</v>
      </c>
      <c r="AM209" s="42">
        <f t="shared" si="96"/>
        <v>7.2559321031767432E-2</v>
      </c>
      <c r="AN209" s="42">
        <f t="shared" si="96"/>
        <v>-1</v>
      </c>
      <c r="AO209" s="42">
        <f t="shared" si="96"/>
        <v>-1</v>
      </c>
      <c r="AP209" s="42">
        <f t="shared" si="96"/>
        <v>-1</v>
      </c>
      <c r="AQ209" s="42">
        <f t="shared" si="96"/>
        <v>-1</v>
      </c>
      <c r="AR209" s="42" t="e">
        <f t="shared" ref="AR209:AW209" si="97">AR208/AN208-1</f>
        <v>#DIV/0!</v>
      </c>
      <c r="AS209" s="42" t="e">
        <f t="shared" si="97"/>
        <v>#DIV/0!</v>
      </c>
      <c r="AT209" s="42" t="e">
        <f t="shared" si="97"/>
        <v>#DIV/0!</v>
      </c>
      <c r="AU209" s="42" t="e">
        <f t="shared" si="97"/>
        <v>#DIV/0!</v>
      </c>
      <c r="AV209" s="42" t="e">
        <f t="shared" si="97"/>
        <v>#DIV/0!</v>
      </c>
      <c r="AW209" s="42" t="e">
        <f t="shared" si="97"/>
        <v>#DIV/0!</v>
      </c>
      <c r="BC209" s="14"/>
    </row>
    <row r="210" spans="1:55">
      <c r="C210" s="21"/>
      <c r="D210" s="20"/>
    </row>
    <row r="211" spans="1:55">
      <c r="C211" s="21"/>
      <c r="D211" s="20"/>
      <c r="E211" s="2" t="s">
        <v>287</v>
      </c>
      <c r="G211" s="42">
        <v>0.68645844709758796</v>
      </c>
      <c r="H211" s="42">
        <v>0.69557328293044984</v>
      </c>
      <c r="I211" s="42">
        <v>0.73423032166417534</v>
      </c>
      <c r="J211" s="42">
        <v>0.68442138285715404</v>
      </c>
      <c r="K211" s="42">
        <v>0.68331481990269216</v>
      </c>
      <c r="L211" s="42">
        <v>0.65028205351626778</v>
      </c>
      <c r="M211" s="42">
        <v>0.6511821949329023</v>
      </c>
      <c r="N211" s="42">
        <v>0.63985528044058015</v>
      </c>
      <c r="O211" s="42">
        <v>0.57976731741642262</v>
      </c>
      <c r="P211" s="42">
        <v>0.5930538417933906</v>
      </c>
      <c r="Q211" s="42">
        <v>0.56355400981803228</v>
      </c>
      <c r="R211" s="42">
        <v>0.57515450157446035</v>
      </c>
      <c r="S211" s="42">
        <v>0.57958876653470359</v>
      </c>
      <c r="T211" s="42">
        <v>0.58210788841452488</v>
      </c>
      <c r="U211" s="42">
        <v>0.5551162461533008</v>
      </c>
      <c r="V211" s="42">
        <v>0.52144953617564638</v>
      </c>
      <c r="W211" s="42">
        <v>0.51231869519740603</v>
      </c>
      <c r="X211" s="42">
        <v>0.4986127156394155</v>
      </c>
      <c r="Y211" s="42">
        <v>0.51178222552939734</v>
      </c>
      <c r="Z211" s="42">
        <v>0.46803560592802579</v>
      </c>
      <c r="AA211" s="42">
        <v>0.4623480891840841</v>
      </c>
      <c r="AB211" s="42">
        <v>0.45050844139558965</v>
      </c>
      <c r="AC211" s="42">
        <v>0.43807726514848122</v>
      </c>
      <c r="AD211" s="573">
        <f>'OC vendors'!C54</f>
        <v>0.45714172823810872</v>
      </c>
      <c r="AE211" s="573">
        <f>'OC vendors'!D54</f>
        <v>0.44362481045698127</v>
      </c>
      <c r="AF211" s="573">
        <f>'OC vendors'!E54</f>
        <v>0.44161009178664684</v>
      </c>
      <c r="AG211" s="573">
        <f>'OC vendors'!F54</f>
        <v>0.43728056478532806</v>
      </c>
      <c r="AH211" s="573">
        <f>'OC vendors'!G54</f>
        <v>0.41548030435609634</v>
      </c>
      <c r="AI211" s="573">
        <f>'OC vendors'!H54</f>
        <v>0.41044215160334502</v>
      </c>
      <c r="AJ211" s="573">
        <f>'OC vendors'!I54</f>
        <v>0.40398313230842936</v>
      </c>
      <c r="AK211" s="573">
        <f>'OC vendors'!J54</f>
        <v>0.44105304566149373</v>
      </c>
    </row>
    <row r="212" spans="1:55">
      <c r="C212" s="21"/>
      <c r="D212" s="20"/>
      <c r="S212" s="42"/>
      <c r="T212" s="42"/>
      <c r="U212" s="42"/>
      <c r="V212" s="42"/>
      <c r="W212" s="42"/>
      <c r="X212" s="42"/>
      <c r="Y212" s="42"/>
      <c r="Z212" s="42"/>
      <c r="AA212" s="42"/>
      <c r="AB212" s="42"/>
      <c r="AC212" s="42"/>
      <c r="AD212" s="42"/>
      <c r="AE212" s="42"/>
      <c r="AF212" s="42"/>
      <c r="AG212" s="42"/>
      <c r="AH212" s="42"/>
      <c r="AI212" s="42"/>
      <c r="AJ212" s="42"/>
      <c r="AK212" s="42"/>
      <c r="AL212" s="573">
        <f>'OC vendors'!K54</f>
        <v>0.39143751969273144</v>
      </c>
      <c r="AM212" s="573">
        <f>'OC vendors'!L54</f>
        <v>0.38963154614824952</v>
      </c>
      <c r="AN212" s="573" t="e">
        <f>'OC vendors'!M54</f>
        <v>#DIV/0!</v>
      </c>
      <c r="AO212" s="573" t="e">
        <f>'OC vendors'!N54</f>
        <v>#DIV/0!</v>
      </c>
      <c r="AP212" s="573" t="e">
        <f>'OC vendors'!O54</f>
        <v>#DIV/0!</v>
      </c>
      <c r="AQ212" s="573" t="e">
        <f>'OC vendors'!P54</f>
        <v>#DIV/0!</v>
      </c>
      <c r="AR212" s="1029" t="s">
        <v>517</v>
      </c>
    </row>
    <row r="213" spans="1:55">
      <c r="C213" s="21"/>
      <c r="D213" s="20"/>
      <c r="S213" s="42"/>
      <c r="T213" s="42"/>
      <c r="U213" s="42"/>
      <c r="V213" s="42"/>
      <c r="W213" s="42"/>
      <c r="X213" s="42"/>
      <c r="Y213" s="42"/>
      <c r="Z213" s="42"/>
      <c r="AA213" s="42"/>
      <c r="AB213" s="42"/>
      <c r="AC213" s="42"/>
      <c r="AD213" s="42"/>
      <c r="AE213" s="42"/>
      <c r="AF213" s="42"/>
      <c r="AG213" s="42"/>
      <c r="AH213" s="42"/>
      <c r="AI213" s="42"/>
      <c r="AJ213" s="42"/>
      <c r="AK213" s="42"/>
      <c r="AL213" s="42"/>
    </row>
    <row r="214" spans="1:55" ht="18">
      <c r="A214" s="46"/>
      <c r="B214" s="73" t="s">
        <v>179</v>
      </c>
      <c r="C214" s="46"/>
      <c r="D214" s="74"/>
      <c r="E214" s="46"/>
      <c r="F214" s="46"/>
      <c r="G214" s="46"/>
      <c r="H214" s="46"/>
      <c r="I214" s="46"/>
      <c r="J214" s="46"/>
      <c r="K214" s="46"/>
      <c r="L214" s="46"/>
      <c r="M214" s="46"/>
      <c r="N214" s="96"/>
      <c r="O214" s="96" t="str">
        <f>O181</f>
        <v>complete for 4Q20</v>
      </c>
      <c r="P214" s="96"/>
      <c r="Q214" s="937"/>
      <c r="R214" s="96"/>
      <c r="S214" s="96"/>
      <c r="T214" s="46"/>
      <c r="U214" s="46"/>
      <c r="V214" s="46"/>
      <c r="W214" s="46"/>
      <c r="X214" s="46"/>
      <c r="Y214" s="46"/>
      <c r="Z214" s="46"/>
      <c r="AA214" s="46"/>
      <c r="AB214" s="46"/>
      <c r="AC214" s="46"/>
      <c r="AD214" s="46"/>
      <c r="AE214" s="46"/>
      <c r="AF214" s="46"/>
      <c r="AG214" s="46"/>
      <c r="AH214" s="46"/>
      <c r="AI214" s="46"/>
      <c r="AJ214" s="46"/>
      <c r="AK214" s="46"/>
      <c r="AL214" s="46"/>
      <c r="AM214" s="46"/>
      <c r="AN214" s="46"/>
      <c r="AO214" s="46"/>
      <c r="AP214" s="46"/>
      <c r="AQ214" s="46"/>
      <c r="AR214" s="46"/>
      <c r="AS214" s="46"/>
      <c r="AT214" s="46"/>
      <c r="AU214" s="46"/>
      <c r="AV214" s="46"/>
      <c r="AW214" s="46"/>
      <c r="AX214" s="46"/>
      <c r="AY214" s="46"/>
      <c r="AZ214" s="46"/>
      <c r="BA214" s="46"/>
    </row>
    <row r="215" spans="1:55" ht="14.5">
      <c r="B215" s="60" t="s">
        <v>45</v>
      </c>
      <c r="D215" s="7"/>
    </row>
    <row r="216" spans="1:55">
      <c r="B216" s="87" t="s">
        <v>344</v>
      </c>
      <c r="D216" s="7"/>
    </row>
    <row r="217" spans="1:55" ht="19.5" customHeight="1">
      <c r="B217" s="87" t="s">
        <v>155</v>
      </c>
      <c r="D217" s="7"/>
      <c r="AC217" s="60"/>
      <c r="AD217" s="611"/>
      <c r="AE217" s="1924" t="s">
        <v>152</v>
      </c>
      <c r="AF217" s="1925"/>
      <c r="AG217" s="1925"/>
      <c r="AH217" s="1925"/>
      <c r="AI217" s="1925"/>
      <c r="AJ217" s="1925"/>
      <c r="AK217" s="1925"/>
      <c r="AL217" s="1926"/>
    </row>
    <row r="218" spans="1:55" ht="19.5" customHeight="1">
      <c r="B218" s="87" t="s">
        <v>46</v>
      </c>
      <c r="D218" s="7"/>
      <c r="AC218" s="609" t="s">
        <v>153</v>
      </c>
      <c r="AD218" s="610"/>
      <c r="AE218" s="612" t="str">
        <f t="shared" ref="AE218:AJ218" si="98">AP235</f>
        <v>1Q 19</v>
      </c>
      <c r="AF218" s="612" t="str">
        <f t="shared" si="98"/>
        <v>2Q 19</v>
      </c>
      <c r="AG218" s="612" t="str">
        <f t="shared" si="98"/>
        <v>3Q 19</v>
      </c>
      <c r="AH218" s="1032" t="str">
        <f t="shared" si="98"/>
        <v>4Q 19</v>
      </c>
      <c r="AI218" s="1559" t="str">
        <f t="shared" si="98"/>
        <v>1Q 20</v>
      </c>
      <c r="AJ218" s="1560" t="str">
        <f t="shared" si="98"/>
        <v>2Q 20</v>
      </c>
      <c r="AK218" s="1560" t="str">
        <f t="shared" ref="AK218:AL218" si="99">AV235</f>
        <v>3Q 20</v>
      </c>
      <c r="AL218" s="1032" t="str">
        <f t="shared" si="99"/>
        <v>4Q 20</v>
      </c>
      <c r="AP218" s="1034" t="s">
        <v>570</v>
      </c>
    </row>
    <row r="219" spans="1:55" ht="24.75" customHeight="1">
      <c r="B219" s="87" t="s">
        <v>48</v>
      </c>
      <c r="D219" s="7"/>
      <c r="AC219" s="613" t="s">
        <v>22</v>
      </c>
      <c r="AD219" s="614"/>
      <c r="AE219" s="615">
        <f t="shared" ref="AE219:AJ224" si="100">AP237</f>
        <v>0</v>
      </c>
      <c r="AF219" s="314">
        <f t="shared" si="100"/>
        <v>0</v>
      </c>
      <c r="AG219" s="314">
        <f t="shared" si="100"/>
        <v>0</v>
      </c>
      <c r="AH219" s="314">
        <f t="shared" si="100"/>
        <v>0</v>
      </c>
      <c r="AI219" s="314">
        <f t="shared" si="100"/>
        <v>0</v>
      </c>
      <c r="AJ219" s="314">
        <f t="shared" si="100"/>
        <v>0</v>
      </c>
      <c r="AK219" s="314">
        <f t="shared" ref="AK219:AL219" si="101">AV237</f>
        <v>0</v>
      </c>
      <c r="AL219" s="314">
        <f t="shared" si="101"/>
        <v>0</v>
      </c>
      <c r="AP219" s="1033" t="e">
        <f t="shared" ref="AP219:AP225" si="102">(AJ219+AI219)/(AF219+AE219)-1</f>
        <v>#DIV/0!</v>
      </c>
    </row>
    <row r="220" spans="1:55" ht="24.75" customHeight="1">
      <c r="B220" s="87" t="s">
        <v>319</v>
      </c>
      <c r="D220" s="7"/>
      <c r="AC220" s="616" t="s">
        <v>20</v>
      </c>
      <c r="AD220" s="617"/>
      <c r="AE220" s="615">
        <f t="shared" si="100"/>
        <v>0</v>
      </c>
      <c r="AF220" s="314">
        <f t="shared" si="100"/>
        <v>0</v>
      </c>
      <c r="AG220" s="314">
        <f t="shared" si="100"/>
        <v>0</v>
      </c>
      <c r="AH220" s="314">
        <f t="shared" si="100"/>
        <v>0</v>
      </c>
      <c r="AI220" s="314">
        <f t="shared" si="100"/>
        <v>0</v>
      </c>
      <c r="AJ220" s="314">
        <f t="shared" si="100"/>
        <v>0</v>
      </c>
      <c r="AK220" s="314">
        <f t="shared" ref="AK220:AL220" si="103">AV238</f>
        <v>0</v>
      </c>
      <c r="AL220" s="314">
        <f t="shared" si="103"/>
        <v>0</v>
      </c>
      <c r="AP220" s="1033" t="e">
        <f t="shared" si="102"/>
        <v>#DIV/0!</v>
      </c>
    </row>
    <row r="221" spans="1:55" ht="24.75" customHeight="1">
      <c r="B221" s="87" t="s">
        <v>156</v>
      </c>
      <c r="D221" s="7"/>
      <c r="AC221" s="616" t="s">
        <v>21</v>
      </c>
      <c r="AD221" s="617"/>
      <c r="AE221" s="615">
        <f t="shared" si="100"/>
        <v>0</v>
      </c>
      <c r="AF221" s="314">
        <f t="shared" si="100"/>
        <v>0</v>
      </c>
      <c r="AG221" s="314">
        <f t="shared" si="100"/>
        <v>0</v>
      </c>
      <c r="AH221" s="314">
        <f t="shared" si="100"/>
        <v>0</v>
      </c>
      <c r="AI221" s="314">
        <f t="shared" si="100"/>
        <v>0</v>
      </c>
      <c r="AJ221" s="314">
        <f t="shared" si="100"/>
        <v>0</v>
      </c>
      <c r="AK221" s="314">
        <f t="shared" ref="AK221:AL221" si="104">AV239</f>
        <v>0</v>
      </c>
      <c r="AL221" s="314">
        <f t="shared" si="104"/>
        <v>0</v>
      </c>
      <c r="AP221" s="1033" t="e">
        <f t="shared" si="102"/>
        <v>#DIV/0!</v>
      </c>
    </row>
    <row r="222" spans="1:55" ht="24.75" customHeight="1">
      <c r="B222" s="87" t="s">
        <v>157</v>
      </c>
      <c r="D222" s="7"/>
      <c r="AC222" s="616" t="s">
        <v>151</v>
      </c>
      <c r="AD222" s="617"/>
      <c r="AE222" s="615">
        <f t="shared" si="100"/>
        <v>0</v>
      </c>
      <c r="AF222" s="314">
        <f t="shared" si="100"/>
        <v>0</v>
      </c>
      <c r="AG222" s="314">
        <f t="shared" si="100"/>
        <v>0</v>
      </c>
      <c r="AH222" s="314">
        <f t="shared" si="100"/>
        <v>0</v>
      </c>
      <c r="AI222" s="314">
        <f t="shared" si="100"/>
        <v>0</v>
      </c>
      <c r="AJ222" s="314">
        <f t="shared" si="100"/>
        <v>0</v>
      </c>
      <c r="AK222" s="314">
        <f t="shared" ref="AK222:AL222" si="105">AV240</f>
        <v>0</v>
      </c>
      <c r="AL222" s="314">
        <f t="shared" si="105"/>
        <v>0</v>
      </c>
      <c r="AP222" s="1033" t="e">
        <f t="shared" si="102"/>
        <v>#DIV/0!</v>
      </c>
    </row>
    <row r="223" spans="1:55" ht="24.75" customHeight="1">
      <c r="B223" s="87" t="s">
        <v>158</v>
      </c>
      <c r="D223" s="7"/>
      <c r="AC223" s="616" t="s">
        <v>35</v>
      </c>
      <c r="AD223" s="617"/>
      <c r="AE223" s="615">
        <f t="shared" si="100"/>
        <v>0</v>
      </c>
      <c r="AF223" s="314">
        <f t="shared" si="100"/>
        <v>0</v>
      </c>
      <c r="AG223" s="314">
        <f t="shared" si="100"/>
        <v>0</v>
      </c>
      <c r="AH223" s="314">
        <f t="shared" si="100"/>
        <v>0</v>
      </c>
      <c r="AI223" s="314">
        <f t="shared" si="100"/>
        <v>0</v>
      </c>
      <c r="AJ223" s="314">
        <f t="shared" si="100"/>
        <v>0</v>
      </c>
      <c r="AK223" s="314">
        <f t="shared" ref="AK223:AL223" si="106">AV241</f>
        <v>0</v>
      </c>
      <c r="AL223" s="314">
        <f t="shared" si="106"/>
        <v>0</v>
      </c>
      <c r="AP223" s="1033" t="e">
        <f t="shared" si="102"/>
        <v>#DIV/0!</v>
      </c>
    </row>
    <row r="224" spans="1:55" ht="24.75" customHeight="1">
      <c r="B224" s="87" t="s">
        <v>630</v>
      </c>
      <c r="D224" s="7"/>
      <c r="AC224" s="618" t="s">
        <v>25</v>
      </c>
      <c r="AD224" s="619"/>
      <c r="AE224" s="615">
        <f t="shared" si="100"/>
        <v>0</v>
      </c>
      <c r="AF224" s="314">
        <f t="shared" si="100"/>
        <v>0</v>
      </c>
      <c r="AG224" s="314">
        <f t="shared" si="100"/>
        <v>0</v>
      </c>
      <c r="AH224" s="314">
        <f t="shared" si="100"/>
        <v>0</v>
      </c>
      <c r="AI224" s="314">
        <f t="shared" si="100"/>
        <v>0</v>
      </c>
      <c r="AJ224" s="314">
        <f t="shared" si="100"/>
        <v>0</v>
      </c>
      <c r="AK224" s="314">
        <f t="shared" ref="AK224:AL224" si="107">AV242</f>
        <v>0</v>
      </c>
      <c r="AL224" s="314">
        <f t="shared" si="107"/>
        <v>0</v>
      </c>
      <c r="AP224" s="1033" t="e">
        <f t="shared" si="102"/>
        <v>#DIV/0!</v>
      </c>
    </row>
    <row r="225" spans="2:56" ht="24.75" customHeight="1">
      <c r="B225" s="87" t="s">
        <v>9</v>
      </c>
      <c r="D225" s="7"/>
      <c r="AC225" s="620" t="s">
        <v>154</v>
      </c>
      <c r="AD225" s="621"/>
      <c r="AE225" s="622">
        <f t="shared" ref="AE225:AJ225" si="108">SUM(AE219:AE224)</f>
        <v>0</v>
      </c>
      <c r="AF225" s="315">
        <f t="shared" si="108"/>
        <v>0</v>
      </c>
      <c r="AG225" s="315">
        <f t="shared" si="108"/>
        <v>0</v>
      </c>
      <c r="AH225" s="315">
        <f t="shared" si="108"/>
        <v>0</v>
      </c>
      <c r="AI225" s="315">
        <f t="shared" si="108"/>
        <v>0</v>
      </c>
      <c r="AJ225" s="315">
        <f t="shared" si="108"/>
        <v>0</v>
      </c>
      <c r="AK225" s="315">
        <f t="shared" ref="AK225" si="109">SUM(AK219:AK224)</f>
        <v>0</v>
      </c>
      <c r="AL225" s="315">
        <f t="shared" ref="AL225" si="110">SUM(AL219:AL224)</f>
        <v>0</v>
      </c>
      <c r="AP225" s="1033" t="e">
        <f t="shared" si="102"/>
        <v>#DIV/0!</v>
      </c>
    </row>
    <row r="226" spans="2:56" ht="24.75" customHeight="1">
      <c r="B226" s="87" t="s">
        <v>159</v>
      </c>
      <c r="D226" s="7"/>
      <c r="AD226" s="340" t="s">
        <v>296</v>
      </c>
      <c r="AE226" s="341">
        <v>-1.3009775852791727E-2</v>
      </c>
      <c r="AF226" s="341">
        <v>7.3104833712789308E-4</v>
      </c>
      <c r="AG226" s="341">
        <v>3.3455321685118999E-2</v>
      </c>
      <c r="AH226" s="341">
        <v>0.23929479968014022</v>
      </c>
      <c r="AI226" s="341" t="e">
        <f>AI225/AE225-1</f>
        <v>#DIV/0!</v>
      </c>
      <c r="AJ226" s="341" t="e">
        <f>AJ225/AF225-1</f>
        <v>#DIV/0!</v>
      </c>
      <c r="AK226" s="341" t="e">
        <f t="shared" ref="AK226:AL226" si="111">AK225/AG225-1</f>
        <v>#DIV/0!</v>
      </c>
      <c r="AL226" s="341" t="e">
        <f t="shared" si="111"/>
        <v>#DIV/0!</v>
      </c>
    </row>
    <row r="227" spans="2:56" ht="13">
      <c r="B227" s="87" t="s">
        <v>52</v>
      </c>
      <c r="D227" s="7"/>
      <c r="E227" t="s">
        <v>401</v>
      </c>
      <c r="AD227" s="340" t="s">
        <v>289</v>
      </c>
      <c r="AE227" s="342">
        <v>-1.0787663506845346E-2</v>
      </c>
      <c r="AF227" s="342" t="e">
        <f>AF225/AE225-1</f>
        <v>#DIV/0!</v>
      </c>
      <c r="AG227" s="342" t="e">
        <f>AG225/AF225-1</f>
        <v>#DIV/0!</v>
      </c>
      <c r="AH227" s="342" t="e">
        <f>AH225/AG225-1</f>
        <v>#DIV/0!</v>
      </c>
      <c r="AI227" s="342" t="e">
        <f>AI225/AH225-1</f>
        <v>#DIV/0!</v>
      </c>
      <c r="AJ227" s="342" t="e">
        <f>AJ225/AI225-1</f>
        <v>#DIV/0!</v>
      </c>
      <c r="AK227" s="342" t="e">
        <f t="shared" ref="AK227:AL227" si="112">AK225/AJ225-1</f>
        <v>#DIV/0!</v>
      </c>
      <c r="AL227" s="342" t="e">
        <f t="shared" si="112"/>
        <v>#DIV/0!</v>
      </c>
    </row>
    <row r="228" spans="2:56">
      <c r="B228" s="87" t="s">
        <v>160</v>
      </c>
      <c r="D228" s="7"/>
    </row>
    <row r="229" spans="2:56" ht="13">
      <c r="B229" s="87" t="s">
        <v>161</v>
      </c>
      <c r="D229" s="7"/>
      <c r="AH229" s="51"/>
      <c r="AI229" s="343"/>
      <c r="AJ229" s="343"/>
      <c r="AK229" s="343"/>
      <c r="AL229" s="343"/>
      <c r="AM229" s="343"/>
      <c r="AN229" s="343"/>
    </row>
    <row r="230" spans="2:56">
      <c r="B230" s="87" t="s">
        <v>177</v>
      </c>
      <c r="D230" s="7"/>
    </row>
    <row r="231" spans="2:56">
      <c r="B231" s="87" t="s">
        <v>631</v>
      </c>
      <c r="D231" s="7"/>
      <c r="AS231" s="23"/>
    </row>
    <row r="232" spans="2:56">
      <c r="B232" s="87" t="s">
        <v>162</v>
      </c>
      <c r="D232" s="7"/>
    </row>
    <row r="233" spans="2:56">
      <c r="B233" s="87" t="s">
        <v>53</v>
      </c>
      <c r="D233" s="7"/>
      <c r="I233" t="s">
        <v>18</v>
      </c>
      <c r="J233" s="18">
        <f>$AD$257</f>
        <v>0.10033348673557341</v>
      </c>
      <c r="AU233" s="23"/>
    </row>
    <row r="234" spans="2:56">
      <c r="B234" s="87" t="s">
        <v>632</v>
      </c>
      <c r="D234" s="7"/>
      <c r="F234">
        <v>1</v>
      </c>
      <c r="G234">
        <v>2</v>
      </c>
      <c r="H234">
        <v>3</v>
      </c>
      <c r="I234">
        <v>4</v>
      </c>
      <c r="J234">
        <f>I234+1</f>
        <v>5</v>
      </c>
      <c r="K234">
        <f t="shared" ref="K234:AE234" si="113">J234+1</f>
        <v>6</v>
      </c>
      <c r="L234">
        <f t="shared" si="113"/>
        <v>7</v>
      </c>
      <c r="M234">
        <f t="shared" si="113"/>
        <v>8</v>
      </c>
      <c r="N234">
        <f t="shared" si="113"/>
        <v>9</v>
      </c>
      <c r="O234">
        <f t="shared" si="113"/>
        <v>10</v>
      </c>
      <c r="P234">
        <f t="shared" si="113"/>
        <v>11</v>
      </c>
      <c r="Q234">
        <f t="shared" si="113"/>
        <v>12</v>
      </c>
      <c r="R234">
        <f t="shared" si="113"/>
        <v>13</v>
      </c>
      <c r="S234">
        <f t="shared" si="113"/>
        <v>14</v>
      </c>
      <c r="T234">
        <f t="shared" si="113"/>
        <v>15</v>
      </c>
      <c r="U234">
        <f t="shared" si="113"/>
        <v>16</v>
      </c>
      <c r="V234">
        <f t="shared" si="113"/>
        <v>17</v>
      </c>
      <c r="W234">
        <f t="shared" si="113"/>
        <v>18</v>
      </c>
      <c r="X234">
        <f t="shared" si="113"/>
        <v>19</v>
      </c>
      <c r="Y234">
        <f t="shared" si="113"/>
        <v>20</v>
      </c>
      <c r="Z234">
        <f t="shared" si="113"/>
        <v>21</v>
      </c>
      <c r="AA234">
        <f t="shared" si="113"/>
        <v>22</v>
      </c>
      <c r="AB234">
        <f t="shared" si="113"/>
        <v>23</v>
      </c>
      <c r="AC234">
        <f t="shared" si="113"/>
        <v>24</v>
      </c>
      <c r="AD234">
        <f t="shared" si="113"/>
        <v>25</v>
      </c>
      <c r="AE234">
        <f t="shared" si="113"/>
        <v>26</v>
      </c>
      <c r="AF234">
        <f>AE234+1</f>
        <v>27</v>
      </c>
      <c r="AG234">
        <f>AF234+1</f>
        <v>28</v>
      </c>
      <c r="AH234">
        <f>AG234+1</f>
        <v>29</v>
      </c>
      <c r="AI234">
        <f>AH234+1</f>
        <v>30</v>
      </c>
      <c r="AJ234">
        <v>31</v>
      </c>
      <c r="AK234">
        <v>32</v>
      </c>
      <c r="AL234">
        <v>33</v>
      </c>
      <c r="AM234">
        <v>34</v>
      </c>
      <c r="AN234">
        <v>35</v>
      </c>
      <c r="AO234">
        <v>36</v>
      </c>
      <c r="AP234">
        <v>37</v>
      </c>
      <c r="AQ234">
        <v>38</v>
      </c>
      <c r="AR234">
        <v>39</v>
      </c>
      <c r="AS234">
        <v>40</v>
      </c>
      <c r="AT234">
        <v>41</v>
      </c>
      <c r="AU234">
        <v>42</v>
      </c>
    </row>
    <row r="235" spans="2:56">
      <c r="B235" s="87" t="s">
        <v>163</v>
      </c>
      <c r="E235" s="9"/>
      <c r="F235" s="10" t="s">
        <v>115</v>
      </c>
      <c r="G235" s="10" t="s">
        <v>116</v>
      </c>
      <c r="H235" s="10" t="s">
        <v>117</v>
      </c>
      <c r="I235" s="10" t="s">
        <v>118</v>
      </c>
      <c r="J235" s="10" t="s">
        <v>119</v>
      </c>
      <c r="K235" s="10" t="s">
        <v>120</v>
      </c>
      <c r="L235" s="10" t="s">
        <v>121</v>
      </c>
      <c r="M235" s="10" t="s">
        <v>122</v>
      </c>
      <c r="N235" s="10" t="s">
        <v>101</v>
      </c>
      <c r="O235" s="10" t="s">
        <v>102</v>
      </c>
      <c r="P235" s="10" t="s">
        <v>103</v>
      </c>
      <c r="Q235" s="10" t="s">
        <v>104</v>
      </c>
      <c r="R235" s="10" t="s">
        <v>105</v>
      </c>
      <c r="S235" s="10" t="s">
        <v>106</v>
      </c>
      <c r="T235" s="10" t="s">
        <v>107</v>
      </c>
      <c r="U235" s="10" t="s">
        <v>108</v>
      </c>
      <c r="V235" s="10" t="s">
        <v>109</v>
      </c>
      <c r="W235" s="10" t="s">
        <v>110</v>
      </c>
      <c r="X235" s="10" t="s">
        <v>111</v>
      </c>
      <c r="Y235" s="10" t="s">
        <v>112</v>
      </c>
      <c r="Z235" s="10" t="s">
        <v>113</v>
      </c>
      <c r="AA235" s="10" t="s">
        <v>114</v>
      </c>
      <c r="AB235" s="10" t="s">
        <v>123</v>
      </c>
      <c r="AC235" s="10" t="s">
        <v>124</v>
      </c>
      <c r="AD235" s="10" t="s">
        <v>125</v>
      </c>
      <c r="AE235" s="10" t="s">
        <v>126</v>
      </c>
      <c r="AF235" s="10" t="s">
        <v>127</v>
      </c>
      <c r="AG235" s="10" t="s">
        <v>128</v>
      </c>
      <c r="AH235" s="10" t="s">
        <v>129</v>
      </c>
      <c r="AI235" s="10" t="s">
        <v>130</v>
      </c>
      <c r="AJ235" s="10" t="s">
        <v>131</v>
      </c>
      <c r="AK235" s="10" t="s">
        <v>132</v>
      </c>
      <c r="AL235" s="10" t="s">
        <v>133</v>
      </c>
      <c r="AM235" s="10" t="s">
        <v>134</v>
      </c>
      <c r="AN235" s="10" t="s">
        <v>135</v>
      </c>
      <c r="AO235" s="10" t="s">
        <v>136</v>
      </c>
      <c r="AP235" s="10" t="s">
        <v>137</v>
      </c>
      <c r="AQ235" s="10" t="s">
        <v>138</v>
      </c>
      <c r="AR235" s="10" t="s">
        <v>139</v>
      </c>
      <c r="AS235" s="10" t="s">
        <v>140</v>
      </c>
      <c r="AT235" s="10" t="s">
        <v>141</v>
      </c>
      <c r="AU235" s="10" t="s">
        <v>142</v>
      </c>
      <c r="AV235" s="10" t="s">
        <v>143</v>
      </c>
      <c r="AW235" s="10" t="s">
        <v>144</v>
      </c>
      <c r="AX235" s="10" t="s">
        <v>633</v>
      </c>
      <c r="AY235" s="10" t="s">
        <v>634</v>
      </c>
      <c r="AZ235" s="10" t="s">
        <v>635</v>
      </c>
      <c r="BA235" s="10" t="s">
        <v>636</v>
      </c>
      <c r="BD235" s="1142" t="s">
        <v>570</v>
      </c>
    </row>
    <row r="236" spans="2:56">
      <c r="B236" s="87" t="s">
        <v>164</v>
      </c>
      <c r="E236" t="s">
        <v>17</v>
      </c>
    </row>
    <row r="237" spans="2:56">
      <c r="B237" s="87" t="s">
        <v>56</v>
      </c>
      <c r="D237" s="7"/>
      <c r="E237" s="91" t="s">
        <v>22</v>
      </c>
      <c r="F237" s="4">
        <v>179.26855653000001</v>
      </c>
      <c r="G237" s="4">
        <v>185.28509598809882</v>
      </c>
      <c r="H237" s="4">
        <v>205.93780273287297</v>
      </c>
      <c r="I237" s="4">
        <v>221.64350505417062</v>
      </c>
      <c r="J237" s="4">
        <v>204.69611503597221</v>
      </c>
      <c r="K237" s="4">
        <v>222.991287</v>
      </c>
      <c r="L237" s="4">
        <v>246.29319176000001</v>
      </c>
      <c r="M237" s="4">
        <v>231.98002672000001</v>
      </c>
      <c r="N237" s="4">
        <v>231.98002672000001</v>
      </c>
      <c r="O237" s="4">
        <v>268.39542299999999</v>
      </c>
      <c r="P237" s="4">
        <v>264.64129747151145</v>
      </c>
      <c r="Q237" s="4">
        <v>270.07593955684627</v>
      </c>
      <c r="R237" s="4">
        <v>275</v>
      </c>
      <c r="S237" s="4">
        <v>295</v>
      </c>
      <c r="T237" s="4">
        <v>366.56482681801583</v>
      </c>
      <c r="U237" s="4">
        <v>393.20131909285715</v>
      </c>
      <c r="V237" s="97">
        <v>399.76259315324842</v>
      </c>
      <c r="W237" s="97">
        <v>458.95183409135132</v>
      </c>
      <c r="X237" s="97">
        <v>404.70655616100464</v>
      </c>
      <c r="Y237" s="97">
        <v>426.6986393683332</v>
      </c>
      <c r="Z237" s="97">
        <v>439.59398006021655</v>
      </c>
      <c r="AA237" s="97">
        <v>493.23885616645731</v>
      </c>
      <c r="AB237" s="97">
        <v>438.93410355430461</v>
      </c>
      <c r="AC237" s="97">
        <v>464.55640441465545</v>
      </c>
      <c r="AD237" s="955">
        <v>574.81324193000012</v>
      </c>
      <c r="AE237" s="955">
        <v>646.28303427999992</v>
      </c>
      <c r="AF237" s="955">
        <v>674.66583959898378</v>
      </c>
      <c r="AG237" s="955">
        <v>801.34185283538886</v>
      </c>
      <c r="AH237" s="955">
        <v>715.72646777793818</v>
      </c>
      <c r="AI237" s="955">
        <v>820.4964072612147</v>
      </c>
      <c r="AJ237" s="955">
        <v>809.58724973224446</v>
      </c>
      <c r="AK237" s="955">
        <v>814.82450627820526</v>
      </c>
      <c r="AL237" s="564">
        <f>Summary!W69</f>
        <v>798.4545468531262</v>
      </c>
      <c r="AM237" s="564">
        <f>Summary!X69</f>
        <v>826.28005662668977</v>
      </c>
      <c r="AN237" s="564">
        <f>Summary!Y69</f>
        <v>0</v>
      </c>
      <c r="AO237" s="564">
        <f>Summary!Z69</f>
        <v>0</v>
      </c>
      <c r="AP237" s="564">
        <f>Summary!AA69</f>
        <v>0</v>
      </c>
      <c r="AQ237" s="564">
        <f>Summary!AB69</f>
        <v>0</v>
      </c>
      <c r="AR237" s="564">
        <f>Summary!AC69</f>
        <v>0</v>
      </c>
      <c r="AS237" s="564">
        <f>Summary!AD69</f>
        <v>0</v>
      </c>
      <c r="AT237" s="564">
        <f>Summary!AE69</f>
        <v>0</v>
      </c>
      <c r="AU237" s="564">
        <f>Summary!AF69</f>
        <v>0</v>
      </c>
      <c r="AV237" s="564">
        <f>Summary!AG69</f>
        <v>0</v>
      </c>
      <c r="AW237" s="564">
        <f>Summary!AH69</f>
        <v>0</v>
      </c>
      <c r="BB237" s="147" t="str">
        <f t="shared" ref="BB237:BB242" si="114">E237</f>
        <v xml:space="preserve">Ethernet </v>
      </c>
      <c r="BD237" s="308" t="e">
        <f t="shared" ref="BD237:BD243" si="115">SUM(AT237:AU237)/SUM(AP237:AQ237)-1</f>
        <v>#DIV/0!</v>
      </c>
    </row>
    <row r="238" spans="2:56">
      <c r="D238" s="7"/>
      <c r="E238" s="91" t="s">
        <v>20</v>
      </c>
      <c r="F238" s="4">
        <v>78.84604834999999</v>
      </c>
      <c r="G238" s="4">
        <v>67.272014499999997</v>
      </c>
      <c r="H238" s="4">
        <v>68.441937490000015</v>
      </c>
      <c r="I238" s="4">
        <v>81.758308999999997</v>
      </c>
      <c r="J238" s="4">
        <v>62.384487999999997</v>
      </c>
      <c r="K238" s="4">
        <v>64.855041</v>
      </c>
      <c r="L238" s="4">
        <v>80.114580119999999</v>
      </c>
      <c r="M238" s="4">
        <v>79.186099089999999</v>
      </c>
      <c r="N238" s="4">
        <v>79.186099089999999</v>
      </c>
      <c r="O238" s="4">
        <v>68.144572999999994</v>
      </c>
      <c r="P238" s="4">
        <v>68.435579000000004</v>
      </c>
      <c r="Q238" s="4">
        <v>69.195871999999994</v>
      </c>
      <c r="R238" s="4">
        <v>70</v>
      </c>
      <c r="S238" s="4">
        <v>75</v>
      </c>
      <c r="T238" s="4">
        <v>66.078785999999994</v>
      </c>
      <c r="U238" s="4">
        <v>69.276403000000002</v>
      </c>
      <c r="V238" s="97">
        <v>58.182045670000001</v>
      </c>
      <c r="W238" s="97">
        <v>62.115745930000003</v>
      </c>
      <c r="X238" s="97">
        <v>68.800230620000008</v>
      </c>
      <c r="Y238" s="97">
        <v>74.000017349999993</v>
      </c>
      <c r="Z238" s="97">
        <v>69.144194289999987</v>
      </c>
      <c r="AA238" s="97">
        <v>65.340849000000006</v>
      </c>
      <c r="AB238" s="97">
        <v>59.783707810022072</v>
      </c>
      <c r="AC238" s="97">
        <v>64.381270084985161</v>
      </c>
      <c r="AD238" s="955">
        <v>59.031201899999992</v>
      </c>
      <c r="AE238" s="955">
        <v>60.222978640000001</v>
      </c>
      <c r="AF238" s="955">
        <v>55.57382325504868</v>
      </c>
      <c r="AG238" s="955">
        <v>68.272802904618231</v>
      </c>
      <c r="AH238" s="955">
        <v>56.739276800113608</v>
      </c>
      <c r="AI238" s="955">
        <v>62.871894432037813</v>
      </c>
      <c r="AJ238" s="955">
        <v>63.370640999999942</v>
      </c>
      <c r="AK238" s="955">
        <v>63.396205999999985</v>
      </c>
      <c r="AL238" s="564">
        <f>Summary!W70</f>
        <v>52.69512600000003</v>
      </c>
      <c r="AM238" s="564">
        <f>Summary!X70</f>
        <v>59.079756000000032</v>
      </c>
      <c r="AN238" s="564">
        <f>Summary!Y70</f>
        <v>0</v>
      </c>
      <c r="AO238" s="564">
        <f>Summary!Z70</f>
        <v>0</v>
      </c>
      <c r="AP238" s="564">
        <f>Summary!AA70</f>
        <v>0</v>
      </c>
      <c r="AQ238" s="564">
        <f>Summary!AB70</f>
        <v>0</v>
      </c>
      <c r="AR238" s="564">
        <f>Summary!AC70</f>
        <v>0</v>
      </c>
      <c r="AS238" s="564">
        <f>Summary!AD70</f>
        <v>0</v>
      </c>
      <c r="AT238" s="564">
        <f>Summary!AE70</f>
        <v>0</v>
      </c>
      <c r="AU238" s="564">
        <f>Summary!AF70</f>
        <v>0</v>
      </c>
      <c r="AV238" s="564">
        <f>Summary!AG70</f>
        <v>0</v>
      </c>
      <c r="AW238" s="564">
        <f>Summary!AH70</f>
        <v>0</v>
      </c>
      <c r="BB238" s="147" t="str">
        <f t="shared" si="114"/>
        <v>Fibre Channel</v>
      </c>
      <c r="BD238" s="308" t="e">
        <f t="shared" si="115"/>
        <v>#DIV/0!</v>
      </c>
    </row>
    <row r="239" spans="2:56">
      <c r="D239" s="7"/>
      <c r="E239" s="91" t="s">
        <v>21</v>
      </c>
      <c r="F239" s="4">
        <v>23.817967939999999</v>
      </c>
      <c r="G239" s="4">
        <v>22.267787560000105</v>
      </c>
      <c r="H239" s="4">
        <v>24.042256250000001</v>
      </c>
      <c r="I239" s="4">
        <v>22.57217</v>
      </c>
      <c r="J239" s="4">
        <v>26.577323</v>
      </c>
      <c r="K239" s="4">
        <v>20.336461</v>
      </c>
      <c r="L239" s="4">
        <v>24.88664</v>
      </c>
      <c r="M239" s="4">
        <v>29.114128000000001</v>
      </c>
      <c r="N239" s="4">
        <v>29.114128000000001</v>
      </c>
      <c r="O239" s="4">
        <v>41.671673799999994</v>
      </c>
      <c r="P239" s="4">
        <v>43.134148000000003</v>
      </c>
      <c r="Q239" s="4">
        <v>27.472380000000001</v>
      </c>
      <c r="R239" s="4">
        <v>30</v>
      </c>
      <c r="S239" s="4">
        <v>32</v>
      </c>
      <c r="T239" s="4">
        <v>28.712735559999999</v>
      </c>
      <c r="U239" s="4">
        <v>34.224717519999999</v>
      </c>
      <c r="V239" s="97">
        <v>20.460470885317015</v>
      </c>
      <c r="W239" s="97">
        <v>36.082865883796558</v>
      </c>
      <c r="X239" s="97">
        <v>33.523126987014933</v>
      </c>
      <c r="Y239" s="97">
        <v>37.27421081221749</v>
      </c>
      <c r="Z239" s="97">
        <v>43.846921630000004</v>
      </c>
      <c r="AA239" s="97">
        <v>53.035670459999992</v>
      </c>
      <c r="AB239" s="97">
        <v>51.017422667736142</v>
      </c>
      <c r="AC239" s="97">
        <v>35.863640746232825</v>
      </c>
      <c r="AD239" s="955">
        <v>52.390062026999999</v>
      </c>
      <c r="AE239" s="955">
        <v>50.850225741000003</v>
      </c>
      <c r="AF239" s="955">
        <v>56.618452832003968</v>
      </c>
      <c r="AG239" s="955">
        <v>60.830675652672319</v>
      </c>
      <c r="AH239" s="955">
        <v>63.957993999999999</v>
      </c>
      <c r="AI239" s="955">
        <v>62.745559</v>
      </c>
      <c r="AJ239" s="955">
        <v>64.137828949999971</v>
      </c>
      <c r="AK239" s="955">
        <v>62.059159623799992</v>
      </c>
      <c r="AL239" s="564">
        <f>Summary!W71</f>
        <v>51.167143999999986</v>
      </c>
      <c r="AM239" s="564">
        <f>Summary!X71</f>
        <v>62.580782000000006</v>
      </c>
      <c r="AN239" s="564">
        <f>Summary!Y71</f>
        <v>0</v>
      </c>
      <c r="AO239" s="564">
        <f>Summary!Z71</f>
        <v>0</v>
      </c>
      <c r="AP239" s="564">
        <f>Summary!AA71</f>
        <v>0</v>
      </c>
      <c r="AQ239" s="564">
        <f>Summary!AB71</f>
        <v>0</v>
      </c>
      <c r="AR239" s="564">
        <f>Summary!AC71</f>
        <v>0</v>
      </c>
      <c r="AS239" s="564">
        <f>Summary!AD71</f>
        <v>0</v>
      </c>
      <c r="AT239" s="564">
        <f>Summary!AE71</f>
        <v>0</v>
      </c>
      <c r="AU239" s="564">
        <f>Summary!AF71</f>
        <v>0</v>
      </c>
      <c r="AV239" s="564">
        <f>Summary!AG71</f>
        <v>0</v>
      </c>
      <c r="AW239" s="564">
        <f>Summary!AH71</f>
        <v>0</v>
      </c>
      <c r="BB239" s="147" t="str">
        <f t="shared" si="114"/>
        <v>Optical Interconnects</v>
      </c>
      <c r="BD239" s="308" t="e">
        <f t="shared" si="115"/>
        <v>#DIV/0!</v>
      </c>
    </row>
    <row r="240" spans="2:56">
      <c r="D240" s="7"/>
      <c r="E240" s="91" t="s">
        <v>151</v>
      </c>
      <c r="F240" s="4">
        <v>95.532660319999991</v>
      </c>
      <c r="G240" s="4">
        <v>105.941613</v>
      </c>
      <c r="H240" s="4">
        <v>131.31114299999999</v>
      </c>
      <c r="I240" s="4">
        <v>145.35503607999999</v>
      </c>
      <c r="J240" s="4">
        <v>141.54314252</v>
      </c>
      <c r="K240" s="4">
        <v>143.84941394999998</v>
      </c>
      <c r="L240" s="4">
        <v>134.0694508</v>
      </c>
      <c r="M240" s="4">
        <v>146.93680805702672</v>
      </c>
      <c r="N240" s="4">
        <v>146.93680805702672</v>
      </c>
      <c r="O240" s="4">
        <v>139.87578174000001</v>
      </c>
      <c r="P240" s="4">
        <v>134.91634450000001</v>
      </c>
      <c r="Q240" s="4">
        <v>144.97458840000002</v>
      </c>
      <c r="R240" s="4">
        <v>150</v>
      </c>
      <c r="S240" s="4">
        <v>170</v>
      </c>
      <c r="T240" s="4">
        <v>156.24222809761906</v>
      </c>
      <c r="U240" s="4">
        <v>155.70107423642855</v>
      </c>
      <c r="V240" s="97">
        <v>190.70730727875454</v>
      </c>
      <c r="W240" s="97">
        <v>187.94189193638658</v>
      </c>
      <c r="X240" s="97">
        <v>195.5118174679553</v>
      </c>
      <c r="Y240" s="97">
        <v>212.64251386880485</v>
      </c>
      <c r="Z240" s="97">
        <v>202.53327321968504</v>
      </c>
      <c r="AA240" s="97">
        <v>212.20412135029335</v>
      </c>
      <c r="AB240" s="97">
        <v>205.74416996662052</v>
      </c>
      <c r="AC240" s="97">
        <v>211.48703559850958</v>
      </c>
      <c r="AD240" s="955">
        <v>220.71884872000001</v>
      </c>
      <c r="AE240" s="955">
        <v>247.12567739000002</v>
      </c>
      <c r="AF240" s="955">
        <v>266.26970415696405</v>
      </c>
      <c r="AG240" s="955">
        <v>281.19816038189776</v>
      </c>
      <c r="AH240" s="955">
        <v>270.20488843130698</v>
      </c>
      <c r="AI240" s="955">
        <v>256.6279579070993</v>
      </c>
      <c r="AJ240" s="955">
        <v>243.3572022531458</v>
      </c>
      <c r="AK240" s="955">
        <v>217.88631132471454</v>
      </c>
      <c r="AL240" s="564">
        <f>Summary!W72</f>
        <v>210.35021426089864</v>
      </c>
      <c r="AM240" s="564">
        <f>Summary!X72</f>
        <v>202.7706931295109</v>
      </c>
      <c r="AN240" s="564">
        <f>Summary!Y72</f>
        <v>0</v>
      </c>
      <c r="AO240" s="564">
        <f>Summary!Z72</f>
        <v>0</v>
      </c>
      <c r="AP240" s="564">
        <f>Summary!AA72</f>
        <v>0</v>
      </c>
      <c r="AQ240" s="564">
        <f>Summary!AB72</f>
        <v>0</v>
      </c>
      <c r="AR240" s="564">
        <f>Summary!AC72</f>
        <v>0</v>
      </c>
      <c r="AS240" s="564">
        <f>Summary!AD72</f>
        <v>0</v>
      </c>
      <c r="AT240" s="564">
        <f>Summary!AE72</f>
        <v>0</v>
      </c>
      <c r="AU240" s="564">
        <f>Summary!AF72</f>
        <v>0</v>
      </c>
      <c r="AV240" s="564">
        <f>Summary!AG72</f>
        <v>0</v>
      </c>
      <c r="AW240" s="564">
        <f>Summary!AH72</f>
        <v>0</v>
      </c>
      <c r="BB240" s="147" t="str">
        <f t="shared" si="114"/>
        <v>CWDM/DWDM</v>
      </c>
      <c r="BD240" s="308" t="e">
        <f t="shared" si="115"/>
        <v>#DIV/0!</v>
      </c>
    </row>
    <row r="241" spans="4:56">
      <c r="D241" s="7"/>
      <c r="E241" s="91" t="s">
        <v>35</v>
      </c>
      <c r="J241" s="4">
        <v>15.781214</v>
      </c>
      <c r="K241" s="4">
        <v>9.1533233999999997</v>
      </c>
      <c r="L241" s="4">
        <v>12.31647021</v>
      </c>
      <c r="M241" s="4">
        <v>20.923607649999997</v>
      </c>
      <c r="N241" s="4">
        <v>20.923607649999997</v>
      </c>
      <c r="O241" s="4">
        <v>40.336863985000001</v>
      </c>
      <c r="P241" s="4">
        <v>41.979653329999998</v>
      </c>
      <c r="Q241" s="4">
        <v>38.599809149999999</v>
      </c>
      <c r="R241" s="4">
        <v>45</v>
      </c>
      <c r="S241" s="4">
        <v>60</v>
      </c>
      <c r="T241" s="4">
        <v>85.584935291238097</v>
      </c>
      <c r="U241" s="4">
        <v>95.654097127857142</v>
      </c>
      <c r="V241" s="97">
        <v>102.47948385821971</v>
      </c>
      <c r="W241" s="97">
        <v>125.46862342762363</v>
      </c>
      <c r="X241" s="97">
        <v>110.54789892494897</v>
      </c>
      <c r="Y241" s="97">
        <v>99.350660410938346</v>
      </c>
      <c r="Z241" s="97">
        <v>110.21183224490741</v>
      </c>
      <c r="AA241" s="97">
        <v>91.17723711893295</v>
      </c>
      <c r="AB241" s="97">
        <v>72.577522980373644</v>
      </c>
      <c r="AC241" s="97">
        <v>93.458368755009829</v>
      </c>
      <c r="AD241" s="955">
        <v>86.826255020000005</v>
      </c>
      <c r="AE241" s="955">
        <v>89.81419004</v>
      </c>
      <c r="AF241" s="955">
        <v>50.209634004062742</v>
      </c>
      <c r="AG241" s="955">
        <v>47.666089185393695</v>
      </c>
      <c r="AH241" s="955">
        <v>49.844619000000002</v>
      </c>
      <c r="AI241" s="955">
        <v>50.637574000000001</v>
      </c>
      <c r="AJ241" s="955">
        <v>30.340037777510627</v>
      </c>
      <c r="AK241" s="955">
        <v>31.02065639624454</v>
      </c>
      <c r="AL241" s="564">
        <f>Summary!W73</f>
        <v>47.457810492531337</v>
      </c>
      <c r="AM241" s="564">
        <f>Summary!X73</f>
        <v>50.387596183874372</v>
      </c>
      <c r="AN241" s="564">
        <f>Summary!Y73</f>
        <v>0</v>
      </c>
      <c r="AO241" s="564">
        <f>Summary!Z73</f>
        <v>0</v>
      </c>
      <c r="AP241" s="564">
        <f>Summary!AA73</f>
        <v>0</v>
      </c>
      <c r="AQ241" s="564">
        <f>Summary!AB73</f>
        <v>0</v>
      </c>
      <c r="AR241" s="564">
        <f>Summary!AC73</f>
        <v>0</v>
      </c>
      <c r="AS241" s="564">
        <f>Summary!AD73</f>
        <v>0</v>
      </c>
      <c r="AT241" s="564">
        <f>Summary!AE73</f>
        <v>0</v>
      </c>
      <c r="AU241" s="564">
        <f>Summary!AF73</f>
        <v>0</v>
      </c>
      <c r="AV241" s="564">
        <f>Summary!AG73</f>
        <v>0</v>
      </c>
      <c r="AW241" s="564">
        <f>Summary!AH73</f>
        <v>0</v>
      </c>
      <c r="BB241" s="147" t="str">
        <f t="shared" si="114"/>
        <v>Wireless</v>
      </c>
      <c r="BD241" s="308" t="e">
        <f t="shared" si="115"/>
        <v>#DIV/0!</v>
      </c>
    </row>
    <row r="242" spans="4:56">
      <c r="D242" s="7"/>
      <c r="E242" s="91" t="s">
        <v>25</v>
      </c>
      <c r="F242" s="4">
        <v>82.964866999999998</v>
      </c>
      <c r="G242" s="4">
        <v>99.416435000000007</v>
      </c>
      <c r="H242" s="4">
        <v>101.76256620000001</v>
      </c>
      <c r="I242" s="4">
        <v>98.731324000000001</v>
      </c>
      <c r="J242" s="4">
        <v>108.67640738928</v>
      </c>
      <c r="K242" s="4">
        <v>127.11446172664</v>
      </c>
      <c r="L242" s="4">
        <v>116.04212406033842</v>
      </c>
      <c r="M242" s="4">
        <v>126.40462170047692</v>
      </c>
      <c r="N242" s="4">
        <v>126.40462170047692</v>
      </c>
      <c r="O242" s="4">
        <v>137.43647679160063</v>
      </c>
      <c r="P242" s="4">
        <v>121.58509930000001</v>
      </c>
      <c r="Q242" s="4">
        <v>122.17089759999999</v>
      </c>
      <c r="R242" s="4">
        <v>125</v>
      </c>
      <c r="S242" s="4">
        <v>130</v>
      </c>
      <c r="T242" s="4">
        <v>97.310863909206347</v>
      </c>
      <c r="U242" s="4">
        <v>86.181721827142866</v>
      </c>
      <c r="V242" s="97">
        <v>80.735737449389745</v>
      </c>
      <c r="W242" s="97">
        <v>81.626975032385261</v>
      </c>
      <c r="X242" s="97">
        <v>95.739639643731479</v>
      </c>
      <c r="Y242" s="97">
        <v>97.115930005148812</v>
      </c>
      <c r="Z242" s="97">
        <v>99.245026673345848</v>
      </c>
      <c r="AA242" s="97">
        <v>114.01235213170845</v>
      </c>
      <c r="AB242" s="97">
        <v>144.01841977653322</v>
      </c>
      <c r="AC242" s="97">
        <v>164.82885055716505</v>
      </c>
      <c r="AD242" s="955">
        <v>191.83231609999999</v>
      </c>
      <c r="AE242" s="955">
        <v>196.06846041</v>
      </c>
      <c r="AF242" s="955">
        <v>179.23087080950984</v>
      </c>
      <c r="AG242" s="955">
        <v>192.400709045696</v>
      </c>
      <c r="AH242" s="955">
        <v>144.31780632411963</v>
      </c>
      <c r="AI242" s="955">
        <v>137.87054910265189</v>
      </c>
      <c r="AJ242" s="955">
        <v>107.06617811290673</v>
      </c>
      <c r="AK242" s="955">
        <v>113.85412906297407</v>
      </c>
      <c r="AL242" s="564">
        <f>Summary!W74</f>
        <v>113.02275727764862</v>
      </c>
      <c r="AM242" s="564">
        <f>Summary!X74</f>
        <v>121.36956958858356</v>
      </c>
      <c r="AN242" s="564">
        <f>Summary!Y74</f>
        <v>0</v>
      </c>
      <c r="AO242" s="564">
        <f>Summary!Z74</f>
        <v>0</v>
      </c>
      <c r="AP242" s="564">
        <f>Summary!AA74</f>
        <v>0</v>
      </c>
      <c r="AQ242" s="564">
        <f>Summary!AB74</f>
        <v>0</v>
      </c>
      <c r="AR242" s="564">
        <f>Summary!AC74</f>
        <v>0</v>
      </c>
      <c r="AS242" s="564">
        <f>Summary!AD74</f>
        <v>0</v>
      </c>
      <c r="AT242" s="564">
        <f>Summary!AE74</f>
        <v>0</v>
      </c>
      <c r="AU242" s="564">
        <f>Summary!AF74</f>
        <v>0</v>
      </c>
      <c r="AV242" s="564">
        <f>Summary!AG74</f>
        <v>0</v>
      </c>
      <c r="AW242" s="564">
        <f>Summary!AH74</f>
        <v>0</v>
      </c>
      <c r="BB242" s="147" t="str">
        <f t="shared" si="114"/>
        <v>FTTx</v>
      </c>
      <c r="BD242" s="308" t="e">
        <f t="shared" si="115"/>
        <v>#DIV/0!</v>
      </c>
    </row>
    <row r="243" spans="4:56">
      <c r="D243" s="7"/>
      <c r="E243" s="2" t="s">
        <v>19</v>
      </c>
      <c r="F243" s="17">
        <f t="shared" ref="F243:AO243" si="116">SUM(F237:F242)</f>
        <v>460.43010014000004</v>
      </c>
      <c r="G243" s="17">
        <f t="shared" si="116"/>
        <v>480.18294604809898</v>
      </c>
      <c r="H243" s="17">
        <f t="shared" si="116"/>
        <v>531.49570567287299</v>
      </c>
      <c r="I243" s="17">
        <f t="shared" si="116"/>
        <v>570.06034413417058</v>
      </c>
      <c r="J243" s="17">
        <f t="shared" si="116"/>
        <v>559.65868994525215</v>
      </c>
      <c r="K243" s="17">
        <f t="shared" si="116"/>
        <v>588.29998807663992</v>
      </c>
      <c r="L243" s="17">
        <f t="shared" si="116"/>
        <v>613.72245695033837</v>
      </c>
      <c r="M243" s="17">
        <f t="shared" si="116"/>
        <v>634.54529121750375</v>
      </c>
      <c r="N243" s="17">
        <f t="shared" ref="N243" si="117">SUM(N237:N242)</f>
        <v>634.54529121750375</v>
      </c>
      <c r="O243" s="17">
        <f t="shared" si="116"/>
        <v>695.86079231660062</v>
      </c>
      <c r="P243" s="17">
        <f t="shared" si="116"/>
        <v>674.69212160151153</v>
      </c>
      <c r="Q243" s="17">
        <f t="shared" si="116"/>
        <v>672.48948670684626</v>
      </c>
      <c r="R243" s="17">
        <f t="shared" si="116"/>
        <v>695</v>
      </c>
      <c r="S243" s="17">
        <f t="shared" si="116"/>
        <v>762</v>
      </c>
      <c r="T243" s="17">
        <f t="shared" si="116"/>
        <v>800.49437567607936</v>
      </c>
      <c r="U243" s="17">
        <f t="shared" si="116"/>
        <v>834.2393328042856</v>
      </c>
      <c r="V243" s="17">
        <f t="shared" si="116"/>
        <v>852.32763829492944</v>
      </c>
      <c r="W243" s="17">
        <f t="shared" si="116"/>
        <v>952.18793630154335</v>
      </c>
      <c r="X243" s="17">
        <f t="shared" si="116"/>
        <v>908.82926980465538</v>
      </c>
      <c r="Y243" s="17">
        <f t="shared" si="116"/>
        <v>947.08197181544267</v>
      </c>
      <c r="Z243" s="17">
        <f t="shared" si="116"/>
        <v>964.57522811815488</v>
      </c>
      <c r="AA243" s="17">
        <f t="shared" si="116"/>
        <v>1029.0090862273921</v>
      </c>
      <c r="AB243" s="17">
        <f t="shared" si="116"/>
        <v>972.07534675559032</v>
      </c>
      <c r="AC243" s="17">
        <f t="shared" si="116"/>
        <v>1034.5755701565579</v>
      </c>
      <c r="AD243" s="17">
        <f t="shared" si="116"/>
        <v>1185.6119256970001</v>
      </c>
      <c r="AE243" s="17">
        <f t="shared" si="116"/>
        <v>1290.3645665009999</v>
      </c>
      <c r="AF243" s="17">
        <f t="shared" si="116"/>
        <v>1282.5683246565732</v>
      </c>
      <c r="AG243" s="17">
        <f t="shared" si="116"/>
        <v>1451.7102900056668</v>
      </c>
      <c r="AH243" s="17">
        <f t="shared" si="116"/>
        <v>1300.7910523334783</v>
      </c>
      <c r="AI243" s="17">
        <f t="shared" si="116"/>
        <v>1391.2499417030037</v>
      </c>
      <c r="AJ243" s="17">
        <f t="shared" si="116"/>
        <v>1317.8591378258075</v>
      </c>
      <c r="AK243" s="17">
        <f t="shared" si="116"/>
        <v>1303.0409686859384</v>
      </c>
      <c r="AL243" s="17">
        <f t="shared" si="116"/>
        <v>1273.1475988842049</v>
      </c>
      <c r="AM243" s="17">
        <f t="shared" si="116"/>
        <v>1322.4684535286585</v>
      </c>
      <c r="AN243" s="17">
        <f t="shared" si="116"/>
        <v>0</v>
      </c>
      <c r="AO243" s="17">
        <f t="shared" si="116"/>
        <v>0</v>
      </c>
      <c r="AP243" s="17">
        <f t="shared" ref="AP243" si="118">SUM(AP237:AP242)</f>
        <v>0</v>
      </c>
      <c r="AQ243" s="17">
        <f t="shared" ref="AQ243" si="119">SUM(AQ237:AQ242)</f>
        <v>0</v>
      </c>
      <c r="AR243" s="17">
        <f t="shared" ref="AR243:AW243" si="120">SUM(AR237:AR242)</f>
        <v>0</v>
      </c>
      <c r="AS243" s="17">
        <f t="shared" si="120"/>
        <v>0</v>
      </c>
      <c r="AT243" s="17">
        <f t="shared" si="120"/>
        <v>0</v>
      </c>
      <c r="AU243" s="17">
        <f t="shared" si="120"/>
        <v>0</v>
      </c>
      <c r="AV243" s="17">
        <f t="shared" si="120"/>
        <v>0</v>
      </c>
      <c r="AW243" s="17">
        <f t="shared" si="120"/>
        <v>0</v>
      </c>
      <c r="AX243" s="17">
        <f t="shared" ref="AX243:BA243" si="121">SUM(AX237:AX242)</f>
        <v>0</v>
      </c>
      <c r="AY243" s="17">
        <f t="shared" si="121"/>
        <v>0</v>
      </c>
      <c r="AZ243" s="17">
        <f t="shared" si="121"/>
        <v>0</v>
      </c>
      <c r="BA243" s="17">
        <f t="shared" si="121"/>
        <v>0</v>
      </c>
      <c r="BB243" s="17" t="s">
        <v>19</v>
      </c>
      <c r="BD243" s="308" t="e">
        <f t="shared" si="115"/>
        <v>#DIV/0!</v>
      </c>
    </row>
    <row r="244" spans="4:56" ht="16" customHeight="1">
      <c r="D244" s="7"/>
      <c r="E244" s="2" t="s">
        <v>149</v>
      </c>
      <c r="G244" s="5">
        <f t="shared" ref="G244:AE244" si="122">G243/F243-1</f>
        <v>4.290085705103297E-2</v>
      </c>
      <c r="H244" s="5">
        <f t="shared" si="122"/>
        <v>0.10686085386221555</v>
      </c>
      <c r="I244" s="5">
        <f t="shared" si="122"/>
        <v>7.2558701885417465E-2</v>
      </c>
      <c r="J244" s="5">
        <f t="shared" si="122"/>
        <v>-1.8246584411544808E-2</v>
      </c>
      <c r="K244" s="5">
        <f t="shared" si="122"/>
        <v>5.1176366321033173E-2</v>
      </c>
      <c r="L244" s="5">
        <f t="shared" si="122"/>
        <v>4.3213444482318453E-2</v>
      </c>
      <c r="M244" s="5">
        <f t="shared" si="122"/>
        <v>3.3928747484060828E-2</v>
      </c>
      <c r="N244" s="5">
        <f t="shared" si="122"/>
        <v>0</v>
      </c>
      <c r="O244" s="5">
        <f t="shared" si="122"/>
        <v>9.6629038065116912E-2</v>
      </c>
      <c r="P244" s="5">
        <f t="shared" si="122"/>
        <v>-3.0420841278635868E-2</v>
      </c>
      <c r="Q244" s="5">
        <f t="shared" si="122"/>
        <v>-3.2646518673389302E-3</v>
      </c>
      <c r="R244" s="5">
        <f t="shared" si="122"/>
        <v>3.3473405515061394E-2</v>
      </c>
      <c r="S244" s="5">
        <f t="shared" si="122"/>
        <v>9.6402877697841616E-2</v>
      </c>
      <c r="T244" s="5">
        <f t="shared" si="122"/>
        <v>5.0517553380681646E-2</v>
      </c>
      <c r="U244" s="5">
        <f t="shared" si="122"/>
        <v>4.2155145811869188E-2</v>
      </c>
      <c r="V244" s="5">
        <f t="shared" si="122"/>
        <v>2.1682393504319997E-2</v>
      </c>
      <c r="W244" s="5">
        <f t="shared" si="122"/>
        <v>0.11716186771366832</v>
      </c>
      <c r="X244" s="5">
        <f t="shared" si="122"/>
        <v>-4.5535828426161551E-2</v>
      </c>
      <c r="Y244" s="5">
        <f t="shared" si="122"/>
        <v>4.2090085873895067E-2</v>
      </c>
      <c r="Z244" s="5">
        <f t="shared" si="122"/>
        <v>1.8470688729487428E-2</v>
      </c>
      <c r="AA244" s="5">
        <f t="shared" si="122"/>
        <v>6.6800241423310203E-2</v>
      </c>
      <c r="AB244" s="5">
        <f t="shared" si="122"/>
        <v>-5.5328704317408217E-2</v>
      </c>
      <c r="AC244" s="5">
        <f t="shared" si="122"/>
        <v>6.4295657337231082E-2</v>
      </c>
      <c r="AD244" s="5">
        <f t="shared" si="122"/>
        <v>0.14598871256701584</v>
      </c>
      <c r="AE244" s="5">
        <f t="shared" si="122"/>
        <v>8.8353228011279983E-2</v>
      </c>
      <c r="AF244" s="5">
        <f t="shared" ref="AF244:AM244" si="123">AF243/AE243-1</f>
        <v>-6.0418908321137055E-3</v>
      </c>
      <c r="AG244" s="5">
        <f t="shared" si="123"/>
        <v>0.13187754764985637</v>
      </c>
      <c r="AH244" s="5">
        <f t="shared" si="123"/>
        <v>-0.10395961143982757</v>
      </c>
      <c r="AI244" s="5">
        <f t="shared" si="123"/>
        <v>6.9541444959397625E-2</v>
      </c>
      <c r="AJ244" s="5">
        <f t="shared" si="123"/>
        <v>-5.2751703110484938E-2</v>
      </c>
      <c r="AK244" s="5">
        <f t="shared" si="123"/>
        <v>-1.1244122163401982E-2</v>
      </c>
      <c r="AL244" s="5">
        <f t="shared" si="123"/>
        <v>-2.2941235555993145E-2</v>
      </c>
      <c r="AM244" s="5">
        <f t="shared" si="123"/>
        <v>3.8739306179172539E-2</v>
      </c>
      <c r="AN244" s="5">
        <f t="shared" ref="AN244:AT244" si="124">AN243/AM243-1</f>
        <v>-1</v>
      </c>
      <c r="AO244" s="5" t="e">
        <f t="shared" si="124"/>
        <v>#DIV/0!</v>
      </c>
      <c r="AP244" s="5" t="e">
        <f t="shared" si="124"/>
        <v>#DIV/0!</v>
      </c>
      <c r="AQ244" s="5" t="e">
        <f t="shared" si="124"/>
        <v>#DIV/0!</v>
      </c>
      <c r="AR244" s="5" t="e">
        <f t="shared" si="124"/>
        <v>#DIV/0!</v>
      </c>
      <c r="AS244" s="5" t="e">
        <f t="shared" si="124"/>
        <v>#DIV/0!</v>
      </c>
      <c r="AT244" s="5" t="e">
        <f t="shared" si="124"/>
        <v>#DIV/0!</v>
      </c>
      <c r="AU244" s="5" t="e">
        <f>AU243/AT243-1</f>
        <v>#DIV/0!</v>
      </c>
      <c r="AV244" s="5" t="e">
        <f>AV243/AU243-1</f>
        <v>#DIV/0!</v>
      </c>
      <c r="AW244" s="5" t="e">
        <f>AW243/AV243-1</f>
        <v>#DIV/0!</v>
      </c>
      <c r="AX244" s="5" t="e">
        <f t="shared" ref="AX244:BA244" si="125">AX243/AW243-1</f>
        <v>#DIV/0!</v>
      </c>
      <c r="AY244" s="5" t="e">
        <f t="shared" si="125"/>
        <v>#DIV/0!</v>
      </c>
      <c r="AZ244" s="5" t="e">
        <f t="shared" si="125"/>
        <v>#DIV/0!</v>
      </c>
      <c r="BA244" s="5" t="e">
        <f t="shared" si="125"/>
        <v>#DIV/0!</v>
      </c>
      <c r="BB244" s="1031" t="str">
        <f>E244</f>
        <v>Sequential Q/Q</v>
      </c>
    </row>
    <row r="245" spans="4:56" ht="13">
      <c r="D245" s="7"/>
      <c r="E245" s="2" t="s">
        <v>148</v>
      </c>
      <c r="J245" s="5">
        <f t="shared" ref="J245:AD245" si="126">J243/F243-1</f>
        <v>0.2155128211102626</v>
      </c>
      <c r="K245" s="5">
        <f t="shared" si="126"/>
        <v>0.22515802137152763</v>
      </c>
      <c r="L245" s="5">
        <f t="shared" si="126"/>
        <v>0.15470821381965139</v>
      </c>
      <c r="M245" s="5">
        <f t="shared" si="126"/>
        <v>0.1131195104989724</v>
      </c>
      <c r="N245" s="5">
        <f t="shared" si="126"/>
        <v>0.13380762707280991</v>
      </c>
      <c r="O245" s="5">
        <f t="shared" si="126"/>
        <v>0.18283325925539273</v>
      </c>
      <c r="P245" s="5">
        <f t="shared" si="126"/>
        <v>9.9344034034763551E-2</v>
      </c>
      <c r="Q245" s="5">
        <f t="shared" si="126"/>
        <v>5.9797458139731585E-2</v>
      </c>
      <c r="R245" s="5">
        <f t="shared" si="126"/>
        <v>9.5272488219874107E-2</v>
      </c>
      <c r="S245" s="5">
        <f t="shared" si="126"/>
        <v>9.5046607617041312E-2</v>
      </c>
      <c r="T245" s="5">
        <f t="shared" si="126"/>
        <v>0.18645875658952704</v>
      </c>
      <c r="U245" s="5">
        <f t="shared" si="126"/>
        <v>0.2405239773926009</v>
      </c>
      <c r="V245" s="5">
        <f t="shared" si="126"/>
        <v>0.22637070258263225</v>
      </c>
      <c r="W245" s="5">
        <f t="shared" si="126"/>
        <v>0.24959046758732728</v>
      </c>
      <c r="X245" s="5">
        <f t="shared" si="126"/>
        <v>0.13533498475498829</v>
      </c>
      <c r="Y245" s="5">
        <f t="shared" si="126"/>
        <v>0.13526410776130371</v>
      </c>
      <c r="Z245" s="5">
        <f t="shared" si="126"/>
        <v>0.13169535373483288</v>
      </c>
      <c r="AA245" s="5">
        <f t="shared" si="126"/>
        <v>8.0678558294106306E-2</v>
      </c>
      <c r="AB245" s="5">
        <f t="shared" si="126"/>
        <v>6.9590713076977728E-2</v>
      </c>
      <c r="AC245" s="42">
        <f t="shared" si="126"/>
        <v>9.2382286797625834E-2</v>
      </c>
      <c r="AD245" s="5">
        <f t="shared" si="126"/>
        <v>0.22915444139082686</v>
      </c>
      <c r="AE245" s="5">
        <f t="shared" ref="AE245:AM245" si="127">AE243/AA243-1</f>
        <v>0.25398753399914398</v>
      </c>
      <c r="AF245" s="5">
        <f t="shared" si="127"/>
        <v>0.31941246009096691</v>
      </c>
      <c r="AG245" s="42">
        <f t="shared" si="127"/>
        <v>0.40319405549657983</v>
      </c>
      <c r="AH245" s="5">
        <f t="shared" si="127"/>
        <v>9.7147408979347594E-2</v>
      </c>
      <c r="AI245" s="42">
        <f t="shared" si="127"/>
        <v>7.8183621761692024E-2</v>
      </c>
      <c r="AJ245" s="42">
        <f t="shared" si="127"/>
        <v>2.7515737361347936E-2</v>
      </c>
      <c r="AK245" s="42">
        <f t="shared" si="127"/>
        <v>-0.1024097730402862</v>
      </c>
      <c r="AL245" s="5">
        <f t="shared" si="127"/>
        <v>-2.1251263528976549E-2</v>
      </c>
      <c r="AM245" s="5">
        <f t="shared" si="127"/>
        <v>-4.943862789323894E-2</v>
      </c>
      <c r="AN245" s="42">
        <f t="shared" ref="AN245:AT245" si="128">AN243/AJ243-1</f>
        <v>-1</v>
      </c>
      <c r="AO245" s="42">
        <f t="shared" si="128"/>
        <v>-1</v>
      </c>
      <c r="AP245" s="42">
        <f t="shared" si="128"/>
        <v>-1</v>
      </c>
      <c r="AQ245" s="42">
        <f t="shared" si="128"/>
        <v>-1</v>
      </c>
      <c r="AR245" s="42" t="e">
        <f t="shared" si="128"/>
        <v>#DIV/0!</v>
      </c>
      <c r="AS245" s="42" t="e">
        <f>AS243/AO243-1</f>
        <v>#DIV/0!</v>
      </c>
      <c r="AT245" s="42" t="e">
        <f t="shared" si="128"/>
        <v>#DIV/0!</v>
      </c>
      <c r="AU245" s="42" t="e">
        <f>AU243/AQ243-1</f>
        <v>#DIV/0!</v>
      </c>
      <c r="AV245" s="42" t="e">
        <f>AV243/AR243-1</f>
        <v>#DIV/0!</v>
      </c>
      <c r="AW245" s="42" t="e">
        <f>AW243/AS243-1</f>
        <v>#DIV/0!</v>
      </c>
      <c r="AX245" s="42" t="e">
        <f t="shared" ref="AX245:BA245" si="129">AX243/AT243-1</f>
        <v>#DIV/0!</v>
      </c>
      <c r="AY245" s="42" t="e">
        <f t="shared" si="129"/>
        <v>#DIV/0!</v>
      </c>
      <c r="AZ245" s="42" t="e">
        <f t="shared" si="129"/>
        <v>#DIV/0!</v>
      </c>
      <c r="BA245" s="42" t="e">
        <f t="shared" si="129"/>
        <v>#DIV/0!</v>
      </c>
      <c r="BB245" s="1031" t="str">
        <f>E245</f>
        <v>Y-o-Y</v>
      </c>
    </row>
    <row r="246" spans="4:56">
      <c r="D246" s="7"/>
      <c r="T246" s="2" t="s">
        <v>288</v>
      </c>
      <c r="U246" s="310">
        <f>SUM(R243:U243)/SUM(N243:Q243)-1</f>
        <v>0.15467131773112053</v>
      </c>
      <c r="X246" s="2" t="s">
        <v>288</v>
      </c>
      <c r="Y246" s="311">
        <f>SUM(V243:Y243)/SUM(R243:U243)-1</f>
        <v>0.18393987366257614</v>
      </c>
      <c r="AB246" s="2" t="s">
        <v>288</v>
      </c>
      <c r="AC246" s="311">
        <f>SUM(Z243:AC243)/SUM(V243:Y243)-1</f>
        <v>9.283300339066769E-2</v>
      </c>
      <c r="AF246" s="2" t="s">
        <v>288</v>
      </c>
      <c r="AG246" s="311">
        <f>SUM(AD243:AG243)/SUM(Z243:AC243)-1</f>
        <v>0.30248718029067212</v>
      </c>
      <c r="AJ246" s="2" t="s">
        <v>288</v>
      </c>
      <c r="AK246" s="311">
        <f>SUM(AH243:AK243)/SUM(AD243:AG243)-1</f>
        <v>1.9708438758168301E-2</v>
      </c>
      <c r="AN246" s="2" t="s">
        <v>288</v>
      </c>
      <c r="AO246" s="311">
        <f>SUM(AL243:AO243)/SUM(AH243:AK243)-1</f>
        <v>-0.51145401326865281</v>
      </c>
      <c r="AR246" s="2" t="s">
        <v>288</v>
      </c>
      <c r="AS246" s="311">
        <f>SUM(AP243:AS243)/SUM(AL243:AO243)-1</f>
        <v>-1</v>
      </c>
      <c r="AV246" s="2" t="s">
        <v>288</v>
      </c>
      <c r="AW246" s="311" t="e">
        <f>SUM(AT243:AW243)/SUM(AP243:AS243)-1</f>
        <v>#DIV/0!</v>
      </c>
    </row>
    <row r="247" spans="4:56">
      <c r="D247" s="7"/>
      <c r="AE247" s="5"/>
      <c r="AG247" s="17">
        <f>SUM(AD243:AG243)</f>
        <v>5210.2551068602397</v>
      </c>
      <c r="AK247" s="17">
        <f>SUM(AH243:AK243)</f>
        <v>5312.941100548228</v>
      </c>
      <c r="AO247" s="17">
        <f>SUM(AL243:AO243)</f>
        <v>2595.6160524128636</v>
      </c>
      <c r="AS247" s="17">
        <f>SUM(AP243:AS243)</f>
        <v>0</v>
      </c>
      <c r="AT247" s="5"/>
      <c r="AU247" s="5"/>
      <c r="AV247" s="5"/>
      <c r="AW247" s="17">
        <f>SUM(AT243:AW243)</f>
        <v>0</v>
      </c>
      <c r="AX247" s="5" t="e">
        <f t="shared" ref="AX247" si="130">AX241/AW241-1</f>
        <v>#DIV/0!</v>
      </c>
      <c r="AY247" s="5" t="e">
        <f t="shared" ref="AY247" si="131">AY241/AX241-1</f>
        <v>#DIV/0!</v>
      </c>
      <c r="AZ247" s="5" t="e">
        <f t="shared" ref="AZ247" si="132">AZ241/AY241-1</f>
        <v>#DIV/0!</v>
      </c>
      <c r="BA247" s="5" t="e">
        <f t="shared" ref="BA247" si="133">BA241/AZ241-1</f>
        <v>#DIV/0!</v>
      </c>
    </row>
    <row r="248" spans="4:56">
      <c r="D248" s="7"/>
    </row>
    <row r="249" spans="4:56" ht="13">
      <c r="D249" s="7"/>
      <c r="Q249" s="498"/>
      <c r="R249" s="499"/>
      <c r="S249" s="1693" t="s">
        <v>29</v>
      </c>
      <c r="T249" s="83"/>
      <c r="U249" s="83"/>
      <c r="V249" s="83"/>
      <c r="W249" s="83"/>
      <c r="X249" s="83"/>
      <c r="Y249" s="83"/>
      <c r="Z249" s="83"/>
      <c r="AA249" s="83"/>
    </row>
    <row r="250" spans="4:56">
      <c r="D250" s="7"/>
      <c r="Q250" s="9"/>
      <c r="R250" s="3"/>
      <c r="S250" s="3">
        <v>2010</v>
      </c>
      <c r="T250" s="3">
        <v>2011</v>
      </c>
      <c r="U250" s="3">
        <v>2012</v>
      </c>
      <c r="V250" s="3">
        <v>2013</v>
      </c>
      <c r="W250" s="3">
        <v>2014</v>
      </c>
      <c r="X250" s="3">
        <v>2015</v>
      </c>
      <c r="Y250" s="351">
        <v>2016</v>
      </c>
      <c r="Z250" s="351">
        <v>2017</v>
      </c>
      <c r="AA250" s="351">
        <v>2018</v>
      </c>
      <c r="AB250" s="351">
        <v>2019</v>
      </c>
      <c r="AC250" s="351">
        <v>2020</v>
      </c>
      <c r="AD250" s="351" t="s">
        <v>32</v>
      </c>
    </row>
    <row r="251" spans="4:56">
      <c r="D251" s="7"/>
      <c r="Q251" s="84"/>
      <c r="R251" s="85" t="s">
        <v>22</v>
      </c>
      <c r="S251" s="86">
        <f t="shared" ref="S251:S257" si="134">SUM(F237:I237)</f>
        <v>792.13496030514239</v>
      </c>
      <c r="T251" s="86">
        <f t="shared" ref="T251:T257" si="135">SUM(J237:M237)</f>
        <v>905.96062051597232</v>
      </c>
      <c r="U251" s="86">
        <f t="shared" ref="U251:U257" si="136">SUM(N237:Q237)</f>
        <v>1035.0926867483577</v>
      </c>
      <c r="V251" s="86">
        <f t="shared" ref="V251:V257" si="137">SUM(R237:U237)</f>
        <v>1329.7661459108731</v>
      </c>
      <c r="W251" s="86">
        <f t="shared" ref="W251:W257" si="138">SUM(V237:Y237)</f>
        <v>1690.1196227739376</v>
      </c>
      <c r="X251" s="86">
        <f t="shared" ref="X251:X256" si="139">SUM(Z237:AC237)</f>
        <v>1836.3233441956338</v>
      </c>
      <c r="Y251" s="86">
        <f t="shared" ref="Y251:Y257" si="140">SUM(AD237:AG237)</f>
        <v>2697.1039686443728</v>
      </c>
      <c r="Z251" s="86">
        <f t="shared" ref="Z251:Z256" si="141">SUM(AH237:AK237)</f>
        <v>3160.6346310496024</v>
      </c>
      <c r="AA251" s="86">
        <f t="shared" ref="AA251:AA256" si="142">SUM(AL237:AO237)</f>
        <v>1624.7346034798161</v>
      </c>
      <c r="AB251" s="86">
        <f>SUM(AP237:AS237)</f>
        <v>0</v>
      </c>
      <c r="AC251" s="86">
        <f>SUM(AT237:AW237)</f>
        <v>0</v>
      </c>
      <c r="AD251" s="497">
        <f>(AC251/S251)^(1/10)-1</f>
        <v>-1</v>
      </c>
    </row>
    <row r="252" spans="4:56">
      <c r="D252" s="7"/>
      <c r="Q252" s="84"/>
      <c r="R252" s="85" t="s">
        <v>20</v>
      </c>
      <c r="S252" s="86">
        <f t="shared" si="134"/>
        <v>296.31830934000004</v>
      </c>
      <c r="T252" s="86">
        <f t="shared" si="135"/>
        <v>286.54020821</v>
      </c>
      <c r="U252" s="86">
        <f t="shared" si="136"/>
        <v>284.96212309000003</v>
      </c>
      <c r="V252" s="86">
        <f t="shared" si="137"/>
        <v>280.355189</v>
      </c>
      <c r="W252" s="86">
        <f t="shared" si="138"/>
        <v>263.09803957000003</v>
      </c>
      <c r="X252" s="86">
        <f t="shared" si="139"/>
        <v>258.65002118500723</v>
      </c>
      <c r="Y252" s="86">
        <f t="shared" si="140"/>
        <v>243.10080669966692</v>
      </c>
      <c r="Z252" s="86">
        <f t="shared" si="141"/>
        <v>246.37801823215133</v>
      </c>
      <c r="AA252" s="86">
        <f t="shared" si="142"/>
        <v>111.77488200000006</v>
      </c>
      <c r="AB252" s="86">
        <f t="shared" ref="AB252:AB253" si="143">SUM(AP238:AS238)</f>
        <v>0</v>
      </c>
      <c r="AC252" s="86">
        <f t="shared" ref="AC252:AC253" si="144">SUM(AT238:AW238)</f>
        <v>0</v>
      </c>
      <c r="AD252" s="497">
        <f t="shared" ref="AD252:AD253" si="145">(AC252/S252)^(1/10)-1</f>
        <v>-1</v>
      </c>
    </row>
    <row r="253" spans="4:56">
      <c r="D253" s="7"/>
      <c r="Q253" s="9"/>
      <c r="R253" s="10" t="s">
        <v>21</v>
      </c>
      <c r="S253" s="24">
        <f t="shared" si="134"/>
        <v>92.700181750000098</v>
      </c>
      <c r="T253" s="24">
        <f t="shared" si="135"/>
        <v>100.91455199999999</v>
      </c>
      <c r="U253" s="24">
        <f t="shared" si="136"/>
        <v>141.39232980000003</v>
      </c>
      <c r="V253" s="24">
        <f t="shared" si="137"/>
        <v>124.93745308</v>
      </c>
      <c r="W253" s="24">
        <f t="shared" si="138"/>
        <v>127.340674568346</v>
      </c>
      <c r="X253" s="24">
        <f t="shared" si="139"/>
        <v>183.76365550396895</v>
      </c>
      <c r="Y253" s="24">
        <f t="shared" si="140"/>
        <v>220.68941625267627</v>
      </c>
      <c r="Z253" s="24">
        <f t="shared" si="141"/>
        <v>252.90054157379996</v>
      </c>
      <c r="AA253" s="24">
        <f t="shared" si="142"/>
        <v>113.74792599999999</v>
      </c>
      <c r="AB253" s="24">
        <f t="shared" si="143"/>
        <v>0</v>
      </c>
      <c r="AC253" s="24">
        <f t="shared" si="144"/>
        <v>0</v>
      </c>
      <c r="AD253" s="312">
        <f t="shared" si="145"/>
        <v>-1</v>
      </c>
    </row>
    <row r="254" spans="4:56">
      <c r="D254" s="7"/>
      <c r="Q254" s="84"/>
      <c r="R254" s="85" t="s">
        <v>23</v>
      </c>
      <c r="S254" s="86">
        <f t="shared" si="134"/>
        <v>478.14045239999996</v>
      </c>
      <c r="T254" s="86">
        <f t="shared" si="135"/>
        <v>566.39881532702668</v>
      </c>
      <c r="U254" s="86">
        <f t="shared" si="136"/>
        <v>566.70352269702676</v>
      </c>
      <c r="V254" s="86">
        <f t="shared" si="137"/>
        <v>631.94330233404764</v>
      </c>
      <c r="W254" s="86">
        <f t="shared" si="138"/>
        <v>786.8035305519013</v>
      </c>
      <c r="X254" s="86">
        <f t="shared" si="139"/>
        <v>831.96860013510843</v>
      </c>
      <c r="Y254" s="86">
        <f t="shared" si="140"/>
        <v>1015.3123906488619</v>
      </c>
      <c r="Z254" s="86">
        <f t="shared" si="141"/>
        <v>988.07635991626671</v>
      </c>
      <c r="AA254" s="86">
        <f t="shared" si="142"/>
        <v>413.12090739040957</v>
      </c>
      <c r="AB254" s="86">
        <f>SUM(AP241:AS241)</f>
        <v>0</v>
      </c>
      <c r="AC254" s="86">
        <f>SUM(AT241:AW241)</f>
        <v>0</v>
      </c>
      <c r="AD254" s="497">
        <f>(AC254/S254)^(1/10)-1</f>
        <v>-1</v>
      </c>
    </row>
    <row r="255" spans="4:56">
      <c r="D255" s="7"/>
      <c r="Q255" s="84"/>
      <c r="R255" s="85" t="s">
        <v>24</v>
      </c>
      <c r="S255" s="86">
        <f t="shared" si="134"/>
        <v>0</v>
      </c>
      <c r="T255" s="86">
        <f t="shared" si="135"/>
        <v>58.174615259999996</v>
      </c>
      <c r="U255" s="86">
        <f t="shared" si="136"/>
        <v>141.83993411500001</v>
      </c>
      <c r="V255" s="86">
        <f t="shared" si="137"/>
        <v>286.23903241909522</v>
      </c>
      <c r="W255" s="86">
        <f t="shared" si="138"/>
        <v>437.84666662173066</v>
      </c>
      <c r="X255" s="86">
        <f t="shared" si="139"/>
        <v>367.42496109922382</v>
      </c>
      <c r="Y255" s="86">
        <f t="shared" si="140"/>
        <v>274.51616824945643</v>
      </c>
      <c r="Z255" s="86">
        <f t="shared" si="141"/>
        <v>161.84288717375514</v>
      </c>
      <c r="AA255" s="86">
        <f t="shared" si="142"/>
        <v>97.845406676405702</v>
      </c>
      <c r="AB255" s="86">
        <f>SUM(AP242:AS242)</f>
        <v>0</v>
      </c>
      <c r="AC255" s="86">
        <f>SUM(AT242:AW242)</f>
        <v>0</v>
      </c>
      <c r="AD255" s="497">
        <f>(AC255/T255)^(1/9)-1</f>
        <v>-1</v>
      </c>
    </row>
    <row r="256" spans="4:56">
      <c r="D256" s="7"/>
      <c r="Q256" s="9"/>
      <c r="R256" s="10" t="s">
        <v>25</v>
      </c>
      <c r="S256" s="24">
        <f t="shared" si="134"/>
        <v>382.87519220000001</v>
      </c>
      <c r="T256" s="24">
        <f t="shared" si="135"/>
        <v>478.23761487673534</v>
      </c>
      <c r="U256" s="24">
        <f t="shared" si="136"/>
        <v>507.59709539207756</v>
      </c>
      <c r="V256" s="24">
        <f t="shared" si="137"/>
        <v>438.49258573634916</v>
      </c>
      <c r="W256" s="24">
        <f t="shared" si="138"/>
        <v>355.21828213065533</v>
      </c>
      <c r="X256" s="24">
        <f t="shared" si="139"/>
        <v>522.10464913875262</v>
      </c>
      <c r="Y256" s="24">
        <f t="shared" si="140"/>
        <v>759.53235636520583</v>
      </c>
      <c r="Z256" s="24">
        <f t="shared" si="141"/>
        <v>503.10866260265232</v>
      </c>
      <c r="AA256" s="24">
        <f t="shared" si="142"/>
        <v>234.39232686623217</v>
      </c>
      <c r="AB256" s="24">
        <f>SUM(AP243:AS243)</f>
        <v>0</v>
      </c>
      <c r="AC256" s="24">
        <f>SUM(AT243:AW243)</f>
        <v>0</v>
      </c>
      <c r="AD256" s="312">
        <f>(AC256/S256)^(1/10)-1</f>
        <v>-1</v>
      </c>
    </row>
    <row r="257" spans="1:53">
      <c r="D257" s="7"/>
      <c r="E257" t="s">
        <v>400</v>
      </c>
      <c r="Q257" s="84"/>
      <c r="R257" s="85" t="s">
        <v>19</v>
      </c>
      <c r="S257" s="86">
        <f t="shared" si="134"/>
        <v>2042.1690959951425</v>
      </c>
      <c r="T257" s="86">
        <f t="shared" si="135"/>
        <v>2396.226426189734</v>
      </c>
      <c r="U257" s="86">
        <f t="shared" si="136"/>
        <v>2677.5876918424619</v>
      </c>
      <c r="V257" s="86">
        <f t="shared" si="137"/>
        <v>3091.7337084803648</v>
      </c>
      <c r="W257" s="86">
        <f t="shared" si="138"/>
        <v>3660.4268162165708</v>
      </c>
      <c r="X257" s="86">
        <f>SUM(W243:Z243)</f>
        <v>3772.6744060397964</v>
      </c>
      <c r="Y257" s="86">
        <f t="shared" si="140"/>
        <v>5210.2551068602397</v>
      </c>
      <c r="Z257" s="86">
        <f>SUM(AE243:AH243)</f>
        <v>5325.4342334967187</v>
      </c>
      <c r="AA257" s="86">
        <f>SUM(AF243:AI243)</f>
        <v>5426.3196086987227</v>
      </c>
      <c r="AB257" s="86">
        <f t="shared" ref="AB257:AC257" si="146">SUM(AG243:AJ243)</f>
        <v>5461.6104218679557</v>
      </c>
      <c r="AC257" s="86">
        <f t="shared" si="146"/>
        <v>5312.941100548228</v>
      </c>
      <c r="AD257" s="497">
        <f>(AC257/S257)^(1/10)-1</f>
        <v>0.10033348673557341</v>
      </c>
    </row>
    <row r="258" spans="1:53">
      <c r="D258" s="7"/>
      <c r="Q258" s="84"/>
      <c r="R258" s="27"/>
      <c r="S258" s="27"/>
      <c r="T258" s="350">
        <f t="shared" ref="T258:Z258" si="147">T257/S257-1</f>
        <v>0.1733731701693686</v>
      </c>
      <c r="U258" s="350">
        <f t="shared" si="147"/>
        <v>0.11741848039799962</v>
      </c>
      <c r="V258" s="350">
        <f t="shared" si="147"/>
        <v>0.15467131773112053</v>
      </c>
      <c r="W258" s="350">
        <f t="shared" si="147"/>
        <v>0.18393987366257614</v>
      </c>
      <c r="X258" s="350">
        <f t="shared" si="147"/>
        <v>3.066516432617683E-2</v>
      </c>
      <c r="Y258" s="350">
        <f t="shared" si="147"/>
        <v>0.38105082657516753</v>
      </c>
      <c r="Z258" s="350">
        <f t="shared" si="147"/>
        <v>2.2106235543980279E-2</v>
      </c>
      <c r="AA258" s="350">
        <f>AA257/Z257-1</f>
        <v>1.8944065550080325E-2</v>
      </c>
      <c r="AB258" s="350">
        <f t="shared" ref="AB258" si="148">AB257/AA257-1</f>
        <v>6.5036370346964745E-3</v>
      </c>
      <c r="AC258" s="350">
        <f t="shared" ref="AC258" si="149">AC257/AB257-1</f>
        <v>-2.7220784683664845E-2</v>
      </c>
      <c r="AD258" s="350"/>
    </row>
    <row r="259" spans="1:53">
      <c r="D259" s="7"/>
      <c r="Q259" s="84"/>
      <c r="R259" s="85" t="s">
        <v>16</v>
      </c>
      <c r="S259" s="86">
        <f t="shared" ref="S259:AA259" si="150">S251+S252+S253</f>
        <v>1181.1534513951426</v>
      </c>
      <c r="T259" s="86">
        <f t="shared" si="150"/>
        <v>1293.4153807259722</v>
      </c>
      <c r="U259" s="86">
        <f t="shared" si="150"/>
        <v>1461.4471396383576</v>
      </c>
      <c r="V259" s="86">
        <f t="shared" si="150"/>
        <v>1735.058787990873</v>
      </c>
      <c r="W259" s="86">
        <f t="shared" si="150"/>
        <v>2080.5583369122837</v>
      </c>
      <c r="X259" s="86">
        <f t="shared" si="150"/>
        <v>2278.73702088461</v>
      </c>
      <c r="Y259" s="86">
        <f t="shared" si="150"/>
        <v>3160.8941915967162</v>
      </c>
      <c r="Z259" s="86">
        <f t="shared" si="150"/>
        <v>3659.9131908555537</v>
      </c>
      <c r="AA259" s="86">
        <f t="shared" si="150"/>
        <v>1850.2574114798163</v>
      </c>
      <c r="AB259" s="86">
        <f t="shared" ref="AB259:AC259" si="151">AB251+AB252+AB253</f>
        <v>0</v>
      </c>
      <c r="AC259" s="86">
        <f t="shared" si="151"/>
        <v>0</v>
      </c>
      <c r="AD259" s="497">
        <f>(AC259/S259)^(1/10)-1</f>
        <v>-1</v>
      </c>
    </row>
    <row r="260" spans="1:53">
      <c r="D260" s="7"/>
      <c r="Q260" s="9"/>
      <c r="R260" s="10" t="s">
        <v>15</v>
      </c>
      <c r="S260" s="24">
        <f t="shared" ref="S260:AA260" si="152">SUM(S254:S256)</f>
        <v>861.01564459999997</v>
      </c>
      <c r="T260" s="24">
        <f t="shared" si="152"/>
        <v>1102.811045463762</v>
      </c>
      <c r="U260" s="24">
        <f t="shared" si="152"/>
        <v>1216.1405522041043</v>
      </c>
      <c r="V260" s="24">
        <f t="shared" si="152"/>
        <v>1356.674920489492</v>
      </c>
      <c r="W260" s="24">
        <f t="shared" si="152"/>
        <v>1579.8684793042873</v>
      </c>
      <c r="X260" s="24">
        <f t="shared" si="152"/>
        <v>1721.4982103730849</v>
      </c>
      <c r="Y260" s="24">
        <f t="shared" si="152"/>
        <v>2049.360915263524</v>
      </c>
      <c r="Z260" s="24">
        <f t="shared" si="152"/>
        <v>1653.0279096926743</v>
      </c>
      <c r="AA260" s="24">
        <f t="shared" si="152"/>
        <v>745.35864093304735</v>
      </c>
      <c r="AB260" s="24">
        <f t="shared" ref="AB260:AC260" si="153">SUM(AB254:AB256)</f>
        <v>0</v>
      </c>
      <c r="AC260" s="24">
        <f t="shared" si="153"/>
        <v>0</v>
      </c>
      <c r="AD260" s="497">
        <f>(AC260/S260)^(1/10)-1</f>
        <v>-1</v>
      </c>
    </row>
    <row r="261" spans="1:53">
      <c r="D261" s="7"/>
    </row>
    <row r="262" spans="1:53">
      <c r="D262" s="7"/>
    </row>
    <row r="263" spans="1:53">
      <c r="D263" s="7"/>
    </row>
    <row r="264" spans="1:53">
      <c r="D264" s="7"/>
      <c r="F264" s="10" t="s">
        <v>115</v>
      </c>
      <c r="G264" s="10" t="s">
        <v>116</v>
      </c>
      <c r="H264" s="10" t="s">
        <v>117</v>
      </c>
      <c r="I264" s="10" t="s">
        <v>118</v>
      </c>
      <c r="J264" s="10" t="s">
        <v>119</v>
      </c>
      <c r="K264" s="10" t="s">
        <v>120</v>
      </c>
      <c r="L264" s="10" t="s">
        <v>121</v>
      </c>
      <c r="M264" s="10" t="s">
        <v>122</v>
      </c>
      <c r="N264" s="10" t="s">
        <v>101</v>
      </c>
      <c r="O264" s="10" t="s">
        <v>102</v>
      </c>
      <c r="P264" s="10" t="s">
        <v>103</v>
      </c>
      <c r="Q264" s="10" t="s">
        <v>104</v>
      </c>
      <c r="R264" s="10" t="s">
        <v>105</v>
      </c>
      <c r="S264" s="10" t="s">
        <v>106</v>
      </c>
      <c r="T264" s="10" t="s">
        <v>107</v>
      </c>
      <c r="U264" s="10" t="s">
        <v>108</v>
      </c>
      <c r="V264" s="10" t="s">
        <v>109</v>
      </c>
      <c r="W264" s="10" t="s">
        <v>110</v>
      </c>
      <c r="X264" s="10" t="s">
        <v>111</v>
      </c>
      <c r="Y264" s="10" t="s">
        <v>112</v>
      </c>
      <c r="Z264" s="10" t="s">
        <v>113</v>
      </c>
      <c r="AA264" s="10" t="s">
        <v>114</v>
      </c>
      <c r="AB264" s="10" t="s">
        <v>123</v>
      </c>
      <c r="AC264" s="10" t="s">
        <v>124</v>
      </c>
      <c r="AD264" s="10" t="s">
        <v>125</v>
      </c>
      <c r="AE264" s="10" t="s">
        <v>126</v>
      </c>
      <c r="AF264" s="10" t="s">
        <v>127</v>
      </c>
      <c r="AG264" s="10" t="s">
        <v>128</v>
      </c>
      <c r="AH264" s="10" t="s">
        <v>129</v>
      </c>
      <c r="AI264" s="10" t="s">
        <v>130</v>
      </c>
      <c r="AJ264" s="10" t="s">
        <v>131</v>
      </c>
      <c r="AK264" s="10" t="s">
        <v>132</v>
      </c>
      <c r="AL264" s="10" t="s">
        <v>133</v>
      </c>
      <c r="AM264" s="10" t="s">
        <v>134</v>
      </c>
      <c r="AN264" s="10" t="str">
        <f>AN235</f>
        <v>3Q 18</v>
      </c>
      <c r="AO264" s="10" t="str">
        <f>AO235</f>
        <v>4Q 18</v>
      </c>
      <c r="AP264" s="10" t="str">
        <f t="shared" ref="AP264:AQ264" si="154">AP235</f>
        <v>1Q 19</v>
      </c>
      <c r="AQ264" s="10" t="str">
        <f t="shared" si="154"/>
        <v>2Q 19</v>
      </c>
      <c r="AR264" s="10" t="str">
        <f>AR235</f>
        <v>3Q 19</v>
      </c>
      <c r="AS264" s="10" t="str">
        <f t="shared" ref="AS264:AW264" si="155">AS235</f>
        <v>4Q 19</v>
      </c>
      <c r="AT264" s="10" t="str">
        <f t="shared" si="155"/>
        <v>1Q 20</v>
      </c>
      <c r="AU264" s="10" t="str">
        <f t="shared" si="155"/>
        <v>2Q 20</v>
      </c>
      <c r="AV264" s="10" t="str">
        <f t="shared" si="155"/>
        <v>3Q 20</v>
      </c>
      <c r="AW264" s="10" t="str">
        <f t="shared" si="155"/>
        <v>4Q 20</v>
      </c>
      <c r="AX264" s="10" t="str">
        <f t="shared" ref="AX264:BA264" si="156">AX235</f>
        <v>1Q 21</v>
      </c>
      <c r="AY264" s="10" t="str">
        <f t="shared" si="156"/>
        <v>2Q 21</v>
      </c>
      <c r="AZ264" s="10" t="str">
        <f t="shared" si="156"/>
        <v>3Q 21</v>
      </c>
      <c r="BA264" s="10" t="str">
        <f t="shared" si="156"/>
        <v>4Q 21</v>
      </c>
    </row>
    <row r="265" spans="1:53">
      <c r="D265" s="7"/>
      <c r="E265" s="2" t="s">
        <v>16</v>
      </c>
      <c r="F265" s="4">
        <f t="shared" ref="F265:AJ265" si="157">SUM(F237:F239)</f>
        <v>281.93257282000002</v>
      </c>
      <c r="G265" s="4">
        <f t="shared" si="157"/>
        <v>274.82489804809893</v>
      </c>
      <c r="H265" s="4">
        <f t="shared" si="157"/>
        <v>298.42199647287299</v>
      </c>
      <c r="I265" s="4">
        <f t="shared" si="157"/>
        <v>325.97398405417061</v>
      </c>
      <c r="J265" s="4">
        <f t="shared" si="157"/>
        <v>293.6579260359722</v>
      </c>
      <c r="K265" s="4">
        <f t="shared" si="157"/>
        <v>308.18278899999996</v>
      </c>
      <c r="L265" s="4">
        <f t="shared" si="157"/>
        <v>351.29441188000004</v>
      </c>
      <c r="M265" s="4">
        <f t="shared" si="157"/>
        <v>340.28025381000003</v>
      </c>
      <c r="N265" s="4">
        <f t="shared" ref="N265:O265" si="158">SUM(N237:N239)</f>
        <v>340.28025381000003</v>
      </c>
      <c r="O265" s="4">
        <f t="shared" si="158"/>
        <v>378.21166979999998</v>
      </c>
      <c r="P265" s="4">
        <f t="shared" si="157"/>
        <v>376.21102447151145</v>
      </c>
      <c r="Q265" s="4">
        <f t="shared" si="157"/>
        <v>366.74419155684626</v>
      </c>
      <c r="R265" s="4">
        <f t="shared" si="157"/>
        <v>375</v>
      </c>
      <c r="S265" s="4">
        <f t="shared" si="157"/>
        <v>402</v>
      </c>
      <c r="T265" s="4">
        <f t="shared" si="157"/>
        <v>461.35634837801581</v>
      </c>
      <c r="U265" s="4">
        <f t="shared" si="157"/>
        <v>496.70243961285718</v>
      </c>
      <c r="V265" s="4">
        <f t="shared" si="157"/>
        <v>478.40510970856542</v>
      </c>
      <c r="W265" s="4">
        <f t="shared" si="157"/>
        <v>557.15044590514788</v>
      </c>
      <c r="X265" s="4">
        <f t="shared" si="157"/>
        <v>507.02991376801958</v>
      </c>
      <c r="Y265" s="4">
        <f t="shared" si="157"/>
        <v>537.97286753055073</v>
      </c>
      <c r="Z265" s="4">
        <f t="shared" si="157"/>
        <v>552.58509598021658</v>
      </c>
      <c r="AA265" s="4">
        <f t="shared" si="157"/>
        <v>611.61537562645731</v>
      </c>
      <c r="AB265" s="4">
        <f t="shared" si="157"/>
        <v>549.73523403206286</v>
      </c>
      <c r="AC265" s="4">
        <f t="shared" si="157"/>
        <v>564.80131524587341</v>
      </c>
      <c r="AD265" s="4">
        <f t="shared" si="157"/>
        <v>686.23450585700016</v>
      </c>
      <c r="AE265" s="4">
        <f t="shared" si="157"/>
        <v>757.35623866099991</v>
      </c>
      <c r="AF265" s="4">
        <f t="shared" si="157"/>
        <v>786.8581156860364</v>
      </c>
      <c r="AG265" s="4">
        <f t="shared" si="157"/>
        <v>930.44533139267935</v>
      </c>
      <c r="AH265" s="4">
        <f t="shared" si="157"/>
        <v>836.42373857805183</v>
      </c>
      <c r="AI265" s="4">
        <f t="shared" si="157"/>
        <v>946.11386069325249</v>
      </c>
      <c r="AJ265" s="4">
        <f t="shared" si="157"/>
        <v>937.09571968224441</v>
      </c>
      <c r="AK265" s="4">
        <f>SUM(AK237:AK239)</f>
        <v>940.27987190200531</v>
      </c>
      <c r="AL265" s="4">
        <f t="shared" ref="AL265:AO265" si="159">SUM(AL237:AL239)</f>
        <v>902.31681685312628</v>
      </c>
      <c r="AM265" s="4">
        <f t="shared" si="159"/>
        <v>947.94059462668974</v>
      </c>
      <c r="AN265" s="4">
        <f t="shared" si="159"/>
        <v>0</v>
      </c>
      <c r="AO265" s="4">
        <f t="shared" si="159"/>
        <v>0</v>
      </c>
      <c r="AP265" s="4">
        <f t="shared" ref="AP265:AU265" si="160">SUM(AP237:AP239)</f>
        <v>0</v>
      </c>
      <c r="AQ265" s="4">
        <f t="shared" si="160"/>
        <v>0</v>
      </c>
      <c r="AR265" s="4">
        <f t="shared" si="160"/>
        <v>0</v>
      </c>
      <c r="AS265" s="4">
        <f t="shared" si="160"/>
        <v>0</v>
      </c>
      <c r="AT265" s="4">
        <f t="shared" si="160"/>
        <v>0</v>
      </c>
      <c r="AU265" s="4">
        <f t="shared" si="160"/>
        <v>0</v>
      </c>
      <c r="AV265" s="4">
        <f t="shared" ref="AV265" si="161">SUM(AV237:AV239)</f>
        <v>0</v>
      </c>
      <c r="AW265" s="4">
        <f>SUM(AW237:AW239)</f>
        <v>0</v>
      </c>
      <c r="AX265" s="4">
        <f t="shared" ref="AX265:BA265" si="162">SUM(AX237:AX239)</f>
        <v>0</v>
      </c>
      <c r="AY265" s="4">
        <f t="shared" si="162"/>
        <v>0</v>
      </c>
      <c r="AZ265" s="4">
        <f t="shared" si="162"/>
        <v>0</v>
      </c>
      <c r="BA265" s="4">
        <f t="shared" si="162"/>
        <v>0</v>
      </c>
    </row>
    <row r="266" spans="1:53">
      <c r="D266" s="7"/>
      <c r="E266" s="19" t="s">
        <v>15</v>
      </c>
      <c r="F266" s="22">
        <f t="shared" ref="F266:AK266" si="163">SUM(F240:F242)</f>
        <v>178.49752731999999</v>
      </c>
      <c r="G266" s="22">
        <f t="shared" si="163"/>
        <v>205.358048</v>
      </c>
      <c r="H266" s="22">
        <f t="shared" si="163"/>
        <v>233.0737092</v>
      </c>
      <c r="I266" s="22">
        <f t="shared" si="163"/>
        <v>244.08636007999999</v>
      </c>
      <c r="J266" s="22">
        <f t="shared" si="163"/>
        <v>266.00076390928001</v>
      </c>
      <c r="K266" s="22">
        <f t="shared" si="163"/>
        <v>280.11719907663996</v>
      </c>
      <c r="L266" s="22">
        <f t="shared" si="163"/>
        <v>262.42804507033844</v>
      </c>
      <c r="M266" s="22">
        <f t="shared" si="163"/>
        <v>294.26503740750366</v>
      </c>
      <c r="N266" s="22">
        <f t="shared" ref="N266:O266" si="164">SUM(N240:N242)</f>
        <v>294.26503740750366</v>
      </c>
      <c r="O266" s="22">
        <f t="shared" si="164"/>
        <v>317.64912251660064</v>
      </c>
      <c r="P266" s="22">
        <f t="shared" si="163"/>
        <v>298.48109713000002</v>
      </c>
      <c r="Q266" s="22">
        <f t="shared" si="163"/>
        <v>305.74529515</v>
      </c>
      <c r="R266" s="22">
        <f t="shared" si="163"/>
        <v>320</v>
      </c>
      <c r="S266" s="22">
        <f t="shared" si="163"/>
        <v>360</v>
      </c>
      <c r="T266" s="22">
        <f t="shared" si="163"/>
        <v>339.13802729806355</v>
      </c>
      <c r="U266" s="22">
        <f t="shared" si="163"/>
        <v>337.53689319142859</v>
      </c>
      <c r="V266" s="22">
        <f t="shared" si="163"/>
        <v>373.92252858636402</v>
      </c>
      <c r="W266" s="22">
        <f t="shared" si="163"/>
        <v>395.03749039639547</v>
      </c>
      <c r="X266" s="22">
        <f t="shared" si="163"/>
        <v>401.79935603663574</v>
      </c>
      <c r="Y266" s="22">
        <f t="shared" si="163"/>
        <v>409.109104284892</v>
      </c>
      <c r="Z266" s="22">
        <f t="shared" si="163"/>
        <v>411.9901321379383</v>
      </c>
      <c r="AA266" s="22">
        <f t="shared" si="163"/>
        <v>417.39371060093475</v>
      </c>
      <c r="AB266" s="22">
        <f t="shared" si="163"/>
        <v>422.3401127235274</v>
      </c>
      <c r="AC266" s="22">
        <f t="shared" si="163"/>
        <v>469.77425491068448</v>
      </c>
      <c r="AD266" s="22">
        <f t="shared" si="163"/>
        <v>499.37741984000002</v>
      </c>
      <c r="AE266" s="22">
        <f t="shared" si="163"/>
        <v>533.00832783999999</v>
      </c>
      <c r="AF266" s="22">
        <f t="shared" si="163"/>
        <v>495.71020897053666</v>
      </c>
      <c r="AG266" s="22">
        <f t="shared" si="163"/>
        <v>521.26495861298747</v>
      </c>
      <c r="AH266" s="22">
        <f t="shared" si="163"/>
        <v>464.36731375542661</v>
      </c>
      <c r="AI266" s="22">
        <f t="shared" si="163"/>
        <v>445.13608100975125</v>
      </c>
      <c r="AJ266" s="22">
        <f t="shared" si="163"/>
        <v>380.76341814356317</v>
      </c>
      <c r="AK266" s="22">
        <f t="shared" si="163"/>
        <v>362.76109678393311</v>
      </c>
      <c r="AL266" s="22">
        <f>SUM(AL240:AL242)</f>
        <v>370.83078203107863</v>
      </c>
      <c r="AM266" s="22">
        <f t="shared" ref="AM266:AO266" si="165">SUM(AM240:AM242)</f>
        <v>374.52785890196884</v>
      </c>
      <c r="AN266" s="22">
        <f t="shared" si="165"/>
        <v>0</v>
      </c>
      <c r="AO266" s="22">
        <f t="shared" si="165"/>
        <v>0</v>
      </c>
      <c r="AP266" s="22">
        <f t="shared" ref="AP266:AU266" si="166">SUM(AP240:AP242)</f>
        <v>0</v>
      </c>
      <c r="AQ266" s="22">
        <f t="shared" si="166"/>
        <v>0</v>
      </c>
      <c r="AR266" s="22">
        <f t="shared" si="166"/>
        <v>0</v>
      </c>
      <c r="AS266" s="22">
        <f t="shared" si="166"/>
        <v>0</v>
      </c>
      <c r="AT266" s="22">
        <f t="shared" si="166"/>
        <v>0</v>
      </c>
      <c r="AU266" s="22">
        <f t="shared" si="166"/>
        <v>0</v>
      </c>
      <c r="AV266" s="22">
        <f t="shared" ref="AV266:AW266" si="167">SUM(AV240:AV242)</f>
        <v>0</v>
      </c>
      <c r="AW266" s="22">
        <f t="shared" si="167"/>
        <v>0</v>
      </c>
      <c r="AX266" s="22">
        <f t="shared" ref="AX266:BA266" si="168">SUM(AX240:AX242)</f>
        <v>0</v>
      </c>
      <c r="AY266" s="22">
        <f t="shared" si="168"/>
        <v>0</v>
      </c>
      <c r="AZ266" s="22">
        <f t="shared" si="168"/>
        <v>0</v>
      </c>
      <c r="BA266" s="22">
        <f t="shared" si="168"/>
        <v>0</v>
      </c>
    </row>
    <row r="267" spans="1:53">
      <c r="D267" s="7"/>
      <c r="E267" s="23" t="s">
        <v>28</v>
      </c>
      <c r="F267" s="13">
        <f t="shared" ref="F267:AG267" si="169">F266+F265-F243</f>
        <v>0</v>
      </c>
      <c r="G267" s="13">
        <f t="shared" si="169"/>
        <v>0</v>
      </c>
      <c r="H267" s="13">
        <f t="shared" si="169"/>
        <v>0</v>
      </c>
      <c r="I267" s="13">
        <f t="shared" si="169"/>
        <v>0</v>
      </c>
      <c r="J267" s="13">
        <f t="shared" si="169"/>
        <v>0</v>
      </c>
      <c r="K267" s="13">
        <f t="shared" si="169"/>
        <v>0</v>
      </c>
      <c r="L267" s="13">
        <f t="shared" si="169"/>
        <v>0</v>
      </c>
      <c r="M267" s="13">
        <f t="shared" si="169"/>
        <v>0</v>
      </c>
      <c r="N267" s="13">
        <f t="shared" si="169"/>
        <v>0</v>
      </c>
      <c r="O267" s="13">
        <f t="shared" si="169"/>
        <v>0</v>
      </c>
      <c r="P267" s="13">
        <f t="shared" si="169"/>
        <v>0</v>
      </c>
      <c r="Q267" s="13">
        <f t="shared" si="169"/>
        <v>0</v>
      </c>
      <c r="R267" s="13">
        <f t="shared" si="169"/>
        <v>0</v>
      </c>
      <c r="S267" s="13">
        <f t="shared" si="169"/>
        <v>0</v>
      </c>
      <c r="T267" s="13">
        <f t="shared" si="169"/>
        <v>0</v>
      </c>
      <c r="U267" s="13">
        <f t="shared" si="169"/>
        <v>0</v>
      </c>
      <c r="V267" s="13">
        <f t="shared" si="169"/>
        <v>0</v>
      </c>
      <c r="W267" s="13">
        <f t="shared" si="169"/>
        <v>0</v>
      </c>
      <c r="X267" s="13">
        <f t="shared" si="169"/>
        <v>0</v>
      </c>
      <c r="Y267" s="13">
        <f t="shared" si="169"/>
        <v>0</v>
      </c>
      <c r="Z267" s="13">
        <f t="shared" si="169"/>
        <v>0</v>
      </c>
      <c r="AA267" s="13">
        <f>AA266+AA265-AA243</f>
        <v>0</v>
      </c>
      <c r="AB267" s="13">
        <f>AB266+AB265-AB243</f>
        <v>0</v>
      </c>
      <c r="AC267" s="13">
        <f>AC266+AC265-AC243</f>
        <v>0</v>
      </c>
      <c r="AD267" s="13">
        <f t="shared" si="169"/>
        <v>0</v>
      </c>
      <c r="AE267" s="13">
        <f t="shared" si="169"/>
        <v>0</v>
      </c>
      <c r="AF267" s="13">
        <f t="shared" si="169"/>
        <v>0</v>
      </c>
      <c r="AG267" s="13">
        <f t="shared" si="169"/>
        <v>0</v>
      </c>
      <c r="AH267" s="13">
        <f>AI266+AI265-AI243</f>
        <v>0</v>
      </c>
      <c r="AI267" s="13">
        <f t="shared" ref="AI267:AO267" si="170">AI266+AI265-AI243</f>
        <v>0</v>
      </c>
      <c r="AJ267" s="13">
        <f t="shared" si="170"/>
        <v>0</v>
      </c>
      <c r="AK267" s="13">
        <f t="shared" si="170"/>
        <v>0</v>
      </c>
      <c r="AL267" s="13">
        <f t="shared" si="170"/>
        <v>0</v>
      </c>
      <c r="AM267" s="13">
        <f t="shared" si="170"/>
        <v>0</v>
      </c>
      <c r="AN267" s="13">
        <f t="shared" si="170"/>
        <v>0</v>
      </c>
      <c r="AO267" s="13">
        <f t="shared" si="170"/>
        <v>0</v>
      </c>
      <c r="AP267" s="13">
        <f t="shared" ref="AP267:AU267" si="171">AP266+AP265-AP243</f>
        <v>0</v>
      </c>
      <c r="AQ267" s="13">
        <f t="shared" si="171"/>
        <v>0</v>
      </c>
      <c r="AR267" s="13">
        <f t="shared" si="171"/>
        <v>0</v>
      </c>
      <c r="AS267" s="13">
        <f t="shared" si="171"/>
        <v>0</v>
      </c>
      <c r="AT267" s="13">
        <f t="shared" si="171"/>
        <v>0</v>
      </c>
      <c r="AU267" s="13">
        <f t="shared" si="171"/>
        <v>0</v>
      </c>
      <c r="AV267" s="13">
        <f t="shared" ref="AV267:AW267" si="172">AV266+AV265-AV243</f>
        <v>0</v>
      </c>
      <c r="AW267" s="13">
        <f t="shared" si="172"/>
        <v>0</v>
      </c>
      <c r="AX267" s="13">
        <f t="shared" ref="AX267:BA267" si="173">AX266+AX265-AX243</f>
        <v>0</v>
      </c>
      <c r="AY267" s="13">
        <f t="shared" si="173"/>
        <v>0</v>
      </c>
      <c r="AZ267" s="13">
        <f t="shared" si="173"/>
        <v>0</v>
      </c>
      <c r="BA267" s="13">
        <f t="shared" si="173"/>
        <v>0</v>
      </c>
    </row>
    <row r="268" spans="1:53">
      <c r="D268" s="7"/>
      <c r="M268" s="89" t="s">
        <v>150</v>
      </c>
    </row>
    <row r="269" spans="1:53">
      <c r="D269" s="7"/>
      <c r="M269" s="2" t="s">
        <v>16</v>
      </c>
      <c r="N269" s="5">
        <f t="shared" ref="N269:Z270" si="174">N265/J265-1</f>
        <v>0.15876407084723732</v>
      </c>
      <c r="O269" s="5">
        <f t="shared" si="174"/>
        <v>0.2272316407649877</v>
      </c>
      <c r="P269" s="5">
        <f t="shared" si="174"/>
        <v>7.0928007246590541E-2</v>
      </c>
      <c r="Q269" s="5">
        <f t="shared" si="174"/>
        <v>7.7771006253047892E-2</v>
      </c>
      <c r="R269" s="5">
        <f t="shared" si="174"/>
        <v>0.10203279738173165</v>
      </c>
      <c r="S269" s="5">
        <f>S265/O265-1</f>
        <v>6.2896869926248877E-2</v>
      </c>
      <c r="T269" s="5">
        <f t="shared" si="174"/>
        <v>0.22632330890917829</v>
      </c>
      <c r="U269" s="5">
        <f t="shared" si="174"/>
        <v>0.3543566634398001</v>
      </c>
      <c r="V269" s="5">
        <f t="shared" si="174"/>
        <v>0.2757469592228412</v>
      </c>
      <c r="W269" s="5">
        <f t="shared" si="174"/>
        <v>0.38594638284862648</v>
      </c>
      <c r="X269" s="5">
        <f t="shared" si="174"/>
        <v>9.8998454341373332E-2</v>
      </c>
      <c r="Y269" s="5">
        <f t="shared" si="174"/>
        <v>8.3088836748739903E-2</v>
      </c>
      <c r="Z269" s="5">
        <f t="shared" si="174"/>
        <v>0.15505684359608973</v>
      </c>
      <c r="AA269" s="5">
        <f t="shared" ref="AA269:AP270" si="175">AA265/W265-1</f>
        <v>9.7756234642916828E-2</v>
      </c>
      <c r="AB269" s="5">
        <f t="shared" si="175"/>
        <v>8.422643142822972E-2</v>
      </c>
      <c r="AC269" s="5">
        <f t="shared" si="175"/>
        <v>4.9869518212829034E-2</v>
      </c>
      <c r="AD269" s="5">
        <f t="shared" si="175"/>
        <v>0.24186213281722035</v>
      </c>
      <c r="AE269" s="5">
        <f t="shared" si="175"/>
        <v>0.23828842249962245</v>
      </c>
      <c r="AF269" s="5">
        <f t="shared" si="175"/>
        <v>0.43134015608710929</v>
      </c>
      <c r="AG269" s="5">
        <f t="shared" si="175"/>
        <v>0.64738520657946963</v>
      </c>
      <c r="AH269" s="5">
        <f t="shared" si="175"/>
        <v>0.2188599253450374</v>
      </c>
      <c r="AI269" s="5">
        <f t="shared" si="175"/>
        <v>0.24923227986604379</v>
      </c>
      <c r="AJ269" s="5">
        <f t="shared" si="175"/>
        <v>0.19093353808166635</v>
      </c>
      <c r="AK269" s="5">
        <f t="shared" si="175"/>
        <v>1.0569713423792093E-2</v>
      </c>
      <c r="AL269" s="5">
        <f t="shared" si="175"/>
        <v>7.8779541081766657E-2</v>
      </c>
      <c r="AM269" s="5">
        <f t="shared" si="175"/>
        <v>1.9307759978262062E-3</v>
      </c>
      <c r="AN269" s="5">
        <f t="shared" si="175"/>
        <v>-1</v>
      </c>
      <c r="AO269" s="5">
        <f t="shared" si="175"/>
        <v>-1</v>
      </c>
      <c r="AP269" s="5">
        <f t="shared" si="175"/>
        <v>-1</v>
      </c>
      <c r="AQ269" s="5">
        <f t="shared" ref="AQ269:AU270" si="176">AQ265/AM265-1</f>
        <v>-1</v>
      </c>
      <c r="AR269" s="5" t="e">
        <f t="shared" si="176"/>
        <v>#DIV/0!</v>
      </c>
      <c r="AS269" s="5" t="e">
        <f t="shared" si="176"/>
        <v>#DIV/0!</v>
      </c>
      <c r="AT269" s="5" t="e">
        <f t="shared" si="176"/>
        <v>#DIV/0!</v>
      </c>
      <c r="AU269" s="5" t="e">
        <f t="shared" si="176"/>
        <v>#DIV/0!</v>
      </c>
      <c r="AV269" s="5" t="e">
        <f t="shared" ref="AV269:AV270" si="177">AV265/AR265-1</f>
        <v>#DIV/0!</v>
      </c>
      <c r="AW269" s="5" t="e">
        <f t="shared" ref="AW269:AW270" si="178">AW265/AS265-1</f>
        <v>#DIV/0!</v>
      </c>
      <c r="AX269" s="5" t="e">
        <f t="shared" ref="AX269:AX270" si="179">AX265/AT265-1</f>
        <v>#DIV/0!</v>
      </c>
      <c r="AY269" s="5" t="e">
        <f t="shared" ref="AY269:AY270" si="180">AY265/AU265-1</f>
        <v>#DIV/0!</v>
      </c>
      <c r="AZ269" s="5" t="e">
        <f t="shared" ref="AZ269:AZ270" si="181">AZ265/AV265-1</f>
        <v>#DIV/0!</v>
      </c>
      <c r="BA269" s="5" t="e">
        <f t="shared" ref="BA269:BA270" si="182">BA265/AW265-1</f>
        <v>#DIV/0!</v>
      </c>
    </row>
    <row r="270" spans="1:53">
      <c r="D270" s="7"/>
      <c r="M270" s="2" t="s">
        <v>15</v>
      </c>
      <c r="N270" s="5">
        <f t="shared" si="174"/>
        <v>0.10625636213534784</v>
      </c>
      <c r="O270" s="5">
        <f t="shared" si="174"/>
        <v>0.13398650123476341</v>
      </c>
      <c r="P270" s="5">
        <f t="shared" si="174"/>
        <v>0.13738261872887225</v>
      </c>
      <c r="Q270" s="5">
        <f t="shared" si="174"/>
        <v>3.9013325686388933E-2</v>
      </c>
      <c r="R270" s="5">
        <f t="shared" si="174"/>
        <v>8.7455046713069473E-2</v>
      </c>
      <c r="S270" s="5">
        <f t="shared" si="174"/>
        <v>0.13332597032811289</v>
      </c>
      <c r="T270" s="5">
        <f t="shared" si="174"/>
        <v>0.13621274700138164</v>
      </c>
      <c r="U270" s="5">
        <f t="shared" si="174"/>
        <v>0.10398066150398644</v>
      </c>
      <c r="V270" s="5">
        <f t="shared" si="174"/>
        <v>0.16850790183238762</v>
      </c>
      <c r="W270" s="5">
        <f t="shared" si="174"/>
        <v>9.7326362212209583E-2</v>
      </c>
      <c r="X270" s="5">
        <f t="shared" si="174"/>
        <v>0.18476644815622545</v>
      </c>
      <c r="Y270" s="5">
        <f t="shared" si="174"/>
        <v>0.21204263159722925</v>
      </c>
      <c r="Z270" s="5">
        <f t="shared" si="174"/>
        <v>0.10180612464162309</v>
      </c>
      <c r="AA270" s="5">
        <f t="shared" si="175"/>
        <v>5.6592654489846517E-2</v>
      </c>
      <c r="AB270" s="5">
        <f t="shared" si="175"/>
        <v>5.1121925354750353E-2</v>
      </c>
      <c r="AC270" s="5">
        <f t="shared" si="175"/>
        <v>0.14828599508151497</v>
      </c>
      <c r="AD270" s="5">
        <f t="shared" si="175"/>
        <v>0.2121101475139302</v>
      </c>
      <c r="AE270" s="5">
        <f t="shared" si="175"/>
        <v>0.27699175694959877</v>
      </c>
      <c r="AF270" s="5">
        <f t="shared" si="175"/>
        <v>0.17372277469424002</v>
      </c>
      <c r="AG270" s="42">
        <f t="shared" si="175"/>
        <v>0.1096073340845225</v>
      </c>
      <c r="AH270" s="42">
        <f>AH266/AD266-1</f>
        <v>-7.0107507255315227E-2</v>
      </c>
      <c r="AI270" s="42">
        <f t="shared" si="175"/>
        <v>-0.16486092663195029</v>
      </c>
      <c r="AJ270" s="42">
        <f t="shared" si="175"/>
        <v>-0.23188304123429004</v>
      </c>
      <c r="AK270" s="42">
        <f t="shared" si="175"/>
        <v>-0.30407542116548714</v>
      </c>
      <c r="AL270" s="42">
        <f t="shared" si="175"/>
        <v>-0.20142789760093205</v>
      </c>
      <c r="AM270" s="42">
        <f t="shared" si="175"/>
        <v>-0.15862165553422225</v>
      </c>
      <c r="AN270" s="42">
        <f t="shared" si="175"/>
        <v>-1</v>
      </c>
      <c r="AO270" s="42">
        <f t="shared" si="175"/>
        <v>-1</v>
      </c>
      <c r="AP270" s="42">
        <f t="shared" si="175"/>
        <v>-1</v>
      </c>
      <c r="AQ270" s="42">
        <f t="shared" si="176"/>
        <v>-1</v>
      </c>
      <c r="AR270" s="42" t="e">
        <f t="shared" si="176"/>
        <v>#DIV/0!</v>
      </c>
      <c r="AS270" s="42" t="e">
        <f>AS266/AO266-1</f>
        <v>#DIV/0!</v>
      </c>
      <c r="AT270" s="42" t="e">
        <f>AT266/AP266-1</f>
        <v>#DIV/0!</v>
      </c>
      <c r="AU270" s="42" t="e">
        <f>AU266/AQ266-1</f>
        <v>#DIV/0!</v>
      </c>
      <c r="AV270" s="42" t="e">
        <f t="shared" si="177"/>
        <v>#DIV/0!</v>
      </c>
      <c r="AW270" s="42" t="e">
        <f t="shared" si="178"/>
        <v>#DIV/0!</v>
      </c>
      <c r="AX270" s="42" t="e">
        <f t="shared" si="179"/>
        <v>#DIV/0!</v>
      </c>
      <c r="AY270" s="42" t="e">
        <f t="shared" si="180"/>
        <v>#DIV/0!</v>
      </c>
      <c r="AZ270" s="42" t="e">
        <f t="shared" si="181"/>
        <v>#DIV/0!</v>
      </c>
      <c r="BA270" s="42" t="e">
        <f t="shared" si="182"/>
        <v>#DIV/0!</v>
      </c>
    </row>
    <row r="271" spans="1:53">
      <c r="D271" s="7"/>
    </row>
    <row r="272" spans="1:53" ht="20">
      <c r="A272" s="957"/>
      <c r="B272" s="959" t="s">
        <v>498</v>
      </c>
      <c r="C272" s="957"/>
      <c r="D272" s="958"/>
      <c r="E272" s="957"/>
      <c r="F272" s="957"/>
      <c r="G272" s="957"/>
      <c r="H272" s="957"/>
      <c r="I272" s="957"/>
      <c r="J272" s="957"/>
      <c r="K272" s="957"/>
      <c r="L272" s="957"/>
      <c r="M272" s="957"/>
      <c r="N272" s="957"/>
      <c r="O272" s="1143" t="s">
        <v>664</v>
      </c>
      <c r="P272" s="957"/>
      <c r="Q272" s="957"/>
      <c r="R272" s="957"/>
      <c r="S272" s="957"/>
    </row>
    <row r="273" spans="4:13">
      <c r="D273" s="7"/>
      <c r="I273" s="1920" t="s">
        <v>500</v>
      </c>
      <c r="J273" s="1921"/>
    </row>
    <row r="274" spans="4:13">
      <c r="D274" s="7"/>
      <c r="F274" s="960" t="s">
        <v>646</v>
      </c>
      <c r="G274" s="960" t="s">
        <v>645</v>
      </c>
      <c r="H274" s="960" t="s">
        <v>644</v>
      </c>
      <c r="I274" s="967" t="s">
        <v>148</v>
      </c>
      <c r="J274" s="967" t="s">
        <v>383</v>
      </c>
    </row>
    <row r="275" spans="4:13" ht="15.5">
      <c r="D275" s="27"/>
      <c r="E275" s="961" t="s">
        <v>67</v>
      </c>
      <c r="F275" s="963">
        <f>ICPs!S10</f>
        <v>0</v>
      </c>
      <c r="G275" s="963">
        <f>ICPs!V10</f>
        <v>0</v>
      </c>
      <c r="H275" s="1800">
        <f>103*1000</f>
        <v>103000</v>
      </c>
      <c r="I275" s="969" t="e">
        <f>H275/F275-1</f>
        <v>#DIV/0!</v>
      </c>
      <c r="J275" s="969" t="e">
        <f>H275/G275-1</f>
        <v>#DIV/0!</v>
      </c>
      <c r="K275" s="1145" t="s">
        <v>659</v>
      </c>
    </row>
    <row r="276" spans="4:13" ht="15.5">
      <c r="D276" s="27"/>
      <c r="E276" s="962" t="s">
        <v>181</v>
      </c>
      <c r="F276" s="963">
        <f>ICPs!S17</f>
        <v>0</v>
      </c>
      <c r="G276" s="963">
        <f>ICPs!V17</f>
        <v>0</v>
      </c>
      <c r="H276" s="1799">
        <f>(1+I276)*F276</f>
        <v>0</v>
      </c>
      <c r="I276" s="1801">
        <v>0.28000000000000003</v>
      </c>
      <c r="J276" s="969" t="e">
        <f t="shared" ref="J276:J277" si="183">H276/G276-1</f>
        <v>#DIV/0!</v>
      </c>
      <c r="K276" s="1145" t="s">
        <v>659</v>
      </c>
    </row>
    <row r="277" spans="4:13" ht="15.5">
      <c r="D277" s="27"/>
      <c r="E277" s="962" t="s">
        <v>69</v>
      </c>
      <c r="F277" s="1799">
        <f>ICPs!S12</f>
        <v>0</v>
      </c>
      <c r="G277" s="1799">
        <f>ICPs!V12</f>
        <v>0</v>
      </c>
      <c r="H277" s="1800">
        <v>4116.3141993957706</v>
      </c>
      <c r="I277" s="969" t="e">
        <f t="shared" ref="I277" si="184">H277/F277-1</f>
        <v>#DIV/0!</v>
      </c>
      <c r="J277" s="969" t="e">
        <f t="shared" si="183"/>
        <v>#DIV/0!</v>
      </c>
      <c r="K277" s="1145" t="s">
        <v>659</v>
      </c>
    </row>
    <row r="278" spans="4:13" ht="15.5">
      <c r="D278" s="27"/>
      <c r="E278" s="962" t="s">
        <v>394</v>
      </c>
      <c r="F278" s="963">
        <f>'Datacom equip'!S8</f>
        <v>0</v>
      </c>
      <c r="G278" s="963">
        <f>'Datacom equip'!V8</f>
        <v>0</v>
      </c>
      <c r="H278" s="1800">
        <v>640</v>
      </c>
      <c r="I278" s="969" t="e">
        <f>H278/F278-1</f>
        <v>#DIV/0!</v>
      </c>
      <c r="J278" s="969" t="e">
        <f>H278/G278-1</f>
        <v>#DIV/0!</v>
      </c>
      <c r="K278" s="1145" t="s">
        <v>659</v>
      </c>
    </row>
    <row r="279" spans="4:13" ht="15.5">
      <c r="D279" s="1803"/>
      <c r="E279" s="962" t="s">
        <v>494</v>
      </c>
      <c r="F279" s="963">
        <f>'Network equip'!S10</f>
        <v>0</v>
      </c>
      <c r="G279" s="963">
        <f>'Network equip'!V10</f>
        <v>0</v>
      </c>
      <c r="H279" s="1800">
        <v>825</v>
      </c>
      <c r="I279" s="969" t="e">
        <f>H279/F279-1</f>
        <v>#DIV/0!</v>
      </c>
      <c r="J279" s="969" t="e">
        <f>H279/G279-1</f>
        <v>#DIV/0!</v>
      </c>
      <c r="K279" s="1145" t="s">
        <v>659</v>
      </c>
    </row>
    <row r="280" spans="4:13" ht="15.5">
      <c r="D280" s="27"/>
      <c r="E280" s="962" t="s">
        <v>395</v>
      </c>
      <c r="F280" s="1802">
        <v>12000</v>
      </c>
      <c r="G280" s="1802">
        <f>11960</f>
        <v>11960</v>
      </c>
      <c r="H280" s="1799">
        <f>0.99*F280</f>
        <v>11880</v>
      </c>
      <c r="I280" s="1801">
        <v>4.4999999999999998E-2</v>
      </c>
      <c r="J280" s="969">
        <f>H280/G280-1</f>
        <v>-6.6889632107023367E-3</v>
      </c>
      <c r="K280" s="1145" t="s">
        <v>659</v>
      </c>
      <c r="M280" t="s">
        <v>660</v>
      </c>
    </row>
    <row r="281" spans="4:13" ht="15.5">
      <c r="D281" s="27"/>
      <c r="E281" s="962" t="s">
        <v>396</v>
      </c>
      <c r="F281" s="1800">
        <v>998</v>
      </c>
      <c r="G281" s="1800">
        <v>1222.5999999999999</v>
      </c>
      <c r="H281" s="1799">
        <f>(1+I281)*F281</f>
        <v>1057.8800000000001</v>
      </c>
      <c r="I281" s="1801">
        <v>0.06</v>
      </c>
      <c r="J281" s="969">
        <f t="shared" ref="J281" si="185">H281/G281-1</f>
        <v>-0.1347292654997545</v>
      </c>
      <c r="K281" s="1145" t="s">
        <v>659</v>
      </c>
    </row>
    <row r="282" spans="4:13" ht="15.5">
      <c r="D282" s="27"/>
      <c r="E282" s="962" t="s">
        <v>495</v>
      </c>
      <c r="F282" s="1800">
        <v>402.8</v>
      </c>
      <c r="G282" s="1800">
        <v>478.8</v>
      </c>
      <c r="H282" s="1800">
        <f>(425+440)/2</f>
        <v>432.5</v>
      </c>
      <c r="I282" s="969">
        <f>H282/F282-1</f>
        <v>7.3733862959284968E-2</v>
      </c>
      <c r="J282" s="969">
        <f>H282/G282-1</f>
        <v>-9.6700083542188842E-2</v>
      </c>
      <c r="K282" s="1145" t="s">
        <v>659</v>
      </c>
    </row>
    <row r="283" spans="4:13" ht="15.5">
      <c r="D283" s="27"/>
      <c r="E283" s="962" t="s">
        <v>344</v>
      </c>
      <c r="F283" s="1800">
        <v>627</v>
      </c>
      <c r="G283" s="1800">
        <v>786.6</v>
      </c>
      <c r="H283" s="1800">
        <v>770</v>
      </c>
      <c r="I283" s="969">
        <f>H283/F283-1</f>
        <v>0.22807017543859653</v>
      </c>
      <c r="J283" s="969">
        <f>H283/G283-1</f>
        <v>-2.1103483346046281E-2</v>
      </c>
      <c r="K283" s="1145" t="s">
        <v>659</v>
      </c>
      <c r="L283" s="27" t="s">
        <v>499</v>
      </c>
    </row>
    <row r="284" spans="4:13" ht="15.5">
      <c r="D284" s="1803">
        <v>44252</v>
      </c>
      <c r="E284" s="962" t="s">
        <v>496</v>
      </c>
      <c r="F284" s="963">
        <f>'OC vendors'!S11</f>
        <v>0</v>
      </c>
      <c r="G284" s="1144">
        <f>'OC vendors'!V11</f>
        <v>0</v>
      </c>
      <c r="H284" s="1800">
        <v>49</v>
      </c>
      <c r="I284" s="969" t="e">
        <f>H284/F284-1</f>
        <v>#DIV/0!</v>
      </c>
      <c r="J284" s="969" t="e">
        <f>H284/G284-1</f>
        <v>#DIV/0!</v>
      </c>
      <c r="K284" s="1145" t="s">
        <v>659</v>
      </c>
      <c r="L284" s="27" t="s">
        <v>499</v>
      </c>
    </row>
    <row r="285" spans="4:13" ht="15.5">
      <c r="D285" s="1803">
        <v>44252</v>
      </c>
      <c r="E285" s="962" t="s">
        <v>53</v>
      </c>
      <c r="F285" s="963">
        <f>'OC vendors'!S19</f>
        <v>0</v>
      </c>
      <c r="G285" s="1144">
        <f>'OC vendors'!V19</f>
        <v>0</v>
      </c>
      <c r="H285" s="1800">
        <v>60</v>
      </c>
      <c r="I285" s="969" t="e">
        <f>H285/F285-1</f>
        <v>#DIV/0!</v>
      </c>
      <c r="J285" s="969" t="e">
        <f>H285/G285-1</f>
        <v>#DIV/0!</v>
      </c>
      <c r="K285" s="1145" t="s">
        <v>659</v>
      </c>
    </row>
    <row r="286" spans="4:13" ht="14.5" customHeight="1">
      <c r="D286" s="27"/>
    </row>
    <row r="287" spans="4:13" ht="12.5" customHeight="1">
      <c r="D287" s="27"/>
      <c r="E287" s="1562" t="s">
        <v>405</v>
      </c>
      <c r="F287" s="1563">
        <f>ICPs!S20</f>
        <v>0</v>
      </c>
      <c r="G287" s="1563">
        <f>ICPs!V20</f>
        <v>0</v>
      </c>
      <c r="H287" s="1564"/>
      <c r="I287" s="1565" t="e">
        <f>H287/F287-1</f>
        <v>#DIV/0!</v>
      </c>
      <c r="J287" s="1565" t="e">
        <f>H287/G287-1</f>
        <v>#DIV/0!</v>
      </c>
      <c r="K287" s="1561" t="s">
        <v>624</v>
      </c>
    </row>
    <row r="288" spans="4:13">
      <c r="D288" s="27"/>
      <c r="E288" s="27"/>
    </row>
    <row r="289" spans="1:19" ht="20">
      <c r="A289" s="46"/>
      <c r="B289" s="90" t="s">
        <v>34</v>
      </c>
      <c r="C289" s="46"/>
      <c r="D289" s="74"/>
      <c r="E289" s="46"/>
      <c r="F289" s="46" t="s">
        <v>167</v>
      </c>
      <c r="G289" s="46"/>
      <c r="H289" s="46"/>
      <c r="I289" s="46"/>
      <c r="J289" s="46"/>
      <c r="K289" s="46"/>
      <c r="L289" s="46"/>
      <c r="M289" s="46"/>
      <c r="N289" s="1030"/>
      <c r="O289" s="96" t="s">
        <v>625</v>
      </c>
      <c r="P289" s="96"/>
      <c r="Q289" s="46"/>
      <c r="R289" s="46"/>
      <c r="S289" s="46"/>
    </row>
    <row r="290" spans="1:19">
      <c r="D290" s="7"/>
    </row>
    <row r="291" spans="1:19">
      <c r="D291" s="7"/>
    </row>
    <row r="292" spans="1:19">
      <c r="D292" s="7"/>
    </row>
    <row r="293" spans="1:19">
      <c r="D293" s="7"/>
    </row>
    <row r="294" spans="1:19" ht="13">
      <c r="D294" s="7"/>
      <c r="N294" s="1919" t="s">
        <v>623</v>
      </c>
      <c r="O294" s="1919"/>
      <c r="P294" s="1919"/>
    </row>
    <row r="295" spans="1:19">
      <c r="D295" s="7"/>
      <c r="O295" s="25">
        <v>2020</v>
      </c>
      <c r="P295" s="25" t="s">
        <v>592</v>
      </c>
    </row>
    <row r="296" spans="1:19">
      <c r="D296" s="7"/>
      <c r="O296" s="26" t="s">
        <v>33</v>
      </c>
      <c r="P296" s="26" t="s">
        <v>32</v>
      </c>
    </row>
    <row r="297" spans="1:19">
      <c r="D297" s="7"/>
      <c r="N297" s="2" t="s">
        <v>22</v>
      </c>
      <c r="O297" s="1375">
        <v>3443.0976213590511</v>
      </c>
      <c r="P297" s="1377">
        <v>0.13070565556195279</v>
      </c>
    </row>
    <row r="298" spans="1:19">
      <c r="D298" s="7"/>
      <c r="N298" s="2" t="s">
        <v>20</v>
      </c>
      <c r="O298" s="1375">
        <v>177.65938884575309</v>
      </c>
      <c r="P298" s="1377">
        <v>2.3379793712833719E-2</v>
      </c>
    </row>
    <row r="299" spans="1:19">
      <c r="D299" s="7"/>
      <c r="N299" s="2" t="s">
        <v>21</v>
      </c>
      <c r="O299" s="1375">
        <v>411.95450752047572</v>
      </c>
      <c r="P299" s="1377">
        <v>0.17855065497966804</v>
      </c>
    </row>
    <row r="300" spans="1:19">
      <c r="D300" s="7"/>
      <c r="N300" s="2" t="s">
        <v>23</v>
      </c>
      <c r="O300" s="1375">
        <v>1084.2308586917961</v>
      </c>
      <c r="P300" s="1377">
        <v>0.15890210148107675</v>
      </c>
    </row>
    <row r="301" spans="1:19">
      <c r="D301" s="7"/>
      <c r="N301" s="2" t="s">
        <v>35</v>
      </c>
      <c r="O301" s="1375">
        <v>1082.0666673753976</v>
      </c>
      <c r="P301" s="1377">
        <v>-3.890025656741769E-2</v>
      </c>
    </row>
    <row r="302" spans="1:19">
      <c r="D302" s="7"/>
      <c r="N302" s="10" t="s">
        <v>25</v>
      </c>
      <c r="O302" s="1376">
        <v>472.55503384461565</v>
      </c>
      <c r="P302" s="1378">
        <v>0</v>
      </c>
    </row>
    <row r="303" spans="1:19">
      <c r="D303" s="7"/>
    </row>
    <row r="304" spans="1:19">
      <c r="D304" s="7"/>
    </row>
    <row r="305" spans="4:13">
      <c r="D305" s="7"/>
    </row>
    <row r="306" spans="4:13">
      <c r="D306" s="7"/>
    </row>
    <row r="307" spans="4:13">
      <c r="D307" s="7"/>
    </row>
    <row r="308" spans="4:13">
      <c r="D308" s="7"/>
    </row>
    <row r="309" spans="4:13">
      <c r="D309" s="7"/>
    </row>
    <row r="310" spans="4:13">
      <c r="D310" s="7"/>
    </row>
    <row r="311" spans="4:13">
      <c r="D311" s="7"/>
    </row>
    <row r="312" spans="4:13">
      <c r="D312" s="7"/>
    </row>
    <row r="313" spans="4:13" ht="13">
      <c r="D313" s="7"/>
      <c r="E313" s="28"/>
      <c r="F313" s="35"/>
      <c r="G313" s="35"/>
      <c r="H313" s="35"/>
      <c r="I313" s="35"/>
      <c r="J313" s="35"/>
      <c r="K313" s="35"/>
      <c r="L313" s="35"/>
      <c r="M313" s="35"/>
    </row>
    <row r="314" spans="4:13" ht="13">
      <c r="D314" s="7"/>
      <c r="E314" s="28"/>
      <c r="F314" s="35"/>
      <c r="G314" s="35"/>
      <c r="H314" s="35"/>
      <c r="I314" s="35"/>
      <c r="J314" s="35"/>
      <c r="K314" s="35"/>
      <c r="L314" s="35"/>
      <c r="M314" s="35"/>
    </row>
    <row r="315" spans="4:13">
      <c r="D315" s="7"/>
    </row>
    <row r="316" spans="4:13">
      <c r="D316" s="7"/>
    </row>
    <row r="317" spans="4:13">
      <c r="D317" s="7"/>
    </row>
    <row r="318" spans="4:13">
      <c r="D318" s="7"/>
    </row>
    <row r="319" spans="4:13">
      <c r="D319" s="7"/>
    </row>
    <row r="320" spans="4:13">
      <c r="D320" s="7"/>
    </row>
    <row r="321" spans="4:53">
      <c r="D321" s="7"/>
    </row>
    <row r="322" spans="4:53">
      <c r="D322" s="7"/>
    </row>
    <row r="323" spans="4:53" ht="13">
      <c r="D323" s="7"/>
      <c r="E323" s="28"/>
      <c r="F323" s="35"/>
      <c r="G323" s="35"/>
      <c r="H323" s="35"/>
      <c r="I323" s="35"/>
      <c r="J323" s="35"/>
      <c r="K323" s="35"/>
      <c r="L323" s="35"/>
      <c r="M323" s="35"/>
    </row>
    <row r="324" spans="4:53">
      <c r="D324" s="7"/>
      <c r="F324" t="s">
        <v>44</v>
      </c>
    </row>
    <row r="325" spans="4:53" ht="13">
      <c r="D325" s="7"/>
      <c r="E325" s="33" t="s">
        <v>37</v>
      </c>
      <c r="F325" s="34" t="s">
        <v>119</v>
      </c>
      <c r="G325" s="34" t="s">
        <v>120</v>
      </c>
      <c r="H325" s="34" t="s">
        <v>121</v>
      </c>
      <c r="I325" s="34" t="s">
        <v>122</v>
      </c>
      <c r="J325" s="34" t="s">
        <v>101</v>
      </c>
      <c r="K325" s="34" t="s">
        <v>102</v>
      </c>
      <c r="L325" s="34" t="s">
        <v>103</v>
      </c>
      <c r="M325" s="34" t="s">
        <v>104</v>
      </c>
      <c r="N325" s="34" t="s">
        <v>105</v>
      </c>
      <c r="O325" s="34" t="s">
        <v>106</v>
      </c>
      <c r="P325" s="34" t="s">
        <v>107</v>
      </c>
      <c r="Q325" s="34" t="s">
        <v>108</v>
      </c>
      <c r="R325" s="34" t="s">
        <v>109</v>
      </c>
      <c r="S325" s="34" t="s">
        <v>110</v>
      </c>
      <c r="T325" s="34" t="s">
        <v>111</v>
      </c>
      <c r="U325" s="34" t="s">
        <v>112</v>
      </c>
      <c r="V325" s="34" t="s">
        <v>113</v>
      </c>
      <c r="W325" s="34" t="s">
        <v>114</v>
      </c>
      <c r="X325" s="34" t="s">
        <v>123</v>
      </c>
      <c r="Y325" s="34" t="s">
        <v>124</v>
      </c>
      <c r="Z325" s="34" t="s">
        <v>125</v>
      </c>
      <c r="AA325" s="34" t="s">
        <v>126</v>
      </c>
      <c r="AB325" s="34" t="s">
        <v>127</v>
      </c>
      <c r="AC325" s="34" t="s">
        <v>128</v>
      </c>
      <c r="AD325" s="34" t="s">
        <v>129</v>
      </c>
      <c r="AE325" s="34" t="s">
        <v>130</v>
      </c>
      <c r="AF325" s="34" t="s">
        <v>131</v>
      </c>
      <c r="AG325" s="34" t="s">
        <v>132</v>
      </c>
      <c r="AH325" s="34" t="s">
        <v>133</v>
      </c>
      <c r="AI325" s="34" t="s">
        <v>134</v>
      </c>
      <c r="AJ325" s="34" t="s">
        <v>135</v>
      </c>
      <c r="AK325" s="34" t="s">
        <v>136</v>
      </c>
      <c r="AL325" s="34" t="s">
        <v>137</v>
      </c>
      <c r="AM325" s="34" t="s">
        <v>138</v>
      </c>
      <c r="AN325" s="34" t="s">
        <v>139</v>
      </c>
      <c r="AO325" s="34" t="s">
        <v>140</v>
      </c>
      <c r="AP325" s="34" t="s">
        <v>141</v>
      </c>
      <c r="AQ325" s="34" t="s">
        <v>142</v>
      </c>
      <c r="AR325" s="34" t="s">
        <v>143</v>
      </c>
      <c r="AS325" s="34" t="s">
        <v>144</v>
      </c>
      <c r="AT325" s="34" t="s">
        <v>633</v>
      </c>
      <c r="AU325" s="34" t="s">
        <v>634</v>
      </c>
      <c r="AV325" s="34" t="s">
        <v>635</v>
      </c>
      <c r="AW325" s="34" t="s">
        <v>636</v>
      </c>
      <c r="AX325" s="34" t="s">
        <v>643</v>
      </c>
      <c r="AY325" s="34" t="s">
        <v>647</v>
      </c>
      <c r="AZ325" s="34" t="s">
        <v>648</v>
      </c>
      <c r="BA325" s="34" t="s">
        <v>649</v>
      </c>
    </row>
    <row r="326" spans="4:53" ht="13">
      <c r="D326" s="7"/>
      <c r="E326" s="33" t="s">
        <v>38</v>
      </c>
      <c r="F326" s="30">
        <f t="shared" ref="F326:AS326" si="186">J41/I41-1</f>
        <v>-5.2002794280070486E-3</v>
      </c>
      <c r="G326" s="30">
        <f t="shared" si="186"/>
        <v>3.4507192490536909E-2</v>
      </c>
      <c r="H326" s="30">
        <f t="shared" si="186"/>
        <v>-1.4819219196220312E-2</v>
      </c>
      <c r="I326" s="30">
        <f t="shared" si="186"/>
        <v>3.1229075580131882E-2</v>
      </c>
      <c r="J326" s="30">
        <f t="shared" si="186"/>
        <v>-2.0013385067287559E-2</v>
      </c>
      <c r="K326" s="30">
        <f t="shared" si="186"/>
        <v>-1.7854944761859448E-2</v>
      </c>
      <c r="L326" s="30">
        <f t="shared" si="186"/>
        <v>1.8521282883489754E-2</v>
      </c>
      <c r="M326" s="30">
        <f t="shared" si="186"/>
        <v>2.7345250412247557E-2</v>
      </c>
      <c r="N326" s="30">
        <f t="shared" si="186"/>
        <v>-5.8826372261232884E-2</v>
      </c>
      <c r="O326" s="30">
        <f t="shared" si="186"/>
        <v>2.2585411294150814E-2</v>
      </c>
      <c r="P326" s="30">
        <f t="shared" si="186"/>
        <v>6.2605608436641758E-2</v>
      </c>
      <c r="Q326" s="30">
        <f t="shared" si="186"/>
        <v>2.0018216187791538E-3</v>
      </c>
      <c r="R326" s="30">
        <f t="shared" si="186"/>
        <v>-3.8751354455373033E-3</v>
      </c>
      <c r="S326" s="30">
        <f t="shared" si="186"/>
        <v>-8.1197529733918472E-3</v>
      </c>
      <c r="T326" s="30">
        <f t="shared" si="186"/>
        <v>-2.6642065485012911E-2</v>
      </c>
      <c r="U326" s="30">
        <f t="shared" si="186"/>
        <v>3.6736194968209901E-3</v>
      </c>
      <c r="V326" s="30">
        <f t="shared" si="186"/>
        <v>-3.2493983266004389E-2</v>
      </c>
      <c r="W326" s="30">
        <f t="shared" si="186"/>
        <v>-5.9653177710713434E-3</v>
      </c>
      <c r="X326" s="30">
        <f t="shared" si="186"/>
        <v>3.1463826300855757E-2</v>
      </c>
      <c r="Y326" s="30">
        <f t="shared" si="186"/>
        <v>1.1361203356164973E-2</v>
      </c>
      <c r="Z326" s="30">
        <f t="shared" si="186"/>
        <v>1.942123342367208E-2</v>
      </c>
      <c r="AA326" s="30">
        <f t="shared" si="186"/>
        <v>4.8392714625995481E-3</v>
      </c>
      <c r="AB326" s="30">
        <f t="shared" si="186"/>
        <v>2.2997258731252135E-3</v>
      </c>
      <c r="AC326" s="30">
        <f t="shared" si="186"/>
        <v>1.7041154301263628E-2</v>
      </c>
      <c r="AD326" s="30">
        <f t="shared" si="186"/>
        <v>-5.1465615364372885E-2</v>
      </c>
      <c r="AE326" s="30">
        <f t="shared" si="186"/>
        <v>2.3375953035916108E-2</v>
      </c>
      <c r="AF326" s="30">
        <f t="shared" si="186"/>
        <v>1.1960459938086254E-2</v>
      </c>
      <c r="AG326" s="30">
        <f t="shared" si="186"/>
        <v>3.6202902887959576E-2</v>
      </c>
      <c r="AH326" s="30">
        <f t="shared" si="186"/>
        <v>6.5502630630291936E-3</v>
      </c>
      <c r="AI326" s="30">
        <f t="shared" si="186"/>
        <v>-1.7041333755388854E-2</v>
      </c>
      <c r="AJ326" s="30">
        <f t="shared" si="186"/>
        <v>-1</v>
      </c>
      <c r="AK326" s="30" t="e">
        <f t="shared" si="186"/>
        <v>#DIV/0!</v>
      </c>
      <c r="AL326" s="30" t="e">
        <f t="shared" si="186"/>
        <v>#DIV/0!</v>
      </c>
      <c r="AM326" s="30" t="e">
        <f t="shared" si="186"/>
        <v>#DIV/0!</v>
      </c>
      <c r="AN326" s="30" t="e">
        <f t="shared" si="186"/>
        <v>#DIV/0!</v>
      </c>
      <c r="AO326" s="30" t="e">
        <f t="shared" si="186"/>
        <v>#DIV/0!</v>
      </c>
      <c r="AP326" s="30" t="e">
        <f t="shared" si="186"/>
        <v>#DIV/0!</v>
      </c>
      <c r="AQ326" s="30" t="e">
        <f t="shared" si="186"/>
        <v>#DIV/0!</v>
      </c>
      <c r="AR326" s="30" t="e">
        <f t="shared" si="186"/>
        <v>#DIV/0!</v>
      </c>
      <c r="AS326" s="30" t="e">
        <f t="shared" si="186"/>
        <v>#DIV/0!</v>
      </c>
      <c r="AT326" s="30"/>
      <c r="AU326" s="30"/>
      <c r="AV326" s="30"/>
      <c r="AW326" s="30"/>
      <c r="AX326" s="30"/>
      <c r="AY326" s="30"/>
      <c r="AZ326" s="30"/>
      <c r="BA326" s="30"/>
    </row>
    <row r="327" spans="4:53" ht="13">
      <c r="D327" s="7"/>
      <c r="E327" s="33" t="s">
        <v>39</v>
      </c>
      <c r="F327" s="31">
        <f t="shared" ref="F327:AS327" si="187">J94/I94-1</f>
        <v>-0.10058597580119422</v>
      </c>
      <c r="G327" s="31">
        <f t="shared" si="187"/>
        <v>0.13007355748053295</v>
      </c>
      <c r="H327" s="31">
        <f t="shared" si="187"/>
        <v>2.6959870312426304E-5</v>
      </c>
      <c r="I327" s="31">
        <f t="shared" si="187"/>
        <v>0.38271726986131616</v>
      </c>
      <c r="J327" s="31">
        <f t="shared" si="187"/>
        <v>-0.13084172837362429</v>
      </c>
      <c r="K327" s="31">
        <f t="shared" si="187"/>
        <v>6.7116354974736669E-3</v>
      </c>
      <c r="L327" s="31">
        <f t="shared" si="187"/>
        <v>-2.6162632422012777E-2</v>
      </c>
      <c r="M327" s="31">
        <f t="shared" si="187"/>
        <v>0.36842325166131595</v>
      </c>
      <c r="N327" s="31">
        <f t="shared" si="187"/>
        <v>-0.13402499970857107</v>
      </c>
      <c r="O327" s="31">
        <f t="shared" si="187"/>
        <v>-1.6201841744858614E-2</v>
      </c>
      <c r="P327" s="31">
        <f t="shared" si="187"/>
        <v>1.2066569945501371E-2</v>
      </c>
      <c r="Q327" s="31">
        <f t="shared" si="187"/>
        <v>0.36083265789829255</v>
      </c>
      <c r="R327" s="31">
        <f t="shared" si="187"/>
        <v>-0.14427237564989515</v>
      </c>
      <c r="S327" s="31">
        <f t="shared" si="187"/>
        <v>-1.6391473977108162E-2</v>
      </c>
      <c r="T327" s="31">
        <f t="shared" si="187"/>
        <v>3.6644841518806537E-2</v>
      </c>
      <c r="U327" s="31">
        <f t="shared" si="187"/>
        <v>0.38326260634002485</v>
      </c>
      <c r="V327" s="31">
        <f t="shared" si="187"/>
        <v>-0.16616169931626379</v>
      </c>
      <c r="W327" s="31">
        <f t="shared" si="187"/>
        <v>-1.0619387494988919E-2</v>
      </c>
      <c r="X327" s="31">
        <f t="shared" si="187"/>
        <v>1.6194035069048818E-2</v>
      </c>
      <c r="Y327" s="31">
        <f t="shared" si="187"/>
        <v>0.30803179803650993</v>
      </c>
      <c r="Z327" s="31">
        <f t="shared" si="187"/>
        <v>-0.20077249490756177</v>
      </c>
      <c r="AA327" s="31">
        <f t="shared" si="187"/>
        <v>-3.6948403072012415E-4</v>
      </c>
      <c r="AB327" s="31">
        <f t="shared" si="187"/>
        <v>3.532715501762218E-2</v>
      </c>
      <c r="AC327" s="31">
        <f t="shared" si="187"/>
        <v>0.34871267166534725</v>
      </c>
      <c r="AD327" s="31">
        <f t="shared" si="187"/>
        <v>-0.17476587894439577</v>
      </c>
      <c r="AE327" s="31">
        <f t="shared" si="187"/>
        <v>3.5732075924460593E-2</v>
      </c>
      <c r="AF327" s="31">
        <f t="shared" si="187"/>
        <v>8.7005521055726787E-2</v>
      </c>
      <c r="AG327" s="31">
        <f t="shared" si="187"/>
        <v>0.35379132587709661</v>
      </c>
      <c r="AH327" s="31">
        <f t="shared" si="187"/>
        <v>-0.15118947165941299</v>
      </c>
      <c r="AI327" s="31">
        <f t="shared" si="187"/>
        <v>3.8316580081092289E-2</v>
      </c>
      <c r="AJ327" s="31">
        <f t="shared" si="187"/>
        <v>-1</v>
      </c>
      <c r="AK327" s="31" t="e">
        <f t="shared" si="187"/>
        <v>#DIV/0!</v>
      </c>
      <c r="AL327" s="31" t="e">
        <f t="shared" si="187"/>
        <v>#DIV/0!</v>
      </c>
      <c r="AM327" s="31" t="e">
        <f t="shared" si="187"/>
        <v>#DIV/0!</v>
      </c>
      <c r="AN327" s="31" t="e">
        <f t="shared" si="187"/>
        <v>#DIV/0!</v>
      </c>
      <c r="AO327" s="31" t="e">
        <f t="shared" si="187"/>
        <v>#DIV/0!</v>
      </c>
      <c r="AP327" s="31" t="e">
        <f t="shared" si="187"/>
        <v>#DIV/0!</v>
      </c>
      <c r="AQ327" s="31" t="e">
        <f t="shared" si="187"/>
        <v>#DIV/0!</v>
      </c>
      <c r="AR327" s="31" t="e">
        <f t="shared" si="187"/>
        <v>#DIV/0!</v>
      </c>
      <c r="AS327" s="31" t="e">
        <f t="shared" si="187"/>
        <v>#DIV/0!</v>
      </c>
      <c r="AT327" s="31"/>
      <c r="AU327" s="31"/>
      <c r="AV327" s="31"/>
      <c r="AW327" s="31"/>
      <c r="AX327" s="31"/>
      <c r="AY327" s="31"/>
      <c r="AZ327" s="31"/>
      <c r="BA327" s="31"/>
    </row>
    <row r="328" spans="4:53" ht="26">
      <c r="D328" s="7"/>
      <c r="E328" s="33" t="s">
        <v>40</v>
      </c>
      <c r="F328" s="30">
        <f t="shared" ref="F328:AS328" si="188">J70/I70-1</f>
        <v>-0.12713033735652723</v>
      </c>
      <c r="G328" s="30">
        <f t="shared" si="188"/>
        <v>9.4623531311473164E-2</v>
      </c>
      <c r="H328" s="30">
        <f t="shared" si="188"/>
        <v>-6.0112221463376581E-2</v>
      </c>
      <c r="I328" s="30">
        <f t="shared" si="188"/>
        <v>0.10498423207703467</v>
      </c>
      <c r="J328" s="30">
        <f t="shared" si="188"/>
        <v>-0.20336139833911082</v>
      </c>
      <c r="K328" s="30">
        <f t="shared" si="188"/>
        <v>9.7927728462764208E-2</v>
      </c>
      <c r="L328" s="30">
        <f t="shared" si="188"/>
        <v>-3.3031216560483245E-2</v>
      </c>
      <c r="M328" s="30">
        <f t="shared" si="188"/>
        <v>0.19326186494005904</v>
      </c>
      <c r="N328" s="30">
        <f t="shared" si="188"/>
        <v>-0.2046783369997931</v>
      </c>
      <c r="O328" s="30">
        <f t="shared" si="188"/>
        <v>6.5826285800779205E-2</v>
      </c>
      <c r="P328" s="30">
        <f t="shared" si="188"/>
        <v>-0.1074654263604139</v>
      </c>
      <c r="Q328" s="30">
        <f t="shared" si="188"/>
        <v>0.1354976989961767</v>
      </c>
      <c r="R328" s="30">
        <f t="shared" si="188"/>
        <v>-0.12803928338894655</v>
      </c>
      <c r="S328" s="30">
        <f t="shared" si="188"/>
        <v>7.9723067529863911E-2</v>
      </c>
      <c r="T328" s="30">
        <f t="shared" si="188"/>
        <v>5.7117156964520133E-2</v>
      </c>
      <c r="U328" s="30">
        <f t="shared" si="188"/>
        <v>-2.0379324680550259E-2</v>
      </c>
      <c r="V328" s="30">
        <f t="shared" si="188"/>
        <v>-8.6387913451420273E-2</v>
      </c>
      <c r="W328" s="30">
        <f t="shared" si="188"/>
        <v>7.8381825857813725E-2</v>
      </c>
      <c r="X328" s="30">
        <f t="shared" si="188"/>
        <v>4.47102753992763E-2</v>
      </c>
      <c r="Y328" s="30">
        <f t="shared" si="188"/>
        <v>2.2951703613169006E-2</v>
      </c>
      <c r="Z328" s="30">
        <f t="shared" si="188"/>
        <v>4.8432775618622248E-2</v>
      </c>
      <c r="AA328" s="30">
        <f t="shared" si="188"/>
        <v>9.1575000950238739E-2</v>
      </c>
      <c r="AB328" s="30">
        <f t="shared" si="188"/>
        <v>-7.0056418862331715E-2</v>
      </c>
      <c r="AC328" s="30">
        <f t="shared" si="188"/>
        <v>3.4747762691088813E-2</v>
      </c>
      <c r="AD328" s="30">
        <f t="shared" si="188"/>
        <v>-6.2783933900716349E-2</v>
      </c>
      <c r="AE328" s="30">
        <f t="shared" si="188"/>
        <v>2.9493985160380376E-3</v>
      </c>
      <c r="AF328" s="30">
        <f t="shared" si="188"/>
        <v>-7.6092967664985411E-2</v>
      </c>
      <c r="AG328" s="30">
        <f t="shared" si="188"/>
        <v>0.40608794464118469</v>
      </c>
      <c r="AH328" s="30">
        <f t="shared" si="188"/>
        <v>-0.25112438571421114</v>
      </c>
      <c r="AI328" s="30">
        <f t="shared" si="188"/>
        <v>1.9014244061865693E-2</v>
      </c>
      <c r="AJ328" s="30">
        <f t="shared" si="188"/>
        <v>-1</v>
      </c>
      <c r="AK328" s="30" t="e">
        <f t="shared" si="188"/>
        <v>#DIV/0!</v>
      </c>
      <c r="AL328" s="30" t="e">
        <f t="shared" si="188"/>
        <v>#DIV/0!</v>
      </c>
      <c r="AM328" s="30" t="e">
        <f t="shared" si="188"/>
        <v>#DIV/0!</v>
      </c>
      <c r="AN328" s="30" t="e">
        <f t="shared" si="188"/>
        <v>#DIV/0!</v>
      </c>
      <c r="AO328" s="30" t="e">
        <f t="shared" si="188"/>
        <v>#DIV/0!</v>
      </c>
      <c r="AP328" s="30" t="e">
        <f t="shared" si="188"/>
        <v>#DIV/0!</v>
      </c>
      <c r="AQ328" s="30" t="e">
        <f t="shared" si="188"/>
        <v>#DIV/0!</v>
      </c>
      <c r="AR328" s="30" t="e">
        <f t="shared" si="188"/>
        <v>#DIV/0!</v>
      </c>
      <c r="AS328" s="30" t="e">
        <f t="shared" si="188"/>
        <v>#DIV/0!</v>
      </c>
      <c r="AT328" s="30"/>
      <c r="AU328" s="30"/>
      <c r="AV328" s="30"/>
      <c r="AW328" s="30"/>
      <c r="AX328" s="30"/>
      <c r="AY328" s="30"/>
      <c r="AZ328" s="30"/>
      <c r="BA328" s="30"/>
    </row>
    <row r="329" spans="4:53" ht="26">
      <c r="D329" s="7"/>
      <c r="E329" s="33" t="s">
        <v>41</v>
      </c>
      <c r="F329" s="30">
        <f t="shared" ref="F329:AS329" si="189">J144/I144-1</f>
        <v>-8.6051834549220052E-3</v>
      </c>
      <c r="G329" s="30">
        <f t="shared" si="189"/>
        <v>2.516736294728017E-2</v>
      </c>
      <c r="H329" s="30">
        <f t="shared" si="189"/>
        <v>2.9353712121625186E-2</v>
      </c>
      <c r="I329" s="30">
        <f t="shared" si="189"/>
        <v>3.5092332922308511E-2</v>
      </c>
      <c r="J329" s="30">
        <f t="shared" si="189"/>
        <v>-6.9291191531798968E-2</v>
      </c>
      <c r="K329" s="30">
        <f t="shared" si="189"/>
        <v>3.2570081981029286E-2</v>
      </c>
      <c r="L329" s="30">
        <f t="shared" si="189"/>
        <v>-1.5897680253902924E-2</v>
      </c>
      <c r="M329" s="30">
        <f t="shared" si="189"/>
        <v>7.923773227226949E-2</v>
      </c>
      <c r="N329" s="30">
        <f t="shared" si="189"/>
        <v>-0.10409952647651632</v>
      </c>
      <c r="O329" s="30">
        <f t="shared" si="189"/>
        <v>5.0490382208605356E-2</v>
      </c>
      <c r="P329" s="30">
        <f t="shared" si="189"/>
        <v>-9.5904696433346537E-4</v>
      </c>
      <c r="Q329" s="30">
        <f t="shared" si="189"/>
        <v>3.1922416401765741E-2</v>
      </c>
      <c r="R329" s="30">
        <f t="shared" si="189"/>
        <v>-9.769355372090327E-2</v>
      </c>
      <c r="S329" s="30">
        <f t="shared" si="189"/>
        <v>7.998858530658759E-2</v>
      </c>
      <c r="T329" s="30">
        <f t="shared" si="189"/>
        <v>-1.4424146119453973E-2</v>
      </c>
      <c r="U329" s="30">
        <f t="shared" si="189"/>
        <v>6.4593496753890811E-2</v>
      </c>
      <c r="V329" s="30">
        <f t="shared" si="189"/>
        <v>-8.5150116068925974E-2</v>
      </c>
      <c r="W329" s="30">
        <f t="shared" si="189"/>
        <v>6.1093801970012462E-2</v>
      </c>
      <c r="X329" s="30">
        <f t="shared" si="189"/>
        <v>-8.787304949592456E-3</v>
      </c>
      <c r="Y329" s="30">
        <f t="shared" si="189"/>
        <v>3.9006861364763612E-2</v>
      </c>
      <c r="Z329" s="30">
        <f t="shared" si="189"/>
        <v>-5.9027408027740647E-2</v>
      </c>
      <c r="AA329" s="30">
        <f t="shared" si="189"/>
        <v>4.7551064035360469E-2</v>
      </c>
      <c r="AB329" s="30">
        <f t="shared" si="189"/>
        <v>2.941615732067171E-2</v>
      </c>
      <c r="AC329" s="30">
        <f t="shared" si="189"/>
        <v>9.4608701949477458E-2</v>
      </c>
      <c r="AD329" s="30">
        <f t="shared" si="189"/>
        <v>-9.449912747344269E-2</v>
      </c>
      <c r="AE329" s="30">
        <f t="shared" si="189"/>
        <v>6.387892124924166E-2</v>
      </c>
      <c r="AF329" s="30">
        <f t="shared" si="189"/>
        <v>4.1447785363915468E-2</v>
      </c>
      <c r="AG329" s="30">
        <f t="shared" si="189"/>
        <v>0.11754646298773941</v>
      </c>
      <c r="AH329" s="30">
        <f t="shared" si="189"/>
        <v>-8.1750689737339788E-2</v>
      </c>
      <c r="AI329" s="30">
        <f t="shared" si="189"/>
        <v>0.10526352335755251</v>
      </c>
      <c r="AJ329" s="30">
        <f t="shared" si="189"/>
        <v>-1</v>
      </c>
      <c r="AK329" s="30" t="e">
        <f t="shared" si="189"/>
        <v>#DIV/0!</v>
      </c>
      <c r="AL329" s="30" t="e">
        <f t="shared" si="189"/>
        <v>#DIV/0!</v>
      </c>
      <c r="AM329" s="30" t="e">
        <f t="shared" si="189"/>
        <v>#DIV/0!</v>
      </c>
      <c r="AN329" s="30" t="e">
        <f t="shared" si="189"/>
        <v>#DIV/0!</v>
      </c>
      <c r="AO329" s="30" t="e">
        <f t="shared" si="189"/>
        <v>#DIV/0!</v>
      </c>
      <c r="AP329" s="30" t="e">
        <f t="shared" si="189"/>
        <v>#DIV/0!</v>
      </c>
      <c r="AQ329" s="30" t="e">
        <f t="shared" si="189"/>
        <v>#DIV/0!</v>
      </c>
      <c r="AR329" s="30" t="e">
        <f t="shared" si="189"/>
        <v>#DIV/0!</v>
      </c>
      <c r="AS329" s="30" t="e">
        <f t="shared" si="189"/>
        <v>#DIV/0!</v>
      </c>
      <c r="AT329" s="30"/>
      <c r="AU329" s="30"/>
      <c r="AV329" s="30"/>
      <c r="AW329" s="30"/>
      <c r="AX329" s="30"/>
      <c r="AY329" s="30"/>
      <c r="AZ329" s="30"/>
      <c r="BA329" s="30"/>
    </row>
    <row r="330" spans="4:53" ht="13">
      <c r="D330" s="7"/>
      <c r="E330" s="29" t="s">
        <v>42</v>
      </c>
      <c r="F330" s="32">
        <f t="shared" ref="F330:AS330" si="190">J206/I206-1</f>
        <v>4.748840705305768E-2</v>
      </c>
      <c r="G330" s="32">
        <f t="shared" si="190"/>
        <v>-3.7067870427932248E-2</v>
      </c>
      <c r="H330" s="32">
        <f t="shared" si="190"/>
        <v>3.143103437969641E-3</v>
      </c>
      <c r="I330" s="32">
        <f t="shared" si="190"/>
        <v>-8.0182853221781869E-2</v>
      </c>
      <c r="J330" s="32">
        <f t="shared" si="190"/>
        <v>4.5582559177901327E-2</v>
      </c>
      <c r="K330" s="32">
        <f t="shared" si="190"/>
        <v>1.0121017815558631E-2</v>
      </c>
      <c r="L330" s="32">
        <f t="shared" si="190"/>
        <v>0.11806093810154028</v>
      </c>
      <c r="M330" s="32">
        <f t="shared" si="190"/>
        <v>4.2405054209268878E-2</v>
      </c>
      <c r="N330" s="32">
        <f t="shared" si="190"/>
        <v>-5.4431098736346106E-2</v>
      </c>
      <c r="O330" s="32">
        <f t="shared" si="190"/>
        <v>5.7169413097537758E-2</v>
      </c>
      <c r="P330" s="32">
        <f t="shared" si="190"/>
        <v>7.4029693231366434E-2</v>
      </c>
      <c r="Q330" s="32">
        <f t="shared" si="190"/>
        <v>-7.9094708694670279E-3</v>
      </c>
      <c r="R330" s="32">
        <f t="shared" si="190"/>
        <v>4.3958175069293892E-2</v>
      </c>
      <c r="S330" s="32">
        <f t="shared" si="190"/>
        <v>5.6295084312474764E-2</v>
      </c>
      <c r="T330" s="32">
        <f t="shared" si="190"/>
        <v>-7.5009457968736593E-3</v>
      </c>
      <c r="U330" s="32">
        <f t="shared" si="190"/>
        <v>-1.9090787608379789E-2</v>
      </c>
      <c r="V330" s="32">
        <f t="shared" si="190"/>
        <v>0.10875901516854669</v>
      </c>
      <c r="W330" s="32">
        <f t="shared" si="190"/>
        <v>3.1679830125842523E-2</v>
      </c>
      <c r="X330" s="32">
        <f t="shared" si="190"/>
        <v>3.9807346918833364E-2</v>
      </c>
      <c r="Y330" s="32">
        <f t="shared" si="190"/>
        <v>4.2204923637712E-2</v>
      </c>
      <c r="Z330" s="32">
        <f t="shared" si="190"/>
        <v>1.1938148613011679E-2</v>
      </c>
      <c r="AA330" s="32">
        <f t="shared" si="190"/>
        <v>0.10281936253711277</v>
      </c>
      <c r="AB330" s="32">
        <f t="shared" si="190"/>
        <v>8.3863236033308919E-2</v>
      </c>
      <c r="AC330" s="32">
        <f t="shared" si="190"/>
        <v>7.6831125645171694E-2</v>
      </c>
      <c r="AD330" s="32">
        <f t="shared" si="190"/>
        <v>-3.641702777798439E-2</v>
      </c>
      <c r="AE330" s="32">
        <f t="shared" si="190"/>
        <v>-5.8852769811837291E-2</v>
      </c>
      <c r="AF330" s="32">
        <f t="shared" si="190"/>
        <v>3.7948630579981213E-2</v>
      </c>
      <c r="AG330" s="32">
        <f t="shared" si="190"/>
        <v>8.5463936060068413E-2</v>
      </c>
      <c r="AH330" s="32">
        <f t="shared" si="190"/>
        <v>-6.7340722618852933E-2</v>
      </c>
      <c r="AI330" s="32">
        <f t="shared" si="190"/>
        <v>2.0720994932954984E-2</v>
      </c>
      <c r="AJ330" s="32">
        <f t="shared" si="190"/>
        <v>-1</v>
      </c>
      <c r="AK330" s="32" t="e">
        <f t="shared" si="190"/>
        <v>#DIV/0!</v>
      </c>
      <c r="AL330" s="32" t="e">
        <f t="shared" si="190"/>
        <v>#DIV/0!</v>
      </c>
      <c r="AM330" s="32" t="e">
        <f t="shared" si="190"/>
        <v>#DIV/0!</v>
      </c>
      <c r="AN330" s="32" t="e">
        <f t="shared" si="190"/>
        <v>#DIV/0!</v>
      </c>
      <c r="AO330" s="32" t="e">
        <f t="shared" si="190"/>
        <v>#DIV/0!</v>
      </c>
      <c r="AP330" s="32" t="e">
        <f t="shared" si="190"/>
        <v>#DIV/0!</v>
      </c>
      <c r="AQ330" s="32" t="e">
        <f t="shared" si="190"/>
        <v>#DIV/0!</v>
      </c>
      <c r="AR330" s="32" t="e">
        <f t="shared" si="190"/>
        <v>#DIV/0!</v>
      </c>
      <c r="AS330" s="32" t="e">
        <f t="shared" si="190"/>
        <v>#DIV/0!</v>
      </c>
      <c r="AT330" s="32"/>
      <c r="AU330" s="32"/>
      <c r="AV330" s="32"/>
      <c r="AW330" s="32"/>
      <c r="AX330" s="32"/>
      <c r="AY330" s="32"/>
      <c r="AZ330" s="32"/>
      <c r="BA330" s="32"/>
    </row>
    <row r="331" spans="4:53" ht="13">
      <c r="D331" s="7"/>
      <c r="E331" s="29" t="s">
        <v>43</v>
      </c>
      <c r="F331" s="30">
        <f t="shared" ref="F331:AS331" si="191">J243/I243-1</f>
        <v>-1.8246584411544808E-2</v>
      </c>
      <c r="G331" s="30">
        <f t="shared" si="191"/>
        <v>5.1176366321033173E-2</v>
      </c>
      <c r="H331" s="30">
        <f t="shared" si="191"/>
        <v>4.3213444482318453E-2</v>
      </c>
      <c r="I331" s="30">
        <f t="shared" si="191"/>
        <v>3.3928747484060828E-2</v>
      </c>
      <c r="J331" s="30">
        <f t="shared" si="191"/>
        <v>0</v>
      </c>
      <c r="K331" s="30">
        <f t="shared" si="191"/>
        <v>9.6629038065116912E-2</v>
      </c>
      <c r="L331" s="30">
        <f t="shared" si="191"/>
        <v>-3.0420841278635868E-2</v>
      </c>
      <c r="M331" s="30">
        <f t="shared" si="191"/>
        <v>-3.2646518673389302E-3</v>
      </c>
      <c r="N331" s="30">
        <f t="shared" si="191"/>
        <v>3.3473405515061394E-2</v>
      </c>
      <c r="O331" s="30">
        <f t="shared" si="191"/>
        <v>9.6402877697841616E-2</v>
      </c>
      <c r="P331" s="30">
        <f t="shared" si="191"/>
        <v>5.0517553380681646E-2</v>
      </c>
      <c r="Q331" s="30">
        <f t="shared" si="191"/>
        <v>4.2155145811869188E-2</v>
      </c>
      <c r="R331" s="30">
        <f t="shared" si="191"/>
        <v>2.1682393504319997E-2</v>
      </c>
      <c r="S331" s="30">
        <f t="shared" si="191"/>
        <v>0.11716186771366832</v>
      </c>
      <c r="T331" s="30">
        <f t="shared" si="191"/>
        <v>-4.5535828426161551E-2</v>
      </c>
      <c r="U331" s="30">
        <f t="shared" si="191"/>
        <v>4.2090085873895067E-2</v>
      </c>
      <c r="V331" s="30">
        <f t="shared" si="191"/>
        <v>1.8470688729487428E-2</v>
      </c>
      <c r="W331" s="30">
        <f t="shared" si="191"/>
        <v>6.6800241423310203E-2</v>
      </c>
      <c r="X331" s="30">
        <f t="shared" si="191"/>
        <v>-5.5328704317408217E-2</v>
      </c>
      <c r="Y331" s="30">
        <f t="shared" si="191"/>
        <v>6.4295657337231082E-2</v>
      </c>
      <c r="Z331" s="30">
        <f t="shared" si="191"/>
        <v>0.14598871256701584</v>
      </c>
      <c r="AA331" s="30">
        <f t="shared" si="191"/>
        <v>8.8353228011279983E-2</v>
      </c>
      <c r="AB331" s="30">
        <f t="shared" si="191"/>
        <v>-6.0418908321137055E-3</v>
      </c>
      <c r="AC331" s="30">
        <f t="shared" si="191"/>
        <v>0.13187754764985637</v>
      </c>
      <c r="AD331" s="30">
        <f t="shared" si="191"/>
        <v>-0.10395961143982757</v>
      </c>
      <c r="AE331" s="30">
        <f t="shared" si="191"/>
        <v>6.9541444959397625E-2</v>
      </c>
      <c r="AF331" s="30">
        <f t="shared" si="191"/>
        <v>-5.2751703110484938E-2</v>
      </c>
      <c r="AG331" s="30">
        <f t="shared" si="191"/>
        <v>-1.1244122163401982E-2</v>
      </c>
      <c r="AH331" s="30">
        <f t="shared" si="191"/>
        <v>-2.2941235555993145E-2</v>
      </c>
      <c r="AI331" s="30">
        <f t="shared" si="191"/>
        <v>3.8739306179172539E-2</v>
      </c>
      <c r="AJ331" s="30">
        <f t="shared" si="191"/>
        <v>-1</v>
      </c>
      <c r="AK331" s="30" t="e">
        <f t="shared" si="191"/>
        <v>#DIV/0!</v>
      </c>
      <c r="AL331" s="30" t="e">
        <f t="shared" si="191"/>
        <v>#DIV/0!</v>
      </c>
      <c r="AM331" s="30" t="e">
        <f t="shared" si="191"/>
        <v>#DIV/0!</v>
      </c>
      <c r="AN331" s="30" t="e">
        <f t="shared" si="191"/>
        <v>#DIV/0!</v>
      </c>
      <c r="AO331" s="30" t="e">
        <f t="shared" si="191"/>
        <v>#DIV/0!</v>
      </c>
      <c r="AP331" s="30" t="e">
        <f t="shared" si="191"/>
        <v>#DIV/0!</v>
      </c>
      <c r="AQ331" s="30" t="e">
        <f t="shared" si="191"/>
        <v>#DIV/0!</v>
      </c>
      <c r="AR331" s="30" t="e">
        <f t="shared" si="191"/>
        <v>#DIV/0!</v>
      </c>
      <c r="AS331" s="30" t="e">
        <f t="shared" si="191"/>
        <v>#DIV/0!</v>
      </c>
      <c r="AT331" s="30"/>
      <c r="AU331" s="30"/>
      <c r="AV331" s="30"/>
      <c r="AW331" s="30"/>
      <c r="AX331" s="30"/>
      <c r="AY331" s="30"/>
      <c r="AZ331" s="30"/>
      <c r="BA331" s="30"/>
    </row>
    <row r="332" spans="4:53" ht="13">
      <c r="D332" s="7"/>
      <c r="E332" s="28"/>
      <c r="F332" s="35"/>
      <c r="G332" s="35"/>
      <c r="H332" s="35"/>
      <c r="I332" s="35"/>
      <c r="J332" s="35"/>
      <c r="K332" s="35"/>
      <c r="L332" s="35"/>
      <c r="M332" s="35"/>
    </row>
    <row r="333" spans="4:53" ht="13">
      <c r="D333" s="7"/>
      <c r="E333" s="28"/>
      <c r="F333" s="28"/>
      <c r="G333" s="30" t="s">
        <v>145</v>
      </c>
      <c r="H333" s="30" t="s">
        <v>146</v>
      </c>
      <c r="I333" s="30" t="s">
        <v>172</v>
      </c>
      <c r="J333" s="30" t="s">
        <v>147</v>
      </c>
      <c r="K333" s="35"/>
      <c r="L333" s="35"/>
      <c r="M333" s="554"/>
    </row>
    <row r="334" spans="4:53" ht="13">
      <c r="D334" s="7"/>
      <c r="F334" s="75" t="s">
        <v>42</v>
      </c>
      <c r="G334" s="30" t="e">
        <f>AVERAGE(F330,J330,N330,R330,V330,Z330,AD330,AH330,AL330,AP330)</f>
        <v>#DIV/0!</v>
      </c>
      <c r="H334" s="30" t="e">
        <f>AVERAGE(G330,K330,O330,S330,W330,AA330,AE330,AI330,AM330,AQ330)</f>
        <v>#DIV/0!</v>
      </c>
      <c r="I334" s="30" t="e">
        <f>AVERAGE(H330,L330,P330,T330, X330,AB330,AF330,AJ330,AN330,AR330)</f>
        <v>#DIV/0!</v>
      </c>
      <c r="J334" s="30" t="e">
        <f>AVERAGE(I330,M330,Q330,U330,Y330,AC330,AG330,AK330,AO330,AS330)</f>
        <v>#DIV/0!</v>
      </c>
      <c r="K334" s="918" t="s">
        <v>650</v>
      </c>
      <c r="M334" s="11"/>
    </row>
    <row r="335" spans="4:53" ht="13">
      <c r="D335" s="7"/>
      <c r="F335" s="75" t="s">
        <v>43</v>
      </c>
      <c r="G335" s="30" t="e">
        <f>AVERAGE(F331,J331,N331,R331,V331,Z331,AD331,AH331,AL331,AP331)</f>
        <v>#DIV/0!</v>
      </c>
      <c r="H335" s="30" t="e">
        <f>AVERAGE(G331,K331,O331,S331,W331,AA331,AE331,AI331,AM331,AQ331)</f>
        <v>#DIV/0!</v>
      </c>
      <c r="I335" s="30" t="e">
        <f>AVERAGE(H331,L331,P331,T331,X331,AB331,AF331,AJ331,AN331,AR331)</f>
        <v>#DIV/0!</v>
      </c>
      <c r="J335" s="30" t="e">
        <f>AVERAGE(I331,M331,Q331,U331,Y331,AC331,AG331,AK331,AO331,AS331)</f>
        <v>#DIV/0!</v>
      </c>
      <c r="K335" s="918" t="s">
        <v>650</v>
      </c>
      <c r="M335" s="11"/>
    </row>
    <row r="336" spans="4:53" ht="13">
      <c r="D336" s="7"/>
      <c r="F336" s="28" t="s">
        <v>402</v>
      </c>
      <c r="G336" s="11">
        <f>MAX(F331,J331,N331,R331,V331,Z331,AD331)</f>
        <v>0.14598871256701584</v>
      </c>
      <c r="H336" s="11">
        <f>MAX(G331,K331,O331,S331,W331,AA331,AE331)</f>
        <v>0.11716186771366832</v>
      </c>
      <c r="I336" s="11">
        <f>MAX(H331,L331,P331,T331,X331,AB331,AF331)</f>
        <v>5.0517553380681646E-2</v>
      </c>
      <c r="J336" s="11">
        <f>MAX(I331,M331,Q331,U331,Y331,AC331,AG331)</f>
        <v>0.13187754764985637</v>
      </c>
    </row>
    <row r="337" spans="5:53" ht="13">
      <c r="F337" s="28" t="s">
        <v>403</v>
      </c>
      <c r="G337" s="11">
        <f>MIN(F331,J332,N331,R331,V331,Z331,AD331)</f>
        <v>-0.10395961143982757</v>
      </c>
      <c r="H337" s="11">
        <f>MIN(G331,K332,O331,S331,W331,AA331,AE331)</f>
        <v>5.1176366321033173E-2</v>
      </c>
      <c r="I337" s="11">
        <f>MIN(H331,L332,P331,T331,X331,AB331,AF331)</f>
        <v>-5.5328704317408217E-2</v>
      </c>
      <c r="J337" s="11">
        <f>MIN(I331,M332,Q331,U331,Y331,AC331,AG331)</f>
        <v>-1.1244122163401982E-2</v>
      </c>
    </row>
    <row r="338" spans="5:53" ht="13">
      <c r="F338" s="28" t="s">
        <v>539</v>
      </c>
      <c r="G338" s="11" t="e">
        <f>MAX(F330,J330,N330,R330,V330,Z330,AD330,AH330,AL330)</f>
        <v>#DIV/0!</v>
      </c>
      <c r="H338" s="11" t="e">
        <f>MAX(G330,K330,O330,S330,W330,AA330,AE330,AI330,AM330)</f>
        <v>#DIV/0!</v>
      </c>
      <c r="I338" s="11" t="e">
        <f>MAX(H330,L330,P330,T330, X330,AB330,AF330,AJ330,AN330,)</f>
        <v>#DIV/0!</v>
      </c>
      <c r="J338" s="11" t="e">
        <f>MAX(I330,M330,Q330,U330,Y330,AC330,AG330,AK330,AO330)</f>
        <v>#DIV/0!</v>
      </c>
    </row>
    <row r="339" spans="5:53" ht="13">
      <c r="F339" s="28" t="s">
        <v>540</v>
      </c>
      <c r="G339" s="11" t="e">
        <f>MIN(F330,J330,N330,R330,V330,Z330,AD330,AH330,AL330)</f>
        <v>#DIV/0!</v>
      </c>
      <c r="H339" s="11" t="e">
        <f>MIN(G330,K330,O330,S330,W330,AA330,AE330,AI330,AM330)</f>
        <v>#DIV/0!</v>
      </c>
      <c r="I339" s="11" t="e">
        <f>MIN(H330,L330,P330,T330, X330,AB330,AF330,AJ330,AN330,)</f>
        <v>#DIV/0!</v>
      </c>
      <c r="J339" s="11" t="e">
        <f>MIN(I330,M330,Q330,U330,Y330,AC330,AG330,AK330,AO330)</f>
        <v>#DIV/0!</v>
      </c>
    </row>
    <row r="340" spans="5:53">
      <c r="E340" t="s">
        <v>308</v>
      </c>
      <c r="AX340" s="1922" t="s">
        <v>307</v>
      </c>
      <c r="AY340" s="1923"/>
    </row>
    <row r="341" spans="5:53">
      <c r="F341" s="34" t="str">
        <f>F235</f>
        <v>1Q 10</v>
      </c>
      <c r="G341" s="34" t="str">
        <f>G235</f>
        <v>2Q 10</v>
      </c>
      <c r="H341" s="34" t="str">
        <f>H235</f>
        <v>3Q 10</v>
      </c>
      <c r="I341" s="34" t="str">
        <f>I235</f>
        <v>4Q 10</v>
      </c>
      <c r="J341" s="34" t="str">
        <f>F325</f>
        <v>1Q 11</v>
      </c>
      <c r="K341" s="34" t="str">
        <f t="shared" ref="K341:AW341" si="192">G325</f>
        <v>2Q 11</v>
      </c>
      <c r="L341" s="34" t="str">
        <f t="shared" si="192"/>
        <v>3Q 11</v>
      </c>
      <c r="M341" s="34" t="str">
        <f t="shared" si="192"/>
        <v>4Q 11</v>
      </c>
      <c r="N341" s="34" t="str">
        <f t="shared" si="192"/>
        <v>1Q 12</v>
      </c>
      <c r="O341" s="34" t="str">
        <f t="shared" si="192"/>
        <v>2Q 12</v>
      </c>
      <c r="P341" s="34" t="str">
        <f t="shared" si="192"/>
        <v>3Q 12</v>
      </c>
      <c r="Q341" s="34" t="str">
        <f t="shared" si="192"/>
        <v>4Q 12</v>
      </c>
      <c r="R341" s="34" t="str">
        <f t="shared" si="192"/>
        <v>1Q 13</v>
      </c>
      <c r="S341" s="34" t="str">
        <f t="shared" si="192"/>
        <v>2Q 13</v>
      </c>
      <c r="T341" s="34" t="str">
        <f t="shared" si="192"/>
        <v>3Q 13</v>
      </c>
      <c r="U341" s="34" t="str">
        <f t="shared" si="192"/>
        <v>4Q 13</v>
      </c>
      <c r="V341" s="34" t="str">
        <f t="shared" si="192"/>
        <v>1Q 14</v>
      </c>
      <c r="W341" s="34" t="str">
        <f t="shared" si="192"/>
        <v>2Q 14</v>
      </c>
      <c r="X341" s="34" t="str">
        <f t="shared" si="192"/>
        <v>3Q 14</v>
      </c>
      <c r="Y341" s="34" t="str">
        <f t="shared" si="192"/>
        <v>4Q 14</v>
      </c>
      <c r="Z341" s="34" t="str">
        <f t="shared" si="192"/>
        <v>1Q 15</v>
      </c>
      <c r="AA341" s="34" t="str">
        <f t="shared" si="192"/>
        <v>2Q 15</v>
      </c>
      <c r="AB341" s="34" t="str">
        <f t="shared" si="192"/>
        <v>3Q 15</v>
      </c>
      <c r="AC341" s="34" t="str">
        <f t="shared" si="192"/>
        <v>4Q 15</v>
      </c>
      <c r="AD341" s="34" t="str">
        <f t="shared" si="192"/>
        <v>1Q 16</v>
      </c>
      <c r="AE341" s="34" t="str">
        <f t="shared" si="192"/>
        <v>2Q 16</v>
      </c>
      <c r="AF341" s="34" t="str">
        <f t="shared" si="192"/>
        <v>3Q 16</v>
      </c>
      <c r="AG341" s="34" t="str">
        <f t="shared" si="192"/>
        <v>4Q 16</v>
      </c>
      <c r="AH341" s="34" t="str">
        <f t="shared" si="192"/>
        <v>1Q 17</v>
      </c>
      <c r="AI341" s="34" t="str">
        <f t="shared" si="192"/>
        <v>2Q 17</v>
      </c>
      <c r="AJ341" s="34" t="str">
        <f t="shared" si="192"/>
        <v>3Q 17</v>
      </c>
      <c r="AK341" s="34" t="str">
        <f t="shared" si="192"/>
        <v>4Q 17</v>
      </c>
      <c r="AL341" s="34" t="str">
        <f t="shared" si="192"/>
        <v>1Q 18</v>
      </c>
      <c r="AM341" s="34" t="str">
        <f t="shared" si="192"/>
        <v>2Q 18</v>
      </c>
      <c r="AN341" s="34" t="str">
        <f t="shared" si="192"/>
        <v>3Q 18</v>
      </c>
      <c r="AO341" s="34" t="str">
        <f t="shared" si="192"/>
        <v>4Q 18</v>
      </c>
      <c r="AP341" s="34" t="str">
        <f t="shared" si="192"/>
        <v>1Q 19</v>
      </c>
      <c r="AQ341" s="34" t="str">
        <f t="shared" si="192"/>
        <v>2Q 19</v>
      </c>
      <c r="AR341" s="34" t="str">
        <f t="shared" si="192"/>
        <v>3Q 19</v>
      </c>
      <c r="AS341" s="34" t="str">
        <f t="shared" si="192"/>
        <v>4Q 19</v>
      </c>
      <c r="AT341" s="34" t="str">
        <f t="shared" si="192"/>
        <v>1Q 20</v>
      </c>
      <c r="AU341" s="34" t="str">
        <f t="shared" si="192"/>
        <v>2Q 20</v>
      </c>
      <c r="AV341" s="34" t="str">
        <f t="shared" si="192"/>
        <v>3Q 20</v>
      </c>
      <c r="AW341" s="34" t="str">
        <f t="shared" si="192"/>
        <v>4Q 20</v>
      </c>
      <c r="AX341" s="34" t="str">
        <f t="shared" ref="AX341" si="193">AT325</f>
        <v>1Q 21</v>
      </c>
      <c r="AY341" s="34" t="str">
        <f t="shared" ref="AY341" si="194">AU325</f>
        <v>2Q 21</v>
      </c>
      <c r="AZ341" s="34" t="str">
        <f t="shared" ref="AZ341" si="195">AV325</f>
        <v>3Q 21</v>
      </c>
      <c r="BA341" s="34" t="str">
        <f t="shared" ref="BA341" si="196">AW325</f>
        <v>4Q 21</v>
      </c>
    </row>
    <row r="342" spans="5:53" ht="13">
      <c r="E342" s="29" t="s">
        <v>43</v>
      </c>
      <c r="F342" s="349"/>
      <c r="G342" s="349"/>
      <c r="H342" s="349"/>
      <c r="I342" s="349"/>
      <c r="J342" s="5">
        <f t="shared" ref="J342:AR342" si="197">J243/F243-1</f>
        <v>0.2155128211102626</v>
      </c>
      <c r="K342" s="5">
        <f t="shared" si="197"/>
        <v>0.22515802137152763</v>
      </c>
      <c r="L342" s="5">
        <f t="shared" si="197"/>
        <v>0.15470821381965139</v>
      </c>
      <c r="M342" s="5">
        <f t="shared" si="197"/>
        <v>0.1131195104989724</v>
      </c>
      <c r="N342" s="5">
        <f t="shared" si="197"/>
        <v>0.13380762707280991</v>
      </c>
      <c r="O342" s="5">
        <f t="shared" si="197"/>
        <v>0.18283325925539273</v>
      </c>
      <c r="P342" s="5">
        <f t="shared" si="197"/>
        <v>9.9344034034763551E-2</v>
      </c>
      <c r="Q342" s="5">
        <f t="shared" si="197"/>
        <v>5.9797458139731585E-2</v>
      </c>
      <c r="R342" s="5">
        <f t="shared" si="197"/>
        <v>9.5272488219874107E-2</v>
      </c>
      <c r="S342" s="5">
        <f t="shared" si="197"/>
        <v>9.5046607617041312E-2</v>
      </c>
      <c r="T342" s="5">
        <f t="shared" si="197"/>
        <v>0.18645875658952704</v>
      </c>
      <c r="U342" s="5">
        <f t="shared" si="197"/>
        <v>0.2405239773926009</v>
      </c>
      <c r="V342" s="5">
        <f t="shared" si="197"/>
        <v>0.22637070258263225</v>
      </c>
      <c r="W342" s="5">
        <f t="shared" si="197"/>
        <v>0.24959046758732728</v>
      </c>
      <c r="X342" s="5">
        <f t="shared" si="197"/>
        <v>0.13533498475498829</v>
      </c>
      <c r="Y342" s="5">
        <f t="shared" si="197"/>
        <v>0.13526410776130371</v>
      </c>
      <c r="Z342" s="5">
        <f t="shared" si="197"/>
        <v>0.13169535373483288</v>
      </c>
      <c r="AA342" s="5">
        <f t="shared" si="197"/>
        <v>8.0678558294106306E-2</v>
      </c>
      <c r="AB342" s="5">
        <f t="shared" si="197"/>
        <v>6.9590713076977728E-2</v>
      </c>
      <c r="AC342" s="5">
        <f t="shared" si="197"/>
        <v>9.2382286797625834E-2</v>
      </c>
      <c r="AD342" s="5">
        <f t="shared" si="197"/>
        <v>0.22915444139082686</v>
      </c>
      <c r="AE342" s="5">
        <f t="shared" si="197"/>
        <v>0.25398753399914398</v>
      </c>
      <c r="AF342" s="5">
        <f t="shared" si="197"/>
        <v>0.31941246009096691</v>
      </c>
      <c r="AG342" s="5">
        <f t="shared" si="197"/>
        <v>0.40319405549657983</v>
      </c>
      <c r="AH342" s="5">
        <f t="shared" si="197"/>
        <v>9.7147408979347594E-2</v>
      </c>
      <c r="AI342" s="5">
        <f t="shared" si="197"/>
        <v>7.8183621761692024E-2</v>
      </c>
      <c r="AJ342" s="5">
        <f t="shared" si="197"/>
        <v>2.7515737361347936E-2</v>
      </c>
      <c r="AK342" s="5">
        <f t="shared" si="197"/>
        <v>-0.1024097730402862</v>
      </c>
      <c r="AL342" s="5">
        <f t="shared" si="197"/>
        <v>-2.1251263528976549E-2</v>
      </c>
      <c r="AM342" s="5">
        <f t="shared" si="197"/>
        <v>-4.943862789323894E-2</v>
      </c>
      <c r="AN342" s="5">
        <f t="shared" si="197"/>
        <v>-1</v>
      </c>
      <c r="AO342" s="5">
        <f t="shared" si="197"/>
        <v>-1</v>
      </c>
      <c r="AP342" s="5">
        <f t="shared" si="197"/>
        <v>-1</v>
      </c>
      <c r="AQ342" s="5">
        <f t="shared" si="197"/>
        <v>-1</v>
      </c>
      <c r="AR342" s="5" t="e">
        <f t="shared" si="197"/>
        <v>#DIV/0!</v>
      </c>
      <c r="AS342" s="5" t="e">
        <f t="shared" ref="AS342" si="198">AS243/AO243-1</f>
        <v>#DIV/0!</v>
      </c>
      <c r="AT342" s="5" t="e">
        <f t="shared" ref="AT342:AU342" si="199">AT243/AP243-1</f>
        <v>#DIV/0!</v>
      </c>
      <c r="AU342" s="5" t="e">
        <f t="shared" si="199"/>
        <v>#DIV/0!</v>
      </c>
      <c r="AV342" s="5" t="e">
        <f t="shared" ref="AV342" si="200">AV243/AR243-1</f>
        <v>#DIV/0!</v>
      </c>
      <c r="AW342" s="5" t="e">
        <f t="shared" ref="AW342" si="201">AW243/AS243-1</f>
        <v>#DIV/0!</v>
      </c>
    </row>
  </sheetData>
  <mergeCells count="4">
    <mergeCell ref="N294:P294"/>
    <mergeCell ref="I273:J273"/>
    <mergeCell ref="AX340:AY340"/>
    <mergeCell ref="AE217:AL217"/>
  </mergeCells>
  <pageMargins left="0.7" right="0.7" top="0.75" bottom="0.75" header="0.3" footer="0.3"/>
  <pageSetup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Introduction</vt:lpstr>
      <vt:lpstr>Summary</vt:lpstr>
      <vt:lpstr>CWDM and DWDM</vt:lpstr>
      <vt:lpstr>Ethernet</vt:lpstr>
      <vt:lpstr>Fibre Channel</vt:lpstr>
      <vt:lpstr>FTTX</vt:lpstr>
      <vt:lpstr>Wireless</vt:lpstr>
      <vt:lpstr>Optical Interconnects</vt:lpstr>
      <vt:lpstr>Charts for slides</vt:lpstr>
      <vt:lpstr>CSPs</vt:lpstr>
      <vt:lpstr>ICPs</vt:lpstr>
      <vt:lpstr>Network equip</vt:lpstr>
      <vt:lpstr>Datacom equip</vt:lpstr>
      <vt:lpstr>OC vendors</vt:lpstr>
      <vt:lpstr>Semiconductor vendors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JSL</dc:creator>
  <cp:lastModifiedBy>John Lively</cp:lastModifiedBy>
  <dcterms:created xsi:type="dcterms:W3CDTF">2015-03-09T15:37:28Z</dcterms:created>
  <dcterms:modified xsi:type="dcterms:W3CDTF">2021-03-18T16:39:23Z</dcterms:modified>
</cp:coreProperties>
</file>