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autoCompressPictures="0"/>
  <mc:AlternateContent xmlns:mc="http://schemas.openxmlformats.org/markup-compatibility/2006">
    <mc:Choice Requires="x15">
      <x15ac:absPath xmlns:x15ac="http://schemas.microsoft.com/office/spreadsheetml/2010/11/ac" url="C:\Users\Stelyana Baleva\LightCounting Dropbox\Optical\QMU\2022\Q1 2022 QMU\Deliverables\"/>
    </mc:Choice>
  </mc:AlternateContent>
  <xr:revisionPtr revIDLastSave="0" documentId="13_ncr:1_{229CB02D-D263-4396-8ECF-16ADBF115A88}" xr6:coauthVersionLast="47" xr6:coauthVersionMax="47" xr10:uidLastSave="{00000000-0000-0000-0000-000000000000}"/>
  <bookViews>
    <workbookView xWindow="-108" yWindow="-108" windowWidth="30936" windowHeight="16776" tabRatio="692" xr2:uid="{00000000-000D-0000-FFFF-FFFF00000000}"/>
  </bookViews>
  <sheets>
    <sheet name="Introduction" sheetId="24" r:id="rId1"/>
    <sheet name="Summary" sheetId="25" r:id="rId2"/>
    <sheet name="CWDM and DWDM" sheetId="26" r:id="rId3"/>
    <sheet name="Ethernet" sheetId="27" r:id="rId4"/>
    <sheet name="Fibre Channel" sheetId="28" r:id="rId5"/>
    <sheet name="FTTX" sheetId="29" r:id="rId6"/>
    <sheet name="Wireless" sheetId="30" r:id="rId7"/>
    <sheet name="Optical Interconnects" sheetId="31" r:id="rId8"/>
    <sheet name="CSPs" sheetId="3" r:id="rId9"/>
    <sheet name="ICPs" sheetId="4" r:id="rId10"/>
    <sheet name="Network equip" sheetId="5" r:id="rId11"/>
    <sheet name="Datacom equip" sheetId="6" r:id="rId12"/>
    <sheet name="OC vendors" sheetId="7" r:id="rId13"/>
    <sheet name="Semiconductor vendors" sheetId="20" r:id="rId14"/>
  </sheets>
  <externalReferences>
    <externalReference r:id="rId15"/>
    <externalReference r:id="rId16"/>
  </externalReferences>
  <definedNames>
    <definedName name="_____________________a1" localSheetId="2" hidden="1">{"'1-TheatreBkgs'!$A$1:$L$102"}</definedName>
    <definedName name="_____________________a1" localSheetId="3" hidden="1">{"'1-TheatreBkgs'!$A$1:$L$102"}</definedName>
    <definedName name="_____________________a1" localSheetId="4" hidden="1">{"'1-TheatreBkgs'!$A$1:$L$102"}</definedName>
    <definedName name="_____________________a1" localSheetId="5"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4" hidden="1">{"'1-TheatreBkgs'!$A$1:$L$102"}</definedName>
    <definedName name="_____________________a2" localSheetId="5"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4" hidden="1">{"'1-TheatreBkgs'!$A$1:$L$102"}</definedName>
    <definedName name="_____________________a3" localSheetId="5"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4" hidden="1">{"'Standalone List Price Trends'!$A$1:$X$56"}</definedName>
    <definedName name="_____________________Q1" localSheetId="5"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4" hidden="1">{"'Standalone List Price Trends'!$A$1:$X$56"}</definedName>
    <definedName name="_____________________Q2" localSheetId="5"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4" hidden="1">{"'Standalone List Price Trends'!$A$1:$X$56"}</definedName>
    <definedName name="_____________________Q3" localSheetId="5"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4" hidden="1">{"'Standalone List Price Trends'!$A$1:$X$56"}</definedName>
    <definedName name="_____________________Q4" localSheetId="5"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4" hidden="1">{"'Standalone List Price Trends'!$A$1:$X$56"}</definedName>
    <definedName name="_____________________Q5" localSheetId="5"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4" hidden="1">{"'Standalone List Price Trends'!$A$1:$X$56"}</definedName>
    <definedName name="_____________________Q9" localSheetId="5"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4" hidden="1">{"'Standalone List Price Trends'!$A$1:$X$56"}</definedName>
    <definedName name="_____________________rw1" localSheetId="5"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4" hidden="1">{"'Standalone List Price Trends'!$A$1:$X$56"}</definedName>
    <definedName name="_____________________rw2" localSheetId="5"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4" hidden="1">{"'Standalone List Price Trends'!$A$1:$X$56"}</definedName>
    <definedName name="_____________________rw3" localSheetId="5"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4" hidden="1">{"'Standalone List Price Trends'!$A$1:$X$56"}</definedName>
    <definedName name="_____________________rw4" localSheetId="5"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4" hidden="1">{"'1-TheatreBkgs'!$A$1:$L$102"}</definedName>
    <definedName name="_____________________sex2" localSheetId="5"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4" hidden="1">{"'1-TheatreBkgs'!$A$1:$L$102"}</definedName>
    <definedName name="_____________________sex3" localSheetId="5"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4" hidden="1">{"'1-TheatreBkgs'!$A$1:$L$102"}</definedName>
    <definedName name="_____________________sex4" localSheetId="5"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4" hidden="1">{"'1-TheatreBkgs'!$A$1:$L$102"}</definedName>
    <definedName name="_____________________sex5" localSheetId="5"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4" hidden="1">{"'1-TheatreBkgs'!$A$1:$L$102"}</definedName>
    <definedName name="_____________________sex6" localSheetId="5"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4" hidden="1">{"'1-TheatreBkgs'!$A$1:$L$102"}</definedName>
    <definedName name="_____________________v1" localSheetId="5"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4" hidden="1">{"'1-TheatreBkgs'!$A$1:$L$102"}</definedName>
    <definedName name="_____________________V2" localSheetId="5"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4" hidden="1">{"'1-TheatreBkgs'!$A$1:$L$102"}</definedName>
    <definedName name="_____________________v3" localSheetId="5"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4" hidden="1">{"'1-TheatreBkgs'!$A$1:$L$102"}</definedName>
    <definedName name="____________________hc4" localSheetId="5"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4" hidden="1">{"'1-TheatreBkgs'!$A$1:$L$102"}</definedName>
    <definedName name="_____________a1" localSheetId="5"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4" hidden="1">{"'1-TheatreBkgs'!$A$1:$L$102"}</definedName>
    <definedName name="_____________a2" localSheetId="5"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4" hidden="1">{"'1-TheatreBkgs'!$A$1:$L$102"}</definedName>
    <definedName name="_____________a3" localSheetId="5"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4" hidden="1">{"'1-TheatreBkgs'!$A$1:$L$102"}</definedName>
    <definedName name="_____________hc4" localSheetId="5"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4" hidden="1">{"'Standalone List Price Trends'!$A$1:$X$56"}</definedName>
    <definedName name="_____________Q1" localSheetId="5"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4" hidden="1">{"'Standalone List Price Trends'!$A$1:$X$56"}</definedName>
    <definedName name="_____________Q2" localSheetId="5"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4" hidden="1">{"'Standalone List Price Trends'!$A$1:$X$56"}</definedName>
    <definedName name="_____________Q3" localSheetId="5"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4" hidden="1">{"'Standalone List Price Trends'!$A$1:$X$56"}</definedName>
    <definedName name="_____________Q4" localSheetId="5"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4" hidden="1">{"'Standalone List Price Trends'!$A$1:$X$56"}</definedName>
    <definedName name="_____________Q5" localSheetId="5"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4" hidden="1">{"'Standalone List Price Trends'!$A$1:$X$56"}</definedName>
    <definedName name="_____________Q9" localSheetId="5"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4" hidden="1">{"'Standalone List Price Trends'!$A$1:$X$56"}</definedName>
    <definedName name="_____________rw1" localSheetId="5"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4" hidden="1">{"'Standalone List Price Trends'!$A$1:$X$56"}</definedName>
    <definedName name="_____________rw2" localSheetId="5"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4" hidden="1">{"'Standalone List Price Trends'!$A$1:$X$56"}</definedName>
    <definedName name="_____________rw3" localSheetId="5"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4" hidden="1">{"'Standalone List Price Trends'!$A$1:$X$56"}</definedName>
    <definedName name="_____________rw4" localSheetId="5"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4" hidden="1">{"'1-TheatreBkgs'!$A$1:$L$102"}</definedName>
    <definedName name="_____________sex2" localSheetId="5"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4" hidden="1">{"'1-TheatreBkgs'!$A$1:$L$102"}</definedName>
    <definedName name="_____________sex3" localSheetId="5"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4" hidden="1">{"'1-TheatreBkgs'!$A$1:$L$102"}</definedName>
    <definedName name="_____________sex4" localSheetId="5"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4" hidden="1">{"'1-TheatreBkgs'!$A$1:$L$102"}</definedName>
    <definedName name="_____________sex5" localSheetId="5"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4" hidden="1">{"'1-TheatreBkgs'!$A$1:$L$102"}</definedName>
    <definedName name="_____________sex6" localSheetId="5"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4" hidden="1">{"'1-TheatreBkgs'!$A$1:$L$102"}</definedName>
    <definedName name="_____________v1" localSheetId="5"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4" hidden="1">{"'1-TheatreBkgs'!$A$1:$L$102"}</definedName>
    <definedName name="_____________V2" localSheetId="5"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4" hidden="1">{"'1-TheatreBkgs'!$A$1:$L$102"}</definedName>
    <definedName name="_____________v3" localSheetId="5"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4" hidden="1">{"'1-TheatreBkgs'!$A$1:$L$102"}</definedName>
    <definedName name="_______a2" localSheetId="5"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4" hidden="1">{"'1-TheatreBkgs'!$A$1:$L$102"}</definedName>
    <definedName name="_______a3" localSheetId="5"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4" hidden="1">{"'1-TheatreBkgs'!$A$1:$L$102"}</definedName>
    <definedName name="_______hc4" localSheetId="5"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4" hidden="1">{"'Standalone List Price Trends'!$A$1:$X$56"}</definedName>
    <definedName name="_______Q1" localSheetId="5"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4" hidden="1">{"'Standalone List Price Trends'!$A$1:$X$56"}</definedName>
    <definedName name="_______Q2" localSheetId="5"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4" hidden="1">{"'Standalone List Price Trends'!$A$1:$X$56"}</definedName>
    <definedName name="_______Q3" localSheetId="5"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4" hidden="1">{"'Standalone List Price Trends'!$A$1:$X$56"}</definedName>
    <definedName name="_______Q4" localSheetId="5"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4" hidden="1">{"'Standalone List Price Trends'!$A$1:$X$56"}</definedName>
    <definedName name="_______Q5" localSheetId="5"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4" hidden="1">{"'Standalone List Price Trends'!$A$1:$X$56"}</definedName>
    <definedName name="_______Q9" localSheetId="5"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4" hidden="1">{"'Standalone List Price Trends'!$A$1:$X$56"}</definedName>
    <definedName name="_______rw1" localSheetId="5"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4" hidden="1">{"'Standalone List Price Trends'!$A$1:$X$56"}</definedName>
    <definedName name="_______rw2" localSheetId="5"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4" hidden="1">{"'Standalone List Price Trends'!$A$1:$X$56"}</definedName>
    <definedName name="_______rw3" localSheetId="5"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4" hidden="1">{"'Standalone List Price Trends'!$A$1:$X$56"}</definedName>
    <definedName name="_______rw4" localSheetId="5"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4" hidden="1">{"'1-TheatreBkgs'!$A$1:$L$102"}</definedName>
    <definedName name="_______sex2" localSheetId="5"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4" hidden="1">{"'1-TheatreBkgs'!$A$1:$L$102"}</definedName>
    <definedName name="_______sex3" localSheetId="5"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4" hidden="1">{"'1-TheatreBkgs'!$A$1:$L$102"}</definedName>
    <definedName name="_______sex4" localSheetId="5"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4" hidden="1">{"'1-TheatreBkgs'!$A$1:$L$102"}</definedName>
    <definedName name="_______sex5" localSheetId="5"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4" hidden="1">{"'1-TheatreBkgs'!$A$1:$L$102"}</definedName>
    <definedName name="_______sex6" localSheetId="5"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4" hidden="1">{"'1-TheatreBkgs'!$A$1:$L$102"}</definedName>
    <definedName name="_______v1" localSheetId="5"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4" hidden="1">{"'1-TheatreBkgs'!$A$1:$L$102"}</definedName>
    <definedName name="_______V2" localSheetId="5"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4" hidden="1">{"'1-TheatreBkgs'!$A$1:$L$102"}</definedName>
    <definedName name="_______v3" localSheetId="5"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4" hidden="1">{"'1-TheatreBkgs'!$A$1:$L$102"}</definedName>
    <definedName name="____a1" localSheetId="5"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4" hidden="1">{"'1-TheatreBkgs'!$A$1:$L$102"}</definedName>
    <definedName name="____a2" localSheetId="5"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4" hidden="1">{"'1-TheatreBkgs'!$A$1:$L$102"}</definedName>
    <definedName name="____a3" localSheetId="5"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4" hidden="1">{"'1-TheatreBkgs'!$A$1:$L$102"}</definedName>
    <definedName name="____hc4" localSheetId="5"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4" hidden="1">{"'Standalone List Price Trends'!$A$1:$X$56"}</definedName>
    <definedName name="____Q1" localSheetId="5"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4" hidden="1">{"'Standalone List Price Trends'!$A$1:$X$56"}</definedName>
    <definedName name="____Q2" localSheetId="5"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4" hidden="1">{"'Standalone List Price Trends'!$A$1:$X$56"}</definedName>
    <definedName name="____Q3" localSheetId="5"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4" hidden="1">{"'Standalone List Price Trends'!$A$1:$X$56"}</definedName>
    <definedName name="____Q4" localSheetId="5"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4" hidden="1">{"'Standalone List Price Trends'!$A$1:$X$56"}</definedName>
    <definedName name="____Q5" localSheetId="5"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4" hidden="1">{"'Standalone List Price Trends'!$A$1:$X$56"}</definedName>
    <definedName name="____Q9" localSheetId="5"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4" hidden="1">{"'Standalone List Price Trends'!$A$1:$X$56"}</definedName>
    <definedName name="____rw1" localSheetId="5"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4" hidden="1">{"'Standalone List Price Trends'!$A$1:$X$56"}</definedName>
    <definedName name="____rw2" localSheetId="5"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4" hidden="1">{"'Standalone List Price Trends'!$A$1:$X$56"}</definedName>
    <definedName name="____rw3" localSheetId="5"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4" hidden="1">{"'Standalone List Price Trends'!$A$1:$X$56"}</definedName>
    <definedName name="____rw4" localSheetId="5"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4" hidden="1">{"'1-TheatreBkgs'!$A$1:$L$102"}</definedName>
    <definedName name="____sex2" localSheetId="5"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4" hidden="1">{"'1-TheatreBkgs'!$A$1:$L$102"}</definedName>
    <definedName name="____sex3" localSheetId="5"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4" hidden="1">{"'1-TheatreBkgs'!$A$1:$L$102"}</definedName>
    <definedName name="____sex4" localSheetId="5"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4" hidden="1">{"'1-TheatreBkgs'!$A$1:$L$102"}</definedName>
    <definedName name="____sex5" localSheetId="5"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4" hidden="1">{"'1-TheatreBkgs'!$A$1:$L$102"}</definedName>
    <definedName name="____sex6" localSheetId="5"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4" hidden="1">{"'1-TheatreBkgs'!$A$1:$L$102"}</definedName>
    <definedName name="____v1" localSheetId="5"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4" hidden="1">{"'1-TheatreBkgs'!$A$1:$L$102"}</definedName>
    <definedName name="____V2" localSheetId="5"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4" hidden="1">{"'1-TheatreBkgs'!$A$1:$L$102"}</definedName>
    <definedName name="____v3" localSheetId="5"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4" hidden="1">{"'1-TheatreBkgs'!$A$1:$L$102"}</definedName>
    <definedName name="__a1" localSheetId="5"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4" hidden="1">{"'1-TheatreBkgs'!$A$1:$L$102"}</definedName>
    <definedName name="__a2" localSheetId="5"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4" hidden="1">{"'1-TheatreBkgs'!$A$1:$L$102"}</definedName>
    <definedName name="__a3" localSheetId="5"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4" hidden="1">{"'1-TheatreBkgs'!$A$1:$L$102"}</definedName>
    <definedName name="__hc4" localSheetId="5"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4" hidden="1">{"'Standalone List Price Trends'!$A$1:$X$56"}</definedName>
    <definedName name="__Q1" localSheetId="5"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4" hidden="1">{"'Standalone List Price Trends'!$A$1:$X$56"}</definedName>
    <definedName name="__Q2" localSheetId="5"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4" hidden="1">{"'Standalone List Price Trends'!$A$1:$X$56"}</definedName>
    <definedName name="__Q3" localSheetId="5"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4" hidden="1">{"'Standalone List Price Trends'!$A$1:$X$56"}</definedName>
    <definedName name="__Q4" localSheetId="5"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4" hidden="1">{"'Standalone List Price Trends'!$A$1:$X$56"}</definedName>
    <definedName name="__Q5" localSheetId="5"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4" hidden="1">{"'Standalone List Price Trends'!$A$1:$X$56"}</definedName>
    <definedName name="__Q9" localSheetId="5"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4" hidden="1">{"'Standalone List Price Trends'!$A$1:$X$56"}</definedName>
    <definedName name="__rw1" localSheetId="5"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4" hidden="1">{"'Standalone List Price Trends'!$A$1:$X$56"}</definedName>
    <definedName name="__rw2" localSheetId="5"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4" hidden="1">{"'Standalone List Price Trends'!$A$1:$X$56"}</definedName>
    <definedName name="__rw3" localSheetId="5"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4" hidden="1">{"'Standalone List Price Trends'!$A$1:$X$56"}</definedName>
    <definedName name="__rw4" localSheetId="5"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4" hidden="1">{"'1-TheatreBkgs'!$A$1:$L$102"}</definedName>
    <definedName name="__sex2" localSheetId="5"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4" hidden="1">{"'1-TheatreBkgs'!$A$1:$L$102"}</definedName>
    <definedName name="__sex3" localSheetId="5"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4" hidden="1">{"'1-TheatreBkgs'!$A$1:$L$102"}</definedName>
    <definedName name="__sex4" localSheetId="5"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4" hidden="1">{"'1-TheatreBkgs'!$A$1:$L$102"}</definedName>
    <definedName name="__sex5" localSheetId="5"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4" hidden="1">{"'1-TheatreBkgs'!$A$1:$L$102"}</definedName>
    <definedName name="__sex6" localSheetId="5"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4" hidden="1">{"'1-TheatreBkgs'!$A$1:$L$102"}</definedName>
    <definedName name="__v1" localSheetId="5"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4" hidden="1">{"'1-TheatreBkgs'!$A$1:$L$102"}</definedName>
    <definedName name="__V2" localSheetId="5"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4" hidden="1">{"'1-TheatreBkgs'!$A$1:$L$102"}</definedName>
    <definedName name="__v3" localSheetId="5"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4" hidden="1">{"'1-TheatreBkgs'!$A$1:$L$102"}</definedName>
    <definedName name="_a1" localSheetId="5"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4" hidden="1">{"'1-TheatreBkgs'!$A$1:$L$102"}</definedName>
    <definedName name="_a2" localSheetId="5"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4" hidden="1">{"'1-TheatreBkgs'!$A$1:$L$102"}</definedName>
    <definedName name="_a3" localSheetId="5"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'[1]Sum-Oak'!#REF!</definedName>
    <definedName name="_Fill" localSheetId="13" hidden="1">'[1]Sum-Oak'!#REF!</definedName>
    <definedName name="_Fill" hidden="1">'[1]Sum-Oak'!#REF!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[2]Bankruptcies!#REF!</definedName>
    <definedName name="_Key1" localSheetId="13" hidden="1">[2]Bankruptcies!#REF!</definedName>
    <definedName name="_Key1" hidden="1">[2]Bankruptcies!#REF!</definedName>
    <definedName name="_Key2" localSheetId="2" hidden="1">#REF!</definedName>
    <definedName name="_Key2" localSheetId="13"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4" hidden="1">{"'Standalone List Price Trends'!$A$1:$X$56"}</definedName>
    <definedName name="_Q1" localSheetId="5"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4" hidden="1">{"'Standalone List Price Trends'!$A$1:$X$56"}</definedName>
    <definedName name="_Q2" localSheetId="5"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4" hidden="1">{"'Standalone List Price Trends'!$A$1:$X$56"}</definedName>
    <definedName name="_Q3" localSheetId="5"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4" hidden="1">{"'Standalone List Price Trends'!$A$1:$X$56"}</definedName>
    <definedName name="_Q4" localSheetId="5"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4" hidden="1">{"'Standalone List Price Trends'!$A$1:$X$56"}</definedName>
    <definedName name="_Q5" localSheetId="5"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4" hidden="1">{"'Standalone List Price Trends'!$A$1:$X$56"}</definedName>
    <definedName name="_Q9" localSheetId="5"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4" hidden="1">{"'Standalone List Price Trends'!$A$1:$X$56"}</definedName>
    <definedName name="_rw1" localSheetId="5"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4" hidden="1">{"'Standalone List Price Trends'!$A$1:$X$56"}</definedName>
    <definedName name="_rw2" localSheetId="5"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4" hidden="1">{"'Standalone List Price Trends'!$A$1:$X$56"}</definedName>
    <definedName name="_rw3" localSheetId="5"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4" hidden="1">{"'Standalone List Price Trends'!$A$1:$X$56"}</definedName>
    <definedName name="_rw4" localSheetId="5"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3"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4" hidden="1">{"'1-TheatreBkgs'!$A$1:$L$102"}</definedName>
    <definedName name="_v1" localSheetId="5"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4" hidden="1">{"'1-TheatreBkgs'!$A$1:$L$102"}</definedName>
    <definedName name="_V2" localSheetId="5"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4" hidden="1">{"'1-TheatreBkgs'!$A$1:$L$102"}</definedName>
    <definedName name="_v3" localSheetId="5"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4" hidden="1">{"'Standalone List Price Trends'!$A$1:$X$56"}</definedName>
    <definedName name="asdtf" localSheetId="5"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4" hidden="1">{"'Standalone List Price Trends'!$A$1:$X$56"}</definedName>
    <definedName name="asggdasgasdg" localSheetId="5"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4" hidden="1">{"'1-TheatreBkgs'!$A$1:$L$102"}</definedName>
    <definedName name="dddd" localSheetId="5"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4" hidden="1">{"'1-TheatreBkgs'!$A$1:$L$102"}</definedName>
    <definedName name="dietplan" localSheetId="5"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4" hidden="1">{"'1-TheatreBkgs'!$A$1:$L$102"}</definedName>
    <definedName name="fff" localSheetId="5"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4" hidden="1">{"'1-TheatreBkgs'!$A$1:$L$102"}</definedName>
    <definedName name="fsdf" localSheetId="5"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4" hidden="1">{"'1-TheatreBkgs'!$A$1:$L$102"}</definedName>
    <definedName name="HTML_Control" localSheetId="5"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4" hidden="1">{"'1-TheatreBkgs'!$A$1:$L$102"}</definedName>
    <definedName name="HTML_Control1" localSheetId="5"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4" hidden="1">{"'1-TheatreBkgs'!$A$1:$L$102"}</definedName>
    <definedName name="html_control2" localSheetId="5"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4" hidden="1">{"'1-TheatreBkgs'!$A$1:$L$102"}</definedName>
    <definedName name="HTML_Control3" localSheetId="5"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4" hidden="1">{"'Standalone List Price Trends'!$A$1:$X$56"}</definedName>
    <definedName name="HUh" localSheetId="5"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4" hidden="1">{"'1-TheatreBkgs'!$A$1:$L$102"}</definedName>
    <definedName name="jj" localSheetId="5"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4" hidden="1">{"'1-TheatreBkgs'!$A$1:$L$102"}</definedName>
    <definedName name="kcjsdd" localSheetId="5"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4" hidden="1">{"'1-TheatreBkgs'!$A$1:$L$102"}</definedName>
    <definedName name="kj\" localSheetId="5"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4" hidden="1">{"'1-TheatreBkgs'!$A$1:$L$102"}</definedName>
    <definedName name="laura" localSheetId="5"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4" hidden="1">{"'1-TheatreBkgs'!$A$1:$L$102"}</definedName>
    <definedName name="nhgiso" localSheetId="5"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4" hidden="1">{"'Standalone List Price Trends'!$A$1:$X$56"}</definedName>
    <definedName name="rw" localSheetId="5"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4" hidden="1">{"'1-TheatreBkgs'!$A$1:$L$102"}</definedName>
    <definedName name="sss" localSheetId="5"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4" hidden="1">{"'1-TheatreBkgs'!$A$1:$L$102"}</definedName>
    <definedName name="test11" localSheetId="5"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4" hidden="1">{"'1-TheatreBkgs'!$A$1:$L$102"}</definedName>
    <definedName name="test200" localSheetId="5"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4" hidden="1">{"'1-TheatreBkgs'!$A$1:$L$102"}</definedName>
    <definedName name="test21" localSheetId="5"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4" hidden="1">{"'1-TheatreBkgs'!$A$1:$L$102"}</definedName>
    <definedName name="TEST23" localSheetId="5"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4" hidden="1">{"'1-TheatreBkgs'!$A$1:$L$102"}</definedName>
    <definedName name="TEST25" localSheetId="5"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4" hidden="1">{"'1-TheatreBkgs'!$A$1:$L$102"}</definedName>
    <definedName name="v" localSheetId="5"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3"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3"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3"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51" i="31" l="1"/>
  <c r="Q51" i="31"/>
  <c r="R50" i="31"/>
  <c r="Q50" i="31"/>
  <c r="R49" i="31"/>
  <c r="Q49" i="31"/>
  <c r="R48" i="31"/>
  <c r="Q48" i="31"/>
  <c r="R47" i="31"/>
  <c r="Q47" i="31"/>
  <c r="R46" i="31"/>
  <c r="Q46" i="31"/>
  <c r="R45" i="31"/>
  <c r="Q45" i="31"/>
  <c r="R44" i="31"/>
  <c r="Q44" i="31"/>
  <c r="R43" i="31"/>
  <c r="R52" i="31" s="1"/>
  <c r="Q43" i="31"/>
  <c r="R42" i="31"/>
  <c r="Q42" i="31"/>
  <c r="R69" i="26"/>
  <c r="Q69" i="26"/>
  <c r="S68" i="26"/>
  <c r="R68" i="26"/>
  <c r="Q68" i="26"/>
  <c r="R67" i="26"/>
  <c r="Q67" i="26"/>
  <c r="R66" i="26"/>
  <c r="Q66" i="26"/>
  <c r="R65" i="26"/>
  <c r="Q65" i="26"/>
  <c r="R64" i="26"/>
  <c r="Q64" i="26"/>
  <c r="R63" i="26"/>
  <c r="Q63" i="26"/>
  <c r="R62" i="26"/>
  <c r="Q62" i="26"/>
  <c r="R61" i="26"/>
  <c r="Q61" i="26"/>
  <c r="R60" i="26"/>
  <c r="Q60" i="26"/>
  <c r="R59" i="26"/>
  <c r="Q59" i="26"/>
  <c r="R57" i="26"/>
  <c r="Q57" i="26"/>
  <c r="Q53" i="31" l="1"/>
  <c r="R53" i="31"/>
  <c r="Q52" i="31"/>
  <c r="U30" i="6" l="1"/>
  <c r="Y16" i="20" l="1"/>
  <c r="W16" i="20"/>
  <c r="Y8" i="20" l="1"/>
  <c r="X8" i="20"/>
  <c r="W8" i="20"/>
  <c r="W30" i="3" l="1"/>
  <c r="U24" i="7" l="1"/>
  <c r="U29" i="7"/>
  <c r="U44" i="7" l="1"/>
  <c r="U49" i="7"/>
  <c r="U38" i="7"/>
  <c r="U39" i="7"/>
  <c r="U45" i="7"/>
  <c r="U50" i="7"/>
  <c r="U36" i="7"/>
  <c r="U41" i="7"/>
  <c r="U46" i="7"/>
  <c r="U51" i="7"/>
  <c r="U37" i="7"/>
  <c r="U43" i="7"/>
  <c r="U47" i="7"/>
  <c r="U54" i="7" l="1"/>
  <c r="U55" i="7" s="1"/>
  <c r="U52" i="7"/>
  <c r="U22" i="6"/>
  <c r="U32" i="6" s="1"/>
  <c r="Y25" i="20" l="1"/>
  <c r="Y24" i="20"/>
  <c r="X24" i="20"/>
  <c r="W24" i="20"/>
  <c r="Y23" i="20"/>
  <c r="X23" i="20"/>
  <c r="W23" i="20"/>
  <c r="Y22" i="20"/>
  <c r="X22" i="20"/>
  <c r="W22" i="20"/>
  <c r="Y20" i="20"/>
  <c r="X20" i="20"/>
  <c r="W20" i="20"/>
  <c r="Y19" i="20"/>
  <c r="Y18" i="20"/>
  <c r="Y15" i="20"/>
  <c r="Y11" i="20"/>
  <c r="X11" i="20"/>
  <c r="W11" i="20"/>
  <c r="Y9" i="20"/>
  <c r="X9" i="20"/>
  <c r="W9" i="20"/>
  <c r="Y23" i="7"/>
  <c r="X23" i="7"/>
  <c r="W23" i="7"/>
  <c r="Y22" i="7"/>
  <c r="X22" i="7"/>
  <c r="W22" i="7"/>
  <c r="Y21" i="7"/>
  <c r="X21" i="7"/>
  <c r="W21" i="7"/>
  <c r="Y19" i="7"/>
  <c r="X19" i="7"/>
  <c r="W19" i="7"/>
  <c r="Y18" i="7"/>
  <c r="X18" i="7"/>
  <c r="W18" i="7"/>
  <c r="Y17" i="7"/>
  <c r="X17" i="7"/>
  <c r="W17" i="7"/>
  <c r="Y16" i="7"/>
  <c r="X16" i="7"/>
  <c r="W16" i="7"/>
  <c r="Y15" i="7"/>
  <c r="X15" i="7"/>
  <c r="W15" i="7"/>
  <c r="Y11" i="7"/>
  <c r="X11" i="7"/>
  <c r="W11" i="7"/>
  <c r="Y10" i="7"/>
  <c r="X10" i="7"/>
  <c r="W10" i="7"/>
  <c r="Y9" i="7"/>
  <c r="X9" i="7"/>
  <c r="W9" i="7"/>
  <c r="Y8" i="7"/>
  <c r="X8" i="7"/>
  <c r="W8" i="7"/>
  <c r="U44" i="4"/>
  <c r="W8" i="4"/>
  <c r="U23" i="4"/>
  <c r="W8" i="5" l="1"/>
  <c r="W8" i="6" l="1"/>
  <c r="U18" i="5"/>
  <c r="Y17" i="5"/>
  <c r="X17" i="5"/>
  <c r="W17" i="5"/>
  <c r="Y16" i="5"/>
  <c r="X16" i="5"/>
  <c r="W16" i="5"/>
  <c r="Y15" i="5"/>
  <c r="X15" i="5"/>
  <c r="W15" i="5"/>
  <c r="Y14" i="5"/>
  <c r="X14" i="5"/>
  <c r="W14" i="5"/>
  <c r="Y13" i="5"/>
  <c r="X13" i="5"/>
  <c r="W13" i="5"/>
  <c r="Y12" i="5"/>
  <c r="X12" i="5"/>
  <c r="W12" i="5"/>
  <c r="Y11" i="5"/>
  <c r="X11" i="5"/>
  <c r="W11" i="5"/>
  <c r="Y10" i="5"/>
  <c r="X10" i="5"/>
  <c r="W10" i="5"/>
  <c r="Y9" i="5"/>
  <c r="X9" i="5"/>
  <c r="W9" i="5"/>
  <c r="Y8" i="5"/>
  <c r="X8" i="5"/>
  <c r="U52" i="3"/>
  <c r="U60" i="3"/>
  <c r="U46" i="3"/>
  <c r="U24" i="3"/>
  <c r="Y23" i="3"/>
  <c r="X23" i="3"/>
  <c r="W23" i="3"/>
  <c r="Y22" i="3"/>
  <c r="X22" i="3"/>
  <c r="W22" i="3"/>
  <c r="Y21" i="3"/>
  <c r="X21" i="3"/>
  <c r="W21" i="3"/>
  <c r="Y20" i="3"/>
  <c r="X20" i="3"/>
  <c r="W20" i="3"/>
  <c r="Y19" i="3"/>
  <c r="X19" i="3"/>
  <c r="W19" i="3"/>
  <c r="Y18" i="3"/>
  <c r="X18" i="3"/>
  <c r="W18" i="3"/>
  <c r="Y17" i="3"/>
  <c r="X17" i="3"/>
  <c r="W17" i="3"/>
  <c r="Y16" i="3"/>
  <c r="X16" i="3"/>
  <c r="W16" i="3"/>
  <c r="Y15" i="3"/>
  <c r="X15" i="3"/>
  <c r="W15" i="3"/>
  <c r="Y14" i="3"/>
  <c r="X14" i="3"/>
  <c r="W14" i="3"/>
  <c r="Y13" i="3"/>
  <c r="X13" i="3"/>
  <c r="W13" i="3"/>
  <c r="Y12" i="3"/>
  <c r="X12" i="3"/>
  <c r="W12" i="3"/>
  <c r="Y11" i="3"/>
  <c r="X11" i="3"/>
  <c r="W11" i="3"/>
  <c r="Y10" i="3"/>
  <c r="X10" i="3"/>
  <c r="W10" i="3"/>
  <c r="Y9" i="3"/>
  <c r="X9" i="3"/>
  <c r="W9" i="3"/>
  <c r="Y8" i="3"/>
  <c r="X8" i="3"/>
  <c r="W8" i="3"/>
  <c r="Y45" i="3"/>
  <c r="X45" i="3"/>
  <c r="W45" i="3"/>
  <c r="Y44" i="3"/>
  <c r="X44" i="3"/>
  <c r="W44" i="3"/>
  <c r="Y43" i="3"/>
  <c r="X43" i="3"/>
  <c r="W43" i="3"/>
  <c r="Y42" i="3"/>
  <c r="X42" i="3"/>
  <c r="W42" i="3"/>
  <c r="Y41" i="3"/>
  <c r="X41" i="3"/>
  <c r="W41" i="3"/>
  <c r="Y40" i="3"/>
  <c r="X40" i="3"/>
  <c r="W40" i="3"/>
  <c r="Y39" i="3"/>
  <c r="X39" i="3"/>
  <c r="W39" i="3"/>
  <c r="Y38" i="3"/>
  <c r="X38" i="3"/>
  <c r="W38" i="3"/>
  <c r="Y37" i="3"/>
  <c r="X37" i="3"/>
  <c r="W37" i="3"/>
  <c r="Y36" i="3"/>
  <c r="X36" i="3"/>
  <c r="W36" i="3"/>
  <c r="Y35" i="3"/>
  <c r="X35" i="3"/>
  <c r="W35" i="3"/>
  <c r="Y34" i="3"/>
  <c r="X34" i="3"/>
  <c r="W34" i="3"/>
  <c r="Y33" i="3"/>
  <c r="X33" i="3"/>
  <c r="W33" i="3"/>
  <c r="Y32" i="3"/>
  <c r="X32" i="3"/>
  <c r="W32" i="3"/>
  <c r="Y31" i="3"/>
  <c r="X31" i="3"/>
  <c r="W31" i="3"/>
  <c r="Y30" i="3"/>
  <c r="X30" i="3"/>
  <c r="X22" i="4"/>
  <c r="W22" i="4"/>
  <c r="X21" i="4"/>
  <c r="W21" i="4"/>
  <c r="X20" i="4"/>
  <c r="W20" i="4"/>
  <c r="X19" i="4"/>
  <c r="W19" i="4"/>
  <c r="X18" i="4"/>
  <c r="W18" i="4"/>
  <c r="X17" i="4"/>
  <c r="W17" i="4"/>
  <c r="X16" i="4"/>
  <c r="W16" i="4"/>
  <c r="X15" i="4"/>
  <c r="W15" i="4"/>
  <c r="W9" i="4"/>
  <c r="X9" i="4"/>
  <c r="W10" i="4"/>
  <c r="X10" i="4"/>
  <c r="W11" i="4"/>
  <c r="X11" i="4"/>
  <c r="W12" i="4"/>
  <c r="X12" i="4"/>
  <c r="W13" i="4"/>
  <c r="X13" i="4"/>
  <c r="W14" i="4"/>
  <c r="X14" i="4"/>
  <c r="X8" i="4"/>
  <c r="U59" i="3" l="1"/>
  <c r="U55" i="3"/>
  <c r="Y21" i="6" l="1"/>
  <c r="X21" i="6"/>
  <c r="W21" i="6"/>
  <c r="Y20" i="6"/>
  <c r="X20" i="6"/>
  <c r="W20" i="6"/>
  <c r="Y18" i="6"/>
  <c r="X18" i="6"/>
  <c r="W18" i="6"/>
  <c r="Y17" i="6"/>
  <c r="X17" i="6"/>
  <c r="W17" i="6"/>
  <c r="Y16" i="6"/>
  <c r="X16" i="6"/>
  <c r="W16" i="6"/>
  <c r="Y15" i="6"/>
  <c r="X15" i="6"/>
  <c r="W15" i="6"/>
  <c r="Y14" i="6"/>
  <c r="X14" i="6"/>
  <c r="W14" i="6"/>
  <c r="Y13" i="6"/>
  <c r="X13" i="6"/>
  <c r="W13" i="6"/>
  <c r="Y12" i="6"/>
  <c r="X12" i="6"/>
  <c r="W12" i="6"/>
  <c r="Y11" i="6"/>
  <c r="X11" i="6"/>
  <c r="W11" i="6"/>
  <c r="Y10" i="6"/>
  <c r="X10" i="6"/>
  <c r="W10" i="6"/>
  <c r="Y8" i="6"/>
  <c r="X8" i="6"/>
  <c r="S62" i="29" l="1"/>
  <c r="S63" i="29"/>
  <c r="S58" i="29"/>
  <c r="T58" i="29"/>
  <c r="S59" i="29"/>
  <c r="T59" i="29"/>
  <c r="S55" i="29"/>
  <c r="T55" i="29"/>
  <c r="S56" i="29"/>
  <c r="T56" i="29"/>
  <c r="S72" i="30"/>
  <c r="R72" i="30"/>
  <c r="R81" i="30"/>
  <c r="S81" i="30"/>
  <c r="R73" i="25"/>
  <c r="R72" i="27"/>
  <c r="P69" i="25" s="1"/>
  <c r="Q72" i="27"/>
  <c r="O210" i="25"/>
  <c r="O209" i="25"/>
  <c r="C21" i="31"/>
  <c r="F21" i="31"/>
  <c r="E21" i="31"/>
  <c r="D21" i="31"/>
  <c r="R282" i="25"/>
  <c r="Q282" i="25"/>
  <c r="P282" i="25"/>
  <c r="O282" i="25"/>
  <c r="N282" i="25"/>
  <c r="M282" i="25"/>
  <c r="L282" i="25"/>
  <c r="K282" i="25"/>
  <c r="J282" i="25"/>
  <c r="I282" i="25"/>
  <c r="H282" i="25"/>
  <c r="G282" i="25"/>
  <c r="S63" i="26"/>
  <c r="K43" i="31"/>
  <c r="L43" i="31"/>
  <c r="M43" i="31"/>
  <c r="N43" i="31"/>
  <c r="O43" i="31"/>
  <c r="P43" i="31"/>
  <c r="K44" i="31"/>
  <c r="L44" i="31"/>
  <c r="M44" i="31"/>
  <c r="N44" i="31"/>
  <c r="O44" i="31"/>
  <c r="P44" i="31"/>
  <c r="K45" i="31"/>
  <c r="L45" i="31"/>
  <c r="M45" i="31"/>
  <c r="N45" i="31"/>
  <c r="O45" i="31"/>
  <c r="P45" i="31"/>
  <c r="K46" i="31"/>
  <c r="L46" i="31"/>
  <c r="M46" i="31"/>
  <c r="N46" i="31"/>
  <c r="O46" i="31"/>
  <c r="P46" i="31"/>
  <c r="K47" i="31"/>
  <c r="L47" i="31"/>
  <c r="M47" i="31"/>
  <c r="N47" i="31"/>
  <c r="O47" i="31"/>
  <c r="P47" i="31"/>
  <c r="K48" i="31"/>
  <c r="L48" i="31"/>
  <c r="M48" i="31"/>
  <c r="N48" i="31"/>
  <c r="O48" i="31"/>
  <c r="P48" i="31"/>
  <c r="K49" i="31"/>
  <c r="L49" i="31"/>
  <c r="M49" i="31"/>
  <c r="N49" i="31"/>
  <c r="O49" i="31"/>
  <c r="P49" i="31"/>
  <c r="K50" i="31"/>
  <c r="L50" i="31"/>
  <c r="M50" i="31"/>
  <c r="N50" i="31"/>
  <c r="O50" i="31"/>
  <c r="P50" i="31"/>
  <c r="K51" i="31"/>
  <c r="L51" i="31"/>
  <c r="M51" i="31"/>
  <c r="N51" i="31"/>
  <c r="O51" i="31"/>
  <c r="P51" i="31"/>
  <c r="L42" i="31"/>
  <c r="M42" i="31"/>
  <c r="N42" i="31"/>
  <c r="O42" i="31"/>
  <c r="P42" i="31"/>
  <c r="AF245" i="25" s="1"/>
  <c r="R61" i="29"/>
  <c r="R60" i="29"/>
  <c r="R85" i="30"/>
  <c r="S85" i="30"/>
  <c r="P85" i="30"/>
  <c r="Q85" i="30"/>
  <c r="Q84" i="30"/>
  <c r="S72" i="27"/>
  <c r="S203" i="27"/>
  <c r="Q188" i="27"/>
  <c r="R188" i="27"/>
  <c r="Q186" i="27"/>
  <c r="R186" i="27"/>
  <c r="V26" i="20"/>
  <c r="U26" i="20"/>
  <c r="T26" i="20"/>
  <c r="R26" i="20"/>
  <c r="O26" i="20"/>
  <c r="N26" i="20"/>
  <c r="N37" i="20" s="1"/>
  <c r="M26" i="20"/>
  <c r="M50" i="20" s="1"/>
  <c r="L26" i="20"/>
  <c r="K26" i="20"/>
  <c r="K36" i="20" s="1"/>
  <c r="B58" i="20"/>
  <c r="B72" i="20"/>
  <c r="B50" i="20"/>
  <c r="B36" i="20"/>
  <c r="R176" i="25"/>
  <c r="Q176" i="25"/>
  <c r="P176" i="25"/>
  <c r="O176" i="25"/>
  <c r="N176" i="25"/>
  <c r="M176" i="25"/>
  <c r="L176" i="25"/>
  <c r="K176" i="25"/>
  <c r="AC141" i="25"/>
  <c r="AB141" i="25"/>
  <c r="AA141" i="25"/>
  <c r="R52" i="28"/>
  <c r="R53" i="28"/>
  <c r="R141" i="25"/>
  <c r="Q141" i="25"/>
  <c r="P141" i="25"/>
  <c r="O141" i="25"/>
  <c r="N141" i="25"/>
  <c r="M141" i="25"/>
  <c r="L141" i="25"/>
  <c r="K141" i="25"/>
  <c r="S199" i="27"/>
  <c r="S196" i="27"/>
  <c r="S166" i="27"/>
  <c r="T208" i="27"/>
  <c r="T206" i="27"/>
  <c r="T204" i="27"/>
  <c r="T203" i="27"/>
  <c r="S202" i="27"/>
  <c r="T201" i="27"/>
  <c r="S200" i="27"/>
  <c r="T199" i="27"/>
  <c r="T198" i="27"/>
  <c r="T197" i="27"/>
  <c r="T196" i="27"/>
  <c r="T195" i="27"/>
  <c r="S195" i="27"/>
  <c r="S194" i="27"/>
  <c r="S193" i="27"/>
  <c r="S191" i="27"/>
  <c r="S190" i="27"/>
  <c r="S189" i="27"/>
  <c r="S188" i="27"/>
  <c r="S187" i="27"/>
  <c r="S186" i="27"/>
  <c r="S184" i="27"/>
  <c r="S183" i="27"/>
  <c r="S182" i="27"/>
  <c r="S180" i="27"/>
  <c r="S179" i="27"/>
  <c r="S178" i="27"/>
  <c r="S177" i="27"/>
  <c r="S176" i="27"/>
  <c r="S175" i="27"/>
  <c r="S174" i="27"/>
  <c r="S173" i="27"/>
  <c r="S172" i="27"/>
  <c r="S171" i="27"/>
  <c r="S170" i="27"/>
  <c r="S169" i="27"/>
  <c r="S168" i="27"/>
  <c r="T166" i="27"/>
  <c r="T164" i="27"/>
  <c r="T162" i="27"/>
  <c r="T160" i="27"/>
  <c r="S159" i="27"/>
  <c r="T158" i="27"/>
  <c r="T157" i="27"/>
  <c r="T155" i="27"/>
  <c r="S154" i="27"/>
  <c r="T153" i="27"/>
  <c r="S152" i="27"/>
  <c r="S151" i="27"/>
  <c r="T151" i="27"/>
  <c r="S150" i="27"/>
  <c r="T148" i="27"/>
  <c r="S148" i="27"/>
  <c r="S73" i="30"/>
  <c r="R73" i="30"/>
  <c r="R93" i="30"/>
  <c r="R92" i="30"/>
  <c r="R90" i="30"/>
  <c r="R89" i="30"/>
  <c r="R87" i="30"/>
  <c r="S86" i="30"/>
  <c r="R84" i="30"/>
  <c r="S82" i="30"/>
  <c r="R82" i="30"/>
  <c r="R80" i="30"/>
  <c r="S79" i="30"/>
  <c r="S77" i="30"/>
  <c r="R76" i="30"/>
  <c r="S75" i="30"/>
  <c r="R74" i="30"/>
  <c r="T63" i="29"/>
  <c r="T62" i="29"/>
  <c r="T57" i="29"/>
  <c r="T53" i="29"/>
  <c r="T52" i="29"/>
  <c r="T50" i="29"/>
  <c r="S69" i="26"/>
  <c r="T68" i="26"/>
  <c r="S67" i="26"/>
  <c r="S64" i="26"/>
  <c r="S62" i="26"/>
  <c r="T62" i="26"/>
  <c r="S60" i="26"/>
  <c r="T26" i="26"/>
  <c r="R72" i="25" s="1"/>
  <c r="S26" i="26"/>
  <c r="Q72" i="25" s="1"/>
  <c r="Q174" i="25"/>
  <c r="T146" i="27"/>
  <c r="T24" i="29"/>
  <c r="R74" i="25" s="1"/>
  <c r="S24" i="29"/>
  <c r="Q74" i="25" s="1"/>
  <c r="R138" i="25"/>
  <c r="S44" i="28"/>
  <c r="R45" i="28"/>
  <c r="AG137" i="25" s="1"/>
  <c r="S46" i="28"/>
  <c r="R47" i="28"/>
  <c r="S48" i="28"/>
  <c r="R49" i="28"/>
  <c r="S50" i="28"/>
  <c r="R51" i="28"/>
  <c r="S52" i="28"/>
  <c r="S54" i="28"/>
  <c r="AH278" i="25"/>
  <c r="AG278" i="25"/>
  <c r="R245" i="25"/>
  <c r="Q245" i="25"/>
  <c r="R244" i="25"/>
  <c r="Q244" i="25"/>
  <c r="Q208" i="25"/>
  <c r="Q175" i="25"/>
  <c r="R140" i="25"/>
  <c r="Q140" i="25"/>
  <c r="R139" i="25"/>
  <c r="Q139" i="25"/>
  <c r="Q138" i="25"/>
  <c r="Q137" i="25"/>
  <c r="R246" i="25"/>
  <c r="Q246" i="25"/>
  <c r="AH245" i="25"/>
  <c r="AH246" i="25"/>
  <c r="R71" i="25"/>
  <c r="Q71" i="25"/>
  <c r="AF176" i="25"/>
  <c r="Q70" i="26"/>
  <c r="AE72" i="25" s="1"/>
  <c r="T189" i="27"/>
  <c r="T60" i="29"/>
  <c r="S60" i="29"/>
  <c r="S87" i="30"/>
  <c r="T152" i="27"/>
  <c r="T169" i="27"/>
  <c r="T183" i="27"/>
  <c r="S74" i="30"/>
  <c r="T177" i="27"/>
  <c r="T191" i="27"/>
  <c r="T200" i="27"/>
  <c r="T187" i="27"/>
  <c r="T193" i="27"/>
  <c r="T202" i="27"/>
  <c r="T175" i="27"/>
  <c r="T173" i="27"/>
  <c r="T171" i="27"/>
  <c r="T179" i="27"/>
  <c r="T154" i="27"/>
  <c r="S160" i="27"/>
  <c r="S153" i="27"/>
  <c r="S162" i="27"/>
  <c r="T150" i="27"/>
  <c r="S155" i="27"/>
  <c r="S164" i="27"/>
  <c r="S157" i="27"/>
  <c r="S76" i="30"/>
  <c r="S84" i="30"/>
  <c r="S90" i="30"/>
  <c r="S92" i="30"/>
  <c r="S80" i="30"/>
  <c r="S89" i="30"/>
  <c r="S93" i="30"/>
  <c r="S53" i="29"/>
  <c r="S57" i="29"/>
  <c r="S207" i="27"/>
  <c r="T207" i="27"/>
  <c r="R75" i="30"/>
  <c r="R77" i="30"/>
  <c r="R79" i="30"/>
  <c r="R86" i="30"/>
  <c r="S161" i="27"/>
  <c r="T161" i="27"/>
  <c r="S165" i="27"/>
  <c r="T165" i="27"/>
  <c r="S50" i="29"/>
  <c r="S52" i="29"/>
  <c r="S205" i="27"/>
  <c r="T205" i="27"/>
  <c r="S209" i="27"/>
  <c r="T209" i="27"/>
  <c r="T159" i="27"/>
  <c r="S163" i="27"/>
  <c r="T163" i="27"/>
  <c r="S198" i="27"/>
  <c r="S201" i="27"/>
  <c r="S204" i="27"/>
  <c r="S206" i="27"/>
  <c r="S208" i="27"/>
  <c r="T168" i="27"/>
  <c r="T170" i="27"/>
  <c r="T172" i="27"/>
  <c r="T174" i="27"/>
  <c r="T176" i="27"/>
  <c r="T178" i="27"/>
  <c r="T180" i="27"/>
  <c r="T182" i="27"/>
  <c r="T184" i="27"/>
  <c r="T186" i="27"/>
  <c r="T188" i="27"/>
  <c r="T190" i="27"/>
  <c r="T194" i="27"/>
  <c r="S197" i="27"/>
  <c r="S158" i="27"/>
  <c r="R175" i="25"/>
  <c r="Q173" i="25"/>
  <c r="Q172" i="25"/>
  <c r="R208" i="25"/>
  <c r="R207" i="25"/>
  <c r="R210" i="25"/>
  <c r="R211" i="25"/>
  <c r="Q211" i="25"/>
  <c r="Q207" i="25"/>
  <c r="Q210" i="25"/>
  <c r="R209" i="25"/>
  <c r="Q209" i="25"/>
  <c r="R137" i="25"/>
  <c r="S21" i="28"/>
  <c r="R70" i="25" s="1"/>
  <c r="R21" i="28"/>
  <c r="Q70" i="25" s="1"/>
  <c r="S53" i="28"/>
  <c r="R44" i="28"/>
  <c r="R46" i="28"/>
  <c r="R48" i="28"/>
  <c r="R50" i="28"/>
  <c r="AG140" i="25" s="1"/>
  <c r="S51" i="28"/>
  <c r="S49" i="28"/>
  <c r="S47" i="28"/>
  <c r="S45" i="28"/>
  <c r="R54" i="28"/>
  <c r="AG245" i="25"/>
  <c r="AG246" i="25"/>
  <c r="AG280" i="25"/>
  <c r="R173" i="25"/>
  <c r="R172" i="25"/>
  <c r="R174" i="25"/>
  <c r="AG138" i="25"/>
  <c r="T60" i="3"/>
  <c r="T52" i="3"/>
  <c r="T55" i="3" s="1"/>
  <c r="U57" i="3" s="1"/>
  <c r="T24" i="3"/>
  <c r="T46" i="3"/>
  <c r="Y22" i="4"/>
  <c r="Y21" i="4"/>
  <c r="Y19" i="4"/>
  <c r="Y18" i="4"/>
  <c r="Y16" i="4"/>
  <c r="Y15" i="4"/>
  <c r="Y14" i="4"/>
  <c r="Y13" i="4"/>
  <c r="Y11" i="4"/>
  <c r="Y10" i="4"/>
  <c r="Y9" i="4"/>
  <c r="Y8" i="4"/>
  <c r="Y43" i="4"/>
  <c r="Y42" i="4"/>
  <c r="Y41" i="4"/>
  <c r="Y40" i="4"/>
  <c r="Y39" i="4"/>
  <c r="Y38" i="4"/>
  <c r="Y37" i="4"/>
  <c r="Y36" i="4"/>
  <c r="Y35" i="4"/>
  <c r="Y34" i="4"/>
  <c r="Y33" i="4"/>
  <c r="Y32" i="4"/>
  <c r="Y31" i="4"/>
  <c r="Y30" i="4"/>
  <c r="Y29" i="4"/>
  <c r="T18" i="5"/>
  <c r="Y18" i="5" s="1"/>
  <c r="T30" i="6"/>
  <c r="T29" i="7"/>
  <c r="U30" i="7" s="1"/>
  <c r="T24" i="7"/>
  <c r="T43" i="7"/>
  <c r="T49" i="7"/>
  <c r="B3" i="20"/>
  <c r="B3" i="7"/>
  <c r="B3" i="6"/>
  <c r="B3" i="5"/>
  <c r="B3" i="4"/>
  <c r="B3" i="3"/>
  <c r="K24" i="7"/>
  <c r="N22" i="6"/>
  <c r="M22" i="6"/>
  <c r="L22" i="6"/>
  <c r="K22" i="6"/>
  <c r="N18" i="5"/>
  <c r="M18" i="5"/>
  <c r="L18" i="5"/>
  <c r="K18" i="5"/>
  <c r="N44" i="4"/>
  <c r="M44" i="4"/>
  <c r="L44" i="4"/>
  <c r="K44" i="4"/>
  <c r="N23" i="4"/>
  <c r="M23" i="4"/>
  <c r="L23" i="4"/>
  <c r="K23" i="4"/>
  <c r="N46" i="3"/>
  <c r="M46" i="3"/>
  <c r="L46" i="3"/>
  <c r="K46" i="3"/>
  <c r="N24" i="3"/>
  <c r="P284" i="25"/>
  <c r="O284" i="25"/>
  <c r="N284" i="25"/>
  <c r="M284" i="25"/>
  <c r="L284" i="25"/>
  <c r="P283" i="25"/>
  <c r="O283" i="25"/>
  <c r="N283" i="25"/>
  <c r="M283" i="25"/>
  <c r="L283" i="25"/>
  <c r="K283" i="25"/>
  <c r="K284" i="25"/>
  <c r="D34" i="30"/>
  <c r="C73" i="25" s="1"/>
  <c r="AF278" i="25"/>
  <c r="AE278" i="25"/>
  <c r="AD278" i="25"/>
  <c r="AC278" i="25"/>
  <c r="P281" i="25"/>
  <c r="O281" i="25"/>
  <c r="N281" i="25"/>
  <c r="M281" i="25"/>
  <c r="P280" i="25"/>
  <c r="O280" i="25"/>
  <c r="N280" i="25"/>
  <c r="M280" i="25"/>
  <c r="P279" i="25"/>
  <c r="P285" i="25" s="1"/>
  <c r="O279" i="25"/>
  <c r="N279" i="25"/>
  <c r="M279" i="25"/>
  <c r="M285" i="25" s="1"/>
  <c r="P278" i="25"/>
  <c r="O278" i="25"/>
  <c r="N278" i="25"/>
  <c r="M278" i="25"/>
  <c r="P210" i="25"/>
  <c r="N207" i="25"/>
  <c r="N208" i="25"/>
  <c r="N209" i="25"/>
  <c r="N212" i="25" s="1"/>
  <c r="N210" i="25"/>
  <c r="P209" i="25"/>
  <c r="P211" i="25"/>
  <c r="O211" i="25"/>
  <c r="N24" i="29"/>
  <c r="N26" i="26"/>
  <c r="J176" i="25"/>
  <c r="I176" i="25"/>
  <c r="P175" i="25"/>
  <c r="O175" i="25"/>
  <c r="N175" i="25"/>
  <c r="M175" i="25"/>
  <c r="L175" i="25"/>
  <c r="K175" i="25"/>
  <c r="J175" i="25"/>
  <c r="I175" i="25"/>
  <c r="P174" i="25"/>
  <c r="O174" i="25"/>
  <c r="N174" i="25"/>
  <c r="M174" i="25"/>
  <c r="L174" i="25"/>
  <c r="K174" i="25"/>
  <c r="J174" i="25"/>
  <c r="I174" i="25"/>
  <c r="I177" i="25" s="1"/>
  <c r="N173" i="25"/>
  <c r="M173" i="25"/>
  <c r="L173" i="25"/>
  <c r="K173" i="25"/>
  <c r="J173" i="25"/>
  <c r="I173" i="25"/>
  <c r="P172" i="25"/>
  <c r="O172" i="25"/>
  <c r="O177" i="25" s="1"/>
  <c r="O178" i="25" s="1"/>
  <c r="N172" i="25"/>
  <c r="M172" i="25"/>
  <c r="L172" i="25"/>
  <c r="L177" i="25" s="1"/>
  <c r="K172" i="25"/>
  <c r="J172" i="25"/>
  <c r="I172" i="25"/>
  <c r="N43" i="28"/>
  <c r="N44" i="28"/>
  <c r="N45" i="28"/>
  <c r="N46" i="28"/>
  <c r="N47" i="28"/>
  <c r="N48" i="28"/>
  <c r="N49" i="28"/>
  <c r="N50" i="28"/>
  <c r="N51" i="28"/>
  <c r="N54" i="28"/>
  <c r="N21" i="28"/>
  <c r="M137" i="25"/>
  <c r="M138" i="25"/>
  <c r="M139" i="25"/>
  <c r="M140" i="25"/>
  <c r="M142" i="25" s="1"/>
  <c r="N137" i="25"/>
  <c r="N138" i="25"/>
  <c r="N139" i="25"/>
  <c r="N142" i="25" s="1"/>
  <c r="N140" i="25"/>
  <c r="N72" i="27"/>
  <c r="L69" i="25" s="1"/>
  <c r="L103" i="25"/>
  <c r="L104" i="25"/>
  <c r="L105" i="25"/>
  <c r="L106" i="25"/>
  <c r="L107" i="25"/>
  <c r="L108" i="25"/>
  <c r="L109" i="25"/>
  <c r="A49" i="29"/>
  <c r="A50" i="29"/>
  <c r="A51" i="29"/>
  <c r="A52" i="29"/>
  <c r="A53" i="29"/>
  <c r="A54" i="29"/>
  <c r="A55" i="29"/>
  <c r="A56" i="29"/>
  <c r="A57" i="29"/>
  <c r="A58" i="29"/>
  <c r="A60" i="29"/>
  <c r="A62" i="29"/>
  <c r="A63" i="29"/>
  <c r="A29" i="29"/>
  <c r="A30" i="29"/>
  <c r="A31" i="29"/>
  <c r="A32" i="29"/>
  <c r="A33" i="29"/>
  <c r="A34" i="29"/>
  <c r="A35" i="29"/>
  <c r="A36" i="29"/>
  <c r="A37" i="29"/>
  <c r="A38" i="29"/>
  <c r="A40" i="29"/>
  <c r="A42" i="29"/>
  <c r="A43" i="29"/>
  <c r="J177" i="25"/>
  <c r="N177" i="25"/>
  <c r="K177" i="25"/>
  <c r="L50" i="20"/>
  <c r="L36" i="20"/>
  <c r="K50" i="20"/>
  <c r="O285" i="25"/>
  <c r="P177" i="25"/>
  <c r="M177" i="25"/>
  <c r="N285" i="25"/>
  <c r="B52" i="31"/>
  <c r="AC245" i="25"/>
  <c r="AB245" i="25"/>
  <c r="K42" i="31"/>
  <c r="Y245" i="25"/>
  <c r="X245" i="25"/>
  <c r="F42" i="31"/>
  <c r="E42" i="31"/>
  <c r="U245" i="25" s="1"/>
  <c r="D42" i="31"/>
  <c r="T245" i="25" s="1"/>
  <c r="C42" i="31"/>
  <c r="B42" i="31"/>
  <c r="N41" i="31"/>
  <c r="M41" i="31"/>
  <c r="M53" i="31" s="1"/>
  <c r="AC71" i="25" s="1"/>
  <c r="L41" i="31"/>
  <c r="K41" i="31"/>
  <c r="Z244" i="25"/>
  <c r="W244" i="25"/>
  <c r="F41" i="31"/>
  <c r="V244" i="25" s="1"/>
  <c r="E41" i="31"/>
  <c r="D41" i="31"/>
  <c r="C41" i="31"/>
  <c r="B41" i="31"/>
  <c r="B27" i="31"/>
  <c r="B26" i="31"/>
  <c r="L25" i="31"/>
  <c r="L40" i="31" s="1"/>
  <c r="K25" i="31"/>
  <c r="K40" i="31"/>
  <c r="J25" i="31"/>
  <c r="J40" i="31" s="1"/>
  <c r="I25" i="31"/>
  <c r="I40" i="31"/>
  <c r="H25" i="31"/>
  <c r="H40" i="31" s="1"/>
  <c r="G25" i="31"/>
  <c r="G40" i="31" s="1"/>
  <c r="J71" i="25"/>
  <c r="I71" i="25"/>
  <c r="H71" i="25"/>
  <c r="G71" i="25"/>
  <c r="F71" i="25"/>
  <c r="E71" i="25"/>
  <c r="D71" i="25"/>
  <c r="A7" i="31"/>
  <c r="A39" i="31" s="1"/>
  <c r="A2" i="31"/>
  <c r="A1" i="31"/>
  <c r="C94" i="30"/>
  <c r="B94" i="30"/>
  <c r="A94" i="30"/>
  <c r="Q93" i="30"/>
  <c r="P93" i="30"/>
  <c r="O93" i="30"/>
  <c r="N93" i="30"/>
  <c r="M93" i="30"/>
  <c r="L93" i="30"/>
  <c r="K93" i="30"/>
  <c r="J93" i="30"/>
  <c r="I93" i="30"/>
  <c r="H93" i="30"/>
  <c r="G93" i="30"/>
  <c r="F93" i="30"/>
  <c r="E93" i="30"/>
  <c r="D93" i="30"/>
  <c r="A93" i="30"/>
  <c r="Q92" i="30"/>
  <c r="P92" i="30"/>
  <c r="O92" i="30"/>
  <c r="N92" i="30"/>
  <c r="M92" i="30"/>
  <c r="L92" i="30"/>
  <c r="K92" i="30"/>
  <c r="J92" i="30"/>
  <c r="I92" i="30"/>
  <c r="H92" i="30"/>
  <c r="C92" i="30"/>
  <c r="B92" i="30"/>
  <c r="Q91" i="30"/>
  <c r="P91" i="30"/>
  <c r="O91" i="30"/>
  <c r="N91" i="30"/>
  <c r="M91" i="30"/>
  <c r="AB284" i="25" s="1"/>
  <c r="L91" i="30"/>
  <c r="Q90" i="30"/>
  <c r="P90" i="30"/>
  <c r="O90" i="30"/>
  <c r="N90" i="30"/>
  <c r="M90" i="30"/>
  <c r="L90" i="30"/>
  <c r="Q89" i="30"/>
  <c r="AF284" i="25" s="1"/>
  <c r="P89" i="30"/>
  <c r="O89" i="30"/>
  <c r="N89" i="30"/>
  <c r="M89" i="30"/>
  <c r="L89" i="30"/>
  <c r="K89" i="30"/>
  <c r="J89" i="30"/>
  <c r="I89" i="30"/>
  <c r="X284" i="25" s="1"/>
  <c r="H89" i="30"/>
  <c r="C89" i="30"/>
  <c r="B89" i="30"/>
  <c r="Q88" i="30"/>
  <c r="P88" i="30"/>
  <c r="O88" i="30"/>
  <c r="N88" i="30"/>
  <c r="M88" i="30"/>
  <c r="AB283" i="25" s="1"/>
  <c r="L88" i="30"/>
  <c r="C88" i="30"/>
  <c r="B88" i="30"/>
  <c r="A88" i="30"/>
  <c r="Q87" i="30"/>
  <c r="P87" i="30"/>
  <c r="O87" i="30"/>
  <c r="N87" i="30"/>
  <c r="AC283" i="25" s="1"/>
  <c r="M87" i="30"/>
  <c r="L87" i="30"/>
  <c r="C87" i="30"/>
  <c r="B87" i="30"/>
  <c r="A87" i="30"/>
  <c r="Q86" i="30"/>
  <c r="P86" i="30"/>
  <c r="O86" i="30"/>
  <c r="AD283" i="25" s="1"/>
  <c r="N86" i="30"/>
  <c r="M86" i="30"/>
  <c r="L86" i="30"/>
  <c r="C86" i="30"/>
  <c r="B86" i="30"/>
  <c r="A86" i="30"/>
  <c r="P84" i="30"/>
  <c r="O84" i="30"/>
  <c r="AD282" i="25" s="1"/>
  <c r="N84" i="30"/>
  <c r="M84" i="30"/>
  <c r="L84" i="30"/>
  <c r="K84" i="30"/>
  <c r="J84" i="30"/>
  <c r="I84" i="30"/>
  <c r="H84" i="30"/>
  <c r="C84" i="30"/>
  <c r="B84" i="30"/>
  <c r="A84" i="30"/>
  <c r="Q83" i="30"/>
  <c r="P83" i="30"/>
  <c r="O83" i="30"/>
  <c r="N83" i="30"/>
  <c r="M83" i="30"/>
  <c r="L83" i="30"/>
  <c r="K83" i="30"/>
  <c r="J83" i="30"/>
  <c r="I83" i="30"/>
  <c r="H83" i="30"/>
  <c r="C83" i="30"/>
  <c r="B83" i="30"/>
  <c r="A83" i="30"/>
  <c r="Q82" i="30"/>
  <c r="P82" i="30"/>
  <c r="O82" i="30"/>
  <c r="N82" i="30"/>
  <c r="M82" i="30"/>
  <c r="L82" i="30"/>
  <c r="K82" i="30"/>
  <c r="J82" i="30"/>
  <c r="C82" i="30"/>
  <c r="B82" i="30"/>
  <c r="A82" i="30"/>
  <c r="Q81" i="30"/>
  <c r="P81" i="30"/>
  <c r="O81" i="30"/>
  <c r="N81" i="30"/>
  <c r="M81" i="30"/>
  <c r="L81" i="30"/>
  <c r="AA282" i="25" s="1"/>
  <c r="K81" i="30"/>
  <c r="J81" i="30"/>
  <c r="I81" i="30"/>
  <c r="X282" i="25" s="1"/>
  <c r="H81" i="30"/>
  <c r="C81" i="30"/>
  <c r="B81" i="30"/>
  <c r="A81" i="30"/>
  <c r="Q80" i="30"/>
  <c r="P80" i="30"/>
  <c r="O80" i="30"/>
  <c r="N80" i="30"/>
  <c r="M80" i="30"/>
  <c r="L80" i="30"/>
  <c r="K80" i="30"/>
  <c r="J80" i="30"/>
  <c r="I80" i="30"/>
  <c r="H80" i="30"/>
  <c r="G80" i="30"/>
  <c r="F80" i="30"/>
  <c r="E80" i="30"/>
  <c r="D80" i="30"/>
  <c r="C80" i="30"/>
  <c r="B80" i="30"/>
  <c r="A80" i="30"/>
  <c r="Q79" i="30"/>
  <c r="P79" i="30"/>
  <c r="O79" i="30"/>
  <c r="N79" i="30"/>
  <c r="M79" i="30"/>
  <c r="L79" i="30"/>
  <c r="K79" i="30"/>
  <c r="J79" i="30"/>
  <c r="I79" i="30"/>
  <c r="H79" i="30"/>
  <c r="G79" i="30"/>
  <c r="F79" i="30"/>
  <c r="E79" i="30"/>
  <c r="D79" i="30"/>
  <c r="C79" i="30"/>
  <c r="B79" i="30"/>
  <c r="A79" i="30"/>
  <c r="Q78" i="30"/>
  <c r="AF281" i="25" s="1"/>
  <c r="P78" i="30"/>
  <c r="O78" i="30"/>
  <c r="N78" i="30"/>
  <c r="M78" i="30"/>
  <c r="L78" i="30"/>
  <c r="K78" i="30"/>
  <c r="J78" i="30"/>
  <c r="I78" i="30"/>
  <c r="H78" i="30"/>
  <c r="G78" i="30"/>
  <c r="F78" i="30"/>
  <c r="E78" i="30"/>
  <c r="D78" i="30"/>
  <c r="C78" i="30"/>
  <c r="B78" i="30"/>
  <c r="A78" i="30"/>
  <c r="Q77" i="30"/>
  <c r="P77" i="30"/>
  <c r="O77" i="30"/>
  <c r="N77" i="30"/>
  <c r="M77" i="30"/>
  <c r="L77" i="30"/>
  <c r="K77" i="30"/>
  <c r="J77" i="30"/>
  <c r="I77" i="30"/>
  <c r="H77" i="30"/>
  <c r="G77" i="30"/>
  <c r="F77" i="30"/>
  <c r="E77" i="30"/>
  <c r="T280" i="25" s="1"/>
  <c r="D77" i="30"/>
  <c r="C77" i="30"/>
  <c r="B77" i="30"/>
  <c r="A77" i="30"/>
  <c r="Q76" i="30"/>
  <c r="P76" i="30"/>
  <c r="O76" i="30"/>
  <c r="N76" i="30"/>
  <c r="AC280" i="25" s="1"/>
  <c r="M76" i="30"/>
  <c r="L76" i="30"/>
  <c r="K76" i="30"/>
  <c r="J76" i="30"/>
  <c r="I76" i="30"/>
  <c r="X280" i="25" s="1"/>
  <c r="H76" i="30"/>
  <c r="G76" i="30"/>
  <c r="F76" i="30"/>
  <c r="E76" i="30"/>
  <c r="D76" i="30"/>
  <c r="C76" i="30"/>
  <c r="B76" i="30"/>
  <c r="A76" i="30"/>
  <c r="Q75" i="30"/>
  <c r="P75" i="30"/>
  <c r="O75" i="30"/>
  <c r="N75" i="30"/>
  <c r="M75" i="30"/>
  <c r="L75" i="30"/>
  <c r="K75" i="30"/>
  <c r="J75" i="30"/>
  <c r="I75" i="30"/>
  <c r="H75" i="30"/>
  <c r="G75" i="30"/>
  <c r="F75" i="30"/>
  <c r="E75" i="30"/>
  <c r="D75" i="30"/>
  <c r="C75" i="30"/>
  <c r="B75" i="30"/>
  <c r="A75" i="30"/>
  <c r="Q74" i="30"/>
  <c r="Q94" i="30" s="1"/>
  <c r="AF73" i="25" s="1"/>
  <c r="P74" i="30"/>
  <c r="O74" i="30"/>
  <c r="N74" i="30"/>
  <c r="M74" i="30"/>
  <c r="L74" i="30"/>
  <c r="K74" i="30"/>
  <c r="J74" i="30"/>
  <c r="I74" i="30"/>
  <c r="H74" i="30"/>
  <c r="G74" i="30"/>
  <c r="F74" i="30"/>
  <c r="E74" i="30"/>
  <c r="D74" i="30"/>
  <c r="C74" i="30"/>
  <c r="B74" i="30"/>
  <c r="A74" i="30"/>
  <c r="Q73" i="30"/>
  <c r="P73" i="30"/>
  <c r="O73" i="30"/>
  <c r="N73" i="30"/>
  <c r="M73" i="30"/>
  <c r="L73" i="30"/>
  <c r="H73" i="30"/>
  <c r="G73" i="30"/>
  <c r="F73" i="30"/>
  <c r="E73" i="30"/>
  <c r="D73" i="30"/>
  <c r="C73" i="30"/>
  <c r="B73" i="30"/>
  <c r="A73" i="30"/>
  <c r="Q72" i="30"/>
  <c r="P72" i="30"/>
  <c r="AE279" i="25" s="1"/>
  <c r="O72" i="30"/>
  <c r="N72" i="30"/>
  <c r="M72" i="30"/>
  <c r="L72" i="30"/>
  <c r="H72" i="30"/>
  <c r="G72" i="30"/>
  <c r="F72" i="30"/>
  <c r="E72" i="30"/>
  <c r="T279" i="25" s="1"/>
  <c r="D72" i="30"/>
  <c r="C72" i="30"/>
  <c r="B72" i="30"/>
  <c r="A72" i="30"/>
  <c r="H71" i="30"/>
  <c r="G71" i="30"/>
  <c r="F71" i="30"/>
  <c r="E71" i="30"/>
  <c r="D71" i="30"/>
  <c r="C71" i="30"/>
  <c r="B71" i="30"/>
  <c r="A71" i="30"/>
  <c r="H70" i="30"/>
  <c r="G70" i="30"/>
  <c r="F70" i="30"/>
  <c r="E70" i="30"/>
  <c r="D70" i="30"/>
  <c r="C70" i="30"/>
  <c r="B70" i="30"/>
  <c r="A70" i="30"/>
  <c r="H69" i="30"/>
  <c r="G69" i="30"/>
  <c r="F69" i="30"/>
  <c r="E69" i="30"/>
  <c r="D69" i="30"/>
  <c r="C69" i="30"/>
  <c r="B69" i="30"/>
  <c r="A69" i="30"/>
  <c r="M68" i="30"/>
  <c r="L68" i="30"/>
  <c r="K68" i="30"/>
  <c r="J68" i="30"/>
  <c r="I68" i="30"/>
  <c r="H68" i="30"/>
  <c r="C68" i="30"/>
  <c r="B68" i="30"/>
  <c r="A68" i="30"/>
  <c r="N67"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M38" i="30"/>
  <c r="L38" i="30"/>
  <c r="K38" i="30"/>
  <c r="J38" i="30"/>
  <c r="I38" i="30"/>
  <c r="H38" i="30"/>
  <c r="C38" i="30"/>
  <c r="B38" i="30"/>
  <c r="A38" i="30"/>
  <c r="N37" i="30"/>
  <c r="I73" i="25"/>
  <c r="G73" i="25"/>
  <c r="G34" i="30"/>
  <c r="F73" i="25" s="1"/>
  <c r="F34" i="30"/>
  <c r="E73" i="25" s="1"/>
  <c r="E34" i="30"/>
  <c r="N7" i="30"/>
  <c r="A7" i="30"/>
  <c r="A2" i="30"/>
  <c r="A1" i="30"/>
  <c r="P63" i="29"/>
  <c r="O63" i="29"/>
  <c r="N63" i="29"/>
  <c r="M63" i="29"/>
  <c r="L63" i="29"/>
  <c r="K63" i="29"/>
  <c r="K64" i="29" s="1"/>
  <c r="J63" i="29"/>
  <c r="I63" i="29"/>
  <c r="H63" i="29"/>
  <c r="G63" i="29"/>
  <c r="F63" i="29"/>
  <c r="E63" i="29"/>
  <c r="P62" i="29"/>
  <c r="O62" i="29"/>
  <c r="N62" i="29"/>
  <c r="M62" i="29"/>
  <c r="L62" i="29"/>
  <c r="K62" i="29"/>
  <c r="J62" i="29"/>
  <c r="I62" i="29"/>
  <c r="H62" i="29"/>
  <c r="G62" i="29"/>
  <c r="F62" i="29"/>
  <c r="E62" i="29"/>
  <c r="Q61" i="29"/>
  <c r="P61" i="29"/>
  <c r="Q60" i="29"/>
  <c r="P60" i="29"/>
  <c r="R59" i="29"/>
  <c r="Q59" i="29"/>
  <c r="P59" i="29"/>
  <c r="R58" i="29"/>
  <c r="Q58" i="29"/>
  <c r="P58" i="29"/>
  <c r="R57" i="29"/>
  <c r="Q57" i="29"/>
  <c r="P57" i="29"/>
  <c r="O57" i="29"/>
  <c r="N57" i="29"/>
  <c r="M57" i="29"/>
  <c r="L57" i="29"/>
  <c r="K57" i="29"/>
  <c r="J57" i="29"/>
  <c r="I57" i="29"/>
  <c r="H57" i="29"/>
  <c r="G57" i="29"/>
  <c r="F57" i="29"/>
  <c r="E57" i="29"/>
  <c r="P56" i="29"/>
  <c r="R54" i="29"/>
  <c r="Q54" i="29"/>
  <c r="P54" i="29"/>
  <c r="O54" i="29"/>
  <c r="N54" i="29"/>
  <c r="AB210" i="25" s="1"/>
  <c r="M54" i="29"/>
  <c r="L54" i="29"/>
  <c r="K54" i="29"/>
  <c r="J54" i="29"/>
  <c r="I54" i="29"/>
  <c r="R53" i="29"/>
  <c r="Q53" i="29"/>
  <c r="P53" i="29"/>
  <c r="P64" i="29" s="1"/>
  <c r="O53" i="29"/>
  <c r="N53" i="29"/>
  <c r="M53" i="29"/>
  <c r="L53" i="29"/>
  <c r="K53" i="29"/>
  <c r="J53" i="29"/>
  <c r="I53" i="29"/>
  <c r="H53" i="29"/>
  <c r="H64" i="29" s="1"/>
  <c r="G53" i="29"/>
  <c r="F53" i="29"/>
  <c r="E53" i="29"/>
  <c r="R52" i="29"/>
  <c r="Q52" i="29"/>
  <c r="P52" i="29"/>
  <c r="O52" i="29"/>
  <c r="N52" i="29"/>
  <c r="M52" i="29"/>
  <c r="L52" i="29"/>
  <c r="K52" i="29"/>
  <c r="J52" i="29"/>
  <c r="I52" i="29"/>
  <c r="H52" i="29"/>
  <c r="G52" i="29"/>
  <c r="F52" i="29"/>
  <c r="E52" i="29"/>
  <c r="R51" i="29"/>
  <c r="Q51" i="29"/>
  <c r="P51" i="29"/>
  <c r="O51" i="29"/>
  <c r="N51" i="29"/>
  <c r="M51" i="29"/>
  <c r="L51" i="29"/>
  <c r="K51" i="29"/>
  <c r="J51" i="29"/>
  <c r="I51" i="29"/>
  <c r="H51" i="29"/>
  <c r="G51" i="29"/>
  <c r="F51" i="29"/>
  <c r="E51" i="29"/>
  <c r="R50" i="29"/>
  <c r="Q50" i="29"/>
  <c r="P50" i="29"/>
  <c r="O50" i="29"/>
  <c r="AC207" i="25" s="1"/>
  <c r="N50" i="29"/>
  <c r="M50" i="29"/>
  <c r="L50" i="29"/>
  <c r="K50" i="29"/>
  <c r="Y207" i="25"/>
  <c r="Y212" i="25" s="1"/>
  <c r="J50" i="29"/>
  <c r="I50" i="29"/>
  <c r="H50" i="29"/>
  <c r="G50" i="29"/>
  <c r="U207" i="25" s="1"/>
  <c r="F50" i="29"/>
  <c r="E50" i="29"/>
  <c r="R49" i="29"/>
  <c r="Q49" i="29"/>
  <c r="AE209" i="25" s="1"/>
  <c r="P49" i="29"/>
  <c r="O49" i="29"/>
  <c r="N49" i="29"/>
  <c r="M49" i="29"/>
  <c r="AA209" i="25" s="1"/>
  <c r="L49" i="29"/>
  <c r="K49" i="29"/>
  <c r="J49" i="29"/>
  <c r="I49" i="29"/>
  <c r="H49" i="29"/>
  <c r="G49" i="29"/>
  <c r="F49" i="29"/>
  <c r="E49" i="29"/>
  <c r="N48" i="29"/>
  <c r="M48" i="29"/>
  <c r="L48" i="29"/>
  <c r="K48" i="29"/>
  <c r="J48" i="29"/>
  <c r="I48" i="29"/>
  <c r="O47" i="29"/>
  <c r="A47" i="29"/>
  <c r="A44" i="29"/>
  <c r="A64" i="29" s="1"/>
  <c r="D43" i="29"/>
  <c r="D63" i="29" s="1"/>
  <c r="C43" i="29"/>
  <c r="C63" i="29" s="1"/>
  <c r="B43" i="29"/>
  <c r="B63"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N28" i="29"/>
  <c r="M28" i="29"/>
  <c r="L28" i="29"/>
  <c r="K28" i="29"/>
  <c r="J28" i="29"/>
  <c r="I28" i="29"/>
  <c r="D28" i="29"/>
  <c r="D48" i="29" s="1"/>
  <c r="C28" i="29"/>
  <c r="C48" i="29" s="1"/>
  <c r="B28" i="29"/>
  <c r="B48" i="29" s="1"/>
  <c r="A28" i="29"/>
  <c r="A48" i="29" s="1"/>
  <c r="O27" i="29"/>
  <c r="A27" i="29"/>
  <c r="R24" i="29"/>
  <c r="P74" i="25" s="1"/>
  <c r="Q24" i="29"/>
  <c r="P24" i="29"/>
  <c r="O24" i="29"/>
  <c r="M74" i="25" s="1"/>
  <c r="M24" i="29"/>
  <c r="L24" i="29"/>
  <c r="K24" i="29"/>
  <c r="I74" i="25" s="1"/>
  <c r="J24" i="29"/>
  <c r="H74" i="25" s="1"/>
  <c r="I24" i="29"/>
  <c r="H24" i="29"/>
  <c r="G24" i="29"/>
  <c r="E74" i="25"/>
  <c r="F24" i="29"/>
  <c r="D74" i="25" s="1"/>
  <c r="E24" i="29"/>
  <c r="A21" i="29"/>
  <c r="A19" i="29"/>
  <c r="O7" i="29"/>
  <c r="A7" i="29"/>
  <c r="A2" i="29"/>
  <c r="A1" i="29"/>
  <c r="C55" i="28"/>
  <c r="B55" i="28"/>
  <c r="A55" i="28"/>
  <c r="Q54" i="28"/>
  <c r="P54" i="28"/>
  <c r="O54" i="28"/>
  <c r="M54" i="28"/>
  <c r="L54" i="28"/>
  <c r="L55" i="28" s="1"/>
  <c r="K54" i="28"/>
  <c r="J54" i="28"/>
  <c r="I54" i="28"/>
  <c r="H54" i="28"/>
  <c r="G54" i="28"/>
  <c r="F54" i="28"/>
  <c r="E54" i="28"/>
  <c r="D54" i="28"/>
  <c r="D55" i="28" s="1"/>
  <c r="S70" i="25" s="1"/>
  <c r="A54" i="28"/>
  <c r="Q53" i="28"/>
  <c r="P53" i="28"/>
  <c r="O53" i="28"/>
  <c r="C53" i="28"/>
  <c r="B53" i="28"/>
  <c r="A53" i="28"/>
  <c r="Q52" i="28"/>
  <c r="P52" i="28"/>
  <c r="O52" i="28"/>
  <c r="C52" i="28"/>
  <c r="B52" i="28"/>
  <c r="A52" i="28"/>
  <c r="Q51" i="28"/>
  <c r="P51" i="28"/>
  <c r="O51" i="28"/>
  <c r="M51" i="28"/>
  <c r="L51" i="28"/>
  <c r="K51" i="28"/>
  <c r="J51" i="28"/>
  <c r="I51" i="28"/>
  <c r="H51" i="28"/>
  <c r="G51" i="28"/>
  <c r="F51" i="28"/>
  <c r="E51" i="28"/>
  <c r="D51" i="28"/>
  <c r="C51" i="28"/>
  <c r="B51" i="28"/>
  <c r="A51" i="28"/>
  <c r="Q50" i="28"/>
  <c r="AF140" i="25" s="1"/>
  <c r="P50" i="28"/>
  <c r="O50" i="28"/>
  <c r="AC140" i="25"/>
  <c r="M50" i="28"/>
  <c r="L50" i="28"/>
  <c r="AA140" i="25" s="1"/>
  <c r="K50" i="28"/>
  <c r="J50" i="28"/>
  <c r="I50" i="28"/>
  <c r="H50" i="28"/>
  <c r="W140" i="25" s="1"/>
  <c r="G50" i="28"/>
  <c r="V140" i="25" s="1"/>
  <c r="F50" i="28"/>
  <c r="E50" i="28"/>
  <c r="D50" i="28"/>
  <c r="S140" i="25" s="1"/>
  <c r="C50" i="28"/>
  <c r="B50" i="28"/>
  <c r="A50" i="28"/>
  <c r="Q49" i="28"/>
  <c r="P49" i="28"/>
  <c r="O49" i="28"/>
  <c r="M49" i="28"/>
  <c r="L49" i="28"/>
  <c r="K49" i="28"/>
  <c r="J49" i="28"/>
  <c r="I49" i="28"/>
  <c r="H49" i="28"/>
  <c r="H55" i="28" s="1"/>
  <c r="G49" i="28"/>
  <c r="F49" i="28"/>
  <c r="E49" i="28"/>
  <c r="D49" i="28"/>
  <c r="C49" i="28"/>
  <c r="B49" i="28"/>
  <c r="A49" i="28"/>
  <c r="Q48" i="28"/>
  <c r="AF139" i="25" s="1"/>
  <c r="P48" i="28"/>
  <c r="O48" i="28"/>
  <c r="AC139" i="25"/>
  <c r="M48" i="28"/>
  <c r="AB139" i="25" s="1"/>
  <c r="L48" i="28"/>
  <c r="AA139" i="25" s="1"/>
  <c r="K48" i="28"/>
  <c r="J48" i="28"/>
  <c r="I48" i="28"/>
  <c r="X139" i="25" s="1"/>
  <c r="H48" i="28"/>
  <c r="G48" i="28"/>
  <c r="V139" i="25" s="1"/>
  <c r="F48" i="28"/>
  <c r="E48" i="28"/>
  <c r="T139" i="25" s="1"/>
  <c r="D48" i="28"/>
  <c r="S139" i="25" s="1"/>
  <c r="C48" i="28"/>
  <c r="B48" i="28"/>
  <c r="A48" i="28"/>
  <c r="Q47" i="28"/>
  <c r="P47" i="28"/>
  <c r="O47" i="28"/>
  <c r="M47" i="28"/>
  <c r="L47" i="28"/>
  <c r="K47" i="28"/>
  <c r="J47" i="28"/>
  <c r="J55" i="28" s="1"/>
  <c r="J38" i="28" s="1"/>
  <c r="I47" i="28"/>
  <c r="H47" i="28"/>
  <c r="G47" i="28"/>
  <c r="F47" i="28"/>
  <c r="E47" i="28"/>
  <c r="D47" i="28"/>
  <c r="C47" i="28"/>
  <c r="B47" i="28"/>
  <c r="A47" i="28"/>
  <c r="Q46" i="28"/>
  <c r="P46" i="28"/>
  <c r="O46" i="28"/>
  <c r="AC138" i="25"/>
  <c r="M46" i="28"/>
  <c r="L46" i="28"/>
  <c r="K46" i="28"/>
  <c r="J46" i="28"/>
  <c r="I46" i="28"/>
  <c r="H46" i="28"/>
  <c r="G46" i="28"/>
  <c r="F46" i="28"/>
  <c r="E46" i="28"/>
  <c r="D46" i="28"/>
  <c r="S138" i="25" s="1"/>
  <c r="C46" i="28"/>
  <c r="B46" i="28"/>
  <c r="A46" i="28"/>
  <c r="Q45" i="28"/>
  <c r="P45" i="28"/>
  <c r="O45" i="28"/>
  <c r="M45" i="28"/>
  <c r="L45" i="28"/>
  <c r="K45" i="28"/>
  <c r="J45" i="28"/>
  <c r="I45" i="28"/>
  <c r="H45" i="28"/>
  <c r="G45" i="28"/>
  <c r="F45" i="28"/>
  <c r="E45" i="28"/>
  <c r="D45" i="28"/>
  <c r="C45" i="28"/>
  <c r="B45" i="28"/>
  <c r="A45" i="28"/>
  <c r="Q44" i="28"/>
  <c r="P44" i="28"/>
  <c r="O44" i="28"/>
  <c r="M44" i="28"/>
  <c r="L44" i="28"/>
  <c r="K44" i="28"/>
  <c r="J44" i="28"/>
  <c r="I44" i="28"/>
  <c r="H44" i="28"/>
  <c r="G44" i="28"/>
  <c r="F44" i="28"/>
  <c r="E44" i="28"/>
  <c r="D44" i="28"/>
  <c r="C44" i="28"/>
  <c r="B44" i="28"/>
  <c r="A44" i="28"/>
  <c r="O43" i="28"/>
  <c r="M43" i="28"/>
  <c r="L43" i="28"/>
  <c r="K43" i="28"/>
  <c r="J43" i="28"/>
  <c r="I43" i="28"/>
  <c r="H43" i="28"/>
  <c r="G43" i="28"/>
  <c r="F43" i="28"/>
  <c r="E43" i="28"/>
  <c r="D43" i="28"/>
  <c r="C43" i="28"/>
  <c r="B43" i="28"/>
  <c r="A43" i="28"/>
  <c r="M42" i="28"/>
  <c r="L42" i="28"/>
  <c r="K42" i="28"/>
  <c r="J42" i="28"/>
  <c r="I42" i="28"/>
  <c r="H42" i="28"/>
  <c r="C42" i="28"/>
  <c r="B42" i="28"/>
  <c r="A42" i="28"/>
  <c r="N41" i="28"/>
  <c r="A41" i="28"/>
  <c r="C38" i="28"/>
  <c r="B38"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M25" i="28"/>
  <c r="L25" i="28"/>
  <c r="K25" i="28"/>
  <c r="J25" i="28"/>
  <c r="I25" i="28"/>
  <c r="H25" i="28"/>
  <c r="C25" i="28"/>
  <c r="B25" i="28"/>
  <c r="A25" i="28"/>
  <c r="N24" i="28"/>
  <c r="Q21" i="28"/>
  <c r="P21" i="28"/>
  <c r="O70" i="25" s="1"/>
  <c r="O21" i="28"/>
  <c r="M21" i="28"/>
  <c r="L21" i="28"/>
  <c r="K21" i="28"/>
  <c r="J21" i="28"/>
  <c r="I70" i="25"/>
  <c r="I21" i="28"/>
  <c r="H21" i="28"/>
  <c r="G21" i="28"/>
  <c r="F21" i="28"/>
  <c r="E70" i="25" s="1"/>
  <c r="E21" i="28"/>
  <c r="D21" i="28"/>
  <c r="N7" i="28"/>
  <c r="A7" i="28"/>
  <c r="A24" i="28" s="1"/>
  <c r="A2" i="28"/>
  <c r="A1" i="28"/>
  <c r="D210" i="27"/>
  <c r="C210" i="27"/>
  <c r="B210" i="27"/>
  <c r="A210" i="27"/>
  <c r="R209" i="27"/>
  <c r="Q209" i="27"/>
  <c r="P209" i="27"/>
  <c r="O209" i="27"/>
  <c r="N209" i="27"/>
  <c r="M209" i="27"/>
  <c r="L209" i="27"/>
  <c r="K209" i="27"/>
  <c r="J209" i="27"/>
  <c r="I209" i="27"/>
  <c r="H209" i="27"/>
  <c r="G209" i="27"/>
  <c r="F209" i="27"/>
  <c r="E209" i="27"/>
  <c r="D209" i="27"/>
  <c r="C209" i="27"/>
  <c r="B209" i="27"/>
  <c r="A209" i="27"/>
  <c r="R208" i="27"/>
  <c r="Q208" i="27"/>
  <c r="P208" i="27"/>
  <c r="O208" i="27"/>
  <c r="N208" i="27"/>
  <c r="M208" i="27"/>
  <c r="L208" i="27"/>
  <c r="K208" i="27"/>
  <c r="J208" i="27"/>
  <c r="I208" i="27"/>
  <c r="H208" i="27"/>
  <c r="G208" i="27"/>
  <c r="F208" i="27"/>
  <c r="E208" i="27"/>
  <c r="R207" i="27"/>
  <c r="Q207" i="27"/>
  <c r="P207" i="27"/>
  <c r="O207" i="27"/>
  <c r="N207" i="27"/>
  <c r="M207" i="27"/>
  <c r="R206" i="27"/>
  <c r="Q206" i="27"/>
  <c r="P206" i="27"/>
  <c r="O206" i="27"/>
  <c r="N206" i="27"/>
  <c r="M206" i="27"/>
  <c r="R205" i="27"/>
  <c r="Q205" i="27"/>
  <c r="P205" i="27"/>
  <c r="O205" i="27"/>
  <c r="N205" i="27"/>
  <c r="M205" i="27"/>
  <c r="R204" i="27"/>
  <c r="Q204" i="27"/>
  <c r="P204" i="27"/>
  <c r="O204" i="27"/>
  <c r="N204" i="27"/>
  <c r="M204" i="27"/>
  <c r="L204" i="27"/>
  <c r="K204" i="27"/>
  <c r="J204" i="27"/>
  <c r="I204" i="27"/>
  <c r="H204" i="27"/>
  <c r="G204" i="27"/>
  <c r="F204" i="27"/>
  <c r="E204" i="27"/>
  <c r="D204" i="27"/>
  <c r="C204" i="27"/>
  <c r="B204" i="27"/>
  <c r="A204" i="27"/>
  <c r="D203" i="27"/>
  <c r="C203" i="27"/>
  <c r="B203" i="27"/>
  <c r="A203" i="27"/>
  <c r="R202" i="27"/>
  <c r="Q202" i="27"/>
  <c r="P202" i="27"/>
  <c r="O202" i="27"/>
  <c r="N202" i="27"/>
  <c r="M202" i="27"/>
  <c r="AA109" i="25" s="1"/>
  <c r="L202" i="27"/>
  <c r="K202" i="27"/>
  <c r="J202" i="27"/>
  <c r="I202" i="27"/>
  <c r="H202" i="27"/>
  <c r="G202" i="27"/>
  <c r="F202" i="27"/>
  <c r="E202" i="27"/>
  <c r="D202" i="27"/>
  <c r="C202" i="27"/>
  <c r="B202" i="27"/>
  <c r="A202" i="27"/>
  <c r="R201" i="27"/>
  <c r="Q201" i="27"/>
  <c r="P201" i="27"/>
  <c r="O201" i="27"/>
  <c r="AC109" i="25" s="1"/>
  <c r="N201" i="27"/>
  <c r="M201" i="27"/>
  <c r="L201" i="27"/>
  <c r="K201" i="27"/>
  <c r="J201" i="27"/>
  <c r="I201" i="27"/>
  <c r="H201" i="27"/>
  <c r="G201" i="27"/>
  <c r="U109" i="25" s="1"/>
  <c r="F201" i="27"/>
  <c r="E201" i="27"/>
  <c r="D201" i="27"/>
  <c r="C201" i="27"/>
  <c r="B201" i="27"/>
  <c r="A201" i="27"/>
  <c r="R200" i="27"/>
  <c r="Q200" i="27"/>
  <c r="P200" i="27"/>
  <c r="O200" i="27"/>
  <c r="N200" i="27"/>
  <c r="M200" i="27"/>
  <c r="L200" i="27"/>
  <c r="K200" i="27"/>
  <c r="J200" i="27"/>
  <c r="I200" i="27"/>
  <c r="W109" i="25" s="1"/>
  <c r="H200" i="27"/>
  <c r="G200" i="27"/>
  <c r="F200" i="27"/>
  <c r="T109" i="25" s="1"/>
  <c r="E200" i="27"/>
  <c r="D200" i="27"/>
  <c r="C200" i="27"/>
  <c r="B200" i="27"/>
  <c r="A200" i="27"/>
  <c r="R199" i="27"/>
  <c r="Q199" i="27"/>
  <c r="P199" i="27"/>
  <c r="AD109" i="25" s="1"/>
  <c r="O199" i="27"/>
  <c r="N199" i="27"/>
  <c r="M199" i="27"/>
  <c r="L199" i="27"/>
  <c r="Z109" i="25" s="1"/>
  <c r="K199" i="27"/>
  <c r="Y109" i="25" s="1"/>
  <c r="J199" i="27"/>
  <c r="I199" i="27"/>
  <c r="H199" i="27"/>
  <c r="G199" i="27"/>
  <c r="F199" i="27"/>
  <c r="E199" i="27"/>
  <c r="D199" i="27"/>
  <c r="C199" i="27"/>
  <c r="B199" i="27"/>
  <c r="A199" i="27"/>
  <c r="R198" i="27"/>
  <c r="Q198" i="27"/>
  <c r="P198" i="27"/>
  <c r="O198" i="27"/>
  <c r="N198" i="27"/>
  <c r="M198" i="27"/>
  <c r="L198" i="27"/>
  <c r="K198" i="27"/>
  <c r="J198" i="27"/>
  <c r="I198" i="27"/>
  <c r="H198" i="27"/>
  <c r="G198" i="27"/>
  <c r="F198" i="27"/>
  <c r="E198" i="27"/>
  <c r="D198" i="27"/>
  <c r="C198" i="27"/>
  <c r="B198" i="27"/>
  <c r="A198" i="27"/>
  <c r="R197" i="27"/>
  <c r="Q197" i="27"/>
  <c r="P197" i="27"/>
  <c r="O197" i="27"/>
  <c r="N197" i="27"/>
  <c r="M197" i="27"/>
  <c r="L197" i="27"/>
  <c r="K197" i="27"/>
  <c r="J197" i="27"/>
  <c r="I197" i="27"/>
  <c r="H197" i="27"/>
  <c r="G197" i="27"/>
  <c r="D197" i="27"/>
  <c r="C197" i="27"/>
  <c r="B197" i="27"/>
  <c r="A197" i="27"/>
  <c r="R196" i="27"/>
  <c r="Q196" i="27"/>
  <c r="P196" i="27"/>
  <c r="O196" i="27"/>
  <c r="N196" i="27"/>
  <c r="M196" i="27"/>
  <c r="D196" i="27"/>
  <c r="C196" i="27"/>
  <c r="B196" i="27"/>
  <c r="A196" i="27"/>
  <c r="R195" i="27"/>
  <c r="Q195" i="27"/>
  <c r="P195" i="27"/>
  <c r="O195" i="27"/>
  <c r="N195" i="27"/>
  <c r="M195" i="27"/>
  <c r="D195" i="27"/>
  <c r="C195" i="27"/>
  <c r="B195" i="27"/>
  <c r="A195" i="27"/>
  <c r="R194" i="27"/>
  <c r="Q194" i="27"/>
  <c r="P194" i="27"/>
  <c r="O194" i="27"/>
  <c r="N194" i="27"/>
  <c r="M194" i="27"/>
  <c r="L194" i="27"/>
  <c r="K194" i="27"/>
  <c r="J194" i="27"/>
  <c r="I194" i="27"/>
  <c r="H194" i="27"/>
  <c r="G194" i="27"/>
  <c r="F194" i="27"/>
  <c r="E194" i="27"/>
  <c r="D194" i="27"/>
  <c r="C194" i="27"/>
  <c r="B194" i="27"/>
  <c r="A194" i="27"/>
  <c r="R193" i="27"/>
  <c r="Q193" i="27"/>
  <c r="P193" i="27"/>
  <c r="O193" i="27"/>
  <c r="N193" i="27"/>
  <c r="M193" i="27"/>
  <c r="L193" i="27"/>
  <c r="K193" i="27"/>
  <c r="J193" i="27"/>
  <c r="I193" i="27"/>
  <c r="H193" i="27"/>
  <c r="G193" i="27"/>
  <c r="F193" i="27"/>
  <c r="E193" i="27"/>
  <c r="D193" i="27"/>
  <c r="C193" i="27"/>
  <c r="B193" i="27"/>
  <c r="A193" i="27"/>
  <c r="R192" i="27"/>
  <c r="Q192" i="27"/>
  <c r="P192" i="27"/>
  <c r="O192" i="27"/>
  <c r="N192" i="27"/>
  <c r="M192" i="27"/>
  <c r="L192" i="27"/>
  <c r="K192" i="27"/>
  <c r="J192" i="27"/>
  <c r="I192" i="27"/>
  <c r="H192" i="27"/>
  <c r="G192" i="27"/>
  <c r="G210" i="27" s="1"/>
  <c r="G141" i="27" s="1"/>
  <c r="F192" i="27"/>
  <c r="E192" i="27"/>
  <c r="D192" i="27"/>
  <c r="C192" i="27"/>
  <c r="B192" i="27"/>
  <c r="A192" i="27"/>
  <c r="R191" i="27"/>
  <c r="Q191" i="27"/>
  <c r="P191" i="27"/>
  <c r="O191" i="27"/>
  <c r="N191" i="27"/>
  <c r="M191" i="27"/>
  <c r="L191" i="27"/>
  <c r="K191" i="27"/>
  <c r="J191" i="27"/>
  <c r="I191" i="27"/>
  <c r="H191" i="27"/>
  <c r="G191" i="27"/>
  <c r="F191" i="27"/>
  <c r="E191" i="27"/>
  <c r="D191" i="27"/>
  <c r="C191" i="27"/>
  <c r="B191" i="27"/>
  <c r="A191" i="27"/>
  <c r="R190" i="27"/>
  <c r="Q190" i="27"/>
  <c r="P190" i="27"/>
  <c r="O190" i="27"/>
  <c r="N190" i="27"/>
  <c r="M190" i="27"/>
  <c r="L190" i="27"/>
  <c r="K190" i="27"/>
  <c r="Y108" i="25" s="1"/>
  <c r="J190" i="27"/>
  <c r="I190" i="27"/>
  <c r="H190" i="27"/>
  <c r="G190" i="27"/>
  <c r="F190" i="27"/>
  <c r="E190" i="27"/>
  <c r="D190" i="27"/>
  <c r="C190" i="27"/>
  <c r="B190" i="27"/>
  <c r="A190" i="27"/>
  <c r="R189" i="27"/>
  <c r="Q189" i="27"/>
  <c r="P189" i="27"/>
  <c r="O189" i="27"/>
  <c r="N189" i="27"/>
  <c r="M189" i="27"/>
  <c r="L189" i="27"/>
  <c r="K189" i="27"/>
  <c r="J189" i="27"/>
  <c r="I189" i="27"/>
  <c r="H189" i="27"/>
  <c r="G189" i="27"/>
  <c r="F189" i="27"/>
  <c r="E189" i="27"/>
  <c r="D189" i="27"/>
  <c r="C189" i="27"/>
  <c r="B189" i="27"/>
  <c r="A189" i="27"/>
  <c r="P188" i="27"/>
  <c r="O188" i="27"/>
  <c r="N188" i="27"/>
  <c r="M188" i="27"/>
  <c r="A188" i="27"/>
  <c r="R187" i="27"/>
  <c r="Q187" i="27"/>
  <c r="P187" i="27"/>
  <c r="O187" i="27"/>
  <c r="N187" i="27"/>
  <c r="M187" i="27"/>
  <c r="L187" i="27"/>
  <c r="K187" i="27"/>
  <c r="J187" i="27"/>
  <c r="I187" i="27"/>
  <c r="H187" i="27"/>
  <c r="G187" i="27"/>
  <c r="F187" i="27"/>
  <c r="E187" i="27"/>
  <c r="D187" i="27"/>
  <c r="C187" i="27"/>
  <c r="B187" i="27"/>
  <c r="A187" i="27"/>
  <c r="P186" i="27"/>
  <c r="O186" i="27"/>
  <c r="N186" i="27"/>
  <c r="M186" i="27"/>
  <c r="D186" i="27"/>
  <c r="C186" i="27"/>
  <c r="B186" i="27"/>
  <c r="A186" i="27"/>
  <c r="R185" i="27"/>
  <c r="Q185" i="27"/>
  <c r="D185" i="27"/>
  <c r="C185" i="27"/>
  <c r="B185" i="27"/>
  <c r="A185" i="27"/>
  <c r="R184" i="27"/>
  <c r="Q184" i="27"/>
  <c r="P184" i="27"/>
  <c r="O184" i="27"/>
  <c r="N184" i="27"/>
  <c r="M184" i="27"/>
  <c r="L184" i="27"/>
  <c r="K184" i="27"/>
  <c r="J184" i="27"/>
  <c r="I184" i="27"/>
  <c r="H184" i="27"/>
  <c r="G184" i="27"/>
  <c r="F184" i="27"/>
  <c r="E184" i="27"/>
  <c r="D184" i="27"/>
  <c r="C184" i="27"/>
  <c r="B184" i="27"/>
  <c r="A184" i="27"/>
  <c r="R183" i="27"/>
  <c r="Q183" i="27"/>
  <c r="P183" i="27"/>
  <c r="O183" i="27"/>
  <c r="N183" i="27"/>
  <c r="AB108" i="25" s="1"/>
  <c r="M183" i="27"/>
  <c r="L183" i="27"/>
  <c r="K183" i="27"/>
  <c r="J183" i="27"/>
  <c r="I183" i="27"/>
  <c r="H183" i="27"/>
  <c r="G183" i="27"/>
  <c r="F183" i="27"/>
  <c r="T108" i="25" s="1"/>
  <c r="E183" i="27"/>
  <c r="D183" i="27"/>
  <c r="C183" i="27"/>
  <c r="B183" i="27"/>
  <c r="A183" i="27"/>
  <c r="R182" i="27"/>
  <c r="Q182" i="27"/>
  <c r="P182" i="27"/>
  <c r="AD108" i="25" s="1"/>
  <c r="O182" i="27"/>
  <c r="N182" i="27"/>
  <c r="M182" i="27"/>
  <c r="L182" i="27"/>
  <c r="K182" i="27"/>
  <c r="J182" i="27"/>
  <c r="I182" i="27"/>
  <c r="H182" i="27"/>
  <c r="G182" i="27"/>
  <c r="F182" i="27"/>
  <c r="E182" i="27"/>
  <c r="D182" i="27"/>
  <c r="C182" i="27"/>
  <c r="B182" i="27"/>
  <c r="A182" i="27"/>
  <c r="R181" i="27"/>
  <c r="Q181" i="27"/>
  <c r="P181" i="27"/>
  <c r="O181" i="27"/>
  <c r="N181" i="27"/>
  <c r="M181" i="27"/>
  <c r="L181" i="27"/>
  <c r="K181" i="27"/>
  <c r="J181" i="27"/>
  <c r="X107" i="25" s="1"/>
  <c r="I181" i="27"/>
  <c r="H181" i="27"/>
  <c r="G181" i="27"/>
  <c r="U107" i="25" s="1"/>
  <c r="F181" i="27"/>
  <c r="E181" i="27"/>
  <c r="D181" i="27"/>
  <c r="C181" i="27"/>
  <c r="B181" i="27"/>
  <c r="A181" i="27"/>
  <c r="R180" i="27"/>
  <c r="P180" i="27"/>
  <c r="AD107" i="25" s="1"/>
  <c r="O180" i="27"/>
  <c r="N180" i="27"/>
  <c r="M180" i="27"/>
  <c r="L180" i="27"/>
  <c r="K180" i="27"/>
  <c r="J180" i="27"/>
  <c r="I180" i="27"/>
  <c r="H180" i="27"/>
  <c r="V107" i="25" s="1"/>
  <c r="G180" i="27"/>
  <c r="F180" i="27"/>
  <c r="E180" i="27"/>
  <c r="D180" i="27"/>
  <c r="C180" i="27"/>
  <c r="B180" i="27"/>
  <c r="A180" i="27"/>
  <c r="R179" i="27"/>
  <c r="P179" i="27"/>
  <c r="O179" i="27"/>
  <c r="N179" i="27"/>
  <c r="M179" i="27"/>
  <c r="L179" i="27"/>
  <c r="K179" i="27"/>
  <c r="J179" i="27"/>
  <c r="I179" i="27"/>
  <c r="H179" i="27"/>
  <c r="G179" i="27"/>
  <c r="F179" i="27"/>
  <c r="E179" i="27"/>
  <c r="D179" i="27"/>
  <c r="C179" i="27"/>
  <c r="B179" i="27"/>
  <c r="A179" i="27"/>
  <c r="R178" i="27"/>
  <c r="Q178" i="27"/>
  <c r="P178" i="27"/>
  <c r="O178" i="27"/>
  <c r="N178" i="27"/>
  <c r="M178" i="27"/>
  <c r="L178" i="27"/>
  <c r="K178" i="27"/>
  <c r="J178" i="27"/>
  <c r="I178" i="27"/>
  <c r="H178" i="27"/>
  <c r="G178" i="27"/>
  <c r="F178" i="27"/>
  <c r="E178" i="27"/>
  <c r="D178" i="27"/>
  <c r="C178" i="27"/>
  <c r="B178" i="27"/>
  <c r="A178" i="27"/>
  <c r="R177" i="27"/>
  <c r="Q177" i="27"/>
  <c r="P177" i="27"/>
  <c r="O177" i="27"/>
  <c r="N177" i="27"/>
  <c r="M177" i="27"/>
  <c r="L177" i="27"/>
  <c r="K177" i="27"/>
  <c r="J177" i="27"/>
  <c r="I177" i="27"/>
  <c r="H177" i="27"/>
  <c r="G177" i="27"/>
  <c r="F177" i="27"/>
  <c r="E177" i="27"/>
  <c r="D177" i="27"/>
  <c r="C177" i="27"/>
  <c r="B177" i="27"/>
  <c r="A177" i="27"/>
  <c r="R176" i="27"/>
  <c r="Q176" i="27"/>
  <c r="P176" i="27"/>
  <c r="O176" i="27"/>
  <c r="N176" i="27"/>
  <c r="M176" i="27"/>
  <c r="L176" i="27"/>
  <c r="K176" i="27"/>
  <c r="J176" i="27"/>
  <c r="I176" i="27"/>
  <c r="H176" i="27"/>
  <c r="G176" i="27"/>
  <c r="F176" i="27"/>
  <c r="E176" i="27"/>
  <c r="D176" i="27"/>
  <c r="C176" i="27"/>
  <c r="B176" i="27"/>
  <c r="A176" i="27"/>
  <c r="R175" i="27"/>
  <c r="Q175" i="27"/>
  <c r="P175" i="27"/>
  <c r="O175" i="27"/>
  <c r="N175" i="27"/>
  <c r="M175" i="27"/>
  <c r="L175" i="27"/>
  <c r="K175" i="27"/>
  <c r="J175" i="27"/>
  <c r="I175" i="27"/>
  <c r="H175" i="27"/>
  <c r="G175" i="27"/>
  <c r="F175" i="27"/>
  <c r="E175" i="27"/>
  <c r="D175" i="27"/>
  <c r="C175" i="27"/>
  <c r="B175" i="27"/>
  <c r="A175" i="27"/>
  <c r="R174" i="27"/>
  <c r="Q174" i="27"/>
  <c r="P174" i="27"/>
  <c r="O174" i="27"/>
  <c r="N174" i="27"/>
  <c r="M174" i="27"/>
  <c r="L174" i="27"/>
  <c r="K174" i="27"/>
  <c r="J174" i="27"/>
  <c r="I174" i="27"/>
  <c r="H174" i="27"/>
  <c r="G174" i="27"/>
  <c r="F174" i="27"/>
  <c r="E174" i="27"/>
  <c r="D174" i="27"/>
  <c r="C174" i="27"/>
  <c r="B174" i="27"/>
  <c r="A174" i="27"/>
  <c r="R173" i="27"/>
  <c r="Q173" i="27"/>
  <c r="P173" i="27"/>
  <c r="O173" i="27"/>
  <c r="N173" i="27"/>
  <c r="M173" i="27"/>
  <c r="L173" i="27"/>
  <c r="K173" i="27"/>
  <c r="J173" i="27"/>
  <c r="I173" i="27"/>
  <c r="H173" i="27"/>
  <c r="G173" i="27"/>
  <c r="F173" i="27"/>
  <c r="E173" i="27"/>
  <c r="D173" i="27"/>
  <c r="C173" i="27"/>
  <c r="B173" i="27"/>
  <c r="A173" i="27"/>
  <c r="R172" i="27"/>
  <c r="Q172" i="27"/>
  <c r="P172" i="27"/>
  <c r="O172" i="27"/>
  <c r="N172" i="27"/>
  <c r="M172" i="27"/>
  <c r="L172" i="27"/>
  <c r="K172" i="27"/>
  <c r="J172" i="27"/>
  <c r="I172" i="27"/>
  <c r="H172" i="27"/>
  <c r="G172" i="27"/>
  <c r="F172" i="27"/>
  <c r="E172" i="27"/>
  <c r="D172" i="27"/>
  <c r="C172" i="27"/>
  <c r="B172" i="27"/>
  <c r="A172" i="27"/>
  <c r="R171" i="27"/>
  <c r="Q171" i="27"/>
  <c r="P171" i="27"/>
  <c r="O171" i="27"/>
  <c r="N171" i="27"/>
  <c r="M171" i="27"/>
  <c r="L171" i="27"/>
  <c r="K171" i="27"/>
  <c r="J171" i="27"/>
  <c r="I171" i="27"/>
  <c r="H171" i="27"/>
  <c r="G171" i="27"/>
  <c r="F171" i="27"/>
  <c r="E171" i="27"/>
  <c r="D171" i="27"/>
  <c r="C171" i="27"/>
  <c r="B171" i="27"/>
  <c r="A171" i="27"/>
  <c r="R170" i="27"/>
  <c r="Q170" i="27"/>
  <c r="P170" i="27"/>
  <c r="O170" i="27"/>
  <c r="N170" i="27"/>
  <c r="AB106" i="25" s="1"/>
  <c r="M170" i="27"/>
  <c r="L170" i="27"/>
  <c r="K170" i="27"/>
  <c r="J170" i="27"/>
  <c r="I170" i="27"/>
  <c r="H170" i="27"/>
  <c r="G170" i="27"/>
  <c r="F170" i="27"/>
  <c r="T106" i="25" s="1"/>
  <c r="E170" i="27"/>
  <c r="D170" i="27"/>
  <c r="C170" i="27"/>
  <c r="B170" i="27"/>
  <c r="A170" i="27"/>
  <c r="R169" i="27"/>
  <c r="Q169" i="27"/>
  <c r="P169" i="27"/>
  <c r="AD106" i="25" s="1"/>
  <c r="O169" i="27"/>
  <c r="N169" i="27"/>
  <c r="M169" i="27"/>
  <c r="L169" i="27"/>
  <c r="K169" i="27"/>
  <c r="J169" i="27"/>
  <c r="I169" i="27"/>
  <c r="H169" i="27"/>
  <c r="V106" i="25" s="1"/>
  <c r="G169" i="27"/>
  <c r="F169" i="27"/>
  <c r="E169" i="27"/>
  <c r="D169" i="27"/>
  <c r="C169" i="27"/>
  <c r="B169" i="27"/>
  <c r="A169" i="27"/>
  <c r="R168" i="27"/>
  <c r="Q168" i="27"/>
  <c r="P168" i="27"/>
  <c r="O168" i="27"/>
  <c r="AC106" i="25" s="1"/>
  <c r="N168" i="27"/>
  <c r="M168" i="27"/>
  <c r="L168" i="27"/>
  <c r="K168" i="27"/>
  <c r="J168" i="27"/>
  <c r="X106" i="25" s="1"/>
  <c r="I168" i="27"/>
  <c r="H168" i="27"/>
  <c r="G168" i="27"/>
  <c r="U106" i="25" s="1"/>
  <c r="F168" i="27"/>
  <c r="E168" i="27"/>
  <c r="D168" i="27"/>
  <c r="C168" i="27"/>
  <c r="B168" i="27"/>
  <c r="A168" i="27"/>
  <c r="R167" i="27"/>
  <c r="Q167" i="27"/>
  <c r="P167" i="27"/>
  <c r="O167" i="27"/>
  <c r="N167" i="27"/>
  <c r="M167" i="27"/>
  <c r="AA106" i="25" s="1"/>
  <c r="L167" i="27"/>
  <c r="Z106" i="25" s="1"/>
  <c r="K167" i="27"/>
  <c r="J167" i="27"/>
  <c r="I167" i="27"/>
  <c r="W106" i="25" s="1"/>
  <c r="H167" i="27"/>
  <c r="G167" i="27"/>
  <c r="F167" i="27"/>
  <c r="E167" i="27"/>
  <c r="S106" i="25" s="1"/>
  <c r="D167" i="27"/>
  <c r="C167" i="27"/>
  <c r="B167" i="27"/>
  <c r="A167" i="27"/>
  <c r="R166" i="27"/>
  <c r="Q166" i="27"/>
  <c r="P166" i="27"/>
  <c r="O166" i="27"/>
  <c r="N166" i="27"/>
  <c r="AB105" i="25" s="1"/>
  <c r="M166" i="27"/>
  <c r="L166" i="27"/>
  <c r="K166" i="27"/>
  <c r="J166" i="27"/>
  <c r="I166" i="27"/>
  <c r="H166" i="27"/>
  <c r="G166" i="27"/>
  <c r="F166" i="27"/>
  <c r="T105" i="25" s="1"/>
  <c r="E166" i="27"/>
  <c r="D166" i="27"/>
  <c r="C166" i="27"/>
  <c r="B166" i="27"/>
  <c r="A166" i="27"/>
  <c r="R165" i="27"/>
  <c r="Q165" i="27"/>
  <c r="P165" i="27"/>
  <c r="AD105" i="25" s="1"/>
  <c r="O165" i="27"/>
  <c r="N165" i="27"/>
  <c r="M165" i="27"/>
  <c r="AA105" i="25" s="1"/>
  <c r="L165" i="27"/>
  <c r="K165" i="27"/>
  <c r="J165" i="27"/>
  <c r="I165" i="27"/>
  <c r="W105" i="25" s="1"/>
  <c r="H165" i="27"/>
  <c r="V105" i="25" s="1"/>
  <c r="G165" i="27"/>
  <c r="F165" i="27"/>
  <c r="E165" i="27"/>
  <c r="S105" i="25" s="1"/>
  <c r="D165" i="27"/>
  <c r="C165" i="27"/>
  <c r="B165" i="27"/>
  <c r="A165" i="27"/>
  <c r="R164" i="27"/>
  <c r="Q164" i="27"/>
  <c r="P164" i="27"/>
  <c r="O164" i="27"/>
  <c r="AC105" i="25" s="1"/>
  <c r="N164" i="27"/>
  <c r="M164" i="27"/>
  <c r="L164" i="27"/>
  <c r="K164" i="27"/>
  <c r="Y105" i="25" s="1"/>
  <c r="J164" i="27"/>
  <c r="I164" i="27"/>
  <c r="H164" i="27"/>
  <c r="G164" i="27"/>
  <c r="U105" i="25" s="1"/>
  <c r="F164" i="27"/>
  <c r="E164" i="27"/>
  <c r="D164" i="27"/>
  <c r="C164" i="27"/>
  <c r="B164" i="27"/>
  <c r="A164" i="27"/>
  <c r="R163" i="27"/>
  <c r="Q163" i="27"/>
  <c r="P163" i="27"/>
  <c r="O163" i="27"/>
  <c r="N163" i="27"/>
  <c r="M163" i="27"/>
  <c r="L163" i="27"/>
  <c r="K163" i="27"/>
  <c r="J163" i="27"/>
  <c r="I163" i="27"/>
  <c r="H163" i="27"/>
  <c r="G163" i="27"/>
  <c r="F163" i="27"/>
  <c r="E163" i="27"/>
  <c r="D163" i="27"/>
  <c r="C163" i="27"/>
  <c r="B163" i="27"/>
  <c r="A163" i="27"/>
  <c r="R162" i="27"/>
  <c r="Q162" i="27"/>
  <c r="P162" i="27"/>
  <c r="O162" i="27"/>
  <c r="N162" i="27"/>
  <c r="M162" i="27"/>
  <c r="L162" i="27"/>
  <c r="K162" i="27"/>
  <c r="J162" i="27"/>
  <c r="I162" i="27"/>
  <c r="H162" i="27"/>
  <c r="G162" i="27"/>
  <c r="F162" i="27"/>
  <c r="E162" i="27"/>
  <c r="D162" i="27"/>
  <c r="C162" i="27"/>
  <c r="B162" i="27"/>
  <c r="A162" i="27"/>
  <c r="R161" i="27"/>
  <c r="Q161" i="27"/>
  <c r="P161" i="27"/>
  <c r="O161" i="27"/>
  <c r="N161" i="27"/>
  <c r="M161" i="27"/>
  <c r="L161" i="27"/>
  <c r="K161" i="27"/>
  <c r="J161" i="27"/>
  <c r="I161" i="27"/>
  <c r="H161" i="27"/>
  <c r="G161" i="27"/>
  <c r="F161" i="27"/>
  <c r="E161" i="27"/>
  <c r="D161" i="27"/>
  <c r="C161" i="27"/>
  <c r="B161" i="27"/>
  <c r="A161" i="27"/>
  <c r="R160" i="27"/>
  <c r="Q160" i="27"/>
  <c r="P160" i="27"/>
  <c r="O160" i="27"/>
  <c r="N160" i="27"/>
  <c r="M160" i="27"/>
  <c r="L160" i="27"/>
  <c r="K160" i="27"/>
  <c r="J160" i="27"/>
  <c r="I160" i="27"/>
  <c r="H160" i="27"/>
  <c r="G160" i="27"/>
  <c r="F160" i="27"/>
  <c r="E160" i="27"/>
  <c r="D160" i="27"/>
  <c r="C160" i="27"/>
  <c r="B160" i="27"/>
  <c r="A160" i="27"/>
  <c r="R159" i="27"/>
  <c r="Q159" i="27"/>
  <c r="P159" i="27"/>
  <c r="O159" i="27"/>
  <c r="N159" i="27"/>
  <c r="M159" i="27"/>
  <c r="L159" i="27"/>
  <c r="K159" i="27"/>
  <c r="J159" i="27"/>
  <c r="I159" i="27"/>
  <c r="H159" i="27"/>
  <c r="G159" i="27"/>
  <c r="F159" i="27"/>
  <c r="E159" i="27"/>
  <c r="D159" i="27"/>
  <c r="C159" i="27"/>
  <c r="B159" i="27"/>
  <c r="A159" i="27"/>
  <c r="R158" i="27"/>
  <c r="Q158" i="27"/>
  <c r="P158" i="27"/>
  <c r="O158" i="27"/>
  <c r="N158" i="27"/>
  <c r="M158" i="27"/>
  <c r="L158" i="27"/>
  <c r="K158" i="27"/>
  <c r="J158" i="27"/>
  <c r="I158" i="27"/>
  <c r="H158" i="27"/>
  <c r="G158" i="27"/>
  <c r="F158" i="27"/>
  <c r="E158" i="27"/>
  <c r="D158" i="27"/>
  <c r="C158" i="27"/>
  <c r="B158" i="27"/>
  <c r="A158" i="27"/>
  <c r="R157" i="27"/>
  <c r="Q157" i="27"/>
  <c r="P157" i="27"/>
  <c r="O157" i="27"/>
  <c r="N157" i="27"/>
  <c r="M157" i="27"/>
  <c r="L157" i="27"/>
  <c r="K157" i="27"/>
  <c r="J157" i="27"/>
  <c r="I157" i="27"/>
  <c r="H157" i="27"/>
  <c r="G157" i="27"/>
  <c r="F157" i="27"/>
  <c r="E157" i="27"/>
  <c r="D157" i="27"/>
  <c r="C157" i="27"/>
  <c r="B157" i="27"/>
  <c r="A157" i="27"/>
  <c r="R156" i="27"/>
  <c r="Q156" i="27"/>
  <c r="P156" i="27"/>
  <c r="O156" i="27"/>
  <c r="N156" i="27"/>
  <c r="M156" i="27"/>
  <c r="L156" i="27"/>
  <c r="K156" i="27"/>
  <c r="J156" i="27"/>
  <c r="I156" i="27"/>
  <c r="H156" i="27"/>
  <c r="G156" i="27"/>
  <c r="F156" i="27"/>
  <c r="E156" i="27"/>
  <c r="D156" i="27"/>
  <c r="C156" i="27"/>
  <c r="B156" i="27"/>
  <c r="A156" i="27"/>
  <c r="R155" i="27"/>
  <c r="Q155" i="27"/>
  <c r="P155" i="27"/>
  <c r="O155" i="27"/>
  <c r="N155" i="27"/>
  <c r="M155" i="27"/>
  <c r="L155" i="27"/>
  <c r="K155" i="27"/>
  <c r="J155" i="27"/>
  <c r="I155" i="27"/>
  <c r="H155" i="27"/>
  <c r="G155" i="27"/>
  <c r="F155" i="27"/>
  <c r="E155" i="27"/>
  <c r="D155" i="27"/>
  <c r="C155" i="27"/>
  <c r="B155" i="27"/>
  <c r="A155" i="27"/>
  <c r="R154" i="27"/>
  <c r="Q154" i="27"/>
  <c r="P154" i="27"/>
  <c r="O154" i="27"/>
  <c r="N154" i="27"/>
  <c r="AB104" i="25" s="1"/>
  <c r="M154" i="27"/>
  <c r="L154" i="27"/>
  <c r="K154" i="27"/>
  <c r="J154" i="27"/>
  <c r="I154" i="27"/>
  <c r="H154" i="27"/>
  <c r="G154" i="27"/>
  <c r="F154" i="27"/>
  <c r="T104" i="25" s="1"/>
  <c r="E154" i="27"/>
  <c r="D154" i="27"/>
  <c r="C154" i="27"/>
  <c r="B154" i="27"/>
  <c r="A154" i="27"/>
  <c r="R153" i="27"/>
  <c r="Q153" i="27"/>
  <c r="P153" i="27"/>
  <c r="AD104" i="25" s="1"/>
  <c r="O153" i="27"/>
  <c r="N153" i="27"/>
  <c r="M153" i="27"/>
  <c r="L153" i="27"/>
  <c r="K153" i="27"/>
  <c r="J153" i="27"/>
  <c r="I153" i="27"/>
  <c r="H153" i="27"/>
  <c r="V104" i="25" s="1"/>
  <c r="G153" i="27"/>
  <c r="F153" i="27"/>
  <c r="E153" i="27"/>
  <c r="D153" i="27"/>
  <c r="C153" i="27"/>
  <c r="B153" i="27"/>
  <c r="A153" i="27"/>
  <c r="R152" i="27"/>
  <c r="Q152" i="27"/>
  <c r="P152" i="27"/>
  <c r="O152" i="27"/>
  <c r="N152" i="27"/>
  <c r="M152" i="27"/>
  <c r="L152" i="27"/>
  <c r="K152" i="27"/>
  <c r="Y104" i="25" s="1"/>
  <c r="J152" i="27"/>
  <c r="X104" i="25" s="1"/>
  <c r="I152" i="27"/>
  <c r="H152" i="27"/>
  <c r="G152" i="27"/>
  <c r="U104" i="25" s="1"/>
  <c r="F152" i="27"/>
  <c r="E152" i="27"/>
  <c r="D152" i="27"/>
  <c r="C152" i="27"/>
  <c r="B152" i="27"/>
  <c r="A152" i="27"/>
  <c r="R151" i="27"/>
  <c r="Q151" i="27"/>
  <c r="P151" i="27"/>
  <c r="O151" i="27"/>
  <c r="N151" i="27"/>
  <c r="M151" i="27"/>
  <c r="AA104" i="25" s="1"/>
  <c r="L151" i="27"/>
  <c r="Z104" i="25" s="1"/>
  <c r="K151" i="27"/>
  <c r="J151" i="27"/>
  <c r="I151" i="27"/>
  <c r="W104" i="25" s="1"/>
  <c r="H151" i="27"/>
  <c r="G151" i="27"/>
  <c r="F151" i="27"/>
  <c r="E151" i="27"/>
  <c r="S104" i="25" s="1"/>
  <c r="D151" i="27"/>
  <c r="C151" i="27"/>
  <c r="B151" i="27"/>
  <c r="A151" i="27"/>
  <c r="R150" i="27"/>
  <c r="Q150" i="27"/>
  <c r="P150" i="27"/>
  <c r="O150" i="27"/>
  <c r="N150" i="27"/>
  <c r="M150" i="27"/>
  <c r="L150" i="27"/>
  <c r="K150" i="27"/>
  <c r="J150" i="27"/>
  <c r="I150" i="27"/>
  <c r="H150" i="27"/>
  <c r="G150" i="27"/>
  <c r="F150" i="27"/>
  <c r="E150" i="27"/>
  <c r="D150" i="27"/>
  <c r="C150" i="27"/>
  <c r="B150" i="27"/>
  <c r="A150" i="27"/>
  <c r="R149" i="27"/>
  <c r="Q149" i="27"/>
  <c r="P149" i="27"/>
  <c r="AD103" i="25" s="1"/>
  <c r="O149" i="27"/>
  <c r="N149" i="27"/>
  <c r="M149" i="27"/>
  <c r="L149" i="27"/>
  <c r="K149" i="27"/>
  <c r="J149" i="27"/>
  <c r="I149" i="27"/>
  <c r="H149" i="27"/>
  <c r="V103" i="25" s="1"/>
  <c r="G149" i="27"/>
  <c r="F149" i="27"/>
  <c r="E149" i="27"/>
  <c r="D149" i="27"/>
  <c r="C149" i="27"/>
  <c r="B149" i="27"/>
  <c r="A149" i="27"/>
  <c r="R148" i="27"/>
  <c r="Q148" i="27"/>
  <c r="P148" i="27"/>
  <c r="O148" i="27"/>
  <c r="AC103" i="25" s="1"/>
  <c r="N148" i="27"/>
  <c r="M148" i="27"/>
  <c r="L148" i="27"/>
  <c r="K148" i="27"/>
  <c r="J148" i="27"/>
  <c r="X103" i="25" s="1"/>
  <c r="I148" i="27"/>
  <c r="H148" i="27"/>
  <c r="G148" i="27"/>
  <c r="U103" i="25" s="1"/>
  <c r="F148" i="27"/>
  <c r="E148" i="27"/>
  <c r="D148" i="27"/>
  <c r="C148" i="27"/>
  <c r="B148" i="27"/>
  <c r="A148" i="27"/>
  <c r="R147" i="27"/>
  <c r="Q147" i="27"/>
  <c r="P147" i="27"/>
  <c r="O147" i="27"/>
  <c r="N147" i="27"/>
  <c r="M147" i="27"/>
  <c r="AA103" i="25" s="1"/>
  <c r="L147" i="27"/>
  <c r="Z103" i="25" s="1"/>
  <c r="K147" i="27"/>
  <c r="J147" i="27"/>
  <c r="I147" i="27"/>
  <c r="H147" i="27"/>
  <c r="G147" i="27"/>
  <c r="F147" i="27"/>
  <c r="E147" i="27"/>
  <c r="S103" i="25" s="1"/>
  <c r="D147" i="27"/>
  <c r="C147" i="27"/>
  <c r="B147" i="27"/>
  <c r="A147" i="27"/>
  <c r="R146" i="27"/>
  <c r="Q146" i="27"/>
  <c r="P146" i="27"/>
  <c r="O146" i="27"/>
  <c r="N146" i="27"/>
  <c r="M146" i="27"/>
  <c r="L146" i="27"/>
  <c r="K146" i="27"/>
  <c r="J146" i="27"/>
  <c r="I146" i="27"/>
  <c r="H146" i="27"/>
  <c r="G146" i="27"/>
  <c r="F146" i="27"/>
  <c r="E146" i="27"/>
  <c r="D146" i="27"/>
  <c r="C146" i="27"/>
  <c r="B146" i="27"/>
  <c r="A146" i="27"/>
  <c r="L145" i="27"/>
  <c r="K145" i="27"/>
  <c r="J145" i="27"/>
  <c r="I145" i="27"/>
  <c r="O144" i="27"/>
  <c r="D141" i="27"/>
  <c r="C141" i="27"/>
  <c r="B141" i="27"/>
  <c r="A141" i="27"/>
  <c r="D140" i="27"/>
  <c r="C140" i="27"/>
  <c r="B140" i="27"/>
  <c r="A140" i="27"/>
  <c r="D138" i="27"/>
  <c r="D207" i="27" s="1"/>
  <c r="A138" i="27"/>
  <c r="A207" i="27" s="1"/>
  <c r="D137" i="27"/>
  <c r="D206" i="27" s="1"/>
  <c r="A137" i="27"/>
  <c r="A206" i="27" s="1"/>
  <c r="D136" i="27"/>
  <c r="D205" i="27" s="1"/>
  <c r="A136" i="27"/>
  <c r="A205" i="27" s="1"/>
  <c r="D135" i="27"/>
  <c r="C135" i="27"/>
  <c r="B135" i="27"/>
  <c r="A135" i="27"/>
  <c r="D134" i="27"/>
  <c r="C134" i="27"/>
  <c r="B134" i="27"/>
  <c r="A134" i="27"/>
  <c r="D133" i="27"/>
  <c r="C133" i="27"/>
  <c r="B133" i="27"/>
  <c r="A133" i="27"/>
  <c r="D132" i="27"/>
  <c r="C132" i="27"/>
  <c r="B132" i="27"/>
  <c r="A132" i="27"/>
  <c r="D131" i="27"/>
  <c r="C131" i="27"/>
  <c r="B131" i="27"/>
  <c r="A131" i="27"/>
  <c r="D130" i="27"/>
  <c r="C130" i="27"/>
  <c r="B130" i="27"/>
  <c r="A130" i="27"/>
  <c r="D129" i="27"/>
  <c r="C129" i="27"/>
  <c r="B129" i="27"/>
  <c r="A129" i="27"/>
  <c r="D128" i="27"/>
  <c r="C128" i="27"/>
  <c r="B128" i="27"/>
  <c r="A128" i="27"/>
  <c r="B127" i="27"/>
  <c r="C126" i="27"/>
  <c r="B126" i="27"/>
  <c r="A126" i="27"/>
  <c r="D125" i="27"/>
  <c r="C125" i="27"/>
  <c r="B125" i="27"/>
  <c r="A125" i="27"/>
  <c r="D124" i="27"/>
  <c r="C124" i="27"/>
  <c r="B124" i="27"/>
  <c r="A124" i="27"/>
  <c r="D123" i="27"/>
  <c r="C123" i="27"/>
  <c r="B123" i="27"/>
  <c r="A123" i="27"/>
  <c r="D122" i="27"/>
  <c r="C122" i="27"/>
  <c r="B122" i="27"/>
  <c r="A122" i="27"/>
  <c r="D121" i="27"/>
  <c r="C121" i="27"/>
  <c r="B121" i="27"/>
  <c r="A121" i="27"/>
  <c r="D120" i="27"/>
  <c r="C120" i="27"/>
  <c r="B120" i="27"/>
  <c r="A120" i="27"/>
  <c r="A119" i="27"/>
  <c r="D118" i="27"/>
  <c r="C118" i="27"/>
  <c r="B118" i="27"/>
  <c r="A118" i="27"/>
  <c r="D116" i="27"/>
  <c r="C116" i="27"/>
  <c r="B116" i="27"/>
  <c r="A116" i="27"/>
  <c r="D115" i="27"/>
  <c r="C115" i="27"/>
  <c r="B115" i="27"/>
  <c r="A115" i="27"/>
  <c r="D114" i="27"/>
  <c r="C114" i="27"/>
  <c r="B114" i="27"/>
  <c r="A114" i="27"/>
  <c r="D113" i="27"/>
  <c r="C113" i="27"/>
  <c r="B113" i="27"/>
  <c r="A113" i="27"/>
  <c r="D112" i="27"/>
  <c r="C112" i="27"/>
  <c r="B112" i="27"/>
  <c r="A112" i="27"/>
  <c r="D111" i="27"/>
  <c r="C111" i="27"/>
  <c r="B111" i="27"/>
  <c r="A111" i="27"/>
  <c r="D110" i="27"/>
  <c r="C110" i="27"/>
  <c r="B110" i="27"/>
  <c r="A110" i="27"/>
  <c r="D109" i="27"/>
  <c r="C109" i="27"/>
  <c r="B109" i="27"/>
  <c r="A109" i="27"/>
  <c r="D108" i="27"/>
  <c r="C108" i="27"/>
  <c r="B108" i="27"/>
  <c r="A108" i="27"/>
  <c r="D107" i="27"/>
  <c r="C107" i="27"/>
  <c r="B107" i="27"/>
  <c r="A107"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N76" i="27"/>
  <c r="N145" i="27" s="1"/>
  <c r="M76" i="27"/>
  <c r="M145" i="27" s="1"/>
  <c r="L76" i="27"/>
  <c r="K76" i="27"/>
  <c r="J76" i="27"/>
  <c r="I76" i="27"/>
  <c r="O75" i="27"/>
  <c r="P72" i="27"/>
  <c r="O72" i="27"/>
  <c r="M69" i="25" s="1"/>
  <c r="M72" i="27"/>
  <c r="K69" i="25" s="1"/>
  <c r="L72" i="27"/>
  <c r="K72" i="27"/>
  <c r="I69" i="25" s="1"/>
  <c r="J72" i="27"/>
  <c r="H69" i="25" s="1"/>
  <c r="I72" i="27"/>
  <c r="G69" i="25" s="1"/>
  <c r="H72" i="27"/>
  <c r="F69" i="25" s="1"/>
  <c r="G72" i="27"/>
  <c r="F72" i="27"/>
  <c r="D69" i="25" s="1"/>
  <c r="E72" i="27"/>
  <c r="C69" i="25" s="1"/>
  <c r="O6" i="27"/>
  <c r="A6" i="27"/>
  <c r="A2" i="27"/>
  <c r="A1" i="27"/>
  <c r="P69" i="26"/>
  <c r="O69" i="26"/>
  <c r="N69" i="26"/>
  <c r="M69" i="26"/>
  <c r="L69" i="26"/>
  <c r="K69" i="26"/>
  <c r="K70" i="26" s="1"/>
  <c r="Y72" i="25" s="1"/>
  <c r="J69" i="26"/>
  <c r="I69" i="26"/>
  <c r="H69" i="26"/>
  <c r="G69" i="26"/>
  <c r="F69" i="26"/>
  <c r="E69" i="26"/>
  <c r="B69" i="26"/>
  <c r="A69" i="26"/>
  <c r="D68" i="26"/>
  <c r="C68" i="26"/>
  <c r="B68" i="26"/>
  <c r="A68" i="26"/>
  <c r="P67" i="26"/>
  <c r="O67" i="26"/>
  <c r="N67" i="26"/>
  <c r="M67" i="26"/>
  <c r="L67" i="26"/>
  <c r="K67" i="26"/>
  <c r="J67" i="26"/>
  <c r="I67" i="26"/>
  <c r="H67" i="26"/>
  <c r="G67" i="26"/>
  <c r="F67" i="26"/>
  <c r="E67" i="26"/>
  <c r="AL23" i="26" s="1"/>
  <c r="D67" i="26"/>
  <c r="C67" i="26"/>
  <c r="B67" i="26"/>
  <c r="A67" i="26"/>
  <c r="P66" i="26"/>
  <c r="O66" i="26"/>
  <c r="N66" i="26"/>
  <c r="M66" i="26"/>
  <c r="L66" i="26"/>
  <c r="K66" i="26"/>
  <c r="J66" i="26"/>
  <c r="I66" i="26"/>
  <c r="H66" i="26"/>
  <c r="G66" i="26"/>
  <c r="F66" i="26"/>
  <c r="E66" i="26"/>
  <c r="AL22" i="26" s="1"/>
  <c r="D66" i="26"/>
  <c r="C66" i="26"/>
  <c r="B66" i="26"/>
  <c r="A66" i="26"/>
  <c r="P65" i="26"/>
  <c r="O65" i="26"/>
  <c r="N65" i="26"/>
  <c r="M65" i="26"/>
  <c r="L65" i="26"/>
  <c r="K65" i="26"/>
  <c r="J65" i="26"/>
  <c r="I65" i="26"/>
  <c r="H65" i="26"/>
  <c r="G65" i="26"/>
  <c r="F65" i="26"/>
  <c r="E65" i="26"/>
  <c r="AL21" i="26" s="1"/>
  <c r="D65" i="26"/>
  <c r="C65" i="26"/>
  <c r="B65" i="26"/>
  <c r="A65" i="26"/>
  <c r="P64" i="26"/>
  <c r="O64" i="26"/>
  <c r="N64" i="26"/>
  <c r="M64" i="26"/>
  <c r="AA176" i="25" s="1"/>
  <c r="L64" i="26"/>
  <c r="K64" i="26"/>
  <c r="J64" i="26"/>
  <c r="I64" i="26"/>
  <c r="H64" i="26"/>
  <c r="G64" i="26"/>
  <c r="U176" i="25" s="1"/>
  <c r="F64" i="26"/>
  <c r="E64" i="26"/>
  <c r="D64" i="26"/>
  <c r="C64" i="26"/>
  <c r="B64" i="26"/>
  <c r="A64" i="26"/>
  <c r="P63" i="26"/>
  <c r="O63" i="26"/>
  <c r="AC175" i="25" s="1"/>
  <c r="N63" i="26"/>
  <c r="AB175" i="25" s="1"/>
  <c r="M63" i="26"/>
  <c r="AA175" i="25" s="1"/>
  <c r="L63" i="26"/>
  <c r="Z175" i="25" s="1"/>
  <c r="K63" i="26"/>
  <c r="J63" i="26"/>
  <c r="I63" i="26"/>
  <c r="H63" i="26"/>
  <c r="V175" i="25"/>
  <c r="G63" i="26"/>
  <c r="U175" i="25"/>
  <c r="F63" i="26"/>
  <c r="T175" i="25"/>
  <c r="E63" i="26"/>
  <c r="D63" i="26"/>
  <c r="C63" i="26"/>
  <c r="B63" i="26"/>
  <c r="A63" i="26"/>
  <c r="P62" i="26"/>
  <c r="O62" i="26"/>
  <c r="N62" i="26"/>
  <c r="M62" i="26"/>
  <c r="L62" i="26"/>
  <c r="K62" i="26"/>
  <c r="J62" i="26"/>
  <c r="I62" i="26"/>
  <c r="H62" i="26"/>
  <c r="G62" i="26"/>
  <c r="F62" i="26"/>
  <c r="E62" i="26"/>
  <c r="D62" i="26"/>
  <c r="C62" i="26"/>
  <c r="B62" i="26"/>
  <c r="A62" i="26"/>
  <c r="P61" i="26"/>
  <c r="O61" i="26"/>
  <c r="N61" i="26"/>
  <c r="M61" i="26"/>
  <c r="L61" i="26"/>
  <c r="K61" i="26"/>
  <c r="J61" i="26"/>
  <c r="I61" i="26"/>
  <c r="H61" i="26"/>
  <c r="G61" i="26"/>
  <c r="F61" i="26"/>
  <c r="E61" i="26"/>
  <c r="D61" i="26"/>
  <c r="C61" i="26"/>
  <c r="B61" i="26"/>
  <c r="A61" i="26"/>
  <c r="P60" i="26"/>
  <c r="O60" i="26"/>
  <c r="N60" i="26"/>
  <c r="M60" i="26"/>
  <c r="L60" i="26"/>
  <c r="K60" i="26"/>
  <c r="J60" i="26"/>
  <c r="I60" i="26"/>
  <c r="H60" i="26"/>
  <c r="G60" i="26"/>
  <c r="F60" i="26"/>
  <c r="E60" i="26"/>
  <c r="D60" i="26"/>
  <c r="C60" i="26"/>
  <c r="B60" i="26"/>
  <c r="A60" i="26"/>
  <c r="P59" i="26"/>
  <c r="AD174" i="25" s="1"/>
  <c r="O59" i="26"/>
  <c r="N59" i="26"/>
  <c r="M59" i="26"/>
  <c r="L59" i="26"/>
  <c r="K59" i="26"/>
  <c r="J59" i="26"/>
  <c r="I59" i="26"/>
  <c r="H59" i="26"/>
  <c r="V174" i="25" s="1"/>
  <c r="G59" i="26"/>
  <c r="F59" i="26"/>
  <c r="E59" i="26"/>
  <c r="D59" i="26"/>
  <c r="C59" i="26"/>
  <c r="B59" i="26"/>
  <c r="A59" i="26"/>
  <c r="P58" i="26"/>
  <c r="AD173" i="25" s="1"/>
  <c r="O58" i="26"/>
  <c r="AC173" i="25" s="1"/>
  <c r="N58" i="26"/>
  <c r="AB173" i="25" s="1"/>
  <c r="M58" i="26"/>
  <c r="L58" i="26"/>
  <c r="Z173" i="25" s="1"/>
  <c r="K58" i="26"/>
  <c r="J58" i="26"/>
  <c r="I58" i="26"/>
  <c r="H58" i="26"/>
  <c r="V173" i="25" s="1"/>
  <c r="G58" i="26"/>
  <c r="U173" i="25" s="1"/>
  <c r="F58" i="26"/>
  <c r="T173" i="25" s="1"/>
  <c r="E58" i="26"/>
  <c r="D58" i="26"/>
  <c r="C58" i="26"/>
  <c r="B58" i="26"/>
  <c r="A58" i="26"/>
  <c r="P57" i="26"/>
  <c r="O57" i="26"/>
  <c r="N57" i="26"/>
  <c r="M57" i="26"/>
  <c r="L57" i="26"/>
  <c r="K57" i="26"/>
  <c r="J57" i="26"/>
  <c r="I57" i="26"/>
  <c r="H57" i="26"/>
  <c r="G57" i="26"/>
  <c r="F57" i="26"/>
  <c r="E57" i="26"/>
  <c r="D57" i="26"/>
  <c r="C57" i="26"/>
  <c r="B57" i="26"/>
  <c r="A57" i="26"/>
  <c r="P56" i="26"/>
  <c r="O56" i="26"/>
  <c r="N56" i="26"/>
  <c r="M56" i="26"/>
  <c r="L56" i="26"/>
  <c r="K56" i="26"/>
  <c r="J56" i="26"/>
  <c r="I56" i="26"/>
  <c r="H56" i="26"/>
  <c r="G56" i="26"/>
  <c r="F56" i="26"/>
  <c r="E56" i="26"/>
  <c r="D56" i="26"/>
  <c r="C56" i="26"/>
  <c r="B56" i="26"/>
  <c r="A56" i="26"/>
  <c r="P55" i="26"/>
  <c r="O55" i="26"/>
  <c r="N55" i="26"/>
  <c r="M55" i="26"/>
  <c r="L55" i="26"/>
  <c r="K55" i="26"/>
  <c r="J55" i="26"/>
  <c r="I55" i="26"/>
  <c r="H55" i="26"/>
  <c r="G55" i="26"/>
  <c r="F55" i="26"/>
  <c r="E55" i="26"/>
  <c r="D55" i="26"/>
  <c r="C55" i="26"/>
  <c r="B55" i="26"/>
  <c r="A55" i="26"/>
  <c r="P54" i="26"/>
  <c r="O54" i="26"/>
  <c r="N54" i="26"/>
  <c r="M54" i="26"/>
  <c r="L54" i="26"/>
  <c r="K54" i="26"/>
  <c r="J54" i="26"/>
  <c r="I54" i="26"/>
  <c r="H54" i="26"/>
  <c r="G54" i="26"/>
  <c r="F54" i="26"/>
  <c r="E54" i="26"/>
  <c r="D54" i="26"/>
  <c r="C54" i="26"/>
  <c r="B54" i="26"/>
  <c r="A54" i="26"/>
  <c r="P53" i="26"/>
  <c r="O53" i="26"/>
  <c r="N53" i="26"/>
  <c r="M53" i="26"/>
  <c r="L53" i="26"/>
  <c r="K53" i="26"/>
  <c r="J53" i="26"/>
  <c r="I53" i="26"/>
  <c r="H53" i="26"/>
  <c r="V172" i="25" s="1"/>
  <c r="V177" i="25" s="1"/>
  <c r="G53" i="26"/>
  <c r="F53" i="26"/>
  <c r="E53" i="26"/>
  <c r="D53" i="26"/>
  <c r="C53" i="26"/>
  <c r="B53" i="26"/>
  <c r="A53" i="26"/>
  <c r="N52" i="26"/>
  <c r="M52" i="26"/>
  <c r="L52" i="26"/>
  <c r="K52" i="26"/>
  <c r="J52" i="26"/>
  <c r="I52" i="26"/>
  <c r="O51" i="26"/>
  <c r="A48" i="26"/>
  <c r="A70" i="26" s="1"/>
  <c r="B47" i="26"/>
  <c r="A47" i="26"/>
  <c r="D46" i="26"/>
  <c r="C46" i="26"/>
  <c r="B46" i="26"/>
  <c r="A46" i="26"/>
  <c r="D45" i="26"/>
  <c r="C45" i="26"/>
  <c r="B45" i="26"/>
  <c r="A45" i="26"/>
  <c r="D44" i="26"/>
  <c r="C44" i="26"/>
  <c r="B44" i="26"/>
  <c r="A44" i="26"/>
  <c r="D43" i="26"/>
  <c r="C43" i="26"/>
  <c r="B43" i="26"/>
  <c r="A43" i="26"/>
  <c r="D42" i="26"/>
  <c r="C42" i="26"/>
  <c r="B42" i="26"/>
  <c r="A42" i="26"/>
  <c r="D41" i="26"/>
  <c r="C41" i="26"/>
  <c r="B41" i="26"/>
  <c r="A41" i="26"/>
  <c r="D40" i="26"/>
  <c r="C40" i="26"/>
  <c r="B40" i="26"/>
  <c r="A40" i="26"/>
  <c r="D39" i="26"/>
  <c r="C39" i="26"/>
  <c r="B39" i="26"/>
  <c r="A39" i="26"/>
  <c r="D38" i="26"/>
  <c r="C38" i="26"/>
  <c r="B38" i="26"/>
  <c r="A38" i="26"/>
  <c r="D37" i="26"/>
  <c r="C37" i="26"/>
  <c r="B37" i="26"/>
  <c r="A37" i="26"/>
  <c r="D36" i="26"/>
  <c r="C36" i="26"/>
  <c r="B36" i="26"/>
  <c r="A36" i="26"/>
  <c r="D35" i="26"/>
  <c r="C35" i="26"/>
  <c r="B35" i="26"/>
  <c r="A35" i="26"/>
  <c r="D34" i="26"/>
  <c r="C34" i="26"/>
  <c r="B34" i="26"/>
  <c r="A34" i="26"/>
  <c r="D33" i="26"/>
  <c r="C33" i="26"/>
  <c r="B33" i="26"/>
  <c r="A33" i="26"/>
  <c r="D32" i="26"/>
  <c r="C32" i="26"/>
  <c r="B32" i="26"/>
  <c r="A32" i="26"/>
  <c r="D31" i="26"/>
  <c r="C31" i="26"/>
  <c r="B31" i="26"/>
  <c r="A31" i="26"/>
  <c r="N30" i="26"/>
  <c r="M30" i="26"/>
  <c r="L30" i="26"/>
  <c r="K30" i="26"/>
  <c r="J30" i="26"/>
  <c r="I30" i="26"/>
  <c r="O29" i="26"/>
  <c r="R26" i="26"/>
  <c r="P178" i="25" s="1"/>
  <c r="Q26" i="26"/>
  <c r="P26" i="26"/>
  <c r="O26" i="26"/>
  <c r="M72" i="25" s="1"/>
  <c r="M26" i="26"/>
  <c r="K72" i="25" s="1"/>
  <c r="L26" i="26"/>
  <c r="K26" i="26"/>
  <c r="I72" i="25" s="1"/>
  <c r="J26" i="26"/>
  <c r="I26" i="26"/>
  <c r="G72" i="25" s="1"/>
  <c r="H26" i="26"/>
  <c r="G26" i="26"/>
  <c r="F26" i="26"/>
  <c r="D72" i="25" s="1"/>
  <c r="E26" i="26"/>
  <c r="AM21" i="26"/>
  <c r="AO20" i="26"/>
  <c r="O7" i="26"/>
  <c r="A7" i="26"/>
  <c r="A29" i="26" s="1"/>
  <c r="A51" i="26" s="1"/>
  <c r="A2" i="26"/>
  <c r="A1" i="26"/>
  <c r="Z284" i="25"/>
  <c r="Y284" i="25"/>
  <c r="W284" i="25"/>
  <c r="V284" i="25"/>
  <c r="U284" i="25"/>
  <c r="T284" i="25"/>
  <c r="S284" i="25"/>
  <c r="J284" i="25"/>
  <c r="I284" i="25"/>
  <c r="H284" i="25"/>
  <c r="G284" i="25"/>
  <c r="F284" i="25"/>
  <c r="E284" i="25"/>
  <c r="D284" i="25"/>
  <c r="C284" i="25"/>
  <c r="Z283" i="25"/>
  <c r="Y283" i="25"/>
  <c r="X283" i="25"/>
  <c r="W283" i="25"/>
  <c r="V283" i="25"/>
  <c r="U283" i="25"/>
  <c r="T283" i="25"/>
  <c r="S283" i="25"/>
  <c r="J283" i="25"/>
  <c r="I283" i="25"/>
  <c r="H283" i="25"/>
  <c r="G283" i="25"/>
  <c r="F283" i="25"/>
  <c r="E283" i="25"/>
  <c r="D283" i="25"/>
  <c r="C283" i="25"/>
  <c r="Z282" i="25"/>
  <c r="Y282" i="25"/>
  <c r="V282" i="25"/>
  <c r="U282" i="25"/>
  <c r="T282" i="25"/>
  <c r="S282" i="25"/>
  <c r="F282" i="25"/>
  <c r="E282" i="25"/>
  <c r="D282" i="25"/>
  <c r="C282" i="25"/>
  <c r="AB281" i="25"/>
  <c r="V281" i="25"/>
  <c r="U281" i="25"/>
  <c r="L281" i="25"/>
  <c r="K281" i="25"/>
  <c r="J281" i="25"/>
  <c r="I281" i="25"/>
  <c r="H281" i="25"/>
  <c r="G281" i="25"/>
  <c r="F281" i="25"/>
  <c r="E281" i="25"/>
  <c r="D281" i="25"/>
  <c r="C281" i="25"/>
  <c r="AA280" i="25"/>
  <c r="L280" i="25"/>
  <c r="K280" i="25"/>
  <c r="J280" i="25"/>
  <c r="I280" i="25"/>
  <c r="H280" i="25"/>
  <c r="H285" i="25" s="1"/>
  <c r="G280" i="25"/>
  <c r="F280" i="25"/>
  <c r="E280" i="25"/>
  <c r="D280" i="25"/>
  <c r="C280" i="25"/>
  <c r="Z279" i="25"/>
  <c r="Y279" i="25"/>
  <c r="L279" i="25"/>
  <c r="K279" i="25"/>
  <c r="J279" i="25"/>
  <c r="I279" i="25"/>
  <c r="H279" i="25"/>
  <c r="G279" i="25"/>
  <c r="F279" i="25"/>
  <c r="E279" i="25"/>
  <c r="D279" i="25"/>
  <c r="C279" i="25"/>
  <c r="AB278" i="25"/>
  <c r="AA278" i="25"/>
  <c r="Z278" i="25"/>
  <c r="Y278" i="25"/>
  <c r="X278" i="25"/>
  <c r="S278" i="25"/>
  <c r="L278" i="25"/>
  <c r="K278" i="25"/>
  <c r="J278" i="25"/>
  <c r="I278" i="25"/>
  <c r="H278" i="25"/>
  <c r="G278" i="25"/>
  <c r="F278" i="25"/>
  <c r="E278" i="25"/>
  <c r="D278" i="25"/>
  <c r="D285" i="25" s="1"/>
  <c r="C278" i="25"/>
  <c r="S275" i="25"/>
  <c r="Z246" i="25"/>
  <c r="Y246" i="25"/>
  <c r="X246" i="25"/>
  <c r="W246" i="25"/>
  <c r="V246" i="25"/>
  <c r="U246" i="25"/>
  <c r="T246" i="25"/>
  <c r="S246" i="25"/>
  <c r="P246" i="25"/>
  <c r="O246" i="25"/>
  <c r="N246" i="25"/>
  <c r="M246" i="25"/>
  <c r="L246" i="25"/>
  <c r="K246" i="25"/>
  <c r="J246" i="25"/>
  <c r="I246" i="25"/>
  <c r="H246" i="25"/>
  <c r="G246" i="25"/>
  <c r="F246" i="25"/>
  <c r="E246" i="25"/>
  <c r="D246" i="25"/>
  <c r="C246" i="25"/>
  <c r="AE245" i="25"/>
  <c r="AD245" i="25"/>
  <c r="AA245" i="25"/>
  <c r="Z245" i="25"/>
  <c r="W245" i="25"/>
  <c r="V245" i="25"/>
  <c r="S245" i="25"/>
  <c r="P245" i="25"/>
  <c r="O245" i="25"/>
  <c r="N245" i="25"/>
  <c r="M245" i="25"/>
  <c r="L245" i="25"/>
  <c r="K245" i="25"/>
  <c r="J245" i="25"/>
  <c r="I245" i="25"/>
  <c r="H245" i="25"/>
  <c r="G245" i="25"/>
  <c r="F245" i="25"/>
  <c r="E245" i="25"/>
  <c r="D245" i="25"/>
  <c r="C245" i="25"/>
  <c r="AA244" i="25"/>
  <c r="S244" i="25"/>
  <c r="O244" i="25"/>
  <c r="N244" i="25"/>
  <c r="M244" i="25"/>
  <c r="L244" i="25"/>
  <c r="K244" i="25"/>
  <c r="J244" i="25"/>
  <c r="I244" i="25"/>
  <c r="H244" i="25"/>
  <c r="G244" i="25"/>
  <c r="F244" i="25"/>
  <c r="E244" i="25"/>
  <c r="D244" i="25"/>
  <c r="C244" i="25"/>
  <c r="S241" i="25"/>
  <c r="AD210" i="25"/>
  <c r="AA210" i="25"/>
  <c r="Z210" i="25"/>
  <c r="Y210" i="25"/>
  <c r="X210" i="25"/>
  <c r="W210" i="25"/>
  <c r="V210" i="25"/>
  <c r="T210" i="25"/>
  <c r="S210" i="25"/>
  <c r="M210" i="25"/>
  <c r="L210" i="25"/>
  <c r="K210" i="25"/>
  <c r="J210" i="25"/>
  <c r="I210" i="25"/>
  <c r="H210" i="25"/>
  <c r="G210" i="25"/>
  <c r="F210" i="25"/>
  <c r="E210" i="25"/>
  <c r="D210" i="25"/>
  <c r="C210" i="25"/>
  <c r="AD209" i="25"/>
  <c r="AC209" i="25"/>
  <c r="AB209" i="25"/>
  <c r="Z209" i="25"/>
  <c r="Y209" i="25"/>
  <c r="X209" i="25"/>
  <c r="V209" i="25"/>
  <c r="U209" i="25"/>
  <c r="T209" i="25"/>
  <c r="M209" i="25"/>
  <c r="L209" i="25"/>
  <c r="K209" i="25"/>
  <c r="K212" i="25" s="1"/>
  <c r="J209" i="25"/>
  <c r="I209" i="25"/>
  <c r="H209" i="25"/>
  <c r="G209" i="25"/>
  <c r="F209" i="25"/>
  <c r="E209" i="25"/>
  <c r="D209" i="25"/>
  <c r="C209" i="25"/>
  <c r="C212" i="25" s="1"/>
  <c r="AE208" i="25"/>
  <c r="AC208" i="25"/>
  <c r="AA208" i="25"/>
  <c r="Y208" i="25"/>
  <c r="W208" i="25"/>
  <c r="U208" i="25"/>
  <c r="S208" i="25"/>
  <c r="P208" i="25"/>
  <c r="P212" i="25" s="1"/>
  <c r="O208" i="25"/>
  <c r="M208" i="25"/>
  <c r="L208" i="25"/>
  <c r="K208" i="25"/>
  <c r="J208" i="25"/>
  <c r="I208" i="25"/>
  <c r="H208" i="25"/>
  <c r="G208" i="25"/>
  <c r="F208" i="25"/>
  <c r="E208" i="25"/>
  <c r="D208" i="25"/>
  <c r="C208" i="25"/>
  <c r="AD207" i="25"/>
  <c r="Z207" i="25"/>
  <c r="X207" i="25"/>
  <c r="V207" i="25"/>
  <c r="P207" i="25"/>
  <c r="O207" i="25"/>
  <c r="O212" i="25" s="1"/>
  <c r="M207" i="25"/>
  <c r="L207" i="25"/>
  <c r="K207" i="25"/>
  <c r="J207" i="25"/>
  <c r="J212" i="25" s="1"/>
  <c r="I207" i="25"/>
  <c r="H207" i="25"/>
  <c r="G207" i="25"/>
  <c r="F207" i="25"/>
  <c r="E207" i="25"/>
  <c r="D207" i="25"/>
  <c r="C207" i="25"/>
  <c r="S204" i="25"/>
  <c r="H176" i="25"/>
  <c r="G176" i="25"/>
  <c r="F176" i="25"/>
  <c r="E176" i="25"/>
  <c r="D176" i="25"/>
  <c r="C176" i="25"/>
  <c r="AF175" i="25"/>
  <c r="AE175" i="25"/>
  <c r="AD175" i="25"/>
  <c r="Y175" i="25"/>
  <c r="X175" i="25"/>
  <c r="W175" i="25"/>
  <c r="S175" i="25"/>
  <c r="H175" i="25"/>
  <c r="G175" i="25"/>
  <c r="F175" i="25"/>
  <c r="E175" i="25"/>
  <c r="D175" i="25"/>
  <c r="C175" i="25"/>
  <c r="AA174" i="25"/>
  <c r="H174" i="25"/>
  <c r="G174" i="25"/>
  <c r="F174" i="25"/>
  <c r="F177" i="25" s="1"/>
  <c r="E174" i="25"/>
  <c r="D174" i="25"/>
  <c r="C174" i="25"/>
  <c r="AA173" i="25"/>
  <c r="Y173" i="25"/>
  <c r="X173" i="25"/>
  <c r="W173" i="25"/>
  <c r="S173" i="25"/>
  <c r="H173" i="25"/>
  <c r="G173" i="25"/>
  <c r="F173" i="25"/>
  <c r="E173" i="25"/>
  <c r="D173" i="25"/>
  <c r="C173" i="25"/>
  <c r="H172" i="25"/>
  <c r="G172" i="25"/>
  <c r="G177" i="25" s="1"/>
  <c r="F172" i="25"/>
  <c r="E172" i="25"/>
  <c r="D172" i="25"/>
  <c r="C172" i="25"/>
  <c r="S169" i="25"/>
  <c r="B146" i="25"/>
  <c r="AB140" i="25"/>
  <c r="Y140" i="25"/>
  <c r="X140" i="25"/>
  <c r="T140" i="25"/>
  <c r="P140" i="25"/>
  <c r="O140" i="25"/>
  <c r="L140" i="25"/>
  <c r="K140" i="25"/>
  <c r="J140" i="25"/>
  <c r="I140" i="25"/>
  <c r="I142" i="25" s="1"/>
  <c r="H140" i="25"/>
  <c r="G140" i="25"/>
  <c r="F140" i="25"/>
  <c r="E140" i="25"/>
  <c r="D140" i="25"/>
  <c r="C140" i="25"/>
  <c r="P139" i="25"/>
  <c r="O139" i="25"/>
  <c r="L139" i="25"/>
  <c r="K139" i="25"/>
  <c r="J139" i="25"/>
  <c r="I139" i="25"/>
  <c r="H139" i="25"/>
  <c r="G139" i="25"/>
  <c r="F139" i="25"/>
  <c r="F142" i="25" s="1"/>
  <c r="E139" i="25"/>
  <c r="D139" i="25"/>
  <c r="C139" i="25"/>
  <c r="AB138" i="25"/>
  <c r="AA138" i="25"/>
  <c r="X138" i="25"/>
  <c r="U138" i="25"/>
  <c r="T138" i="25"/>
  <c r="P138" i="25"/>
  <c r="O138" i="25"/>
  <c r="L138" i="25"/>
  <c r="K138" i="25"/>
  <c r="J138" i="25"/>
  <c r="I138" i="25"/>
  <c r="H138" i="25"/>
  <c r="G138" i="25"/>
  <c r="G142" i="25" s="1"/>
  <c r="F138" i="25"/>
  <c r="E138" i="25"/>
  <c r="D138" i="25"/>
  <c r="C138" i="25"/>
  <c r="P137" i="25"/>
  <c r="O137" i="25"/>
  <c r="L137" i="25"/>
  <c r="K137" i="25"/>
  <c r="K142" i="25" s="1"/>
  <c r="J137" i="25"/>
  <c r="I137" i="25"/>
  <c r="H137" i="25"/>
  <c r="G137" i="25"/>
  <c r="F137" i="25"/>
  <c r="E137" i="25"/>
  <c r="D137" i="25"/>
  <c r="C137" i="25"/>
  <c r="C142" i="25" s="1"/>
  <c r="S134" i="25"/>
  <c r="V109" i="25"/>
  <c r="S109" i="25"/>
  <c r="P109" i="25"/>
  <c r="O109" i="25"/>
  <c r="N109" i="25"/>
  <c r="M109" i="25"/>
  <c r="K109" i="25"/>
  <c r="J109" i="25"/>
  <c r="I109" i="25"/>
  <c r="H109" i="25"/>
  <c r="G109" i="25"/>
  <c r="F109" i="25"/>
  <c r="E109" i="25"/>
  <c r="D109" i="25"/>
  <c r="C109" i="25"/>
  <c r="S108" i="25"/>
  <c r="P108" i="25"/>
  <c r="O108" i="25"/>
  <c r="N108" i="25"/>
  <c r="M108" i="25"/>
  <c r="K108" i="25"/>
  <c r="J108" i="25"/>
  <c r="I108" i="25"/>
  <c r="H108" i="25"/>
  <c r="G108" i="25"/>
  <c r="F108" i="25"/>
  <c r="E108" i="25"/>
  <c r="D108" i="25"/>
  <c r="C108" i="25"/>
  <c r="AA107" i="25"/>
  <c r="W107" i="25"/>
  <c r="T107" i="25"/>
  <c r="S107" i="25"/>
  <c r="P107" i="25"/>
  <c r="O107" i="25"/>
  <c r="N107" i="25"/>
  <c r="M107" i="25"/>
  <c r="K107" i="25"/>
  <c r="J107" i="25"/>
  <c r="I107" i="25"/>
  <c r="H107" i="25"/>
  <c r="G107" i="25"/>
  <c r="F107" i="25"/>
  <c r="E107" i="25"/>
  <c r="D107" i="25"/>
  <c r="C107" i="25"/>
  <c r="Y106" i="25"/>
  <c r="P106" i="25"/>
  <c r="O106" i="25"/>
  <c r="N106" i="25"/>
  <c r="M106" i="25"/>
  <c r="K106" i="25"/>
  <c r="J106" i="25"/>
  <c r="I106" i="25"/>
  <c r="H106" i="25"/>
  <c r="G106" i="25"/>
  <c r="F106" i="25"/>
  <c r="E106" i="25"/>
  <c r="D106" i="25"/>
  <c r="C106" i="25"/>
  <c r="Z105" i="25"/>
  <c r="X105" i="25"/>
  <c r="P105" i="25"/>
  <c r="O105" i="25"/>
  <c r="N105" i="25"/>
  <c r="M105" i="25"/>
  <c r="K105" i="25"/>
  <c r="J105" i="25"/>
  <c r="I105" i="25"/>
  <c r="H105" i="25"/>
  <c r="G105" i="25"/>
  <c r="F105" i="25"/>
  <c r="E105" i="25"/>
  <c r="D105" i="25"/>
  <c r="C105" i="25"/>
  <c r="P104" i="25"/>
  <c r="O104" i="25"/>
  <c r="N104" i="25"/>
  <c r="M104" i="25"/>
  <c r="K104" i="25"/>
  <c r="J104" i="25"/>
  <c r="I104" i="25"/>
  <c r="H104" i="25"/>
  <c r="G104" i="25"/>
  <c r="F104" i="25"/>
  <c r="E104" i="25"/>
  <c r="D104" i="25"/>
  <c r="C104" i="25"/>
  <c r="P103" i="25"/>
  <c r="O103" i="25"/>
  <c r="N103" i="25"/>
  <c r="M103" i="25"/>
  <c r="K103" i="25"/>
  <c r="J103" i="25"/>
  <c r="I103" i="25"/>
  <c r="H103" i="25"/>
  <c r="G103" i="25"/>
  <c r="F103" i="25"/>
  <c r="E103" i="25"/>
  <c r="D103" i="25"/>
  <c r="C103" i="25"/>
  <c r="B100" i="25"/>
  <c r="S100" i="25" s="1"/>
  <c r="AK75" i="25"/>
  <c r="AK74" i="25"/>
  <c r="O74" i="25"/>
  <c r="L74" i="25"/>
  <c r="K74" i="25"/>
  <c r="J74" i="25"/>
  <c r="G74" i="25"/>
  <c r="F74" i="25"/>
  <c r="C74" i="25"/>
  <c r="AK73" i="25"/>
  <c r="N73" i="25"/>
  <c r="M73" i="25"/>
  <c r="L73" i="25"/>
  <c r="K73" i="25"/>
  <c r="J73" i="25"/>
  <c r="H73" i="25"/>
  <c r="D73" i="25"/>
  <c r="AK72" i="25"/>
  <c r="O72" i="25"/>
  <c r="N72" i="25"/>
  <c r="L72" i="25"/>
  <c r="J72" i="25"/>
  <c r="F72" i="25"/>
  <c r="E72" i="25"/>
  <c r="AK71" i="25"/>
  <c r="O71" i="25"/>
  <c r="N71" i="25"/>
  <c r="M71" i="25"/>
  <c r="L71" i="25"/>
  <c r="K71" i="25"/>
  <c r="C71" i="25"/>
  <c r="AK70" i="25"/>
  <c r="P70" i="25"/>
  <c r="M70" i="25"/>
  <c r="L70" i="25"/>
  <c r="K70" i="25"/>
  <c r="J70" i="25"/>
  <c r="H70" i="25"/>
  <c r="G70" i="25"/>
  <c r="F70" i="25"/>
  <c r="D70" i="25"/>
  <c r="AK69" i="25"/>
  <c r="N69" i="25"/>
  <c r="N75" i="25" s="1"/>
  <c r="N38" i="25" s="1"/>
  <c r="J69" i="25"/>
  <c r="E69" i="25"/>
  <c r="V68" i="25"/>
  <c r="U68" i="25"/>
  <c r="U102" i="25" s="1"/>
  <c r="F68" i="25"/>
  <c r="F136" i="25" s="1"/>
  <c r="E68" i="25"/>
  <c r="E102" i="25" s="1"/>
  <c r="AD40" i="25"/>
  <c r="AC40" i="25"/>
  <c r="AB40" i="25"/>
  <c r="AB68" i="25" s="1"/>
  <c r="AA40" i="25"/>
  <c r="AA68" i="25" s="1"/>
  <c r="Z40" i="25"/>
  <c r="Z68" i="25" s="1"/>
  <c r="Z171" i="25" s="1"/>
  <c r="Y40" i="25"/>
  <c r="Y68" i="25" s="1"/>
  <c r="X40" i="25"/>
  <c r="X68" i="25" s="1"/>
  <c r="W40" i="25"/>
  <c r="W68" i="25" s="1"/>
  <c r="T40" i="25"/>
  <c r="T68" i="25" s="1"/>
  <c r="T277" i="25" s="1"/>
  <c r="S40" i="25"/>
  <c r="S68" i="25" s="1"/>
  <c r="N40" i="25"/>
  <c r="M40" i="25"/>
  <c r="L40" i="25"/>
  <c r="L68" i="25" s="1"/>
  <c r="L171" i="25" s="1"/>
  <c r="K40" i="25"/>
  <c r="K68" i="25" s="1"/>
  <c r="J40" i="25"/>
  <c r="J68" i="25" s="1"/>
  <c r="I40" i="25"/>
  <c r="I68" i="25" s="1"/>
  <c r="H40" i="25"/>
  <c r="H68" i="25" s="1"/>
  <c r="H243" i="25" s="1"/>
  <c r="G40" i="25"/>
  <c r="G68" i="25" s="1"/>
  <c r="D40" i="25"/>
  <c r="D68" i="25" s="1"/>
  <c r="C40" i="25"/>
  <c r="C68" i="25" s="1"/>
  <c r="AD37" i="25"/>
  <c r="AC37" i="25"/>
  <c r="Z37" i="25"/>
  <c r="Y37" i="25"/>
  <c r="X37" i="25"/>
  <c r="W37" i="25"/>
  <c r="B2" i="25"/>
  <c r="B1" i="25"/>
  <c r="G70" i="26"/>
  <c r="O70" i="26"/>
  <c r="T176" i="25"/>
  <c r="X176" i="25"/>
  <c r="AB176" i="25"/>
  <c r="U278" i="25"/>
  <c r="W278" i="25"/>
  <c r="AD244" i="25"/>
  <c r="N53" i="31"/>
  <c r="S207" i="25"/>
  <c r="I70" i="26"/>
  <c r="V176" i="25"/>
  <c r="Z176" i="25"/>
  <c r="AD176" i="25"/>
  <c r="AO23" i="26"/>
  <c r="AC282" i="25"/>
  <c r="F70" i="26"/>
  <c r="T178" i="25" s="1"/>
  <c r="J70" i="26"/>
  <c r="N70" i="26"/>
  <c r="W176" i="25"/>
  <c r="AB107" i="25"/>
  <c r="W137" i="25"/>
  <c r="AA137" i="25"/>
  <c r="AD141" i="25"/>
  <c r="S172" i="25"/>
  <c r="W172" i="25"/>
  <c r="AA172" i="25"/>
  <c r="U174" i="25"/>
  <c r="AN20" i="26"/>
  <c r="AO21" i="26"/>
  <c r="AQ21" i="26" s="1"/>
  <c r="U139" i="25"/>
  <c r="Y139" i="25"/>
  <c r="Z140" i="25"/>
  <c r="W282" i="25"/>
  <c r="S174" i="25"/>
  <c r="W174" i="25"/>
  <c r="AN23" i="26"/>
  <c r="S209" i="25"/>
  <c r="W207" i="25"/>
  <c r="AA207" i="25"/>
  <c r="T208" i="25"/>
  <c r="X208" i="25"/>
  <c r="AF208" i="25"/>
  <c r="S137" i="25"/>
  <c r="V137" i="25"/>
  <c r="Y103" i="25"/>
  <c r="AC104" i="25"/>
  <c r="AC107" i="25"/>
  <c r="C70" i="25"/>
  <c r="S279" i="25"/>
  <c r="W279" i="25"/>
  <c r="T281" i="25"/>
  <c r="X281" i="25"/>
  <c r="D53" i="31"/>
  <c r="T71" i="25" s="1"/>
  <c r="X71" i="25"/>
  <c r="AA279" i="25"/>
  <c r="AE104" i="25"/>
  <c r="AA283" i="25"/>
  <c r="AB208" i="25"/>
  <c r="N74" i="25"/>
  <c r="F285" i="25"/>
  <c r="Y280" i="25"/>
  <c r="W281" i="25"/>
  <c r="O73" i="25"/>
  <c r="J285" i="25"/>
  <c r="P73" i="25"/>
  <c r="V278" i="25"/>
  <c r="U279" i="25"/>
  <c r="AB279" i="25"/>
  <c r="U137" i="25"/>
  <c r="Y137" i="25"/>
  <c r="AD138" i="25"/>
  <c r="T174" i="25"/>
  <c r="X174" i="25"/>
  <c r="Y174" i="25"/>
  <c r="X244" i="25"/>
  <c r="T244" i="25"/>
  <c r="E53" i="31"/>
  <c r="Y71" i="25"/>
  <c r="V280" i="25"/>
  <c r="Z280" i="25"/>
  <c r="AD281" i="25"/>
  <c r="J64" i="29"/>
  <c r="X74" i="25" s="1"/>
  <c r="E55" i="28"/>
  <c r="E38" i="28"/>
  <c r="M55" i="28"/>
  <c r="AB70" i="25" s="1"/>
  <c r="AD139" i="25"/>
  <c r="Z174" i="25"/>
  <c r="AF172" i="25"/>
  <c r="AE174" i="25"/>
  <c r="AF174" i="25"/>
  <c r="AM22" i="26"/>
  <c r="AB174" i="25"/>
  <c r="AO22" i="26"/>
  <c r="AQ22" i="26" s="1"/>
  <c r="AC174" i="25"/>
  <c r="U172" i="25"/>
  <c r="Y172" i="25"/>
  <c r="AC172" i="25"/>
  <c r="Z172" i="25"/>
  <c r="AE172" i="25"/>
  <c r="T137" i="25"/>
  <c r="AB137" i="25"/>
  <c r="T172" i="25"/>
  <c r="T177" i="25" s="1"/>
  <c r="X172" i="25"/>
  <c r="F212" i="25"/>
  <c r="AE210" i="25"/>
  <c r="AF280" i="25"/>
  <c r="AB172" i="25"/>
  <c r="AB72" i="25"/>
  <c r="AE283" i="25"/>
  <c r="N70" i="25"/>
  <c r="C72" i="25"/>
  <c r="AF109" i="25"/>
  <c r="G212" i="25"/>
  <c r="AE140" i="25"/>
  <c r="P72" i="25"/>
  <c r="X72" i="25"/>
  <c r="U244" i="25"/>
  <c r="Y244" i="25"/>
  <c r="AC244" i="25"/>
  <c r="W72" i="25"/>
  <c r="AN22" i="26"/>
  <c r="AF137" i="25"/>
  <c r="A41" i="29"/>
  <c r="A61" i="29"/>
  <c r="E64" i="29"/>
  <c r="M64" i="29"/>
  <c r="AA74" i="25" s="1"/>
  <c r="AD279" i="25"/>
  <c r="AA284" i="25"/>
  <c r="AE284" i="25"/>
  <c r="AN21" i="26"/>
  <c r="AM23" i="26"/>
  <c r="AQ23" i="26" s="1"/>
  <c r="AB109" i="25"/>
  <c r="AD137" i="25"/>
  <c r="AE138" i="25"/>
  <c r="A39" i="29"/>
  <c r="A59" i="29"/>
  <c r="R278" i="25"/>
  <c r="R279" i="25"/>
  <c r="R281" i="25"/>
  <c r="AF283" i="25"/>
  <c r="AC284" i="25"/>
  <c r="F53" i="31"/>
  <c r="AD71" i="25"/>
  <c r="AM20" i="26"/>
  <c r="AQ20" i="26" s="1"/>
  <c r="AE137" i="25"/>
  <c r="AF138" i="25"/>
  <c r="N94" i="30"/>
  <c r="AC73" i="25" s="1"/>
  <c r="AC279" i="25"/>
  <c r="AC281" i="25"/>
  <c r="AD284" i="25"/>
  <c r="C53" i="31"/>
  <c r="O142" i="25"/>
  <c r="C285" i="25"/>
  <c r="G285" i="25"/>
  <c r="K285" i="25"/>
  <c r="D177" i="25"/>
  <c r="H177" i="25"/>
  <c r="J142" i="25"/>
  <c r="D142" i="25"/>
  <c r="H142" i="25"/>
  <c r="L142" i="25"/>
  <c r="D212" i="25"/>
  <c r="H212" i="25"/>
  <c r="L212" i="25"/>
  <c r="L285" i="25"/>
  <c r="E177" i="25"/>
  <c r="E142" i="25"/>
  <c r="C177" i="25"/>
  <c r="I285" i="25"/>
  <c r="E212" i="25"/>
  <c r="I212" i="25"/>
  <c r="M212" i="25"/>
  <c r="AA212" i="25"/>
  <c r="C277" i="25"/>
  <c r="C243" i="25"/>
  <c r="C206" i="25"/>
  <c r="C171" i="25"/>
  <c r="C136" i="25"/>
  <c r="C102" i="25"/>
  <c r="I243" i="25"/>
  <c r="I171" i="25"/>
  <c r="I277" i="25"/>
  <c r="I206" i="25"/>
  <c r="I102" i="25"/>
  <c r="I136" i="25"/>
  <c r="Y171" i="25"/>
  <c r="Y277" i="25"/>
  <c r="Y243" i="25"/>
  <c r="Y206" i="25"/>
  <c r="Y136" i="25"/>
  <c r="Y102" i="25"/>
  <c r="D277" i="25"/>
  <c r="D243" i="25"/>
  <c r="D206" i="25"/>
  <c r="D171" i="25"/>
  <c r="D136" i="25"/>
  <c r="D102" i="25"/>
  <c r="J206" i="25"/>
  <c r="J277" i="25"/>
  <c r="J243" i="25"/>
  <c r="J136" i="25"/>
  <c r="J171" i="25"/>
  <c r="J102" i="25"/>
  <c r="T206" i="25"/>
  <c r="T136" i="25"/>
  <c r="Z206" i="25"/>
  <c r="AA243" i="25"/>
  <c r="AA171" i="25"/>
  <c r="AA277" i="25"/>
  <c r="AA206" i="25"/>
  <c r="AA136" i="25"/>
  <c r="AA102" i="25"/>
  <c r="K171" i="25"/>
  <c r="K277" i="25"/>
  <c r="K243" i="25"/>
  <c r="K206" i="25"/>
  <c r="K136" i="25"/>
  <c r="K102" i="25"/>
  <c r="W243" i="25"/>
  <c r="W171" i="25"/>
  <c r="W277" i="25"/>
  <c r="W102" i="25"/>
  <c r="W206" i="25"/>
  <c r="W136" i="25"/>
  <c r="H277" i="25"/>
  <c r="H136" i="25"/>
  <c r="L206" i="25"/>
  <c r="X206" i="25"/>
  <c r="X277" i="25"/>
  <c r="X243" i="25"/>
  <c r="X171" i="25"/>
  <c r="X136" i="25"/>
  <c r="X102" i="25"/>
  <c r="AB206" i="25"/>
  <c r="AB277" i="25"/>
  <c r="AB243" i="25"/>
  <c r="AB171" i="25"/>
  <c r="AB136" i="25"/>
  <c r="AB102" i="25"/>
  <c r="S206" i="25"/>
  <c r="V277" i="25"/>
  <c r="V243" i="25"/>
  <c r="V206" i="25"/>
  <c r="V171" i="25"/>
  <c r="E243" i="25"/>
  <c r="E171" i="25"/>
  <c r="E277" i="25"/>
  <c r="F102" i="25"/>
  <c r="E136" i="25"/>
  <c r="F206" i="25"/>
  <c r="F277" i="25"/>
  <c r="F243" i="25"/>
  <c r="U171" i="25"/>
  <c r="U277" i="25"/>
  <c r="U243" i="25"/>
  <c r="U206" i="25"/>
  <c r="V102" i="25"/>
  <c r="U136" i="25"/>
  <c r="E206" i="25"/>
  <c r="V136" i="25"/>
  <c r="F171" i="25"/>
  <c r="I48" i="26"/>
  <c r="AC72" i="25"/>
  <c r="A24" i="31"/>
  <c r="S212" i="25"/>
  <c r="W177" i="25"/>
  <c r="W178" i="25" s="1"/>
  <c r="S71" i="25"/>
  <c r="AB142" i="25"/>
  <c r="R103" i="25"/>
  <c r="Q103" i="25"/>
  <c r="R109" i="25"/>
  <c r="Q109" i="25"/>
  <c r="Q104" i="25"/>
  <c r="R107" i="25"/>
  <c r="Q107" i="25"/>
  <c r="R105" i="25"/>
  <c r="Q105" i="25"/>
  <c r="Q106" i="25"/>
  <c r="R283" i="25"/>
  <c r="Q283" i="25"/>
  <c r="R280" i="25"/>
  <c r="Q280" i="25"/>
  <c r="Q281" i="25"/>
  <c r="Q278" i="25"/>
  <c r="R284" i="25"/>
  <c r="Q284" i="25"/>
  <c r="Q279" i="25"/>
  <c r="X177" i="25"/>
  <c r="X178" i="25" s="1"/>
  <c r="AF177" i="25"/>
  <c r="T70" i="25"/>
  <c r="U71" i="25"/>
  <c r="Z71" i="25"/>
  <c r="V71" i="25"/>
  <c r="Y70" i="25"/>
  <c r="E44" i="29"/>
  <c r="S74" i="25"/>
  <c r="S29" i="7"/>
  <c r="T30" i="7" s="1"/>
  <c r="W71" i="25"/>
  <c r="G48" i="26"/>
  <c r="U72" i="25"/>
  <c r="S24" i="7"/>
  <c r="S41" i="7" s="1"/>
  <c r="X32" i="6"/>
  <c r="X30" i="6"/>
  <c r="Q73" i="25"/>
  <c r="R106" i="25"/>
  <c r="R104" i="25"/>
  <c r="S24" i="3"/>
  <c r="S46" i="3"/>
  <c r="T48" i="3" s="1"/>
  <c r="S44" i="7"/>
  <c r="B37" i="20"/>
  <c r="L37" i="20"/>
  <c r="K37" i="20"/>
  <c r="B59" i="20"/>
  <c r="S22" i="6"/>
  <c r="T22" i="6"/>
  <c r="T32" i="6" s="1"/>
  <c r="S30" i="6"/>
  <c r="S52" i="3"/>
  <c r="T54" i="3" s="1"/>
  <c r="S60" i="3"/>
  <c r="S32" i="6"/>
  <c r="S55" i="3"/>
  <c r="T57" i="3" s="1"/>
  <c r="AB39" i="3"/>
  <c r="AB38" i="3"/>
  <c r="AB37" i="3"/>
  <c r="AA39" i="3"/>
  <c r="AA38" i="3"/>
  <c r="AA40" i="3" s="1"/>
  <c r="AA37" i="3"/>
  <c r="R52" i="3"/>
  <c r="R60" i="3"/>
  <c r="R22" i="6"/>
  <c r="R30" i="6"/>
  <c r="R46" i="3"/>
  <c r="R24" i="3"/>
  <c r="R50" i="20"/>
  <c r="R36" i="20"/>
  <c r="V27" i="20"/>
  <c r="R37" i="20"/>
  <c r="R53" i="20"/>
  <c r="R51" i="20"/>
  <c r="R46" i="20"/>
  <c r="R39" i="20"/>
  <c r="R44" i="20"/>
  <c r="R47" i="20"/>
  <c r="R48" i="20"/>
  <c r="R54" i="20"/>
  <c r="R43" i="20"/>
  <c r="R52" i="20"/>
  <c r="R23" i="4"/>
  <c r="B49" i="7"/>
  <c r="B70" i="7"/>
  <c r="J29" i="7"/>
  <c r="R29" i="7"/>
  <c r="S30" i="7" s="1"/>
  <c r="Q24" i="7"/>
  <c r="R24" i="7"/>
  <c r="T67" i="7" s="1"/>
  <c r="R41" i="7"/>
  <c r="R49" i="7"/>
  <c r="Q46" i="3"/>
  <c r="Q24" i="3"/>
  <c r="Q22" i="6"/>
  <c r="Q52" i="3"/>
  <c r="Q60" i="3"/>
  <c r="S28" i="4"/>
  <c r="T28" i="4"/>
  <c r="U28" i="4"/>
  <c r="V28" i="4"/>
  <c r="S57" i="20"/>
  <c r="T57" i="20"/>
  <c r="U57" i="20"/>
  <c r="V57" i="20"/>
  <c r="S35" i="20"/>
  <c r="T35" i="20"/>
  <c r="U35" i="20"/>
  <c r="V35" i="20"/>
  <c r="S35" i="7"/>
  <c r="S56" i="7"/>
  <c r="T35" i="7"/>
  <c r="T56" i="7" s="1"/>
  <c r="U35" i="7"/>
  <c r="U56" i="7" s="1"/>
  <c r="V35" i="7"/>
  <c r="V56" i="7" s="1"/>
  <c r="Q29" i="7"/>
  <c r="R30" i="7" s="1"/>
  <c r="Q30" i="6"/>
  <c r="U31" i="6" s="1"/>
  <c r="Q18" i="5"/>
  <c r="U19" i="5" s="1"/>
  <c r="Q23" i="4"/>
  <c r="P26" i="20"/>
  <c r="P54" i="20" s="1"/>
  <c r="F89" i="20"/>
  <c r="P46" i="3"/>
  <c r="P39" i="20"/>
  <c r="P29" i="7"/>
  <c r="Q30" i="7" s="1"/>
  <c r="P30" i="6"/>
  <c r="T31" i="6" s="1"/>
  <c r="P22" i="6"/>
  <c r="P18" i="5"/>
  <c r="P23" i="4"/>
  <c r="P52" i="3"/>
  <c r="T53" i="3" s="1"/>
  <c r="P60" i="3"/>
  <c r="P24" i="3"/>
  <c r="P24" i="7"/>
  <c r="P49" i="7" s="1"/>
  <c r="S27" i="7"/>
  <c r="S66" i="7"/>
  <c r="S72" i="7"/>
  <c r="P42" i="7"/>
  <c r="P47" i="7"/>
  <c r="P51" i="7"/>
  <c r="P50" i="7"/>
  <c r="P36" i="7"/>
  <c r="P37" i="7"/>
  <c r="P45" i="7"/>
  <c r="P43" i="7"/>
  <c r="P41" i="7"/>
  <c r="P39" i="7"/>
  <c r="P46" i="7"/>
  <c r="P38" i="7"/>
  <c r="P44" i="7"/>
  <c r="Q36" i="7"/>
  <c r="Q41" i="7"/>
  <c r="Q37" i="7"/>
  <c r="Q46" i="7"/>
  <c r="Q38" i="7"/>
  <c r="Q44" i="7"/>
  <c r="Q39" i="7"/>
  <c r="K29" i="7"/>
  <c r="L29" i="7"/>
  <c r="M29" i="7"/>
  <c r="O29" i="7"/>
  <c r="O46" i="3"/>
  <c r="O50" i="20"/>
  <c r="O36" i="20"/>
  <c r="O37" i="20"/>
  <c r="O43" i="20"/>
  <c r="O51" i="20"/>
  <c r="O39" i="20"/>
  <c r="O47" i="20"/>
  <c r="O53" i="20"/>
  <c r="O44" i="20"/>
  <c r="O48" i="20"/>
  <c r="O52" i="20"/>
  <c r="O54" i="20"/>
  <c r="O46" i="20"/>
  <c r="D30" i="6"/>
  <c r="E30" i="6"/>
  <c r="F30" i="6"/>
  <c r="G30" i="6"/>
  <c r="H30" i="6"/>
  <c r="H31" i="6"/>
  <c r="I30" i="6"/>
  <c r="I31" i="6"/>
  <c r="J30" i="6"/>
  <c r="J31" i="6" s="1"/>
  <c r="K30" i="6"/>
  <c r="K31" i="6" s="1"/>
  <c r="L30" i="6"/>
  <c r="M30" i="6"/>
  <c r="M31" i="6" s="1"/>
  <c r="N30" i="6"/>
  <c r="O30" i="6"/>
  <c r="O31" i="6" s="1"/>
  <c r="C30" i="6"/>
  <c r="O22" i="6"/>
  <c r="O18" i="5"/>
  <c r="R24" i="6"/>
  <c r="Q31" i="6"/>
  <c r="L31" i="6"/>
  <c r="P31" i="6"/>
  <c r="O23" i="4"/>
  <c r="O24" i="4" s="1"/>
  <c r="O52" i="3"/>
  <c r="O60" i="3"/>
  <c r="O24" i="3"/>
  <c r="S25" i="3" s="1"/>
  <c r="S53" i="3"/>
  <c r="O27" i="20"/>
  <c r="N24" i="7"/>
  <c r="N29" i="7"/>
  <c r="F82" i="20"/>
  <c r="F83" i="20"/>
  <c r="F84" i="20"/>
  <c r="F85" i="20"/>
  <c r="F86" i="20"/>
  <c r="F87" i="20"/>
  <c r="F88" i="20"/>
  <c r="D82" i="20"/>
  <c r="D83" i="20"/>
  <c r="E83" i="20" s="1"/>
  <c r="D84" i="20"/>
  <c r="D85" i="20"/>
  <c r="D86" i="20"/>
  <c r="D87" i="20"/>
  <c r="E87" i="20" s="1"/>
  <c r="D88" i="20"/>
  <c r="C82" i="20"/>
  <c r="C83" i="20"/>
  <c r="C84" i="20"/>
  <c r="C85" i="20"/>
  <c r="C86" i="20"/>
  <c r="C87" i="20"/>
  <c r="C88" i="20"/>
  <c r="E86" i="20"/>
  <c r="E85" i="20"/>
  <c r="E82" i="20"/>
  <c r="G57" i="20"/>
  <c r="H57" i="20"/>
  <c r="I57" i="20"/>
  <c r="J57" i="20"/>
  <c r="K57" i="20"/>
  <c r="L57" i="20"/>
  <c r="M57" i="20"/>
  <c r="N57" i="20"/>
  <c r="O57" i="20"/>
  <c r="P57" i="20"/>
  <c r="Q57" i="20"/>
  <c r="R57" i="20"/>
  <c r="G35" i="20"/>
  <c r="H35" i="20"/>
  <c r="I35" i="20"/>
  <c r="J35" i="20"/>
  <c r="K35" i="20"/>
  <c r="L35" i="20"/>
  <c r="M35" i="20"/>
  <c r="N35" i="20"/>
  <c r="O35" i="20"/>
  <c r="P35" i="20"/>
  <c r="Q35" i="20"/>
  <c r="R35" i="20"/>
  <c r="O35" i="7"/>
  <c r="O56" i="7"/>
  <c r="P35" i="7"/>
  <c r="P56" i="7" s="1"/>
  <c r="Q35" i="7"/>
  <c r="Q56" i="7" s="1"/>
  <c r="R35" i="7"/>
  <c r="R56" i="7" s="1"/>
  <c r="O28" i="4"/>
  <c r="P28" i="4"/>
  <c r="Q28" i="4"/>
  <c r="R28" i="4"/>
  <c r="N52" i="3"/>
  <c r="N55" i="3" s="1"/>
  <c r="N60" i="3"/>
  <c r="R47" i="3"/>
  <c r="O54" i="3"/>
  <c r="N51" i="20"/>
  <c r="N46" i="20"/>
  <c r="N52" i="20"/>
  <c r="L28" i="4"/>
  <c r="M28" i="4"/>
  <c r="N28" i="4"/>
  <c r="K28" i="4"/>
  <c r="Q23" i="6"/>
  <c r="M24" i="3"/>
  <c r="Q25" i="3" s="1"/>
  <c r="I24" i="7"/>
  <c r="E24" i="7"/>
  <c r="D24" i="7"/>
  <c r="H24" i="7"/>
  <c r="J24" i="7"/>
  <c r="K39" i="7"/>
  <c r="M60" i="3"/>
  <c r="M52" i="3"/>
  <c r="I22" i="6"/>
  <c r="I18" i="5"/>
  <c r="L60" i="3"/>
  <c r="L52" i="3"/>
  <c r="L24" i="3"/>
  <c r="D26" i="20"/>
  <c r="E26" i="20"/>
  <c r="F26" i="20"/>
  <c r="G26" i="20"/>
  <c r="C26" i="20"/>
  <c r="C24" i="7"/>
  <c r="C31" i="7"/>
  <c r="F24" i="7"/>
  <c r="F42" i="7" s="1"/>
  <c r="G24" i="7"/>
  <c r="C24" i="3"/>
  <c r="C60" i="3"/>
  <c r="D24" i="3"/>
  <c r="D60" i="3"/>
  <c r="E24" i="3"/>
  <c r="E60" i="3"/>
  <c r="F24" i="3"/>
  <c r="F60" i="3"/>
  <c r="G24" i="3"/>
  <c r="G60" i="3"/>
  <c r="H24" i="3"/>
  <c r="H25" i="3" s="1"/>
  <c r="H60" i="3"/>
  <c r="I24" i="3"/>
  <c r="M25" i="3" s="1"/>
  <c r="I60" i="3"/>
  <c r="J24" i="3"/>
  <c r="J60" i="3"/>
  <c r="K24" i="3"/>
  <c r="K60" i="3"/>
  <c r="C46" i="3"/>
  <c r="C52" i="3"/>
  <c r="D46" i="3"/>
  <c r="D52" i="3"/>
  <c r="E46" i="3"/>
  <c r="E52" i="3"/>
  <c r="F46" i="3"/>
  <c r="F52" i="3"/>
  <c r="G46" i="3"/>
  <c r="G47" i="3" s="1"/>
  <c r="G52" i="3"/>
  <c r="H46" i="3"/>
  <c r="H52" i="3"/>
  <c r="I46" i="3"/>
  <c r="I52" i="3"/>
  <c r="J46" i="3"/>
  <c r="J52" i="3"/>
  <c r="N53" i="3"/>
  <c r="K52" i="3"/>
  <c r="G22" i="6"/>
  <c r="G44" i="4"/>
  <c r="G23" i="4"/>
  <c r="G18" i="5"/>
  <c r="K19" i="5" s="1"/>
  <c r="J26" i="20"/>
  <c r="H26" i="20"/>
  <c r="I26" i="20"/>
  <c r="K53" i="20"/>
  <c r="K51" i="20"/>
  <c r="K47" i="20"/>
  <c r="K43" i="20"/>
  <c r="H22" i="6"/>
  <c r="H32" i="6" s="1"/>
  <c r="J18" i="5"/>
  <c r="J44" i="4"/>
  <c r="I44" i="4"/>
  <c r="H44" i="4"/>
  <c r="J23" i="4"/>
  <c r="I23" i="4"/>
  <c r="H23" i="4"/>
  <c r="C18" i="5"/>
  <c r="D18" i="5"/>
  <c r="E18" i="5"/>
  <c r="F18" i="5"/>
  <c r="H18" i="5"/>
  <c r="D31" i="7"/>
  <c r="E31" i="7"/>
  <c r="I32" i="7" s="1"/>
  <c r="F31" i="7"/>
  <c r="G31" i="7"/>
  <c r="H31" i="7"/>
  <c r="H32" i="7" s="1"/>
  <c r="I31" i="7"/>
  <c r="J31" i="7"/>
  <c r="J22" i="6"/>
  <c r="J32" i="6" s="1"/>
  <c r="F22" i="6"/>
  <c r="F32" i="6" s="1"/>
  <c r="F23" i="4"/>
  <c r="E23" i="4"/>
  <c r="I24" i="4" s="1"/>
  <c r="D23" i="4"/>
  <c r="C23" i="4"/>
  <c r="F44" i="4"/>
  <c r="E44" i="4"/>
  <c r="D44" i="4"/>
  <c r="C44" i="4"/>
  <c r="B43" i="4"/>
  <c r="B42" i="4"/>
  <c r="B41" i="4"/>
  <c r="B40" i="4"/>
  <c r="B39" i="4"/>
  <c r="B38" i="4"/>
  <c r="B37" i="4"/>
  <c r="B36" i="4"/>
  <c r="B35" i="4"/>
  <c r="B34" i="4"/>
  <c r="B33" i="4"/>
  <c r="B32" i="4"/>
  <c r="B31" i="4"/>
  <c r="B30" i="4"/>
  <c r="B29" i="4"/>
  <c r="E22" i="6"/>
  <c r="E32" i="6"/>
  <c r="D22" i="6"/>
  <c r="D32" i="6" s="1"/>
  <c r="C22" i="6"/>
  <c r="C32" i="6"/>
  <c r="B64" i="20"/>
  <c r="B42" i="20"/>
  <c r="G63" i="20"/>
  <c r="G67" i="20"/>
  <c r="G45" i="20"/>
  <c r="G41" i="20"/>
  <c r="F38" i="20"/>
  <c r="B51" i="20"/>
  <c r="B44" i="20"/>
  <c r="B39" i="20"/>
  <c r="B57" i="7"/>
  <c r="B36" i="7"/>
  <c r="B75" i="20"/>
  <c r="B61" i="20"/>
  <c r="B62" i="20"/>
  <c r="B63" i="20"/>
  <c r="B65" i="20"/>
  <c r="B66" i="20"/>
  <c r="B67" i="20"/>
  <c r="B68" i="20"/>
  <c r="B69" i="20"/>
  <c r="B70" i="20"/>
  <c r="B71" i="20"/>
  <c r="B73" i="20"/>
  <c r="B74" i="20"/>
  <c r="B54" i="20"/>
  <c r="B40" i="20"/>
  <c r="B41" i="20"/>
  <c r="B43" i="20"/>
  <c r="B45" i="20"/>
  <c r="B46" i="20"/>
  <c r="B47" i="20"/>
  <c r="B48" i="20"/>
  <c r="B49" i="20"/>
  <c r="B52" i="20"/>
  <c r="B53" i="20"/>
  <c r="B60" i="20"/>
  <c r="B38" i="20"/>
  <c r="B76" i="20"/>
  <c r="B73" i="7"/>
  <c r="B72" i="7"/>
  <c r="B71" i="7"/>
  <c r="B69" i="7"/>
  <c r="B68" i="7"/>
  <c r="B67" i="7"/>
  <c r="B66" i="7"/>
  <c r="B64" i="7"/>
  <c r="B63" i="7"/>
  <c r="B62" i="7"/>
  <c r="B61" i="7"/>
  <c r="B60" i="7"/>
  <c r="B59" i="7"/>
  <c r="B58" i="7"/>
  <c r="B52" i="7"/>
  <c r="B51" i="7"/>
  <c r="B50" i="7"/>
  <c r="B48" i="7"/>
  <c r="B47" i="7"/>
  <c r="B46" i="7"/>
  <c r="B45" i="7"/>
  <c r="B43" i="7"/>
  <c r="B42" i="7"/>
  <c r="B40" i="7"/>
  <c r="B39" i="7"/>
  <c r="B38" i="7"/>
  <c r="B37" i="7"/>
  <c r="B45" i="3"/>
  <c r="B44" i="3"/>
  <c r="B42" i="3"/>
  <c r="B41" i="3"/>
  <c r="B40" i="3"/>
  <c r="B39" i="3"/>
  <c r="B38" i="3"/>
  <c r="B37" i="3"/>
  <c r="B36" i="3"/>
  <c r="B35" i="3"/>
  <c r="B34" i="3"/>
  <c r="B33" i="3"/>
  <c r="B32" i="3"/>
  <c r="B31" i="3"/>
  <c r="B30" i="3"/>
  <c r="C36" i="20"/>
  <c r="C50" i="20"/>
  <c r="D50" i="20"/>
  <c r="D36" i="20"/>
  <c r="I50" i="20"/>
  <c r="I36" i="20"/>
  <c r="J50" i="20"/>
  <c r="J36" i="20"/>
  <c r="J58" i="20"/>
  <c r="G36" i="20"/>
  <c r="J72" i="20"/>
  <c r="G50" i="20"/>
  <c r="H50" i="20"/>
  <c r="H36" i="20"/>
  <c r="E50" i="20"/>
  <c r="H58" i="20"/>
  <c r="E36" i="20"/>
  <c r="D38" i="20"/>
  <c r="D37" i="20"/>
  <c r="I47" i="20"/>
  <c r="I37" i="20"/>
  <c r="J37" i="20"/>
  <c r="G37" i="20"/>
  <c r="J59" i="20"/>
  <c r="H37" i="20"/>
  <c r="L24" i="7"/>
  <c r="C39" i="20"/>
  <c r="C37" i="20"/>
  <c r="D41" i="20"/>
  <c r="E37" i="20"/>
  <c r="K36" i="7"/>
  <c r="K44" i="7"/>
  <c r="I40" i="20"/>
  <c r="L25" i="3"/>
  <c r="R23" i="6"/>
  <c r="F44" i="7"/>
  <c r="F37" i="7"/>
  <c r="O23" i="6"/>
  <c r="N23" i="6"/>
  <c r="I39" i="20"/>
  <c r="R24" i="4"/>
  <c r="G43" i="7"/>
  <c r="G49" i="7"/>
  <c r="J70" i="7"/>
  <c r="K38" i="7"/>
  <c r="K49" i="7"/>
  <c r="F48" i="7"/>
  <c r="F49" i="7"/>
  <c r="I70" i="7"/>
  <c r="I73" i="7" s="1"/>
  <c r="E49" i="7"/>
  <c r="H70" i="7"/>
  <c r="C49" i="7"/>
  <c r="H47" i="7"/>
  <c r="H49" i="7"/>
  <c r="I49" i="7"/>
  <c r="H41" i="7"/>
  <c r="H52" i="7" s="1"/>
  <c r="K48" i="7"/>
  <c r="K43" i="7"/>
  <c r="K51" i="7"/>
  <c r="K41" i="7"/>
  <c r="G42" i="7"/>
  <c r="G26" i="7"/>
  <c r="K42" i="7"/>
  <c r="K54" i="7" s="1"/>
  <c r="K45" i="7"/>
  <c r="K25" i="7"/>
  <c r="K50" i="7"/>
  <c r="K46" i="7"/>
  <c r="K47" i="7"/>
  <c r="K40" i="7"/>
  <c r="K37" i="7"/>
  <c r="H26" i="7"/>
  <c r="I26" i="7"/>
  <c r="I48" i="7"/>
  <c r="I44" i="7"/>
  <c r="H45" i="7"/>
  <c r="I36" i="7"/>
  <c r="D55" i="3"/>
  <c r="H39" i="7"/>
  <c r="L23" i="6"/>
  <c r="I40" i="7"/>
  <c r="F41" i="7"/>
  <c r="F51" i="7"/>
  <c r="G47" i="20"/>
  <c r="N54" i="3"/>
  <c r="Q53" i="3"/>
  <c r="M32" i="6"/>
  <c r="F47" i="7"/>
  <c r="F38" i="7"/>
  <c r="F43" i="7"/>
  <c r="I25" i="3"/>
  <c r="F40" i="7"/>
  <c r="F36" i="7"/>
  <c r="G46" i="20"/>
  <c r="K23" i="6"/>
  <c r="E42" i="7"/>
  <c r="Q19" i="5"/>
  <c r="H46" i="20"/>
  <c r="E45" i="20"/>
  <c r="H54" i="20"/>
  <c r="H42" i="20"/>
  <c r="H43" i="20"/>
  <c r="H53" i="20"/>
  <c r="J49" i="20"/>
  <c r="E39" i="20"/>
  <c r="H39" i="20"/>
  <c r="H44" i="20"/>
  <c r="H48" i="20"/>
  <c r="H51" i="20"/>
  <c r="H47" i="20"/>
  <c r="J69" i="20"/>
  <c r="E38" i="20"/>
  <c r="H40" i="20"/>
  <c r="H49" i="20"/>
  <c r="H52" i="20"/>
  <c r="E42" i="20"/>
  <c r="C43" i="20"/>
  <c r="H24" i="4"/>
  <c r="E59" i="3"/>
  <c r="G47" i="7"/>
  <c r="J54" i="3"/>
  <c r="C49" i="20"/>
  <c r="C59" i="3"/>
  <c r="I66" i="7"/>
  <c r="H19" i="5"/>
  <c r="H54" i="3"/>
  <c r="I59" i="3"/>
  <c r="I57" i="7"/>
  <c r="D54" i="3"/>
  <c r="D52" i="20"/>
  <c r="C45" i="20"/>
  <c r="E54" i="3"/>
  <c r="F54" i="3"/>
  <c r="G36" i="7"/>
  <c r="C55" i="3"/>
  <c r="D42" i="20"/>
  <c r="I53" i="3"/>
  <c r="H44" i="7"/>
  <c r="H38" i="7"/>
  <c r="D59" i="3"/>
  <c r="H46" i="7"/>
  <c r="I37" i="7"/>
  <c r="I41" i="7"/>
  <c r="I45" i="7"/>
  <c r="I50" i="7"/>
  <c r="P53" i="3"/>
  <c r="K47" i="3"/>
  <c r="G48" i="7"/>
  <c r="G54" i="7" s="1"/>
  <c r="G55" i="7" s="1"/>
  <c r="J23" i="6"/>
  <c r="I27" i="7"/>
  <c r="I28" i="7" s="1"/>
  <c r="I61" i="7"/>
  <c r="D49" i="20"/>
  <c r="H51" i="7"/>
  <c r="H43" i="7"/>
  <c r="H37" i="7"/>
  <c r="H42" i="7"/>
  <c r="P25" i="3"/>
  <c r="I38" i="7"/>
  <c r="I42" i="7"/>
  <c r="I46" i="7"/>
  <c r="I54" i="7" s="1"/>
  <c r="I55" i="7" s="1"/>
  <c r="I51" i="7"/>
  <c r="H48" i="7"/>
  <c r="L24" i="4"/>
  <c r="G46" i="7"/>
  <c r="I55" i="3"/>
  <c r="I68" i="7"/>
  <c r="I69" i="7"/>
  <c r="D40" i="20"/>
  <c r="D54" i="20"/>
  <c r="C52" i="20"/>
  <c r="G44" i="7"/>
  <c r="H50" i="7"/>
  <c r="H40" i="7"/>
  <c r="H36" i="7"/>
  <c r="I39" i="7"/>
  <c r="I43" i="7"/>
  <c r="I47" i="7"/>
  <c r="I52" i="7"/>
  <c r="H58" i="7"/>
  <c r="E45" i="7"/>
  <c r="C37" i="7"/>
  <c r="H68" i="7"/>
  <c r="H63" i="7"/>
  <c r="E39" i="7"/>
  <c r="C45" i="7"/>
  <c r="C46" i="7"/>
  <c r="H71" i="7"/>
  <c r="H67" i="7"/>
  <c r="C41" i="7"/>
  <c r="E36" i="7"/>
  <c r="E44" i="7"/>
  <c r="E38" i="7"/>
  <c r="C50" i="7"/>
  <c r="C40" i="7"/>
  <c r="C43" i="7"/>
  <c r="E47" i="7"/>
  <c r="J36" i="7"/>
  <c r="H62" i="7"/>
  <c r="E41" i="7"/>
  <c r="H59" i="7"/>
  <c r="H73" i="7" s="1"/>
  <c r="H69" i="7"/>
  <c r="G41" i="7"/>
  <c r="I62" i="7"/>
  <c r="I63" i="7"/>
  <c r="E51" i="7"/>
  <c r="E43" i="7"/>
  <c r="E52" i="7" s="1"/>
  <c r="E37" i="7"/>
  <c r="C51" i="7"/>
  <c r="C44" i="7"/>
  <c r="G39" i="7"/>
  <c r="G38" i="7"/>
  <c r="G51" i="7"/>
  <c r="G50" i="7"/>
  <c r="G25" i="7"/>
  <c r="E48" i="7"/>
  <c r="H60" i="7"/>
  <c r="C36" i="7"/>
  <c r="C42" i="7"/>
  <c r="H66" i="7"/>
  <c r="H61" i="7"/>
  <c r="H72" i="7"/>
  <c r="I71" i="7"/>
  <c r="I60" i="7"/>
  <c r="I65" i="7"/>
  <c r="I25" i="7"/>
  <c r="E50" i="7"/>
  <c r="E40" i="7"/>
  <c r="C39" i="7"/>
  <c r="C52" i="7" s="1"/>
  <c r="C38" i="7"/>
  <c r="G40" i="7"/>
  <c r="G37" i="7"/>
  <c r="G45" i="7"/>
  <c r="E46" i="7"/>
  <c r="C38" i="20"/>
  <c r="H27" i="20"/>
  <c r="C42" i="20"/>
  <c r="D51" i="20"/>
  <c r="D48" i="20"/>
  <c r="J44" i="20"/>
  <c r="J61" i="20"/>
  <c r="D47" i="20"/>
  <c r="D53" i="20"/>
  <c r="D39" i="20"/>
  <c r="D43" i="20"/>
  <c r="C54" i="20"/>
  <c r="C41" i="20"/>
  <c r="C46" i="20"/>
  <c r="G40" i="20"/>
  <c r="D46" i="20"/>
  <c r="C53" i="20"/>
  <c r="C40" i="20"/>
  <c r="C44" i="20"/>
  <c r="C48" i="20"/>
  <c r="J65" i="20"/>
  <c r="D45" i="20"/>
  <c r="D44" i="20"/>
  <c r="C47" i="20"/>
  <c r="C51" i="20"/>
  <c r="G54" i="20"/>
  <c r="G43" i="20"/>
  <c r="H33" i="6"/>
  <c r="J24" i="6"/>
  <c r="H59" i="3"/>
  <c r="M59" i="3"/>
  <c r="M23" i="6"/>
  <c r="I32" i="6"/>
  <c r="I33" i="6" s="1"/>
  <c r="J33" i="6"/>
  <c r="K32" i="6"/>
  <c r="I19" i="5"/>
  <c r="J55" i="3"/>
  <c r="N47" i="3"/>
  <c r="M53" i="20"/>
  <c r="G55" i="3"/>
  <c r="J47" i="3"/>
  <c r="F55" i="3"/>
  <c r="K59" i="3"/>
  <c r="F59" i="3"/>
  <c r="F26" i="3"/>
  <c r="I58" i="7"/>
  <c r="F45" i="7"/>
  <c r="G68" i="7"/>
  <c r="F46" i="7"/>
  <c r="F39" i="7"/>
  <c r="F50" i="7"/>
  <c r="G59" i="7"/>
  <c r="I67" i="7"/>
  <c r="I59" i="7"/>
  <c r="I64" i="7"/>
  <c r="I72" i="7"/>
  <c r="H27" i="7"/>
  <c r="H28" i="7" s="1"/>
  <c r="H65" i="7"/>
  <c r="H57" i="7"/>
  <c r="H64" i="7"/>
  <c r="G42" i="20"/>
  <c r="G52" i="20"/>
  <c r="G49" i="20"/>
  <c r="G39" i="20"/>
  <c r="G53" i="20"/>
  <c r="G51" i="20"/>
  <c r="G48" i="20"/>
  <c r="G44" i="20"/>
  <c r="Q47" i="3"/>
  <c r="M55" i="3"/>
  <c r="I23" i="6"/>
  <c r="M53" i="3"/>
  <c r="C48" i="7"/>
  <c r="C54" i="7" s="1"/>
  <c r="C55" i="7" s="1"/>
  <c r="K68" i="7"/>
  <c r="K61" i="7"/>
  <c r="K69" i="7"/>
  <c r="J69" i="7"/>
  <c r="K60" i="7"/>
  <c r="J47" i="7"/>
  <c r="J38" i="7"/>
  <c r="J41" i="7"/>
  <c r="K62" i="7"/>
  <c r="J50" i="7"/>
  <c r="H26" i="6"/>
  <c r="C47" i="7"/>
  <c r="K59" i="7"/>
  <c r="K27" i="7"/>
  <c r="K65" i="7"/>
  <c r="J63" i="7"/>
  <c r="J60" i="7"/>
  <c r="J43" i="7"/>
  <c r="J66" i="7"/>
  <c r="J65" i="7"/>
  <c r="K57" i="7"/>
  <c r="J42" i="7"/>
  <c r="K67" i="7"/>
  <c r="J44" i="7"/>
  <c r="J67" i="7"/>
  <c r="J39" i="7"/>
  <c r="J37" i="7"/>
  <c r="J25" i="7"/>
  <c r="J48" i="7"/>
  <c r="K64" i="7"/>
  <c r="K58" i="7"/>
  <c r="K72" i="7"/>
  <c r="J40" i="7"/>
  <c r="J72" i="7"/>
  <c r="J58" i="7"/>
  <c r="J61" i="7"/>
  <c r="J57" i="7"/>
  <c r="J52" i="7"/>
  <c r="E51" i="20"/>
  <c r="E40" i="20"/>
  <c r="E44" i="20"/>
  <c r="E48" i="20"/>
  <c r="E49" i="20"/>
  <c r="E54" i="20"/>
  <c r="I27" i="20"/>
  <c r="E52" i="20"/>
  <c r="E53" i="20"/>
  <c r="E41" i="20"/>
  <c r="E46" i="20"/>
  <c r="E43" i="20"/>
  <c r="E47" i="20"/>
  <c r="J54" i="20"/>
  <c r="J52" i="20"/>
  <c r="J48" i="20"/>
  <c r="J43" i="20"/>
  <c r="J66" i="20"/>
  <c r="J70" i="20"/>
  <c r="J73" i="20"/>
  <c r="J75" i="20"/>
  <c r="F45" i="20"/>
  <c r="J39" i="20"/>
  <c r="J53" i="20"/>
  <c r="J47" i="20"/>
  <c r="J42" i="20"/>
  <c r="J62" i="20"/>
  <c r="J71" i="20"/>
  <c r="J74" i="20"/>
  <c r="J76" i="20"/>
  <c r="D89" i="20"/>
  <c r="L39" i="20"/>
  <c r="J28" i="20"/>
  <c r="J51" i="20"/>
  <c r="J46" i="20"/>
  <c r="J40" i="20"/>
  <c r="J64" i="20"/>
  <c r="J68" i="20"/>
  <c r="C89" i="20"/>
  <c r="I49" i="20"/>
  <c r="I42" i="20"/>
  <c r="I51" i="20"/>
  <c r="K44" i="20"/>
  <c r="K48" i="20"/>
  <c r="K52" i="20"/>
  <c r="K54" i="20"/>
  <c r="I52" i="20"/>
  <c r="I46" i="20"/>
  <c r="I53" i="20"/>
  <c r="K27" i="20"/>
  <c r="K39" i="20"/>
  <c r="I54" i="20"/>
  <c r="I43" i="20"/>
  <c r="I48" i="20"/>
  <c r="I44" i="20"/>
  <c r="K42" i="20"/>
  <c r="K46" i="20"/>
  <c r="M27" i="20"/>
  <c r="M19" i="5"/>
  <c r="G27" i="20"/>
  <c r="L43" i="20"/>
  <c r="L47" i="20"/>
  <c r="L51" i="20"/>
  <c r="L53" i="20"/>
  <c r="M54" i="3"/>
  <c r="K45" i="4"/>
  <c r="L44" i="20"/>
  <c r="L48" i="20"/>
  <c r="L52" i="20"/>
  <c r="L54" i="20"/>
  <c r="L70" i="7"/>
  <c r="I65" i="20"/>
  <c r="M47" i="3"/>
  <c r="L42" i="20"/>
  <c r="L46" i="20"/>
  <c r="F41" i="20"/>
  <c r="H64" i="20"/>
  <c r="G61" i="20"/>
  <c r="H74" i="20"/>
  <c r="F48" i="20"/>
  <c r="L27" i="20"/>
  <c r="K52" i="7"/>
  <c r="M24" i="7"/>
  <c r="M56" i="3"/>
  <c r="L26" i="7"/>
  <c r="L49" i="7"/>
  <c r="F54" i="7"/>
  <c r="H54" i="7"/>
  <c r="H55" i="7" s="1"/>
  <c r="J57" i="3"/>
  <c r="E54" i="7"/>
  <c r="E55" i="7" s="1"/>
  <c r="G52" i="7"/>
  <c r="P25" i="7"/>
  <c r="J56" i="3"/>
  <c r="M33" i="6"/>
  <c r="O19" i="5"/>
  <c r="F55" i="7"/>
  <c r="G56" i="3"/>
  <c r="G57" i="3"/>
  <c r="M37" i="7"/>
  <c r="L41" i="7"/>
  <c r="L43" i="7"/>
  <c r="L45" i="7"/>
  <c r="L47" i="7"/>
  <c r="L50" i="7"/>
  <c r="L36" i="7"/>
  <c r="L52" i="7" s="1"/>
  <c r="L37" i="7"/>
  <c r="L39" i="7"/>
  <c r="M66" i="7"/>
  <c r="L42" i="7"/>
  <c r="L44" i="7"/>
  <c r="L46" i="7"/>
  <c r="L48" i="7"/>
  <c r="L54" i="7" s="1"/>
  <c r="L51" i="7"/>
  <c r="L57" i="7"/>
  <c r="L25" i="7"/>
  <c r="L38" i="7"/>
  <c r="L65" i="7"/>
  <c r="L64" i="7"/>
  <c r="L72" i="7"/>
  <c r="L62" i="7"/>
  <c r="L58" i="7"/>
  <c r="L60" i="7"/>
  <c r="L59" i="7"/>
  <c r="L67" i="7"/>
  <c r="L66" i="7"/>
  <c r="L63" i="7"/>
  <c r="L68" i="7"/>
  <c r="L27" i="7"/>
  <c r="L28" i="7" s="1"/>
  <c r="L71" i="7"/>
  <c r="L69" i="7"/>
  <c r="M52" i="7"/>
  <c r="N27" i="7"/>
  <c r="M41" i="7"/>
  <c r="M44" i="7"/>
  <c r="M59" i="7"/>
  <c r="M73" i="7" s="1"/>
  <c r="M67" i="7"/>
  <c r="M27" i="7"/>
  <c r="M28" i="7" s="1"/>
  <c r="M63" i="7"/>
  <c r="M62" i="7"/>
  <c r="M69" i="7"/>
  <c r="M36" i="7"/>
  <c r="M39" i="7"/>
  <c r="M51" i="7"/>
  <c r="M58" i="7"/>
  <c r="M57" i="7"/>
  <c r="M65" i="7"/>
  <c r="M43" i="7"/>
  <c r="M50" i="7"/>
  <c r="M25" i="7"/>
  <c r="M47" i="7"/>
  <c r="M46" i="7"/>
  <c r="M64" i="7"/>
  <c r="M72" i="7"/>
  <c r="M71" i="7"/>
  <c r="M60" i="7"/>
  <c r="M68" i="7"/>
  <c r="M45" i="7"/>
  <c r="M48" i="7"/>
  <c r="M38" i="7"/>
  <c r="N49" i="7"/>
  <c r="M26" i="7"/>
  <c r="M49" i="7"/>
  <c r="M70" i="7"/>
  <c r="R25" i="7"/>
  <c r="N26" i="7"/>
  <c r="Q25" i="7"/>
  <c r="P19" i="5"/>
  <c r="L19" i="5"/>
  <c r="N19" i="5"/>
  <c r="N51" i="7"/>
  <c r="N45" i="7"/>
  <c r="N25" i="7"/>
  <c r="N46" i="7"/>
  <c r="N47" i="7"/>
  <c r="N41" i="7"/>
  <c r="N48" i="7"/>
  <c r="N42" i="7"/>
  <c r="N44" i="7"/>
  <c r="N43" i="7"/>
  <c r="N36" i="7"/>
  <c r="N39" i="7"/>
  <c r="N38" i="7"/>
  <c r="N37" i="7"/>
  <c r="N50" i="7"/>
  <c r="R18" i="5"/>
  <c r="S18" i="5"/>
  <c r="AA70" i="25" l="1"/>
  <c r="L38" i="28"/>
  <c r="L55" i="7"/>
  <c r="K55" i="7"/>
  <c r="F49" i="3"/>
  <c r="E55" i="3"/>
  <c r="I47" i="3"/>
  <c r="M70" i="26"/>
  <c r="AA72" i="25" s="1"/>
  <c r="O55" i="28"/>
  <c r="AD140" i="25"/>
  <c r="F55" i="28"/>
  <c r="U140" i="25"/>
  <c r="W209" i="25"/>
  <c r="W212" i="25" s="1"/>
  <c r="I64" i="29"/>
  <c r="Z208" i="25"/>
  <c r="Z212" i="25" s="1"/>
  <c r="L64" i="29"/>
  <c r="F64" i="29"/>
  <c r="T207" i="25"/>
  <c r="T212" i="25" s="1"/>
  <c r="N64" i="29"/>
  <c r="AB207" i="25"/>
  <c r="V74" i="25"/>
  <c r="H44" i="29"/>
  <c r="AD74" i="25"/>
  <c r="G64" i="29"/>
  <c r="U210" i="25"/>
  <c r="O64" i="29"/>
  <c r="AC210" i="25"/>
  <c r="Y74" i="25"/>
  <c r="A37" i="30"/>
  <c r="A67" i="30"/>
  <c r="T278" i="25"/>
  <c r="T285" i="25" s="1"/>
  <c r="E94" i="30"/>
  <c r="G94" i="30"/>
  <c r="V279" i="25"/>
  <c r="V285" i="25" s="1"/>
  <c r="X279" i="25"/>
  <c r="I94" i="30"/>
  <c r="X73" i="25" s="1"/>
  <c r="W280" i="25"/>
  <c r="H94" i="30"/>
  <c r="W73" i="25" s="1"/>
  <c r="W70" i="25"/>
  <c r="H38" i="28"/>
  <c r="N57" i="3"/>
  <c r="N56" i="3"/>
  <c r="H72" i="25"/>
  <c r="J48" i="26"/>
  <c r="P70" i="26"/>
  <c r="AD172" i="25"/>
  <c r="AD177" i="25" s="1"/>
  <c r="AD178" i="25" s="1"/>
  <c r="S176" i="25"/>
  <c r="S177" i="25" s="1"/>
  <c r="S178" i="25" s="1"/>
  <c r="E70" i="26"/>
  <c r="AL20" i="26"/>
  <c r="A144" i="27"/>
  <c r="A75" i="27"/>
  <c r="T103" i="25"/>
  <c r="F210" i="27"/>
  <c r="T69" i="25" s="1"/>
  <c r="AB103" i="25"/>
  <c r="N210" i="27"/>
  <c r="AB69" i="25" s="1"/>
  <c r="I55" i="28"/>
  <c r="X137" i="25"/>
  <c r="X142" i="25" s="1"/>
  <c r="Z137" i="25"/>
  <c r="K55" i="28"/>
  <c r="T72" i="25"/>
  <c r="F48" i="26"/>
  <c r="K55" i="3"/>
  <c r="K56" i="3" s="1"/>
  <c r="K54" i="3"/>
  <c r="O53" i="3"/>
  <c r="I59" i="20"/>
  <c r="F49" i="20"/>
  <c r="H66" i="20"/>
  <c r="I71" i="20"/>
  <c r="F54" i="20"/>
  <c r="G64" i="20"/>
  <c r="H68" i="20"/>
  <c r="H69" i="20"/>
  <c r="H70" i="20"/>
  <c r="I69" i="20"/>
  <c r="F51" i="20"/>
  <c r="G62" i="20"/>
  <c r="H65" i="20"/>
  <c r="G69" i="20"/>
  <c r="H73" i="20"/>
  <c r="J27" i="20"/>
  <c r="G75" i="20"/>
  <c r="I70" i="20"/>
  <c r="I58" i="20"/>
  <c r="F44" i="20"/>
  <c r="G70" i="20"/>
  <c r="H75" i="20"/>
  <c r="F28" i="20"/>
  <c r="F39" i="20"/>
  <c r="G68" i="20"/>
  <c r="I62" i="20"/>
  <c r="G71" i="20"/>
  <c r="G74" i="20"/>
  <c r="F42" i="20"/>
  <c r="G73" i="20"/>
  <c r="H71" i="20"/>
  <c r="G66" i="20"/>
  <c r="I64" i="20"/>
  <c r="H62" i="20"/>
  <c r="F46" i="20"/>
  <c r="I61" i="20"/>
  <c r="F43" i="20"/>
  <c r="I66" i="20"/>
  <c r="F52" i="20"/>
  <c r="F53" i="20"/>
  <c r="I75" i="20"/>
  <c r="F47" i="20"/>
  <c r="I74" i="20"/>
  <c r="H61" i="20"/>
  <c r="N32" i="6"/>
  <c r="N33" i="6" s="1"/>
  <c r="N31" i="6"/>
  <c r="P32" i="6"/>
  <c r="T33" i="6" s="1"/>
  <c r="P23" i="6"/>
  <c r="AD142" i="25"/>
  <c r="E285" i="25"/>
  <c r="H47" i="3"/>
  <c r="J49" i="3"/>
  <c r="J50" i="3" s="1"/>
  <c r="H55" i="3"/>
  <c r="N55" i="28"/>
  <c r="AC137" i="25"/>
  <c r="AC142" i="25" s="1"/>
  <c r="N49" i="3"/>
  <c r="N50" i="3" s="1"/>
  <c r="L55" i="3"/>
  <c r="L47" i="3"/>
  <c r="L45" i="4"/>
  <c r="L26" i="6"/>
  <c r="L27" i="6" s="1"/>
  <c r="L32" i="6"/>
  <c r="L33" i="6" s="1"/>
  <c r="AB244" i="25"/>
  <c r="L53" i="31"/>
  <c r="AB71" i="25" s="1"/>
  <c r="F52" i="7"/>
  <c r="G171" i="25"/>
  <c r="G277" i="25"/>
  <c r="G243" i="25"/>
  <c r="G206" i="25"/>
  <c r="G102" i="25"/>
  <c r="S243" i="25"/>
  <c r="S171" i="25"/>
  <c r="S277" i="25"/>
  <c r="S136" i="25"/>
  <c r="S102" i="25"/>
  <c r="X212" i="25"/>
  <c r="S19" i="5"/>
  <c r="J59" i="3"/>
  <c r="J25" i="3"/>
  <c r="L59" i="3"/>
  <c r="D42" i="7"/>
  <c r="G27" i="7"/>
  <c r="F68" i="7"/>
  <c r="F57" i="7"/>
  <c r="D43" i="7"/>
  <c r="G64" i="7"/>
  <c r="F67" i="7"/>
  <c r="F61" i="7"/>
  <c r="G58" i="7"/>
  <c r="F71" i="7"/>
  <c r="F59" i="7"/>
  <c r="F65" i="7"/>
  <c r="G72" i="7"/>
  <c r="F62" i="7"/>
  <c r="F72" i="7"/>
  <c r="G60" i="7"/>
  <c r="F60" i="7"/>
  <c r="G61" i="7"/>
  <c r="D50" i="7"/>
  <c r="G65" i="7"/>
  <c r="F63" i="7"/>
  <c r="G63" i="7"/>
  <c r="G69" i="7"/>
  <c r="F64" i="7"/>
  <c r="G57" i="7"/>
  <c r="D38" i="28"/>
  <c r="G136" i="25"/>
  <c r="G55" i="28"/>
  <c r="AA177" i="25"/>
  <c r="AA178" i="25" s="1"/>
  <c r="O94" i="30"/>
  <c r="AD73" i="25" s="1"/>
  <c r="AD280" i="25"/>
  <c r="U280" i="25"/>
  <c r="U285" i="25" s="1"/>
  <c r="F94" i="30"/>
  <c r="AC285" i="25"/>
  <c r="M94" i="30"/>
  <c r="AB73" i="25" s="1"/>
  <c r="AB280" i="25"/>
  <c r="D94" i="30"/>
  <c r="S281" i="25"/>
  <c r="L94" i="30"/>
  <c r="AA73" i="25" s="1"/>
  <c r="AA281" i="25"/>
  <c r="K94" i="30"/>
  <c r="Z73" i="25" s="1"/>
  <c r="Z281" i="25"/>
  <c r="J94" i="30"/>
  <c r="AB40" i="3"/>
  <c r="AB41" i="3" s="1"/>
  <c r="Z285" i="25"/>
  <c r="AB212" i="25"/>
  <c r="S142" i="25"/>
  <c r="E75" i="25"/>
  <c r="E38" i="25" s="1"/>
  <c r="Q26" i="7"/>
  <c r="R36" i="7"/>
  <c r="Y138" i="25"/>
  <c r="W139" i="25"/>
  <c r="K53" i="31"/>
  <c r="AA71" i="25" s="1"/>
  <c r="K57" i="3"/>
  <c r="J32" i="7"/>
  <c r="E88" i="20"/>
  <c r="T19" i="5"/>
  <c r="R45" i="7"/>
  <c r="K210" i="27"/>
  <c r="Z107" i="25"/>
  <c r="Y107" i="25"/>
  <c r="W108" i="25"/>
  <c r="U108" i="25"/>
  <c r="AC108" i="25"/>
  <c r="AF279" i="25"/>
  <c r="AE280" i="25"/>
  <c r="G31" i="6"/>
  <c r="R43" i="7"/>
  <c r="R50" i="7"/>
  <c r="AD285" i="25"/>
  <c r="U142" i="25"/>
  <c r="U177" i="25"/>
  <c r="U178" i="25" s="1"/>
  <c r="L110" i="25"/>
  <c r="E89" i="20"/>
  <c r="S58" i="7"/>
  <c r="R47" i="7"/>
  <c r="R38" i="7"/>
  <c r="M38" i="28"/>
  <c r="T142" i="25"/>
  <c r="I54" i="3"/>
  <c r="G32" i="7"/>
  <c r="Q59" i="3"/>
  <c r="R39" i="7"/>
  <c r="R46" i="7"/>
  <c r="S48" i="3"/>
  <c r="V208" i="25"/>
  <c r="V212" i="25" s="1"/>
  <c r="AD208" i="25"/>
  <c r="S280" i="25"/>
  <c r="S285" i="25" s="1"/>
  <c r="R44" i="7"/>
  <c r="R51" i="7"/>
  <c r="I210" i="27"/>
  <c r="W69" i="25" s="1"/>
  <c r="AA108" i="25"/>
  <c r="M43" i="20"/>
  <c r="P69" i="20"/>
  <c r="P51" i="20"/>
  <c r="M54" i="20"/>
  <c r="N69" i="20"/>
  <c r="M28" i="20"/>
  <c r="M52" i="20"/>
  <c r="O75" i="20"/>
  <c r="E84" i="20"/>
  <c r="P44" i="20"/>
  <c r="P36" i="20"/>
  <c r="N68" i="20"/>
  <c r="M37" i="20"/>
  <c r="M39" i="20"/>
  <c r="M48" i="20"/>
  <c r="M51" i="20"/>
  <c r="M46" i="20"/>
  <c r="O73" i="20"/>
  <c r="P27" i="20"/>
  <c r="P72" i="20"/>
  <c r="P43" i="20"/>
  <c r="P46" i="20"/>
  <c r="P50" i="20"/>
  <c r="M44" i="20"/>
  <c r="M47" i="20"/>
  <c r="M42" i="20"/>
  <c r="O74" i="20"/>
  <c r="P61" i="20"/>
  <c r="P59" i="20"/>
  <c r="P53" i="20"/>
  <c r="N36" i="20"/>
  <c r="T53" i="20"/>
  <c r="M36" i="20"/>
  <c r="T44" i="7"/>
  <c r="T41" i="7"/>
  <c r="T38" i="7"/>
  <c r="T50" i="7"/>
  <c r="T47" i="7"/>
  <c r="T39" i="7"/>
  <c r="R37" i="7"/>
  <c r="T45" i="7"/>
  <c r="T46" i="7"/>
  <c r="T54" i="7" s="1"/>
  <c r="T55" i="7" s="1"/>
  <c r="T70" i="7"/>
  <c r="T64" i="7"/>
  <c r="S26" i="7"/>
  <c r="S67" i="7"/>
  <c r="S60" i="7"/>
  <c r="S57" i="7"/>
  <c r="S47" i="7"/>
  <c r="T68" i="7"/>
  <c r="T36" i="7"/>
  <c r="N54" i="7"/>
  <c r="L73" i="7"/>
  <c r="T25" i="7"/>
  <c r="U58" i="7"/>
  <c r="U65" i="7"/>
  <c r="U71" i="7"/>
  <c r="U57" i="7"/>
  <c r="U27" i="7"/>
  <c r="U70" i="7"/>
  <c r="U62" i="7"/>
  <c r="U72" i="7"/>
  <c r="U64" i="7"/>
  <c r="U60" i="7"/>
  <c r="U67" i="7"/>
  <c r="U68" i="7"/>
  <c r="U59" i="7"/>
  <c r="U66" i="7"/>
  <c r="U25" i="7"/>
  <c r="X24" i="7"/>
  <c r="W24" i="7"/>
  <c r="T51" i="7"/>
  <c r="U26" i="7"/>
  <c r="Y24" i="7"/>
  <c r="T37" i="7"/>
  <c r="S64" i="7"/>
  <c r="T65" i="7"/>
  <c r="T26" i="7"/>
  <c r="P54" i="7"/>
  <c r="U23" i="6"/>
  <c r="W22" i="6"/>
  <c r="X22" i="6"/>
  <c r="R31" i="6"/>
  <c r="U24" i="6"/>
  <c r="Y22" i="6"/>
  <c r="T23" i="6"/>
  <c r="S23" i="6"/>
  <c r="P33" i="6"/>
  <c r="Q32" i="6"/>
  <c r="U33" i="6" s="1"/>
  <c r="R19" i="5"/>
  <c r="X18" i="5"/>
  <c r="W18" i="5"/>
  <c r="U24" i="4"/>
  <c r="P54" i="3"/>
  <c r="U53" i="3"/>
  <c r="U54" i="3"/>
  <c r="S59" i="3"/>
  <c r="N26" i="3"/>
  <c r="N52" i="31"/>
  <c r="AD246" i="25" s="1"/>
  <c r="AB282" i="25"/>
  <c r="AB285" i="25" s="1"/>
  <c r="Y281" i="25"/>
  <c r="AA285" i="25"/>
  <c r="W285" i="25"/>
  <c r="AE281" i="25"/>
  <c r="AD212" i="25"/>
  <c r="R64" i="29"/>
  <c r="AF207" i="25"/>
  <c r="Q64" i="29"/>
  <c r="AE74" i="25" s="1"/>
  <c r="Z139" i="25"/>
  <c r="AE141" i="25"/>
  <c r="AF141" i="25"/>
  <c r="P142" i="25"/>
  <c r="R142" i="25"/>
  <c r="AH140" i="25"/>
  <c r="W138" i="25"/>
  <c r="W103" i="25"/>
  <c r="Z177" i="25"/>
  <c r="AB177" i="25"/>
  <c r="AB178" i="25" s="1"/>
  <c r="R177" i="25"/>
  <c r="R178" i="25" s="1"/>
  <c r="O53" i="31"/>
  <c r="AE71" i="25" s="1"/>
  <c r="P71" i="25"/>
  <c r="P75" i="25" s="1"/>
  <c r="P38" i="25" s="1"/>
  <c r="K52" i="31"/>
  <c r="AA246" i="25" s="1"/>
  <c r="M52" i="31"/>
  <c r="AC246" i="25" s="1"/>
  <c r="AF282" i="25"/>
  <c r="AF285" i="25" s="1"/>
  <c r="P94" i="30"/>
  <c r="X285" i="25"/>
  <c r="Y285" i="25"/>
  <c r="AE282" i="25"/>
  <c r="AE285" i="25" s="1"/>
  <c r="AF209" i="25"/>
  <c r="AF211" i="25"/>
  <c r="AH211" i="25"/>
  <c r="J75" i="25"/>
  <c r="J38" i="25" s="1"/>
  <c r="I75" i="25"/>
  <c r="I38" i="25" s="1"/>
  <c r="U212" i="25"/>
  <c r="AC212" i="25"/>
  <c r="AG211" i="25"/>
  <c r="AF210" i="25"/>
  <c r="AE211" i="25"/>
  <c r="R212" i="25"/>
  <c r="AE207" i="25"/>
  <c r="AF142" i="25"/>
  <c r="P55" i="28"/>
  <c r="AE70" i="25" s="1"/>
  <c r="R55" i="28"/>
  <c r="AG70" i="25" s="1"/>
  <c r="AE139" i="25"/>
  <c r="AE142" i="25" s="1"/>
  <c r="Q55" i="28"/>
  <c r="AG139" i="25"/>
  <c r="AH138" i="25"/>
  <c r="AH139" i="25"/>
  <c r="Q142" i="25"/>
  <c r="S55" i="28"/>
  <c r="C75" i="25"/>
  <c r="C38" i="25" s="1"/>
  <c r="G75" i="25"/>
  <c r="G38" i="25" s="1"/>
  <c r="V138" i="25"/>
  <c r="V142" i="25" s="1"/>
  <c r="Z138" i="25"/>
  <c r="W142" i="25"/>
  <c r="AA142" i="25"/>
  <c r="AH141" i="25"/>
  <c r="F75" i="25"/>
  <c r="F38" i="25" s="1"/>
  <c r="Y142" i="25"/>
  <c r="L75" i="25"/>
  <c r="L38" i="25" s="1"/>
  <c r="W110" i="25"/>
  <c r="X108" i="25"/>
  <c r="X110" i="25" s="1"/>
  <c r="X109" i="25"/>
  <c r="C110" i="25"/>
  <c r="G110" i="25"/>
  <c r="K110" i="25"/>
  <c r="P110" i="25"/>
  <c r="E110" i="25"/>
  <c r="N110" i="25"/>
  <c r="U69" i="25"/>
  <c r="F141" i="27"/>
  <c r="H110" i="25"/>
  <c r="D75" i="25"/>
  <c r="D38" i="25" s="1"/>
  <c r="T110" i="25"/>
  <c r="M75" i="25"/>
  <c r="M38" i="25" s="1"/>
  <c r="N41" i="25" s="1"/>
  <c r="AH105" i="25"/>
  <c r="S110" i="25"/>
  <c r="AA110" i="25"/>
  <c r="AE103" i="25"/>
  <c r="U110" i="25"/>
  <c r="AC110" i="25"/>
  <c r="AE105" i="25"/>
  <c r="AE106" i="25"/>
  <c r="AF107" i="25"/>
  <c r="V108" i="25"/>
  <c r="Z108" i="25"/>
  <c r="Z110" i="25" s="1"/>
  <c r="I110" i="25"/>
  <c r="AB110" i="25"/>
  <c r="Y110" i="25"/>
  <c r="AD110" i="25"/>
  <c r="D110" i="25"/>
  <c r="M110" i="25"/>
  <c r="V110" i="25"/>
  <c r="F110" i="25"/>
  <c r="J110" i="25"/>
  <c r="O69" i="25"/>
  <c r="Y69" i="25"/>
  <c r="P210" i="27"/>
  <c r="E210" i="27"/>
  <c r="AF108" i="25"/>
  <c r="S146" i="27"/>
  <c r="L210" i="27"/>
  <c r="M210" i="27"/>
  <c r="J210" i="27"/>
  <c r="R210" i="27"/>
  <c r="K75" i="25"/>
  <c r="K38" i="25" s="1"/>
  <c r="H210" i="27"/>
  <c r="O210" i="27"/>
  <c r="H75" i="25"/>
  <c r="H38" i="25" s="1"/>
  <c r="AF103" i="25"/>
  <c r="AE108" i="25"/>
  <c r="AF104" i="25"/>
  <c r="AE107" i="25"/>
  <c r="Q210" i="27"/>
  <c r="AF105" i="25"/>
  <c r="AF106" i="25"/>
  <c r="AE109" i="25"/>
  <c r="AG105" i="25"/>
  <c r="AD72" i="25"/>
  <c r="L70" i="26"/>
  <c r="Z178" i="25" s="1"/>
  <c r="Y176" i="25"/>
  <c r="Y177" i="25" s="1"/>
  <c r="Y178" i="25" s="1"/>
  <c r="AC176" i="25"/>
  <c r="T57" i="26"/>
  <c r="AH172" i="25" s="1"/>
  <c r="S57" i="26"/>
  <c r="AG172" i="25" s="1"/>
  <c r="T61" i="26"/>
  <c r="S61" i="26"/>
  <c r="T65" i="26"/>
  <c r="S65" i="26"/>
  <c r="T63" i="26"/>
  <c r="AH175" i="25" s="1"/>
  <c r="T66" i="26"/>
  <c r="S66" i="26"/>
  <c r="T59" i="26"/>
  <c r="S59" i="26"/>
  <c r="T67" i="26"/>
  <c r="Q177" i="25"/>
  <c r="Q178" i="25" s="1"/>
  <c r="T51" i="20"/>
  <c r="T48" i="20"/>
  <c r="T46" i="20"/>
  <c r="T44" i="20"/>
  <c r="T39" i="20"/>
  <c r="T50" i="20"/>
  <c r="T27" i="20"/>
  <c r="T52" i="20"/>
  <c r="T43" i="20"/>
  <c r="T36" i="20"/>
  <c r="T37" i="20"/>
  <c r="T47" i="20"/>
  <c r="T54" i="20"/>
  <c r="O65" i="20"/>
  <c r="O66" i="20"/>
  <c r="O64" i="20"/>
  <c r="P73" i="20"/>
  <c r="P68" i="20"/>
  <c r="P74" i="20"/>
  <c r="N54" i="20"/>
  <c r="N43" i="20"/>
  <c r="N53" i="20"/>
  <c r="R27" i="20"/>
  <c r="O72" i="20"/>
  <c r="N66" i="20"/>
  <c r="N70" i="20"/>
  <c r="N58" i="20"/>
  <c r="N73" i="20"/>
  <c r="N28" i="20"/>
  <c r="N50" i="20"/>
  <c r="O61" i="20"/>
  <c r="O68" i="20"/>
  <c r="P66" i="20"/>
  <c r="P75" i="20"/>
  <c r="P64" i="20"/>
  <c r="N44" i="20"/>
  <c r="N39" i="20"/>
  <c r="N47" i="20"/>
  <c r="N64" i="20"/>
  <c r="N61" i="20"/>
  <c r="N59" i="20"/>
  <c r="O58" i="20"/>
  <c r="N27" i="20"/>
  <c r="O70" i="20"/>
  <c r="O69" i="20"/>
  <c r="P70" i="20"/>
  <c r="P65" i="20"/>
  <c r="N48" i="20"/>
  <c r="N42" i="20"/>
  <c r="O59" i="20"/>
  <c r="P58" i="20"/>
  <c r="N65" i="20"/>
  <c r="N75" i="20"/>
  <c r="U52" i="20"/>
  <c r="U47" i="20"/>
  <c r="U39" i="20"/>
  <c r="U51" i="20"/>
  <c r="U46" i="20"/>
  <c r="U37" i="20"/>
  <c r="U54" i="20"/>
  <c r="U50" i="20"/>
  <c r="U44" i="20"/>
  <c r="U36" i="20"/>
  <c r="U53" i="20"/>
  <c r="U48" i="20"/>
  <c r="U43" i="20"/>
  <c r="S26" i="20"/>
  <c r="U75" i="20" s="1"/>
  <c r="W46" i="3"/>
  <c r="U47" i="3"/>
  <c r="X46" i="3"/>
  <c r="Y46" i="3"/>
  <c r="U48" i="3"/>
  <c r="D57" i="3"/>
  <c r="N27" i="3"/>
  <c r="Y24" i="3"/>
  <c r="J26" i="3"/>
  <c r="J27" i="3" s="1"/>
  <c r="G59" i="3"/>
  <c r="R26" i="3"/>
  <c r="R27" i="3" s="1"/>
  <c r="K25" i="3"/>
  <c r="N25" i="3"/>
  <c r="G25" i="3"/>
  <c r="W24" i="3"/>
  <c r="X24" i="3"/>
  <c r="U25" i="3"/>
  <c r="S26" i="3"/>
  <c r="T59" i="3"/>
  <c r="O25" i="3"/>
  <c r="W19" i="20"/>
  <c r="X19" i="20"/>
  <c r="W15" i="20"/>
  <c r="X15" i="20"/>
  <c r="X16" i="20"/>
  <c r="X18" i="20"/>
  <c r="W18" i="20"/>
  <c r="W25" i="20"/>
  <c r="X25" i="20"/>
  <c r="Y26" i="20"/>
  <c r="Q24" i="4"/>
  <c r="N45" i="4"/>
  <c r="J24" i="4"/>
  <c r="M45" i="4"/>
  <c r="G45" i="4"/>
  <c r="M24" i="4"/>
  <c r="N24" i="4"/>
  <c r="X30" i="4"/>
  <c r="W30" i="4"/>
  <c r="X35" i="4"/>
  <c r="W35" i="4"/>
  <c r="X38" i="4"/>
  <c r="W38" i="4"/>
  <c r="X42" i="4"/>
  <c r="W42" i="4"/>
  <c r="X37" i="4"/>
  <c r="W37" i="4"/>
  <c r="Y12" i="4"/>
  <c r="Y20" i="4"/>
  <c r="G24" i="4"/>
  <c r="W23" i="4"/>
  <c r="X23" i="4"/>
  <c r="Y17" i="4"/>
  <c r="X43" i="4"/>
  <c r="W43" i="4"/>
  <c r="X34" i="4"/>
  <c r="W34" i="4"/>
  <c r="X39" i="4"/>
  <c r="W39" i="4"/>
  <c r="W40" i="4"/>
  <c r="X40" i="4"/>
  <c r="J45" i="4"/>
  <c r="I45" i="4"/>
  <c r="P24" i="4"/>
  <c r="X29" i="4"/>
  <c r="W29" i="4"/>
  <c r="K24" i="4"/>
  <c r="X33" i="4"/>
  <c r="W33" i="4"/>
  <c r="X31" i="4"/>
  <c r="W31" i="4"/>
  <c r="X41" i="4"/>
  <c r="W41" i="4"/>
  <c r="W32" i="4"/>
  <c r="X32" i="4"/>
  <c r="W36" i="4"/>
  <c r="X36" i="4"/>
  <c r="O44" i="4"/>
  <c r="T44" i="4"/>
  <c r="T23" i="4"/>
  <c r="Y23" i="4" s="1"/>
  <c r="Q44" i="4"/>
  <c r="U45" i="4" s="1"/>
  <c r="S23" i="4"/>
  <c r="S24" i="4" s="1"/>
  <c r="R285" i="25"/>
  <c r="AG207" i="25"/>
  <c r="N55" i="7"/>
  <c r="R44" i="4"/>
  <c r="P44" i="4"/>
  <c r="S44" i="4"/>
  <c r="V19" i="5"/>
  <c r="M42" i="7"/>
  <c r="M54" i="7" s="1"/>
  <c r="N24" i="6"/>
  <c r="G32" i="6"/>
  <c r="G23" i="6"/>
  <c r="J53" i="3"/>
  <c r="G58" i="20"/>
  <c r="F36" i="20"/>
  <c r="G59" i="20"/>
  <c r="H59" i="20"/>
  <c r="I72" i="20"/>
  <c r="H72" i="20"/>
  <c r="G65" i="20"/>
  <c r="G76" i="20" s="1"/>
  <c r="I68" i="20"/>
  <c r="I76" i="20" s="1"/>
  <c r="I73" i="20"/>
  <c r="G72" i="20"/>
  <c r="F50" i="20"/>
  <c r="F37" i="20"/>
  <c r="F40" i="20"/>
  <c r="O32" i="6"/>
  <c r="O33" i="6" s="1"/>
  <c r="T47" i="3"/>
  <c r="P55" i="3"/>
  <c r="P47" i="3"/>
  <c r="S31" i="6"/>
  <c r="G19" i="5"/>
  <c r="G54" i="3"/>
  <c r="K53" i="3"/>
  <c r="G53" i="3"/>
  <c r="P59" i="3"/>
  <c r="H45" i="4"/>
  <c r="H53" i="3"/>
  <c r="D47" i="7"/>
  <c r="D41" i="7"/>
  <c r="D49" i="7"/>
  <c r="D44" i="7"/>
  <c r="D37" i="7"/>
  <c r="D39" i="7"/>
  <c r="D45" i="7"/>
  <c r="G70" i="7"/>
  <c r="D38" i="7"/>
  <c r="D40" i="7"/>
  <c r="F33" i="7"/>
  <c r="F66" i="7"/>
  <c r="G62" i="7"/>
  <c r="G66" i="7"/>
  <c r="G67" i="7"/>
  <c r="F69" i="7"/>
  <c r="F70" i="7"/>
  <c r="D48" i="7"/>
  <c r="D51" i="7"/>
  <c r="D46" i="7"/>
  <c r="D54" i="7" s="1"/>
  <c r="D36" i="7"/>
  <c r="H25" i="7"/>
  <c r="F58" i="7"/>
  <c r="G71" i="7"/>
  <c r="N59" i="3"/>
  <c r="P30" i="7"/>
  <c r="O30" i="7"/>
  <c r="P52" i="7"/>
  <c r="S54" i="3"/>
  <c r="R54" i="3"/>
  <c r="R55" i="3"/>
  <c r="R53" i="3"/>
  <c r="S33" i="6"/>
  <c r="J19" i="5"/>
  <c r="L53" i="3"/>
  <c r="L54" i="3"/>
  <c r="J26" i="7"/>
  <c r="J33" i="7"/>
  <c r="J34" i="7" s="1"/>
  <c r="J49" i="7"/>
  <c r="K70" i="7"/>
  <c r="K26" i="7"/>
  <c r="J59" i="7"/>
  <c r="J51" i="7"/>
  <c r="K66" i="7"/>
  <c r="K71" i="7"/>
  <c r="J45" i="7"/>
  <c r="K63" i="7"/>
  <c r="J27" i="7"/>
  <c r="J64" i="7"/>
  <c r="J71" i="7"/>
  <c r="J46" i="7"/>
  <c r="J54" i="7" s="1"/>
  <c r="J68" i="7"/>
  <c r="J62" i="7"/>
  <c r="S47" i="3"/>
  <c r="O55" i="3"/>
  <c r="R49" i="3"/>
  <c r="R50" i="3" s="1"/>
  <c r="O47" i="3"/>
  <c r="P55" i="7"/>
  <c r="N52" i="7"/>
  <c r="O24" i="7"/>
  <c r="O58" i="7" s="1"/>
  <c r="Q55" i="3"/>
  <c r="U56" i="3" s="1"/>
  <c r="Q26" i="20"/>
  <c r="S70" i="20" s="1"/>
  <c r="R52" i="7"/>
  <c r="Q49" i="7"/>
  <c r="T66" i="7"/>
  <c r="T59" i="7"/>
  <c r="T57" i="7"/>
  <c r="S68" i="7"/>
  <c r="S62" i="7"/>
  <c r="S59" i="7"/>
  <c r="S71" i="7"/>
  <c r="Q47" i="7"/>
  <c r="Q54" i="7" s="1"/>
  <c r="Q55" i="7" s="1"/>
  <c r="Q45" i="7"/>
  <c r="Q50" i="7"/>
  <c r="T58" i="7"/>
  <c r="T71" i="7"/>
  <c r="T60" i="7"/>
  <c r="T72" i="7"/>
  <c r="R26" i="7"/>
  <c r="T24" i="6"/>
  <c r="I41" i="25"/>
  <c r="H23" i="6"/>
  <c r="R59" i="3"/>
  <c r="Q59" i="7"/>
  <c r="O59" i="3"/>
  <c r="Q43" i="7"/>
  <c r="Q51" i="7"/>
  <c r="S70" i="7"/>
  <c r="S65" i="7"/>
  <c r="Q54" i="3"/>
  <c r="T25" i="3"/>
  <c r="T27" i="7"/>
  <c r="T62" i="7"/>
  <c r="R25" i="3"/>
  <c r="R32" i="6"/>
  <c r="R33" i="6" s="1"/>
  <c r="S36" i="7"/>
  <c r="S39" i="7"/>
  <c r="S43" i="7"/>
  <c r="S50" i="7"/>
  <c r="S49" i="7"/>
  <c r="S46" i="7"/>
  <c r="S54" i="7" s="1"/>
  <c r="S55" i="7" s="1"/>
  <c r="S37" i="7"/>
  <c r="S51" i="7"/>
  <c r="S45" i="7"/>
  <c r="S38" i="7"/>
  <c r="Q285" i="25"/>
  <c r="S50" i="20"/>
  <c r="S51" i="20"/>
  <c r="S47" i="20"/>
  <c r="S44" i="20"/>
  <c r="S43" i="20"/>
  <c r="L102" i="25"/>
  <c r="L243" i="25"/>
  <c r="H171" i="25"/>
  <c r="Z102" i="25"/>
  <c r="Z243" i="25"/>
  <c r="T171" i="25"/>
  <c r="Y73" i="25"/>
  <c r="L136" i="25"/>
  <c r="L277" i="25"/>
  <c r="H206" i="25"/>
  <c r="Z136" i="25"/>
  <c r="Z277" i="25"/>
  <c r="T243" i="25"/>
  <c r="AC177" i="25"/>
  <c r="AC178" i="25" s="1"/>
  <c r="P47" i="20"/>
  <c r="P52" i="20"/>
  <c r="P48" i="20"/>
  <c r="P37" i="20"/>
  <c r="S72" i="20"/>
  <c r="N72" i="20"/>
  <c r="N74" i="20"/>
  <c r="S48" i="20"/>
  <c r="S53" i="20"/>
  <c r="H102" i="25"/>
  <c r="T102" i="25"/>
  <c r="R70" i="26"/>
  <c r="AG71" i="25"/>
  <c r="T51" i="29"/>
  <c r="AH208" i="25" s="1"/>
  <c r="S51" i="29"/>
  <c r="S61" i="29"/>
  <c r="T61" i="29"/>
  <c r="AH280" i="25"/>
  <c r="O110" i="25"/>
  <c r="H70" i="26"/>
  <c r="V178" i="25" s="1"/>
  <c r="Q212" i="25"/>
  <c r="AH137" i="25"/>
  <c r="T60" i="26"/>
  <c r="S54" i="29"/>
  <c r="T54" i="29"/>
  <c r="AH210" i="25" s="1"/>
  <c r="R78" i="30"/>
  <c r="S78" i="30"/>
  <c r="AH281" i="25" s="1"/>
  <c r="R88" i="30"/>
  <c r="AG283" i="25" s="1"/>
  <c r="S88" i="30"/>
  <c r="AH283" i="25" s="1"/>
  <c r="R91" i="30"/>
  <c r="S91" i="30"/>
  <c r="AH284" i="25" s="1"/>
  <c r="T156" i="27"/>
  <c r="S156" i="27"/>
  <c r="AG104" i="25" s="1"/>
  <c r="S167" i="27"/>
  <c r="T167" i="27"/>
  <c r="S192" i="27"/>
  <c r="T192" i="27"/>
  <c r="AG175" i="25"/>
  <c r="T49" i="29"/>
  <c r="S49" i="29"/>
  <c r="AG141" i="25"/>
  <c r="AG142" i="25" s="1"/>
  <c r="AH279" i="25"/>
  <c r="AE176" i="25"/>
  <c r="T69" i="26"/>
  <c r="AH207" i="25"/>
  <c r="AG279" i="25"/>
  <c r="S147" i="27"/>
  <c r="T147" i="27"/>
  <c r="T149" i="27"/>
  <c r="S149" i="27"/>
  <c r="S181" i="27"/>
  <c r="AG107" i="25" s="1"/>
  <c r="T181" i="27"/>
  <c r="P52" i="31"/>
  <c r="AF246" i="25" s="1"/>
  <c r="P53" i="31"/>
  <c r="O75" i="25"/>
  <c r="O38" i="25" s="1"/>
  <c r="S83" i="30"/>
  <c r="R83" i="30"/>
  <c r="O52" i="31"/>
  <c r="L52" i="31"/>
  <c r="AB246" i="25" s="1"/>
  <c r="Q108" i="25"/>
  <c r="Q110" i="25" s="1"/>
  <c r="S185" i="27"/>
  <c r="AG109" i="25"/>
  <c r="AH109" i="25"/>
  <c r="Q69" i="25"/>
  <c r="Q75" i="25" s="1"/>
  <c r="Q38" i="25" s="1"/>
  <c r="S73" i="25" l="1"/>
  <c r="D64" i="30"/>
  <c r="N38" i="28"/>
  <c r="AC70" i="25"/>
  <c r="G64" i="30"/>
  <c r="V73" i="25"/>
  <c r="AC74" i="25"/>
  <c r="F57" i="3"/>
  <c r="I56" i="3"/>
  <c r="E57" i="3"/>
  <c r="V70" i="25"/>
  <c r="G38" i="28"/>
  <c r="Z70" i="25"/>
  <c r="K38" i="28"/>
  <c r="E64" i="30"/>
  <c r="T73" i="25"/>
  <c r="T75" i="25" s="1"/>
  <c r="T38" i="25" s="1"/>
  <c r="AB74" i="25"/>
  <c r="F38" i="28"/>
  <c r="U70" i="25"/>
  <c r="U74" i="25"/>
  <c r="G44" i="29"/>
  <c r="D52" i="7"/>
  <c r="T74" i="25"/>
  <c r="F44" i="29"/>
  <c r="AD70" i="25"/>
  <c r="O38" i="28"/>
  <c r="F64" i="30"/>
  <c r="U73" i="25"/>
  <c r="G28" i="7"/>
  <c r="K28" i="7"/>
  <c r="M57" i="3"/>
  <c r="L57" i="3"/>
  <c r="L56" i="3"/>
  <c r="I38" i="28"/>
  <c r="X70" i="25"/>
  <c r="E48" i="26"/>
  <c r="S72" i="25"/>
  <c r="Z74" i="25"/>
  <c r="Z142" i="25"/>
  <c r="H56" i="3"/>
  <c r="H57" i="3"/>
  <c r="I57" i="3"/>
  <c r="W74" i="25"/>
  <c r="R54" i="7"/>
  <c r="R55" i="7" s="1"/>
  <c r="H76" i="20"/>
  <c r="S46" i="20"/>
  <c r="U73" i="20"/>
  <c r="S54" i="20"/>
  <c r="Q52" i="7"/>
  <c r="Q60" i="7"/>
  <c r="S25" i="7"/>
  <c r="Q68" i="7"/>
  <c r="Q57" i="7"/>
  <c r="U73" i="7"/>
  <c r="T52" i="7"/>
  <c r="Q33" i="6"/>
  <c r="AF74" i="25"/>
  <c r="P38" i="28"/>
  <c r="R38" i="28"/>
  <c r="J41" i="25"/>
  <c r="M41" i="25"/>
  <c r="AE73" i="25"/>
  <c r="L41" i="25"/>
  <c r="P41" i="25"/>
  <c r="AF212" i="25"/>
  <c r="G41" i="25"/>
  <c r="AE212" i="25"/>
  <c r="Q38" i="28"/>
  <c r="AF70" i="25"/>
  <c r="S38" i="28"/>
  <c r="AH70" i="25"/>
  <c r="H41" i="25"/>
  <c r="O41" i="25"/>
  <c r="AE110" i="25"/>
  <c r="AH104" i="25"/>
  <c r="AE69" i="25"/>
  <c r="AF69" i="25"/>
  <c r="AF110" i="25"/>
  <c r="AC69" i="25"/>
  <c r="X69" i="25"/>
  <c r="K41" i="25"/>
  <c r="AA69" i="25"/>
  <c r="AD69" i="25"/>
  <c r="V69" i="25"/>
  <c r="H141" i="27"/>
  <c r="Z69" i="25"/>
  <c r="S69" i="25"/>
  <c r="S75" i="25" s="1"/>
  <c r="S38" i="25" s="1"/>
  <c r="E141" i="27"/>
  <c r="AG108" i="25"/>
  <c r="T64" i="26"/>
  <c r="AH176" i="25" s="1"/>
  <c r="Z72" i="25"/>
  <c r="T68" i="20"/>
  <c r="P76" i="20"/>
  <c r="N76" i="20"/>
  <c r="O76" i="20"/>
  <c r="S39" i="20"/>
  <c r="S37" i="20"/>
  <c r="S36" i="20"/>
  <c r="U68" i="20"/>
  <c r="X26" i="20"/>
  <c r="U59" i="20"/>
  <c r="U66" i="20"/>
  <c r="U72" i="20"/>
  <c r="U61" i="20"/>
  <c r="U65" i="20"/>
  <c r="U64" i="20"/>
  <c r="U69" i="20"/>
  <c r="U58" i="20"/>
  <c r="S52" i="20"/>
  <c r="S27" i="20"/>
  <c r="U70" i="20"/>
  <c r="U74" i="20"/>
  <c r="S59" i="20"/>
  <c r="W26" i="20"/>
  <c r="S210" i="27"/>
  <c r="Y44" i="4"/>
  <c r="Q45" i="4"/>
  <c r="W44" i="4"/>
  <c r="X44" i="4"/>
  <c r="T24" i="4"/>
  <c r="O45" i="4"/>
  <c r="S94" i="30"/>
  <c r="AH73" i="25" s="1"/>
  <c r="AH107" i="25"/>
  <c r="AH103" i="25"/>
  <c r="T64" i="29"/>
  <c r="AH209" i="25"/>
  <c r="AH212" i="25" s="1"/>
  <c r="S70" i="26"/>
  <c r="AG174" i="25"/>
  <c r="AH282" i="25"/>
  <c r="AH285" i="25" s="1"/>
  <c r="AG208" i="25"/>
  <c r="T72" i="20"/>
  <c r="T59" i="20"/>
  <c r="T73" i="20"/>
  <c r="Q39" i="20"/>
  <c r="Q52" i="20"/>
  <c r="Q36" i="20"/>
  <c r="T64" i="20"/>
  <c r="U27" i="20"/>
  <c r="Q51" i="20"/>
  <c r="Q54" i="20"/>
  <c r="Q50" i="20"/>
  <c r="Q37" i="20"/>
  <c r="S74" i="20"/>
  <c r="Q72" i="20"/>
  <c r="R59" i="20"/>
  <c r="R70" i="20"/>
  <c r="R61" i="20"/>
  <c r="T61" i="20"/>
  <c r="S61" i="20"/>
  <c r="S68" i="20"/>
  <c r="R72" i="20"/>
  <c r="Q59" i="20"/>
  <c r="R68" i="20"/>
  <c r="R73" i="20"/>
  <c r="Q64" i="20"/>
  <c r="Q69" i="20"/>
  <c r="T74" i="20"/>
  <c r="Q46" i="20"/>
  <c r="S58" i="20"/>
  <c r="S64" i="20"/>
  <c r="S69" i="20"/>
  <c r="S73" i="20"/>
  <c r="Q58" i="20"/>
  <c r="R65" i="20"/>
  <c r="R64" i="20"/>
  <c r="Q61" i="20"/>
  <c r="Q74" i="20"/>
  <c r="Q65" i="20"/>
  <c r="T70" i="20"/>
  <c r="S65" i="20"/>
  <c r="R28" i="20"/>
  <c r="Q68" i="20"/>
  <c r="Q43" i="20"/>
  <c r="S66" i="20"/>
  <c r="R74" i="20"/>
  <c r="Q70" i="20"/>
  <c r="Q48" i="20"/>
  <c r="R58" i="20"/>
  <c r="R66" i="20"/>
  <c r="Q73" i="20"/>
  <c r="Q27" i="20"/>
  <c r="T58" i="20"/>
  <c r="O57" i="3"/>
  <c r="O56" i="3"/>
  <c r="S56" i="3"/>
  <c r="N28" i="7"/>
  <c r="J28" i="7"/>
  <c r="R75" i="20"/>
  <c r="S75" i="20"/>
  <c r="Q71" i="7"/>
  <c r="R45" i="4"/>
  <c r="AG282" i="25"/>
  <c r="AF71" i="25"/>
  <c r="AG103" i="25"/>
  <c r="AG210" i="25"/>
  <c r="AH174" i="25"/>
  <c r="T70" i="26"/>
  <c r="AH72" i="25" s="1"/>
  <c r="H48" i="26"/>
  <c r="V72" i="25"/>
  <c r="T73" i="7"/>
  <c r="T69" i="20"/>
  <c r="R65" i="7"/>
  <c r="R59" i="7"/>
  <c r="R70" i="7"/>
  <c r="R57" i="7"/>
  <c r="R72" i="7"/>
  <c r="O45" i="7"/>
  <c r="O37" i="7"/>
  <c r="O42" i="7"/>
  <c r="O44" i="7"/>
  <c r="R66" i="7"/>
  <c r="R68" i="7"/>
  <c r="R67" i="7"/>
  <c r="R27" i="7"/>
  <c r="R28" i="7" s="1"/>
  <c r="O43" i="7"/>
  <c r="O46" i="7"/>
  <c r="Q67" i="7"/>
  <c r="Q58" i="7"/>
  <c r="Q70" i="7"/>
  <c r="Q64" i="7"/>
  <c r="R60" i="7"/>
  <c r="R58" i="7"/>
  <c r="O49" i="7"/>
  <c r="P26" i="7"/>
  <c r="O50" i="7"/>
  <c r="O41" i="7"/>
  <c r="O51" i="7"/>
  <c r="O47" i="7"/>
  <c r="O36" i="7"/>
  <c r="N72" i="7"/>
  <c r="P70" i="7"/>
  <c r="P71" i="7"/>
  <c r="P72" i="7"/>
  <c r="P65" i="7"/>
  <c r="N71" i="7"/>
  <c r="O60" i="7"/>
  <c r="N59" i="7"/>
  <c r="O62" i="7"/>
  <c r="R64" i="7"/>
  <c r="O39" i="7"/>
  <c r="Q72" i="7"/>
  <c r="N65" i="7"/>
  <c r="N67" i="7"/>
  <c r="O57" i="7"/>
  <c r="P66" i="7"/>
  <c r="P67" i="7"/>
  <c r="P68" i="7"/>
  <c r="P59" i="7"/>
  <c r="O68" i="7"/>
  <c r="N57" i="7"/>
  <c r="O72" i="7"/>
  <c r="N66" i="7"/>
  <c r="O26" i="7"/>
  <c r="R71" i="7"/>
  <c r="Q65" i="7"/>
  <c r="N64" i="7"/>
  <c r="O70" i="7"/>
  <c r="N63" i="7"/>
  <c r="O71" i="7"/>
  <c r="P62" i="7"/>
  <c r="P63" i="7"/>
  <c r="P58" i="7"/>
  <c r="N69" i="7"/>
  <c r="N62" i="7"/>
  <c r="P64" i="7"/>
  <c r="N70" i="7"/>
  <c r="O64" i="7"/>
  <c r="P27" i="7"/>
  <c r="P28" i="7" s="1"/>
  <c r="R62" i="7"/>
  <c r="O38" i="7"/>
  <c r="Q62" i="7"/>
  <c r="O25" i="7"/>
  <c r="O65" i="7"/>
  <c r="N60" i="7"/>
  <c r="N68" i="7"/>
  <c r="O66" i="7"/>
  <c r="P60" i="7"/>
  <c r="P57" i="7"/>
  <c r="N58" i="7"/>
  <c r="O63" i="7"/>
  <c r="O67" i="7"/>
  <c r="Q27" i="7"/>
  <c r="Q28" i="7" s="1"/>
  <c r="O27" i="7"/>
  <c r="J55" i="7"/>
  <c r="K73" i="7"/>
  <c r="R57" i="3"/>
  <c r="S57" i="3"/>
  <c r="R56" i="3"/>
  <c r="Q66" i="20"/>
  <c r="Q53" i="20"/>
  <c r="D55" i="7"/>
  <c r="G73" i="7"/>
  <c r="O59" i="7"/>
  <c r="P57" i="3"/>
  <c r="P56" i="3"/>
  <c r="T56" i="3"/>
  <c r="M55" i="7"/>
  <c r="AH106" i="25"/>
  <c r="AG176" i="25"/>
  <c r="AH142" i="25"/>
  <c r="Y75" i="25"/>
  <c r="Y38" i="25" s="1"/>
  <c r="S52" i="7"/>
  <c r="S73" i="7"/>
  <c r="Q47" i="20"/>
  <c r="Q66" i="7"/>
  <c r="J73" i="7"/>
  <c r="T66" i="20"/>
  <c r="T75" i="20"/>
  <c r="F73" i="7"/>
  <c r="G33" i="6"/>
  <c r="K33" i="6"/>
  <c r="S45" i="4"/>
  <c r="AE246" i="25"/>
  <c r="AE177" i="25"/>
  <c r="AE178" i="25" s="1"/>
  <c r="S64" i="29"/>
  <c r="AG209" i="25"/>
  <c r="AH71" i="25"/>
  <c r="AG106" i="25"/>
  <c r="AG284" i="25"/>
  <c r="R94" i="30"/>
  <c r="AG73" i="25" s="1"/>
  <c r="AG281" i="25"/>
  <c r="AF178" i="25"/>
  <c r="AF72" i="25"/>
  <c r="R69" i="20"/>
  <c r="T65" i="20"/>
  <c r="Q57" i="3"/>
  <c r="Q56" i="3"/>
  <c r="Q44" i="20"/>
  <c r="Q75" i="20"/>
  <c r="T45" i="4"/>
  <c r="P45" i="4"/>
  <c r="R108" i="25"/>
  <c r="T72" i="27"/>
  <c r="T185" i="27"/>
  <c r="Q41" i="25"/>
  <c r="AB75" i="25" l="1"/>
  <c r="AB38" i="25" s="1"/>
  <c r="W75" i="25"/>
  <c r="W38" i="25" s="1"/>
  <c r="W41" i="25" s="1"/>
  <c r="U75" i="25"/>
  <c r="U38" i="25" s="1"/>
  <c r="Q73" i="7"/>
  <c r="U28" i="7"/>
  <c r="AJ71" i="25"/>
  <c r="AJ73" i="25"/>
  <c r="AI74" i="25"/>
  <c r="AJ70" i="25"/>
  <c r="AI69" i="25"/>
  <c r="AI73" i="25"/>
  <c r="AI70" i="25"/>
  <c r="V75" i="25"/>
  <c r="V38" i="25" s="1"/>
  <c r="AE75" i="25"/>
  <c r="AE38" i="25" s="1"/>
  <c r="AE41" i="25" s="1"/>
  <c r="AD75" i="25"/>
  <c r="AD38" i="25" s="1"/>
  <c r="AC75" i="25"/>
  <c r="AC38" i="25" s="1"/>
  <c r="X75" i="25"/>
  <c r="X38" i="25" s="1"/>
  <c r="AA75" i="25"/>
  <c r="AA38" i="25" s="1"/>
  <c r="AG110" i="25"/>
  <c r="AH177" i="25"/>
  <c r="AH178" i="25" s="1"/>
  <c r="Z75" i="25"/>
  <c r="Z38" i="25" s="1"/>
  <c r="U76" i="20"/>
  <c r="AG69" i="25"/>
  <c r="S76" i="20"/>
  <c r="AG285" i="25"/>
  <c r="O73" i="7"/>
  <c r="AG72" i="25"/>
  <c r="O28" i="7"/>
  <c r="S28" i="7"/>
  <c r="O52" i="7"/>
  <c r="R73" i="7"/>
  <c r="Q76" i="20"/>
  <c r="AI72" i="25"/>
  <c r="P73" i="7"/>
  <c r="N73" i="7"/>
  <c r="T76" i="20"/>
  <c r="R76" i="20"/>
  <c r="T28" i="7"/>
  <c r="AG74" i="25"/>
  <c r="O54" i="7"/>
  <c r="AF75" i="25"/>
  <c r="AI71" i="25"/>
  <c r="AG212" i="25"/>
  <c r="AG177" i="25"/>
  <c r="AG178" i="25" s="1"/>
  <c r="AH74" i="25"/>
  <c r="R69" i="25"/>
  <c r="R75" i="25" s="1"/>
  <c r="R38" i="25" s="1"/>
  <c r="T210" i="27"/>
  <c r="AH108" i="25"/>
  <c r="R110" i="25"/>
  <c r="V45" i="25" l="1"/>
  <c r="V46" i="25" s="1"/>
  <c r="AJ74" i="25"/>
  <c r="AJ72" i="25"/>
  <c r="Z42" i="25"/>
  <c r="AC41" i="25"/>
  <c r="X41" i="25"/>
  <c r="Y41" i="25"/>
  <c r="Z41" i="25"/>
  <c r="AD42" i="25"/>
  <c r="AB41" i="25"/>
  <c r="AA41" i="25"/>
  <c r="AD41" i="25"/>
  <c r="AF38" i="25"/>
  <c r="AF41" i="25" s="1"/>
  <c r="AI75" i="25"/>
  <c r="O55" i="7"/>
  <c r="AG75" i="25"/>
  <c r="AH110" i="25"/>
  <c r="AH69" i="25"/>
  <c r="R41" i="25"/>
  <c r="AH75" i="25" l="1"/>
  <c r="AH38" i="25" s="1"/>
  <c r="AJ69" i="25"/>
  <c r="AG38" i="25"/>
  <c r="AG41" i="25" s="1"/>
  <c r="AJ75" i="25"/>
  <c r="AH42" i="25" l="1"/>
  <c r="AH41"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Enis</author>
  </authors>
  <commentList>
    <comment ref="B103" authorId="0" shapeId="0" xr:uid="{00000000-0006-0000-0100-000001000000}">
      <text>
        <r>
          <rPr>
            <sz val="10"/>
            <rFont val="Arial"/>
            <family val="2"/>
          </rPr>
          <t>Includes multi-rate</t>
        </r>
      </text>
    </comment>
    <comment ref="B110" authorId="1" shapeId="0" xr:uid="{00000000-0006-0000-0100-000002000000}">
      <text>
        <r>
          <rPr>
            <sz val="10"/>
            <rFont val="Arial"/>
            <family val="2"/>
          </rPr>
          <t>Includes Ethernet over Copper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U8" authorId="0" shapeId="0" xr:uid="{00000000-0006-0000-0E00-000001000000}">
      <text>
        <r>
          <rPr>
            <sz val="9"/>
            <color indexed="81"/>
            <rFont val="Tahoma"/>
            <family val="2"/>
          </rPr>
          <t xml:space="preserve">"strong demand for our PC, gaming and data center products drove record quarterly revenue"
</t>
        </r>
      </text>
    </comment>
    <comment ref="J11" authorId="0" shapeId="0" xr:uid="{00000000-0006-0000-0E00-000002000000}">
      <text>
        <r>
          <rPr>
            <b/>
            <sz val="10"/>
            <color indexed="81"/>
            <rFont val="Tahoma"/>
            <family val="2"/>
          </rPr>
          <t>John Lively:</t>
        </r>
        <r>
          <rPr>
            <sz val="10"/>
            <color indexed="81"/>
            <rFont val="Tahoma"/>
            <family val="2"/>
          </rPr>
          <t xml:space="preserve">
now includes Brocade contributition</t>
        </r>
      </text>
    </comment>
    <comment ref="N11" authorId="0" shapeId="0" xr:uid="{00000000-0006-0000-0E00-000003000000}">
      <text>
        <r>
          <rPr>
            <b/>
            <sz val="9"/>
            <color indexed="81"/>
            <rFont val="Tahoma"/>
            <family val="2"/>
          </rPr>
          <t>John Lively:</t>
        </r>
        <r>
          <rPr>
            <sz val="9"/>
            <color indexed="81"/>
            <rFont val="Tahoma"/>
            <family val="2"/>
          </rPr>
          <t xml:space="preserve">
for period ended February 3, 2019</t>
        </r>
      </text>
    </comment>
    <comment ref="T11" authorId="0" shapeId="0" xr:uid="{00000000-0006-0000-0E00-000004000000}">
      <text>
        <r>
          <rPr>
            <sz val="9"/>
            <color indexed="81"/>
            <rFont val="Tahoma"/>
            <family val="2"/>
          </rPr>
          <t xml:space="preserve">
period ended August 31, 2020</t>
        </r>
      </text>
    </comment>
    <comment ref="C19" authorId="0" shapeId="0" xr:uid="{00000000-0006-0000-0E00-000005000000}">
      <text>
        <r>
          <rPr>
            <b/>
            <sz val="9"/>
            <color indexed="81"/>
            <rFont val="Tahoma"/>
            <family val="2"/>
          </rPr>
          <t>John Lively:</t>
        </r>
        <r>
          <rPr>
            <sz val="9"/>
            <color indexed="81"/>
            <rFont val="Tahoma"/>
            <family val="2"/>
          </rPr>
          <t xml:space="preserve">
restated for discontinued operations in Feb 2017 earnings report</t>
        </r>
      </text>
    </comment>
    <comment ref="D19" authorId="0" shapeId="0" xr:uid="{00000000-0006-0000-0E00-000006000000}">
      <text>
        <r>
          <rPr>
            <b/>
            <sz val="9"/>
            <color indexed="81"/>
            <rFont val="Tahoma"/>
            <family val="2"/>
          </rPr>
          <t>John Lively:</t>
        </r>
        <r>
          <rPr>
            <sz val="9"/>
            <color indexed="81"/>
            <rFont val="Tahoma"/>
            <family val="2"/>
          </rPr>
          <t xml:space="preserve">
restated for discontinued operations in Feb 2017 earnings report</t>
        </r>
      </text>
    </comment>
    <comment ref="E19" authorId="0" shapeId="0" xr:uid="{00000000-0006-0000-0E00-000007000000}">
      <text>
        <r>
          <rPr>
            <b/>
            <sz val="9"/>
            <color indexed="81"/>
            <rFont val="Tahoma"/>
            <family val="2"/>
          </rPr>
          <t>John Lively:</t>
        </r>
        <r>
          <rPr>
            <sz val="9"/>
            <color indexed="81"/>
            <rFont val="Tahoma"/>
            <family val="2"/>
          </rPr>
          <t xml:space="preserve">
restated for discontinued operations in Feb 2017 earnings report</t>
        </r>
      </text>
    </comment>
    <comment ref="F19" authorId="0" shapeId="0" xr:uid="{00000000-0006-0000-0E00-000008000000}">
      <text>
        <r>
          <rPr>
            <b/>
            <sz val="9"/>
            <color indexed="81"/>
            <rFont val="Tahoma"/>
            <family val="2"/>
          </rPr>
          <t>John Lively:</t>
        </r>
        <r>
          <rPr>
            <sz val="9"/>
            <color indexed="81"/>
            <rFont val="Tahoma"/>
            <family val="2"/>
          </rPr>
          <t xml:space="preserve">
restated for discontinued operations in Feb 2017 earnings report</t>
        </r>
      </text>
    </comment>
    <comment ref="P23" authorId="0" shapeId="0" xr:uid="{00000000-0006-0000-0E00-000009000000}">
      <text>
        <r>
          <rPr>
            <b/>
            <sz val="9"/>
            <color indexed="81"/>
            <rFont val="Tahoma"/>
            <family val="2"/>
          </rPr>
          <t>John Lively:</t>
        </r>
        <r>
          <rPr>
            <sz val="9"/>
            <color indexed="81"/>
            <rFont val="Tahoma"/>
            <family val="2"/>
          </rPr>
          <t xml:space="preserve">
excludes one-time royalty payment of $4.7 bn by Apple in settlement of a licensing dispute.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Dale</author>
    <author>JSL</author>
  </authors>
  <commentList>
    <comment ref="D13" authorId="0" shapeId="0" xr:uid="{00000000-0006-0000-0300-000001000000}">
      <text>
        <r>
          <rPr>
            <b/>
            <sz val="9"/>
            <color indexed="81"/>
            <rFont val="Tahoma"/>
            <family val="2"/>
          </rPr>
          <t>Includes XENPAK also, through 4Q10</t>
        </r>
      </text>
    </comment>
    <comment ref="D16" authorId="0" shapeId="0" xr:uid="{00000000-0006-0000-0300-000002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M16" authorId="0" shapeId="0" xr:uid="{00000000-0006-0000-0300-000003000000}">
      <text>
        <r>
          <rPr>
            <b/>
            <sz val="9"/>
            <color rgb="FF000000"/>
            <rFont val="Tahoma"/>
            <family val="2"/>
          </rPr>
          <t>added to the above</t>
        </r>
      </text>
    </comment>
    <comment ref="N16" authorId="0" shapeId="0" xr:uid="{00000000-0006-0000-0300-000004000000}">
      <text>
        <r>
          <rPr>
            <b/>
            <sz val="9"/>
            <color rgb="FF000000"/>
            <rFont val="Tahoma"/>
            <family val="2"/>
          </rPr>
          <t>added to the above</t>
        </r>
      </text>
    </comment>
    <comment ref="K20" authorId="0" shapeId="0" xr:uid="{00000000-0006-0000-0300-000005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0" authorId="0" shapeId="0" xr:uid="{00000000-0006-0000-0300-000006000000}">
      <text>
        <r>
          <rPr>
            <b/>
            <sz val="9"/>
            <color indexed="81"/>
            <rFont val="Tahoma"/>
            <family val="2"/>
          </rPr>
          <t>John Lively:</t>
        </r>
        <r>
          <rPr>
            <sz val="9"/>
            <color indexed="81"/>
            <rFont val="Tahoma"/>
            <family val="2"/>
          </rPr>
          <t xml:space="preserve">
We had 2H shipments declining a lot in Spet forecast.  I increased these substantially in 12/11/2018
</t>
        </r>
      </text>
    </comment>
    <comment ref="D21" authorId="0" shapeId="0" xr:uid="{00000000-0006-0000-0300-000007000000}">
      <text>
        <r>
          <rPr>
            <b/>
            <sz val="9"/>
            <color indexed="81"/>
            <rFont val="Tahoma"/>
            <family val="2"/>
          </rPr>
          <t xml:space="preserve">2 km reach </t>
        </r>
      </text>
    </comment>
    <comment ref="K23" authorId="0" shapeId="0" xr:uid="{00000000-0006-0000-0300-000008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3" authorId="0" shapeId="0" xr:uid="{00000000-0006-0000-0300-000009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K25" authorId="0" shapeId="0" xr:uid="{00000000-0006-0000-0300-00000A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5" authorId="0" shapeId="0" xr:uid="{00000000-0006-0000-0300-00000B000000}">
      <text>
        <r>
          <rPr>
            <b/>
            <sz val="9"/>
            <color indexed="81"/>
            <rFont val="Tahoma"/>
            <family val="2"/>
          </rPr>
          <t>John Lively:</t>
        </r>
        <r>
          <rPr>
            <sz val="9"/>
            <color indexed="81"/>
            <rFont val="Tahoma"/>
            <family val="2"/>
          </rPr>
          <t xml:space="preserve">
We had 2H shipments declining a lot in Spet forecast.  I increased these substantially in 12/11/2018
</t>
        </r>
      </text>
    </comment>
    <comment ref="B29" authorId="0" shapeId="0" xr:uid="{00000000-0006-0000-0300-00000C000000}">
      <text>
        <r>
          <rPr>
            <b/>
            <sz val="9"/>
            <color indexed="81"/>
            <rFont val="Tahoma"/>
            <family val="2"/>
          </rPr>
          <t>John Lively:</t>
        </r>
        <r>
          <rPr>
            <sz val="9"/>
            <color indexed="81"/>
            <rFont val="Tahoma"/>
            <family val="2"/>
          </rPr>
          <t xml:space="preserve">
move to legacy
</t>
        </r>
      </text>
    </comment>
    <comment ref="B32" authorId="1" shapeId="0" xr:uid="{00000000-0006-0000-0300-00000D000000}">
      <text>
        <r>
          <rPr>
            <b/>
            <sz val="9"/>
            <color indexed="81"/>
            <rFont val="Tahoma"/>
            <family val="2"/>
          </rPr>
          <t>Dale:</t>
        </r>
        <r>
          <rPr>
            <sz val="9"/>
            <color indexed="81"/>
            <rFont val="Tahoma"/>
            <family val="2"/>
          </rPr>
          <t xml:space="preserve">
Extended short reach 40GbE on MMF</t>
        </r>
      </text>
    </comment>
    <comment ref="B34" authorId="0" shapeId="0" xr:uid="{00000000-0006-0000-0300-00000E000000}">
      <text>
        <r>
          <rPr>
            <b/>
            <sz val="9"/>
            <color indexed="81"/>
            <rFont val="Tahoma"/>
            <family val="2"/>
          </rPr>
          <t>John Lively:</t>
        </r>
        <r>
          <rPr>
            <sz val="9"/>
            <color indexed="81"/>
            <rFont val="Tahoma"/>
            <family val="2"/>
          </rPr>
          <t xml:space="preserve">
move to legacy
</t>
        </r>
      </text>
    </comment>
    <comment ref="B38" authorId="1" shapeId="0" xr:uid="{00000000-0006-0000-0300-00000F000000}">
      <text>
        <r>
          <rPr>
            <b/>
            <sz val="9"/>
            <color indexed="81"/>
            <rFont val="Tahoma"/>
            <family val="2"/>
          </rPr>
          <t>Dale:</t>
        </r>
        <r>
          <rPr>
            <sz val="9"/>
            <color indexed="81"/>
            <rFont val="Tahoma"/>
            <family val="2"/>
          </rPr>
          <t xml:space="preserve">
Full spec versions only. Please record 2km or subspec versions above</t>
        </r>
      </text>
    </comment>
    <comment ref="B46" authorId="0" shapeId="0" xr:uid="{00000000-0006-0000-0300-000010000000}">
      <text>
        <r>
          <rPr>
            <b/>
            <sz val="9"/>
            <color indexed="81"/>
            <rFont val="Tahoma"/>
            <family val="2"/>
          </rPr>
          <t xml:space="preserve">John Lively:
Include eSR4 on this line
</t>
        </r>
        <r>
          <rPr>
            <sz val="9"/>
            <color indexed="81"/>
            <rFont val="Tahoma"/>
            <family val="2"/>
          </rPr>
          <t xml:space="preserve">
</t>
        </r>
      </text>
    </comment>
    <comment ref="D46" authorId="2" shapeId="0" xr:uid="{00000000-0006-0000-0300-000011000000}">
      <text>
        <r>
          <rPr>
            <b/>
            <sz val="9"/>
            <color indexed="81"/>
            <rFont val="Tahoma"/>
            <family val="2"/>
          </rPr>
          <t>Does not include CPAK</t>
        </r>
      </text>
    </comment>
    <comment ref="B48" authorId="0" shapeId="0" xr:uid="{00000000-0006-0000-0300-000012000000}">
      <text>
        <r>
          <rPr>
            <b/>
            <sz val="9"/>
            <color indexed="81"/>
            <rFont val="Tahoma"/>
            <family val="2"/>
          </rPr>
          <t>John Lively:</t>
        </r>
        <r>
          <rPr>
            <sz val="9"/>
            <color indexed="81"/>
            <rFont val="Tahoma"/>
            <family val="2"/>
          </rPr>
          <t xml:space="preserve">
make this line MM Duplex only</t>
        </r>
      </text>
    </comment>
    <comment ref="D53" authorId="2" shapeId="0" xr:uid="{00000000-0006-0000-0300-000013000000}">
      <text>
        <r>
          <rPr>
            <b/>
            <sz val="9"/>
            <color indexed="81"/>
            <rFont val="Tahoma"/>
            <family val="2"/>
          </rPr>
          <t>Does not include CPAK</t>
        </r>
      </text>
    </comment>
    <comment ref="D54" authorId="2" shapeId="0" xr:uid="{00000000-0006-0000-0300-000014000000}">
      <text>
        <r>
          <rPr>
            <b/>
            <sz val="9"/>
            <color indexed="81"/>
            <rFont val="Tahoma"/>
            <family val="2"/>
          </rPr>
          <t>Does not include CPAK</t>
        </r>
      </text>
    </comment>
    <comment ref="K54" authorId="0" shapeId="0" xr:uid="{00000000-0006-0000-0300-000015000000}">
      <text>
        <r>
          <rPr>
            <b/>
            <sz val="9"/>
            <color indexed="81"/>
            <rFont val="Tahoma"/>
            <family val="2"/>
          </rPr>
          <t>John Lively:</t>
        </r>
        <r>
          <rPr>
            <sz val="9"/>
            <color indexed="81"/>
            <rFont val="Tahoma"/>
            <family val="2"/>
          </rPr>
          <t xml:space="preserve">
this is CFP2/4 in the forecast</t>
        </r>
      </text>
    </comment>
    <comment ref="K56" authorId="0" shapeId="0" xr:uid="{00000000-0006-0000-0300-000016000000}">
      <text>
        <r>
          <rPr>
            <b/>
            <sz val="9"/>
            <color indexed="81"/>
            <rFont val="Tahoma"/>
            <family val="2"/>
          </rPr>
          <t>John Lively:</t>
        </r>
        <r>
          <rPr>
            <sz val="9"/>
            <color indexed="81"/>
            <rFont val="Tahoma"/>
            <family val="2"/>
          </rPr>
          <t xml:space="preserve">
4
WDM10 and LR4 combined</t>
        </r>
      </text>
    </comment>
    <comment ref="K59" authorId="0" shapeId="0" xr:uid="{00000000-0006-0000-0300-000017000000}">
      <text>
        <r>
          <rPr>
            <b/>
            <sz val="9"/>
            <color indexed="81"/>
            <rFont val="Tahoma"/>
            <family val="2"/>
          </rPr>
          <t>John Lively:</t>
        </r>
        <r>
          <rPr>
            <sz val="9"/>
            <color indexed="81"/>
            <rFont val="Tahoma"/>
            <family val="2"/>
          </rPr>
          <t xml:space="preserve">
included below
</t>
        </r>
      </text>
    </comment>
    <comment ref="D82" authorId="0" shapeId="0" xr:uid="{00000000-0006-0000-0300-000018000000}">
      <text>
        <r>
          <rPr>
            <b/>
            <sz val="9"/>
            <color indexed="81"/>
            <rFont val="Tahoma"/>
            <family val="2"/>
          </rPr>
          <t>Includes XENPAK also, through 4Q10</t>
        </r>
      </text>
    </comment>
    <comment ref="D85" authorId="0" shapeId="0" xr:uid="{00000000-0006-0000-0300-000019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90" authorId="0" shapeId="0" xr:uid="{00000000-0006-0000-0300-00001A000000}">
      <text>
        <r>
          <rPr>
            <b/>
            <sz val="9"/>
            <color indexed="81"/>
            <rFont val="Tahoma"/>
            <family val="2"/>
          </rPr>
          <t xml:space="preserve">2 km reach </t>
        </r>
      </text>
    </comment>
    <comment ref="B101" authorId="1" shapeId="0" xr:uid="{00000000-0006-0000-0300-00001B000000}">
      <text>
        <r>
          <rPr>
            <b/>
            <sz val="9"/>
            <color indexed="81"/>
            <rFont val="Tahoma"/>
            <family val="2"/>
          </rPr>
          <t>Dale:</t>
        </r>
        <r>
          <rPr>
            <sz val="9"/>
            <color indexed="81"/>
            <rFont val="Tahoma"/>
            <family val="2"/>
          </rPr>
          <t xml:space="preserve">
Extended short reach 40GbE on MMF</t>
        </r>
      </text>
    </comment>
    <comment ref="B107" authorId="1" shapeId="0" xr:uid="{00000000-0006-0000-0300-00001C000000}">
      <text>
        <r>
          <rPr>
            <b/>
            <sz val="9"/>
            <color indexed="81"/>
            <rFont val="Tahoma"/>
            <family val="2"/>
          </rPr>
          <t>Dale:</t>
        </r>
        <r>
          <rPr>
            <sz val="9"/>
            <color indexed="81"/>
            <rFont val="Tahoma"/>
            <family val="2"/>
          </rPr>
          <t xml:space="preserve">
Full spec versions only. Please record 2km or subspec versions above</t>
        </r>
      </text>
    </comment>
    <comment ref="D115" authorId="2" shapeId="0" xr:uid="{00000000-0006-0000-0300-00001D000000}">
      <text>
        <r>
          <rPr>
            <b/>
            <sz val="9"/>
            <color indexed="81"/>
            <rFont val="Tahoma"/>
            <family val="2"/>
          </rPr>
          <t>Does not include CPAK</t>
        </r>
      </text>
    </comment>
    <comment ref="D122" authorId="2" shapeId="0" xr:uid="{00000000-0006-0000-0300-00001E000000}">
      <text>
        <r>
          <rPr>
            <b/>
            <sz val="9"/>
            <color indexed="81"/>
            <rFont val="Tahoma"/>
            <family val="2"/>
          </rPr>
          <t>Does not include CPAK</t>
        </r>
      </text>
    </comment>
    <comment ref="D123" authorId="2" shapeId="0" xr:uid="{00000000-0006-0000-0300-00001F000000}">
      <text>
        <r>
          <rPr>
            <b/>
            <sz val="9"/>
            <color indexed="81"/>
            <rFont val="Tahoma"/>
            <family val="2"/>
          </rPr>
          <t>Does not include CPAK</t>
        </r>
      </text>
    </comment>
    <comment ref="D151" authorId="0" shapeId="0" xr:uid="{00000000-0006-0000-0300-000020000000}">
      <text>
        <r>
          <rPr>
            <b/>
            <sz val="9"/>
            <color indexed="81"/>
            <rFont val="Tahoma"/>
            <family val="2"/>
          </rPr>
          <t>Includes XENPAK also, through 4Q10</t>
        </r>
      </text>
    </comment>
    <comment ref="D154" authorId="0" shapeId="0" xr:uid="{00000000-0006-0000-0300-000021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59" authorId="0" shapeId="0" xr:uid="{00000000-0006-0000-0300-000022000000}">
      <text>
        <r>
          <rPr>
            <b/>
            <sz val="9"/>
            <color indexed="81"/>
            <rFont val="Tahoma"/>
            <family val="2"/>
          </rPr>
          <t xml:space="preserve">2 km reach </t>
        </r>
      </text>
    </comment>
    <comment ref="B170" authorId="1" shapeId="0" xr:uid="{00000000-0006-0000-0300-000023000000}">
      <text>
        <r>
          <rPr>
            <b/>
            <sz val="9"/>
            <color indexed="81"/>
            <rFont val="Tahoma"/>
            <family val="2"/>
          </rPr>
          <t>Dale:</t>
        </r>
        <r>
          <rPr>
            <sz val="9"/>
            <color indexed="81"/>
            <rFont val="Tahoma"/>
            <family val="2"/>
          </rPr>
          <t xml:space="preserve">
Extended short reach 40GbE on MMF</t>
        </r>
      </text>
    </comment>
    <comment ref="B176" authorId="1" shapeId="0" xr:uid="{00000000-0006-0000-0300-000024000000}">
      <text>
        <r>
          <rPr>
            <b/>
            <sz val="9"/>
            <color indexed="81"/>
            <rFont val="Tahoma"/>
            <family val="2"/>
          </rPr>
          <t>Dale:</t>
        </r>
        <r>
          <rPr>
            <sz val="9"/>
            <color indexed="81"/>
            <rFont val="Tahoma"/>
            <family val="2"/>
          </rPr>
          <t xml:space="preserve">
Full spec versions only. Please record 2km or subspec versions above</t>
        </r>
      </text>
    </comment>
    <comment ref="D184" authorId="2" shapeId="0" xr:uid="{00000000-0006-0000-0300-000025000000}">
      <text>
        <r>
          <rPr>
            <b/>
            <sz val="9"/>
            <color indexed="81"/>
            <rFont val="Tahoma"/>
            <family val="2"/>
          </rPr>
          <t>Does not include CPAK</t>
        </r>
      </text>
    </comment>
    <comment ref="D191" authorId="2" shapeId="0" xr:uid="{00000000-0006-0000-0300-000026000000}">
      <text>
        <r>
          <rPr>
            <b/>
            <sz val="9"/>
            <color indexed="81"/>
            <rFont val="Tahoma"/>
            <family val="2"/>
          </rPr>
          <t>Does not include CPAK</t>
        </r>
      </text>
    </comment>
    <comment ref="D192" authorId="2" shapeId="0" xr:uid="{00000000-0006-0000-0300-000027000000}">
      <text>
        <r>
          <rPr>
            <b/>
            <sz val="9"/>
            <color indexed="81"/>
            <rFont val="Tahoma"/>
            <family val="2"/>
          </rPr>
          <t>Does not include CPAK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K9" authorId="0" shapeId="0" xr:uid="{00000000-0006-0000-0500-000001000000}">
      <text>
        <r>
          <rPr>
            <b/>
            <sz val="9"/>
            <color rgb="FF000000"/>
            <rFont val="Tahoma"/>
            <family val="2"/>
          </rPr>
          <t>John Lively:</t>
        </r>
        <r>
          <rPr>
            <sz val="9"/>
            <color rgb="FF000000"/>
            <rFont val="Tahoma"/>
            <family val="2"/>
          </rPr>
          <t xml:space="preserve">
</t>
        </r>
        <r>
          <rPr>
            <sz val="9"/>
            <color rgb="FF000000"/>
            <rFont val="Tahoma"/>
            <family val="2"/>
          </rPr>
          <t>Survey does not capture most of shipments in forecast</t>
        </r>
      </text>
    </comment>
    <comment ref="L9" authorId="0" shapeId="0" xr:uid="{00000000-0006-0000-0500-000002000000}">
      <text>
        <r>
          <rPr>
            <b/>
            <sz val="9"/>
            <color indexed="81"/>
            <rFont val="Tahoma"/>
            <family val="2"/>
          </rPr>
          <t>John Lively:</t>
        </r>
        <r>
          <rPr>
            <sz val="9"/>
            <color indexed="81"/>
            <rFont val="Tahoma"/>
            <family val="2"/>
          </rPr>
          <t xml:space="preserve">
Survey does not capture most of shipments in forecast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s>
  <commentList>
    <comment ref="B10" authorId="0" shapeId="0" xr:uid="{00000000-0006-0000-0600-000001000000}">
      <text>
        <r>
          <rPr>
            <sz val="9"/>
            <color indexed="81"/>
            <rFont val="Tahoma"/>
            <family val="2"/>
          </rPr>
          <t>Most CPRI links are limited to 15 km or less by latency requirements</t>
        </r>
      </text>
    </comment>
    <comment ref="B13" authorId="0" shapeId="0" xr:uid="{00000000-0006-0000-0600-000002000000}">
      <text>
        <r>
          <rPr>
            <sz val="9"/>
            <color indexed="81"/>
            <rFont val="Tahoma"/>
            <family val="2"/>
          </rPr>
          <t>Most CPRI links are limited to 15 km or less by latency requirements</t>
        </r>
      </text>
    </comment>
    <comment ref="B16" authorId="0" shapeId="0" xr:uid="{00000000-0006-0000-0600-000003000000}">
      <text>
        <r>
          <rPr>
            <sz val="9"/>
            <color rgb="FF000000"/>
            <rFont val="Tahoma"/>
            <family val="2"/>
          </rPr>
          <t>Most CPRI links are limited to 15 km or less by latency requirements</t>
        </r>
      </text>
    </comment>
    <comment ref="B19" authorId="0" shapeId="0" xr:uid="{00000000-0006-0000-0600-000004000000}">
      <text>
        <r>
          <rPr>
            <sz val="9"/>
            <color indexed="81"/>
            <rFont val="Tahoma"/>
            <family val="2"/>
          </rPr>
          <t>Most CPRI links are limited to 15 km or less by latency requirements</t>
        </r>
      </text>
    </comment>
    <comment ref="B23" authorId="0" shapeId="0" xr:uid="{00000000-0006-0000-0600-000005000000}">
      <text>
        <r>
          <rPr>
            <sz val="9"/>
            <color indexed="81"/>
            <rFont val="Tahoma"/>
            <family val="2"/>
          </rPr>
          <t>Most CPRI links are limited to 15 km or less by latency requirements</t>
        </r>
      </text>
    </comment>
    <comment ref="B40" authorId="0" shapeId="0" xr:uid="{00000000-0006-0000-0600-000006000000}">
      <text>
        <r>
          <rPr>
            <sz val="9"/>
            <color indexed="81"/>
            <rFont val="Tahoma"/>
            <family val="2"/>
          </rPr>
          <t>Most CPRI links are limited to 15 km or less by latency requirements</t>
        </r>
      </text>
    </comment>
    <comment ref="B43" authorId="0" shapeId="0" xr:uid="{00000000-0006-0000-0600-000007000000}">
      <text>
        <r>
          <rPr>
            <sz val="9"/>
            <color indexed="81"/>
            <rFont val="Tahoma"/>
            <family val="2"/>
          </rPr>
          <t>Most CPRI links are limited to 15 km or less by latency requirements</t>
        </r>
      </text>
    </comment>
    <comment ref="B46" authorId="0" shapeId="0" xr:uid="{00000000-0006-0000-0600-000008000000}">
      <text>
        <r>
          <rPr>
            <sz val="9"/>
            <color indexed="81"/>
            <rFont val="Tahoma"/>
            <family val="2"/>
          </rPr>
          <t>Most CPRI links are limited to 15 km or less by latency requirements</t>
        </r>
      </text>
    </comment>
    <comment ref="B49" authorId="0" shapeId="0" xr:uid="{00000000-0006-0000-0600-000009000000}">
      <text>
        <r>
          <rPr>
            <sz val="9"/>
            <color indexed="81"/>
            <rFont val="Tahoma"/>
            <family val="2"/>
          </rPr>
          <t>Most CPRI links are limited to 15 km or less by latency requirements</t>
        </r>
      </text>
    </comment>
    <comment ref="B53" authorId="0" shapeId="0" xr:uid="{00000000-0006-0000-0600-00000A000000}">
      <text>
        <r>
          <rPr>
            <sz val="9"/>
            <color indexed="81"/>
            <rFont val="Tahoma"/>
            <family val="2"/>
          </rPr>
          <t>Most CPRI links are limited to 15 km or less by latency requirements</t>
        </r>
      </text>
    </comment>
    <comment ref="B57" authorId="0" shapeId="0" xr:uid="{00000000-0006-0000-0600-00000B000000}">
      <text>
        <r>
          <rPr>
            <sz val="9"/>
            <color indexed="81"/>
            <rFont val="Tahoma"/>
            <family val="2"/>
          </rPr>
          <t>Most CPRI links are limited to 15 km or less by latency requirements</t>
        </r>
      </text>
    </comment>
    <comment ref="H62" authorId="1" shapeId="0" xr:uid="{00000000-0006-0000-0600-00000C000000}">
      <text>
        <r>
          <rPr>
            <b/>
            <sz val="9"/>
            <color rgb="FF000000"/>
            <rFont val="Tahoma"/>
            <family val="2"/>
          </rPr>
          <t>Reported as "CWDM/DWDM" with no speed specificed</t>
        </r>
      </text>
    </comment>
    <comment ref="I62" authorId="1" shapeId="0" xr:uid="{00000000-0006-0000-0600-00000D000000}">
      <text>
        <r>
          <rPr>
            <b/>
            <sz val="9"/>
            <color indexed="81"/>
            <rFont val="Tahoma"/>
            <family val="2"/>
          </rPr>
          <t>Reported as "CWDM/DWDM" with no speed specificed</t>
        </r>
      </text>
    </comment>
    <comment ref="J62" authorId="1" shapeId="0" xr:uid="{00000000-0006-0000-0600-00000E000000}">
      <text>
        <r>
          <rPr>
            <b/>
            <sz val="9"/>
            <color indexed="81"/>
            <rFont val="Tahoma"/>
            <family val="2"/>
          </rPr>
          <t>Reported as "CWDM/DWDM" with no speed specificed</t>
        </r>
      </text>
    </comment>
    <comment ref="K62" authorId="1" shapeId="0" xr:uid="{00000000-0006-0000-0600-00000F000000}">
      <text>
        <r>
          <rPr>
            <b/>
            <sz val="9"/>
            <color indexed="81"/>
            <rFont val="Tahoma"/>
            <family val="2"/>
          </rPr>
          <t>Reported as "CWDM/DWDM" with no speed specificed</t>
        </r>
      </text>
    </comment>
    <comment ref="B70" authorId="0" shapeId="0" xr:uid="{00000000-0006-0000-0600-000010000000}">
      <text>
        <r>
          <rPr>
            <sz val="9"/>
            <color indexed="81"/>
            <rFont val="Tahoma"/>
            <family val="2"/>
          </rPr>
          <t>Most CPRI links are limited to 15 km or less by latency requirements</t>
        </r>
      </text>
    </comment>
    <comment ref="B73" authorId="0" shapeId="0" xr:uid="{00000000-0006-0000-0600-000011000000}">
      <text>
        <r>
          <rPr>
            <sz val="9"/>
            <color indexed="81"/>
            <rFont val="Tahoma"/>
            <family val="2"/>
          </rPr>
          <t>Most CPRI links are limited to 15 km or less by latency requirements</t>
        </r>
      </text>
    </comment>
    <comment ref="B76" authorId="0" shapeId="0" xr:uid="{00000000-0006-0000-0600-000012000000}">
      <text>
        <r>
          <rPr>
            <sz val="9"/>
            <color indexed="81"/>
            <rFont val="Tahoma"/>
            <family val="2"/>
          </rPr>
          <t>Most CPRI links are limited to 15 km or less by latency requirements</t>
        </r>
      </text>
    </comment>
    <comment ref="B79" authorId="0" shapeId="0" xr:uid="{00000000-0006-0000-0600-000013000000}">
      <text>
        <r>
          <rPr>
            <sz val="9"/>
            <color indexed="81"/>
            <rFont val="Tahoma"/>
            <family val="2"/>
          </rPr>
          <t>Most CPRI links are limited to 15 km or less by latency requirements</t>
        </r>
      </text>
    </comment>
    <comment ref="B83" authorId="0" shapeId="0" xr:uid="{00000000-0006-0000-0600-000014000000}">
      <text>
        <r>
          <rPr>
            <sz val="9"/>
            <color indexed="81"/>
            <rFont val="Tahoma"/>
            <family val="2"/>
          </rPr>
          <t>Most CPRI links are limited to 15 km or less by latency requirements</t>
        </r>
      </text>
    </comment>
    <comment ref="B87" authorId="0" shapeId="0" xr:uid="{00000000-0006-0000-0600-000015000000}">
      <text>
        <r>
          <rPr>
            <sz val="9"/>
            <color indexed="81"/>
            <rFont val="Tahoma"/>
            <family val="2"/>
          </rPr>
          <t>Most CPRI links are limited to 15 km or less by latency requirements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S18" authorId="0" shapeId="0" xr:uid="{00000000-0006-0000-0900-000001000000}">
      <text>
        <r>
          <rPr>
            <b/>
            <sz val="9"/>
            <color indexed="81"/>
            <rFont val="Tahoma"/>
            <family val="2"/>
          </rPr>
          <t xml:space="preserve">Softbank did not include Sprint revenue in its reported revenue for this quarter due to the impending sale to T-Mobile US. We included an estimate for Sprint in this quarter. </t>
        </r>
      </text>
    </comment>
    <comment ref="B21" authorId="0" shapeId="0" xr:uid="{00000000-0006-0000-0900-000002000000}">
      <text>
        <r>
          <rPr>
            <b/>
            <sz val="9"/>
            <color indexed="81"/>
            <rFont val="Tahoma"/>
            <family val="2"/>
          </rPr>
          <t>John Lively:</t>
        </r>
        <r>
          <rPr>
            <sz val="9"/>
            <color indexed="81"/>
            <rFont val="Tahoma"/>
            <family val="2"/>
          </rPr>
          <t xml:space="preserve">
Historical data includes Sprint results as well</t>
        </r>
      </text>
    </comment>
    <comment ref="B43" authorId="0" shapeId="0" xr:uid="{00000000-0006-0000-0900-000003000000}">
      <text>
        <r>
          <rPr>
            <b/>
            <sz val="9"/>
            <color indexed="81"/>
            <rFont val="Tahoma"/>
            <family val="2"/>
          </rPr>
          <t>John Lively:</t>
        </r>
        <r>
          <rPr>
            <sz val="9"/>
            <color indexed="81"/>
            <rFont val="Tahoma"/>
            <family val="2"/>
          </rPr>
          <t xml:space="preserve">
Historical data includes Sprint results as well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F39" authorId="0" shapeId="0" xr:uid="{00000000-0006-0000-0A00-000001000000}">
      <text>
        <r>
          <rPr>
            <b/>
            <sz val="9"/>
            <color indexed="81"/>
            <rFont val="Tahoma"/>
            <family val="2"/>
          </rPr>
          <t>John Lively:</t>
        </r>
        <r>
          <rPr>
            <sz val="9"/>
            <color indexed="81"/>
            <rFont val="Tahoma"/>
            <family val="2"/>
          </rPr>
          <t xml:space="preserve">
Estimated by LightCounting. Tencent reported too late to be included in the March 2017 update.</t>
        </r>
      </text>
    </comment>
    <comment ref="O41" authorId="0" shapeId="0" xr:uid="{00000000-0006-0000-0A00-000002000000}">
      <text>
        <r>
          <rPr>
            <b/>
            <sz val="12"/>
            <color indexed="81"/>
            <rFont val="Tahoma"/>
            <family val="2"/>
          </rPr>
          <t>John Lively:</t>
        </r>
        <r>
          <rPr>
            <sz val="12"/>
            <color indexed="81"/>
            <rFont val="Tahoma"/>
            <family val="2"/>
          </rPr>
          <t xml:space="preserve">
JD.com wrote: "net disposals related to development projects was positive, other capex was negative, net was a gain". We show it as a negative here since we normally show capex as a positive number.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G14" authorId="0" shapeId="0" xr:uid="{00000000-0006-0000-0B00-000001000000}">
      <text>
        <r>
          <rPr>
            <b/>
            <sz val="9"/>
            <color indexed="81"/>
            <rFont val="Tahoma"/>
            <family val="2"/>
          </rPr>
          <t>John Lively:</t>
        </r>
        <r>
          <rPr>
            <sz val="9"/>
            <color indexed="81"/>
            <rFont val="Tahoma"/>
            <family val="2"/>
          </rPr>
          <t xml:space="preserve">
estimated based on reported half-yearly figures</t>
        </r>
      </text>
    </comment>
    <comment ref="H14" authorId="0" shapeId="0" xr:uid="{00000000-0006-0000-0B00-000002000000}">
      <text>
        <r>
          <rPr>
            <b/>
            <sz val="9"/>
            <color indexed="81"/>
            <rFont val="Tahoma"/>
            <family val="2"/>
          </rPr>
          <t>John Lively:</t>
        </r>
        <r>
          <rPr>
            <sz val="9"/>
            <color indexed="81"/>
            <rFont val="Tahoma"/>
            <family val="2"/>
          </rPr>
          <t xml:space="preserve">
estimated based on reported half-yearly figures</t>
        </r>
      </text>
    </comment>
    <comment ref="I14" authorId="0" shapeId="0" xr:uid="{00000000-0006-0000-0B00-000003000000}">
      <text>
        <r>
          <rPr>
            <b/>
            <sz val="9"/>
            <color indexed="81"/>
            <rFont val="Tahoma"/>
            <family val="2"/>
          </rPr>
          <t>John Lively:</t>
        </r>
        <r>
          <rPr>
            <sz val="9"/>
            <color indexed="81"/>
            <rFont val="Tahoma"/>
            <family val="2"/>
          </rPr>
          <t xml:space="preserve">
estimated based on reported half-yearly figures</t>
        </r>
      </text>
    </comment>
    <comment ref="J14" authorId="0" shapeId="0" xr:uid="{00000000-0006-0000-0B00-000004000000}">
      <text>
        <r>
          <rPr>
            <b/>
            <sz val="9"/>
            <color indexed="81"/>
            <rFont val="Tahoma"/>
            <family val="2"/>
          </rPr>
          <t>John Lively:</t>
        </r>
        <r>
          <rPr>
            <sz val="9"/>
            <color indexed="81"/>
            <rFont val="Tahoma"/>
            <family val="2"/>
          </rPr>
          <t xml:space="preserve">
estimated based on reported half-yearly figures</t>
        </r>
      </text>
    </comment>
    <comment ref="K14" authorId="0" shapeId="0" xr:uid="{00000000-0006-0000-0B00-000005000000}">
      <text>
        <r>
          <rPr>
            <b/>
            <sz val="9"/>
            <color indexed="81"/>
            <rFont val="Tahoma"/>
            <family val="2"/>
          </rPr>
          <t>John Lively:</t>
        </r>
        <r>
          <rPr>
            <sz val="9"/>
            <color indexed="81"/>
            <rFont val="Tahoma"/>
            <family val="2"/>
          </rPr>
          <t xml:space="preserve">
estimated based on reported half-yearly figures</t>
        </r>
      </text>
    </comment>
    <comment ref="L14" authorId="0" shapeId="0" xr:uid="{00000000-0006-0000-0B00-000006000000}">
      <text>
        <r>
          <rPr>
            <b/>
            <sz val="9"/>
            <color indexed="81"/>
            <rFont val="Tahoma"/>
            <family val="2"/>
          </rPr>
          <t>John Lively:</t>
        </r>
        <r>
          <rPr>
            <sz val="9"/>
            <color indexed="81"/>
            <rFont val="Tahoma"/>
            <family val="2"/>
          </rPr>
          <t xml:space="preserve">
estimated based on reported half-yearly figures</t>
        </r>
      </text>
    </comment>
    <comment ref="M14" authorId="0" shapeId="0" xr:uid="{00000000-0006-0000-0B00-000007000000}">
      <text>
        <r>
          <rPr>
            <b/>
            <sz val="9"/>
            <color indexed="81"/>
            <rFont val="Tahoma"/>
            <family val="2"/>
          </rPr>
          <t>John Lively:</t>
        </r>
        <r>
          <rPr>
            <sz val="9"/>
            <color indexed="81"/>
            <rFont val="Tahoma"/>
            <family val="2"/>
          </rPr>
          <t xml:space="preserve">
estimated based on reported half-yearly figures</t>
        </r>
      </text>
    </comment>
    <comment ref="N14" authorId="0" shapeId="0" xr:uid="{00000000-0006-0000-0B00-000008000000}">
      <text>
        <r>
          <rPr>
            <b/>
            <sz val="9"/>
            <color indexed="81"/>
            <rFont val="Tahoma"/>
            <family val="2"/>
          </rPr>
          <t>John Lively:</t>
        </r>
        <r>
          <rPr>
            <sz val="9"/>
            <color indexed="81"/>
            <rFont val="Tahoma"/>
            <family val="2"/>
          </rPr>
          <t xml:space="preserve">
estimated based on reported half-yearly figures</t>
        </r>
      </text>
    </comment>
    <comment ref="O14" authorId="0" shapeId="0" xr:uid="{00000000-0006-0000-0B00-000009000000}">
      <text>
        <r>
          <rPr>
            <b/>
            <sz val="9"/>
            <color indexed="81"/>
            <rFont val="Tahoma"/>
            <family val="2"/>
          </rPr>
          <t>John Lively:</t>
        </r>
        <r>
          <rPr>
            <sz val="9"/>
            <color indexed="81"/>
            <rFont val="Tahoma"/>
            <family val="2"/>
          </rPr>
          <t xml:space="preserve">
estimated based on reported half-yearly figures</t>
        </r>
      </text>
    </comment>
    <comment ref="P14" authorId="0" shapeId="0" xr:uid="{00000000-0006-0000-0B00-00000A000000}">
      <text>
        <r>
          <rPr>
            <b/>
            <sz val="9"/>
            <color indexed="81"/>
            <rFont val="Tahoma"/>
            <family val="2"/>
          </rPr>
          <t>John Lively:</t>
        </r>
        <r>
          <rPr>
            <sz val="9"/>
            <color indexed="81"/>
            <rFont val="Tahoma"/>
            <family val="2"/>
          </rPr>
          <t xml:space="preserve">
estimated based on reported half-yearly figures</t>
        </r>
      </text>
    </comment>
    <comment ref="Q14" authorId="0" shapeId="0" xr:uid="{00000000-0006-0000-0B00-00000B000000}">
      <text>
        <r>
          <rPr>
            <b/>
            <sz val="9"/>
            <color indexed="81"/>
            <rFont val="Tahoma"/>
            <family val="2"/>
          </rPr>
          <t>John Lively:</t>
        </r>
        <r>
          <rPr>
            <sz val="9"/>
            <color indexed="81"/>
            <rFont val="Tahoma"/>
            <family val="2"/>
          </rPr>
          <t xml:space="preserve">
estimated based on reported half-yearly figures</t>
        </r>
      </text>
    </comment>
    <comment ref="R14" authorId="0" shapeId="0" xr:uid="{00000000-0006-0000-0B00-00000C000000}">
      <text>
        <r>
          <rPr>
            <b/>
            <sz val="9"/>
            <color indexed="81"/>
            <rFont val="Tahoma"/>
            <family val="2"/>
          </rPr>
          <t>John Lively:</t>
        </r>
        <r>
          <rPr>
            <sz val="9"/>
            <color indexed="81"/>
            <rFont val="Tahoma"/>
            <family val="2"/>
          </rPr>
          <t xml:space="preserve">
estimated based on reported half-yearly figures</t>
        </r>
      </text>
    </comment>
    <comment ref="S14" authorId="0" shapeId="0" xr:uid="{00000000-0006-0000-0B00-00000D000000}">
      <text>
        <r>
          <rPr>
            <b/>
            <sz val="9"/>
            <color indexed="81"/>
            <rFont val="Tahoma"/>
            <family val="2"/>
          </rPr>
          <t>John Lively:</t>
        </r>
        <r>
          <rPr>
            <sz val="9"/>
            <color indexed="81"/>
            <rFont val="Tahoma"/>
            <family val="2"/>
          </rPr>
          <t xml:space="preserve">
estimated based on reported half-yearly figures</t>
        </r>
      </text>
    </comment>
    <comment ref="T14" authorId="0" shapeId="0" xr:uid="{00000000-0006-0000-0B00-00000E000000}">
      <text>
        <r>
          <rPr>
            <b/>
            <sz val="9"/>
            <color indexed="81"/>
            <rFont val="Tahoma"/>
            <family val="2"/>
          </rPr>
          <t>John Lively:</t>
        </r>
        <r>
          <rPr>
            <sz val="9"/>
            <color indexed="81"/>
            <rFont val="Tahoma"/>
            <family val="2"/>
          </rPr>
          <t xml:space="preserve">
estimated based on reported half-yearly figures</t>
        </r>
      </text>
    </comment>
    <comment ref="U14" authorId="0" shapeId="0" xr:uid="{00000000-0006-0000-0B00-00000F000000}">
      <text>
        <r>
          <rPr>
            <b/>
            <sz val="9"/>
            <color indexed="81"/>
            <rFont val="Tahoma"/>
            <family val="2"/>
          </rPr>
          <t>John Lively:</t>
        </r>
        <r>
          <rPr>
            <sz val="9"/>
            <color indexed="81"/>
            <rFont val="Tahoma"/>
            <family val="2"/>
          </rPr>
          <t xml:space="preserve">
estimated based on reported half-yearly figures</t>
        </r>
      </text>
    </comment>
    <comment ref="V14" authorId="0" shapeId="0" xr:uid="{00000000-0006-0000-0B00-000010000000}">
      <text>
        <r>
          <rPr>
            <b/>
            <sz val="9"/>
            <color indexed="81"/>
            <rFont val="Tahoma"/>
            <family val="2"/>
          </rPr>
          <t>John Lively:</t>
        </r>
        <r>
          <rPr>
            <sz val="9"/>
            <color indexed="81"/>
            <rFont val="Tahoma"/>
            <family val="2"/>
          </rPr>
          <t xml:space="preserve">
estimated based on reported half-yearly figures</t>
        </r>
      </text>
    </comment>
    <comment ref="N15" authorId="0" shapeId="0" xr:uid="{00000000-0006-0000-0B00-000011000000}">
      <text>
        <r>
          <rPr>
            <b/>
            <sz val="9"/>
            <color indexed="81"/>
            <rFont val="Tahoma"/>
            <family val="2"/>
          </rPr>
          <t>John Lively:</t>
        </r>
        <r>
          <rPr>
            <sz val="9"/>
            <color indexed="81"/>
            <rFont val="Tahoma"/>
            <family val="2"/>
          </rPr>
          <t xml:space="preserve">
Now including Coriant revenues</t>
        </r>
      </text>
    </comment>
    <comment ref="K16" authorId="0" shapeId="0" xr:uid="{00000000-0006-0000-0B00-000012000000}">
      <text>
        <r>
          <rPr>
            <b/>
            <sz val="9"/>
            <color indexed="81"/>
            <rFont val="Tahoma"/>
            <family val="2"/>
          </rPr>
          <t>New segment reporting - not comparable to prior period numbers</t>
        </r>
        <r>
          <rPr>
            <sz val="9"/>
            <color indexed="81"/>
            <rFont val="Tahoma"/>
            <family val="2"/>
          </rPr>
          <t xml:space="preserve">
</t>
        </r>
      </text>
    </comment>
    <comment ref="L16" authorId="0" shapeId="0" xr:uid="{00000000-0006-0000-0B00-000013000000}">
      <text>
        <r>
          <rPr>
            <b/>
            <sz val="9"/>
            <color indexed="81"/>
            <rFont val="Tahoma"/>
            <family val="2"/>
          </rPr>
          <t>New segment reporting - not comparable to prior period numbers</t>
        </r>
        <r>
          <rPr>
            <sz val="9"/>
            <color indexed="81"/>
            <rFont val="Tahoma"/>
            <family val="2"/>
          </rPr>
          <t xml:space="preserve">
</t>
        </r>
      </text>
    </comment>
    <comment ref="M16" authorId="0" shapeId="0" xr:uid="{00000000-0006-0000-0B00-000014000000}">
      <text>
        <r>
          <rPr>
            <b/>
            <sz val="9"/>
            <color indexed="81"/>
            <rFont val="Tahoma"/>
            <family val="2"/>
          </rPr>
          <t>New segment reporting - not comparable to prior period numbers</t>
        </r>
        <r>
          <rPr>
            <sz val="9"/>
            <color indexed="81"/>
            <rFont val="Tahoma"/>
            <family val="2"/>
          </rPr>
          <t xml:space="preserve">
</t>
        </r>
      </text>
    </comment>
    <comment ref="N16" authorId="0" shapeId="0" xr:uid="{00000000-0006-0000-0B00-000015000000}">
      <text>
        <r>
          <rPr>
            <b/>
            <sz val="9"/>
            <color indexed="81"/>
            <rFont val="Tahoma"/>
            <family val="2"/>
          </rPr>
          <t>New segment reporting - not comparable to prior period numbers</t>
        </r>
        <r>
          <rPr>
            <sz val="9"/>
            <color indexed="81"/>
            <rFont val="Tahoma"/>
            <family val="2"/>
          </rPr>
          <t xml:space="preserve">
</t>
        </r>
      </text>
    </comment>
    <comment ref="F17" authorId="0" shapeId="0" xr:uid="{00000000-0006-0000-0B00-000016000000}">
      <text>
        <r>
          <rPr>
            <b/>
            <sz val="9"/>
            <color indexed="81"/>
            <rFont val="Tahoma"/>
            <family val="2"/>
          </rPr>
          <t>John Lively:</t>
        </r>
        <r>
          <rPr>
            <sz val="9"/>
            <color indexed="81"/>
            <rFont val="Tahoma"/>
            <family val="2"/>
          </rPr>
          <t xml:space="preserve">
quarterly data not reported; estimated by LC based on previous period segment split</t>
        </r>
      </text>
    </comment>
    <comment ref="G17" authorId="0" shapeId="0" xr:uid="{00000000-0006-0000-0B00-000017000000}">
      <text>
        <r>
          <rPr>
            <b/>
            <sz val="9"/>
            <color indexed="81"/>
            <rFont val="Tahoma"/>
            <family val="2"/>
          </rPr>
          <t>John Lively:</t>
        </r>
        <r>
          <rPr>
            <sz val="9"/>
            <color indexed="81"/>
            <rFont val="Tahoma"/>
            <family val="2"/>
          </rPr>
          <t xml:space="preserve">
from annual report 3-27-2019</t>
        </r>
      </text>
    </comment>
    <comment ref="M17" authorId="0" shapeId="0" xr:uid="{00000000-0006-0000-0B00-000018000000}">
      <text>
        <r>
          <rPr>
            <b/>
            <sz val="11"/>
            <color indexed="81"/>
            <rFont val="Tahoma"/>
            <family val="2"/>
          </rPr>
          <t>John Lively:</t>
        </r>
        <r>
          <rPr>
            <sz val="11"/>
            <color indexed="81"/>
            <rFont val="Tahoma"/>
            <family val="2"/>
          </rPr>
          <t xml:space="preserve">
fom annual report published 3-27-2019</t>
        </r>
      </text>
    </comment>
    <comment ref="N17" authorId="0" shapeId="0" xr:uid="{00000000-0006-0000-0B00-000019000000}">
      <text>
        <r>
          <rPr>
            <b/>
            <sz val="11"/>
            <color indexed="81"/>
            <rFont val="Tahoma"/>
            <family val="2"/>
          </rPr>
          <t>John Lively:</t>
        </r>
        <r>
          <rPr>
            <sz val="11"/>
            <color indexed="81"/>
            <rFont val="Tahoma"/>
            <family val="2"/>
          </rPr>
          <t xml:space="preserve">
fom annual report published 3-27-2019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I9" authorId="0" shapeId="0" xr:uid="{00000000-0006-0000-0C00-000001000000}">
      <text>
        <r>
          <rPr>
            <b/>
            <sz val="10"/>
            <color indexed="81"/>
            <rFont val="Tahoma"/>
            <family val="2"/>
          </rPr>
          <t>John Lively:</t>
        </r>
        <r>
          <rPr>
            <sz val="10"/>
            <color indexed="81"/>
            <rFont val="Tahoma"/>
            <family val="2"/>
          </rPr>
          <t xml:space="preserve">
Acquired by Broadcom. (Extreme bought Broacde's Datacenter Networking business, which was a very small part of Brocade</t>
        </r>
      </text>
    </comment>
    <comment ref="B11" authorId="0" shapeId="0" xr:uid="{00000000-0006-0000-0C00-000002000000}">
      <text>
        <r>
          <rPr>
            <b/>
            <sz val="9"/>
            <color indexed="81"/>
            <rFont val="Tahoma"/>
            <family val="2"/>
          </rPr>
          <t>Includes EMC's revenues pre-merger also, to avoid distortion of growth trends
Sum of "Servers &amp; Networking" and "Storage" segments</t>
        </r>
      </text>
    </comment>
    <comment ref="R13" authorId="0" shapeId="0" xr:uid="{00000000-0006-0000-0C00-000003000000}">
      <text>
        <r>
          <rPr>
            <b/>
            <sz val="9"/>
            <color indexed="81"/>
            <rFont val="Tahoma"/>
            <family val="2"/>
          </rPr>
          <t>LightCounting estimate</t>
        </r>
      </text>
    </comment>
    <comment ref="C14" authorId="0" shapeId="0" xr:uid="{00000000-0006-0000-0C00-000004000000}">
      <text>
        <r>
          <rPr>
            <b/>
            <sz val="9"/>
            <color indexed="81"/>
            <rFont val="Tahoma"/>
            <family val="2"/>
          </rPr>
          <t>John Lively:</t>
        </r>
        <r>
          <rPr>
            <sz val="9"/>
            <color indexed="81"/>
            <rFont val="Tahoma"/>
            <family val="2"/>
          </rPr>
          <t xml:space="preserve">
Restated May 2017</t>
        </r>
      </text>
    </comment>
    <comment ref="R16" authorId="0" shapeId="0" xr:uid="{00000000-0006-0000-0C00-000005000000}">
      <text>
        <r>
          <rPr>
            <b/>
            <sz val="9"/>
            <color indexed="81"/>
            <rFont val="Tahoma"/>
            <family val="2"/>
          </rPr>
          <t>Consensus estimate as of 3-14-2020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John Lively</author>
    <author>JSL</author>
  </authors>
  <commentList>
    <comment ref="Q8" authorId="0" shapeId="0" xr:uid="{00000000-0006-0000-0D00-000001000000}">
      <text>
        <r>
          <rPr>
            <b/>
            <sz val="9"/>
            <color indexed="81"/>
            <rFont val="Tahoma"/>
            <family val="2"/>
          </rPr>
          <t xml:space="preserve">II-VI reported number ($161 mn) ncludes only a handful of days of Finisar revenue since the deal closed Sept 24 and the quarter ended Sept 30. In order to avoid distorting market growth trends we include an estimate here for the contributed revenue of the FNSR unit. </t>
        </r>
      </text>
    </comment>
    <comment ref="G15" authorId="0" shapeId="0" xr:uid="{00000000-0006-0000-0D00-000002000000}">
      <text>
        <r>
          <rPr>
            <b/>
            <sz val="9"/>
            <color indexed="81"/>
            <rFont val="Tahoma"/>
            <family val="2"/>
          </rPr>
          <t>LightCounting estimate</t>
        </r>
      </text>
    </comment>
    <comment ref="M15" authorId="0" shapeId="0" xr:uid="{00000000-0006-0000-0D00-000003000000}">
      <text>
        <r>
          <rPr>
            <b/>
            <sz val="9"/>
            <color indexed="81"/>
            <rFont val="Tahoma"/>
            <family val="2"/>
          </rPr>
          <t>LightCounting estimate</t>
        </r>
      </text>
    </comment>
    <comment ref="N15" authorId="0" shapeId="0" xr:uid="{00000000-0006-0000-0D00-000004000000}">
      <text>
        <r>
          <rPr>
            <b/>
            <sz val="9"/>
            <color indexed="81"/>
            <rFont val="Tahoma"/>
            <family val="2"/>
          </rPr>
          <t>LightCounting estimate</t>
        </r>
      </text>
    </comment>
    <comment ref="O15" authorId="0" shapeId="0" xr:uid="{00000000-0006-0000-0D00-000005000000}">
      <text>
        <r>
          <rPr>
            <b/>
            <sz val="9"/>
            <color indexed="81"/>
            <rFont val="Tahoma"/>
            <family val="2"/>
          </rPr>
          <t>Estimated</t>
        </r>
      </text>
    </comment>
    <comment ref="R15" authorId="0" shapeId="0" xr:uid="{00000000-0006-0000-0D00-000006000000}">
      <text>
        <r>
          <rPr>
            <b/>
            <sz val="9"/>
            <color indexed="81"/>
            <rFont val="Tahoma"/>
            <family val="2"/>
          </rPr>
          <t xml:space="preserve">LightCounting estimate
</t>
        </r>
      </text>
    </comment>
    <comment ref="F16" authorId="0" shapeId="0" xr:uid="{00000000-0006-0000-0D00-000007000000}">
      <text>
        <r>
          <rPr>
            <b/>
            <sz val="9"/>
            <color indexed="81"/>
            <rFont val="Tahoma"/>
            <family val="2"/>
          </rPr>
          <t>John Lively:</t>
        </r>
        <r>
          <rPr>
            <sz val="9"/>
            <color indexed="81"/>
            <rFont val="Tahoma"/>
            <family val="2"/>
          </rPr>
          <t xml:space="preserve">
LC estimate, because did not report revenues for this quarter.</t>
        </r>
      </text>
    </comment>
    <comment ref="G16" authorId="0" shapeId="0" xr:uid="{00000000-0006-0000-0D00-000008000000}">
      <text>
        <r>
          <rPr>
            <b/>
            <sz val="9"/>
            <color rgb="FF000000"/>
            <rFont val="Tahoma"/>
            <family val="2"/>
          </rPr>
          <t>LightCounting estimate</t>
        </r>
      </text>
    </comment>
    <comment ref="O16" authorId="0" shapeId="0" xr:uid="{00000000-0006-0000-0D00-000009000000}">
      <text>
        <r>
          <rPr>
            <b/>
            <sz val="9"/>
            <color rgb="FF000000"/>
            <rFont val="Tahoma"/>
            <family val="2"/>
          </rPr>
          <t>Estimated</t>
        </r>
      </text>
    </comment>
    <comment ref="C17" authorId="1" shapeId="0" xr:uid="{00000000-0006-0000-0D00-00000A000000}">
      <text>
        <r>
          <rPr>
            <sz val="8"/>
            <color indexed="81"/>
            <rFont val="Tahoma"/>
            <family val="2"/>
          </rPr>
          <t>LightCounting estimate</t>
        </r>
      </text>
    </comment>
    <comment ref="D17" authorId="1" shapeId="0" xr:uid="{00000000-0006-0000-0D00-00000B000000}">
      <text>
        <r>
          <rPr>
            <sz val="8"/>
            <color indexed="81"/>
            <rFont val="Tahoma"/>
            <family val="2"/>
          </rPr>
          <t>LightCounting estimate</t>
        </r>
      </text>
    </comment>
    <comment ref="E17" authorId="1" shapeId="0" xr:uid="{00000000-0006-0000-0D00-00000C000000}">
      <text>
        <r>
          <rPr>
            <sz val="8"/>
            <color indexed="81"/>
            <rFont val="Tahoma"/>
            <family val="2"/>
          </rPr>
          <t>LightCounting estimate</t>
        </r>
      </text>
    </comment>
    <comment ref="F17" authorId="1" shapeId="0" xr:uid="{00000000-0006-0000-0D00-00000D000000}">
      <text>
        <r>
          <rPr>
            <sz val="8"/>
            <color rgb="FF000000"/>
            <rFont val="Tahoma"/>
            <family val="2"/>
          </rPr>
          <t>LightCounting estimate</t>
        </r>
      </text>
    </comment>
    <comment ref="G17" authorId="0" shapeId="0" xr:uid="{00000000-0006-0000-0D00-00000E000000}">
      <text>
        <r>
          <rPr>
            <b/>
            <sz val="9"/>
            <color indexed="81"/>
            <rFont val="Tahoma"/>
            <family val="2"/>
          </rPr>
          <t>LightCounting estimate</t>
        </r>
      </text>
    </comment>
    <comment ref="B18" authorId="1" shapeId="0" xr:uid="{00000000-0006-0000-0D00-00000F000000}">
      <text>
        <r>
          <rPr>
            <b/>
            <sz val="8"/>
            <color indexed="81"/>
            <rFont val="Tahoma"/>
            <family val="2"/>
          </rPr>
          <t>OC business split from JDSU in 3Q15. Revenues shown are reported as Optical Communications revenues, not total company revenues/</t>
        </r>
      </text>
    </comment>
    <comment ref="N18" authorId="0" shapeId="0" xr:uid="{00000000-0006-0000-0D00-000010000000}">
      <text>
        <r>
          <rPr>
            <b/>
            <sz val="12"/>
            <color indexed="81"/>
            <rFont val="Tahoma"/>
            <family val="2"/>
          </rPr>
          <t>John Lively:</t>
        </r>
        <r>
          <rPr>
            <sz val="12"/>
            <color indexed="81"/>
            <rFont val="Tahoma"/>
            <family val="2"/>
          </rPr>
          <t xml:space="preserve">
Oclaro acquisition closed December 10, so 20 days of Oclaro revenue is included for this quarter.</t>
        </r>
      </text>
    </comment>
    <comment ref="O18" authorId="0" shapeId="0" xr:uid="{00000000-0006-0000-0D00-000011000000}">
      <text>
        <r>
          <rPr>
            <b/>
            <sz val="12"/>
            <color indexed="81"/>
            <rFont val="Tahoma"/>
            <family val="2"/>
          </rPr>
          <t>John Lively:</t>
        </r>
        <r>
          <rPr>
            <sz val="12"/>
            <color indexed="81"/>
            <rFont val="Tahoma"/>
            <family val="2"/>
          </rPr>
          <t xml:space="preserve">
Will include Oclaro, but transceiver business being sold to CIG so not included in future..</t>
        </r>
      </text>
    </comment>
    <comment ref="G19" authorId="0" shapeId="0" xr:uid="{00000000-0006-0000-0D00-000012000000}">
      <text>
        <r>
          <rPr>
            <b/>
            <sz val="9"/>
            <color indexed="81"/>
            <rFont val="Tahoma"/>
            <family val="2"/>
          </rPr>
          <t>John Lively:</t>
        </r>
        <r>
          <rPr>
            <sz val="9"/>
            <color indexed="81"/>
            <rFont val="Tahoma"/>
            <family val="2"/>
          </rPr>
          <t xml:space="preserve">
Starting this period, revenue does not include Low Speed Transceiver business, which was sold</t>
        </r>
      </text>
    </comment>
    <comment ref="N20" authorId="0" shapeId="0" xr:uid="{00000000-0006-0000-0D00-000013000000}">
      <text>
        <r>
          <rPr>
            <b/>
            <sz val="9"/>
            <color indexed="81"/>
            <rFont val="Tahoma"/>
            <family val="2"/>
          </rPr>
          <t>John Lively:</t>
        </r>
        <r>
          <rPr>
            <sz val="9"/>
            <color indexed="81"/>
            <rFont val="Tahoma"/>
            <family val="2"/>
          </rPr>
          <t xml:space="preserve">
my estimate less 20 days worth for what was reported by Lumentum</t>
        </r>
      </text>
    </comment>
    <comment ref="G22" authorId="0" shapeId="0" xr:uid="{00000000-0006-0000-0D00-000014000000}">
      <text>
        <r>
          <rPr>
            <b/>
            <sz val="9"/>
            <color indexed="81"/>
            <rFont val="Tahoma"/>
            <family val="2"/>
          </rPr>
          <t>LightCounting estimate</t>
        </r>
      </text>
    </comment>
    <comment ref="H22" authorId="0" shapeId="0" xr:uid="{00000000-0006-0000-0D00-000015000000}">
      <text>
        <r>
          <rPr>
            <b/>
            <sz val="9"/>
            <color indexed="81"/>
            <rFont val="Tahoma"/>
            <family val="2"/>
          </rPr>
          <t>John Lively:</t>
        </r>
        <r>
          <rPr>
            <sz val="9"/>
            <color indexed="81"/>
            <rFont val="Tahoma"/>
            <family val="2"/>
          </rPr>
          <t xml:space="preserve">
LightCounting estimate, based on reported revenue for 1H17</t>
        </r>
      </text>
    </comment>
    <comment ref="O22" authorId="0" shapeId="0" xr:uid="{00000000-0006-0000-0D00-000016000000}">
      <text>
        <r>
          <rPr>
            <b/>
            <sz val="9"/>
            <color indexed="81"/>
            <rFont val="Tahoma"/>
            <family val="2"/>
          </rPr>
          <t>Estimated</t>
        </r>
      </text>
    </comment>
  </commentList>
</comments>
</file>

<file path=xl/sharedStrings.xml><?xml version="1.0" encoding="utf-8"?>
<sst xmlns="http://schemas.openxmlformats.org/spreadsheetml/2006/main" count="1711" uniqueCount="480">
  <si>
    <t>ZTE</t>
  </si>
  <si>
    <t>Infinera</t>
  </si>
  <si>
    <t>Fujitsu</t>
  </si>
  <si>
    <t>Ericsson</t>
  </si>
  <si>
    <t xml:space="preserve">Ciena </t>
  </si>
  <si>
    <t>ADVA</t>
  </si>
  <si>
    <t>Adtran</t>
  </si>
  <si>
    <t>Revenues</t>
  </si>
  <si>
    <t>Total</t>
  </si>
  <si>
    <t>Fibre Channel</t>
  </si>
  <si>
    <t>Optical Interconnects</t>
  </si>
  <si>
    <t>CWDM / DWDM</t>
  </si>
  <si>
    <t>FTTx</t>
  </si>
  <si>
    <t>Brocade</t>
  </si>
  <si>
    <t>Mellanox</t>
  </si>
  <si>
    <t>Wireless</t>
  </si>
  <si>
    <t>Accelink</t>
  </si>
  <si>
    <t>Applied Optoelectronics</t>
  </si>
  <si>
    <t>Finisar</t>
  </si>
  <si>
    <t>Hisense</t>
  </si>
  <si>
    <t>NeoPhotonics</t>
  </si>
  <si>
    <t>O-Net</t>
  </si>
  <si>
    <t>Oplink</t>
  </si>
  <si>
    <t>Sumitomo</t>
  </si>
  <si>
    <t xml:space="preserve">Fujitsu </t>
  </si>
  <si>
    <t>Telecom network equipment vendor revenues</t>
  </si>
  <si>
    <t>Datacom system equipment vendor revenues</t>
  </si>
  <si>
    <t>Company</t>
  </si>
  <si>
    <t>Arista Networks</t>
  </si>
  <si>
    <t xml:space="preserve">Quanta not included in charts and group totals because available financial data includes laptops and other consumer electronics in addition to telecom &amp; datacom products. </t>
  </si>
  <si>
    <t>Dell is excluded from trend charts and CAGR calculations to avoid skewing growth rates, since data ends when Dell was taken private in 3Q13.</t>
  </si>
  <si>
    <t>Lenovo acquired IBM's server business in late 2014</t>
  </si>
  <si>
    <t>Alibaba</t>
  </si>
  <si>
    <t>Amazon</t>
  </si>
  <si>
    <t>Apple</t>
  </si>
  <si>
    <t>Baidu</t>
  </si>
  <si>
    <t>eBay</t>
  </si>
  <si>
    <t>Facebook</t>
  </si>
  <si>
    <t>Microsoft</t>
  </si>
  <si>
    <t>Tencent</t>
  </si>
  <si>
    <t>Twitter</t>
  </si>
  <si>
    <t>($ millions)</t>
  </si>
  <si>
    <t>Optical components vendor revenues</t>
  </si>
  <si>
    <t>AT&amp;T</t>
  </si>
  <si>
    <t>BT</t>
  </si>
  <si>
    <t>China Mobile</t>
  </si>
  <si>
    <t>China Telecom</t>
  </si>
  <si>
    <t>China Unicom</t>
  </si>
  <si>
    <t>Comcast</t>
  </si>
  <si>
    <t>Deutsche Telekom</t>
  </si>
  <si>
    <t>France Telecom</t>
  </si>
  <si>
    <t>KDDI</t>
  </si>
  <si>
    <t>NTT</t>
  </si>
  <si>
    <t>Softbank</t>
  </si>
  <si>
    <t>Telecom Italia</t>
  </si>
  <si>
    <t>Telefonica</t>
  </si>
  <si>
    <t>Verizon</t>
  </si>
  <si>
    <t>Vodafone</t>
  </si>
  <si>
    <t>Y-0-Y growth rate</t>
  </si>
  <si>
    <t>Capex/PP&amp;E</t>
  </si>
  <si>
    <t>Oclaro (w/Opnext)</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</si>
  <si>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</si>
  <si>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</si>
  <si>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</si>
  <si>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</si>
  <si>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</si>
  <si>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</si>
  <si>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</si>
  <si>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</si>
  <si>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</si>
  <si>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</si>
  <si>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</si>
  <si>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</si>
  <si>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</si>
  <si>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</si>
  <si>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</si>
  <si>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</si>
  <si>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</si>
  <si>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</si>
  <si>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</si>
  <si>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</si>
  <si>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CWDM/DWDM</t>
  </si>
  <si>
    <t>Market Segment</t>
  </si>
  <si>
    <t>TOTAL</t>
  </si>
  <si>
    <t>Acacia</t>
  </si>
  <si>
    <t>Coadna</t>
  </si>
  <si>
    <t>Delta</t>
  </si>
  <si>
    <t>Eoptolink</t>
  </si>
  <si>
    <t>HG-Genuine</t>
  </si>
  <si>
    <t>Hitachi Cable</t>
  </si>
  <si>
    <t>Innolight</t>
  </si>
  <si>
    <t>NEC</t>
  </si>
  <si>
    <t>OE Solutions</t>
  </si>
  <si>
    <t>Source Photonics</t>
  </si>
  <si>
    <t>Current quarter</t>
  </si>
  <si>
    <t>Rolling 4-Q</t>
  </si>
  <si>
    <t>Market share (publicly reported revenues only)</t>
  </si>
  <si>
    <t>Quanta Computer</t>
  </si>
  <si>
    <t>Lumentum</t>
  </si>
  <si>
    <t>Oracle</t>
  </si>
  <si>
    <t>PayPal</t>
  </si>
  <si>
    <t>Alphabet</t>
  </si>
  <si>
    <t>Nokia Networks</t>
  </si>
  <si>
    <t>Survey Objective</t>
  </si>
  <si>
    <t>Clients should note that although LightCounting estimates some vendor contributions as noted below, the shipment numbers shown in this spreadsheet</t>
  </si>
  <si>
    <t xml:space="preserve"> may not represent the 'total market' in every case because some component vendors do not participate in our survey and are not included.</t>
  </si>
  <si>
    <t xml:space="preserve"> ALL missing vendor sales are estimated in LightCounting's semi-annual forecast updates, however.  </t>
  </si>
  <si>
    <t>Vendor</t>
  </si>
  <si>
    <t>Source of Information</t>
  </si>
  <si>
    <t>Estimates</t>
  </si>
  <si>
    <t>Survey data</t>
  </si>
  <si>
    <t>Survey data and estimates</t>
  </si>
  <si>
    <t xml:space="preserve">Survey data </t>
  </si>
  <si>
    <t>If you have any questions or comments, please contact LIGHTCOUNTING at</t>
  </si>
  <si>
    <t>info@lightcounting.com</t>
  </si>
  <si>
    <t>The LightCounting detailed transceiver market survey results contains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</si>
  <si>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</si>
  <si>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</si>
  <si>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</si>
  <si>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</si>
  <si>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</si>
  <si>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</si>
  <si>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</si>
  <si>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</si>
  <si>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</si>
  <si>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</si>
  <si>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</si>
  <si>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</si>
  <si>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</si>
  <si>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CWDM – All</t>
  </si>
  <si>
    <t>FTTx Transceivers</t>
  </si>
  <si>
    <t>GPON TxRx</t>
  </si>
  <si>
    <t>EPON TxRx</t>
  </si>
  <si>
    <t>BOSAs</t>
  </si>
  <si>
    <t>Parallel Transmitters and Receivers, including EOMs (not pairs)</t>
  </si>
  <si>
    <t>Active Optical Cables</t>
  </si>
  <si>
    <t>Optical Transceivers for Wireless Infrastructure</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</si>
  <si>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</si>
  <si>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</si>
  <si>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</si>
  <si>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</si>
  <si>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</si>
  <si>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</si>
  <si>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</si>
  <si>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</si>
  <si>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</si>
  <si>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</si>
  <si>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</si>
  <si>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</si>
  <si>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</si>
  <si>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</si>
  <si>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</si>
  <si>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</si>
  <si>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</si>
  <si>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</si>
  <si>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</si>
  <si>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</si>
  <si>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</si>
  <si>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</si>
  <si>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X2</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</si>
  <si>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</si>
  <si>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</si>
  <si>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</si>
  <si>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</si>
  <si>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</si>
  <si>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</si>
  <si>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</si>
  <si>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</si>
  <si>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</si>
  <si>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</si>
  <si>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</si>
  <si>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</si>
  <si>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</si>
  <si>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</si>
  <si>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</si>
  <si>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</si>
  <si>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</si>
  <si>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</si>
  <si>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</si>
  <si>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</si>
  <si>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</si>
  <si>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</si>
  <si>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</si>
  <si>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</si>
  <si>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</si>
  <si>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</si>
  <si>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</si>
  <si>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</si>
  <si>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</si>
  <si>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</si>
  <si>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</si>
  <si>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</si>
  <si>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</si>
  <si>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</si>
  <si>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</si>
  <si>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</si>
  <si>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</si>
  <si>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</si>
  <si>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</si>
  <si>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</si>
  <si>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</si>
  <si>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</si>
  <si>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</si>
  <si>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Transceivers</t>
  </si>
  <si>
    <t>≤ 0.5 km</t>
  </si>
  <si>
    <t>0.5-7 km</t>
  </si>
  <si>
    <t>6 Gbps</t>
  </si>
  <si>
    <t>Finisar, Lumentum, Oclaro combined</t>
  </si>
  <si>
    <t>Oracle - Hardware</t>
  </si>
  <si>
    <t>China</t>
  </si>
  <si>
    <t>non-China</t>
  </si>
  <si>
    <t>40 GbE eSR</t>
  </si>
  <si>
    <t xml:space="preserve">100 GbE SR10 </t>
  </si>
  <si>
    <t>100 GbE SR4</t>
  </si>
  <si>
    <t>CFP2/4</t>
  </si>
  <si>
    <t>CFP2 ACO</t>
  </si>
  <si>
    <t>y-o-y</t>
  </si>
  <si>
    <t>Revenue ($ mn)</t>
  </si>
  <si>
    <t>Capex ($ mn)</t>
  </si>
  <si>
    <t>Capex or PP&amp;E ($ mn)</t>
  </si>
  <si>
    <t>7-20 km</t>
  </si>
  <si>
    <t>Intel</t>
  </si>
  <si>
    <t>Kaiam</t>
  </si>
  <si>
    <t>1H17</t>
  </si>
  <si>
    <t>2H17</t>
  </si>
  <si>
    <t>1H18</t>
  </si>
  <si>
    <t>2H18</t>
  </si>
  <si>
    <t>Semiconductor vendor revenues</t>
  </si>
  <si>
    <t>Analog Devices</t>
  </si>
  <si>
    <t>AMCC</t>
  </si>
  <si>
    <t>Broadcom</t>
  </si>
  <si>
    <t>Inphi</t>
  </si>
  <si>
    <t>Marvell</t>
  </si>
  <si>
    <t>Microsemi</t>
  </si>
  <si>
    <t>Maxim</t>
  </si>
  <si>
    <t>Semtech</t>
  </si>
  <si>
    <t>Xilinx</t>
  </si>
  <si>
    <t>Growth</t>
  </si>
  <si>
    <t>Rolling 4-Q share</t>
  </si>
  <si>
    <t>Current quarter share</t>
  </si>
  <si>
    <t>Intel - Data Center</t>
  </si>
  <si>
    <t>Cavium</t>
  </si>
  <si>
    <t>&lt;&lt; acquiring ClariPhy</t>
  </si>
  <si>
    <t>GigaPeak</t>
  </si>
  <si>
    <t>Linear</t>
  </si>
  <si>
    <t>MACOM</t>
  </si>
  <si>
    <t>Qualcomm</t>
  </si>
  <si>
    <t>&lt;&lt; Includes Avago revenues pre-merger</t>
  </si>
  <si>
    <t>Company notes</t>
  </si>
  <si>
    <t>q-o-q</t>
  </si>
  <si>
    <t>HGG</t>
  </si>
  <si>
    <t>Shipments: Estimated</t>
  </si>
  <si>
    <t>Growth rates (sequential)</t>
  </si>
  <si>
    <t>25GbE SR</t>
  </si>
  <si>
    <t>SFP28</t>
  </si>
  <si>
    <t>25GbE LR</t>
  </si>
  <si>
    <t xml:space="preserve">50GbE </t>
  </si>
  <si>
    <t>200GbE</t>
  </si>
  <si>
    <t>0.5, 2 km</t>
  </si>
  <si>
    <t>400GbE</t>
  </si>
  <si>
    <t>40GbE MM Duplex</t>
  </si>
  <si>
    <t>25GbE</t>
  </si>
  <si>
    <t>25 GbE ER</t>
  </si>
  <si>
    <t>50GbE</t>
  </si>
  <si>
    <t>XFP &amp; other</t>
  </si>
  <si>
    <t>SFP+ Sub-spec</t>
  </si>
  <si>
    <t>Sales, Total Market (based on vendor survey)</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</si>
  <si>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</si>
  <si>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</si>
  <si>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</si>
  <si>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</si>
  <si>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</si>
  <si>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 xml:space="preserve">The survey results reported here account for sales the following vendors: </t>
  </si>
  <si>
    <t>GigaLight</t>
  </si>
  <si>
    <t xml:space="preserve">Internet Content/commerce Providers (ICPs) </t>
  </si>
  <si>
    <t>acquired by MACOM</t>
  </si>
  <si>
    <t>&lt;&lt; acquired by MACOM, January 2017</t>
  </si>
  <si>
    <t>On Board</t>
  </si>
  <si>
    <t>IDT</t>
  </si>
  <si>
    <t>China capex</t>
  </si>
  <si>
    <t>Outside China capex</t>
  </si>
  <si>
    <t>FTTx Modules</t>
  </si>
  <si>
    <t>Ethernet  transceivers</t>
  </si>
  <si>
    <t>Fibre Channel Transceivers</t>
  </si>
  <si>
    <t>CWDM and DWDM Transceivers</t>
  </si>
  <si>
    <t>Extreme Networks</t>
  </si>
  <si>
    <t>acquired</t>
  </si>
  <si>
    <t>Juniper - Routers and Switches</t>
  </si>
  <si>
    <t>IBM - Systems</t>
  </si>
  <si>
    <t>Cisco - Switches, Routers, Data Ctr.</t>
  </si>
  <si>
    <t>Lenovo - Enterprise Group</t>
  </si>
  <si>
    <t xml:space="preserve">NetApp - Products </t>
  </si>
  <si>
    <t>FOIT-Foxconn</t>
  </si>
  <si>
    <t>JD.com</t>
  </si>
  <si>
    <t>NetEase</t>
  </si>
  <si>
    <t>VIPShop.com</t>
  </si>
  <si>
    <t>Non-Chinese CSPs</t>
  </si>
  <si>
    <t>Chinese CSPs</t>
  </si>
  <si>
    <t>Communications Service Providers (CSPs)</t>
  </si>
  <si>
    <t>revenues</t>
  </si>
  <si>
    <t>CSP Revenues</t>
  </si>
  <si>
    <t>CSP capex</t>
  </si>
  <si>
    <t>100 GbE ER4 - Lite</t>
  </si>
  <si>
    <t>acquired by II-VI</t>
  </si>
  <si>
    <t>10 Gbps tunable wavelength</t>
  </si>
  <si>
    <t>DWDM 2.5 Gbps</t>
  </si>
  <si>
    <t>DWDM 40 Gbps</t>
  </si>
  <si>
    <t>&lt;== networks business only</t>
  </si>
  <si>
    <t>&lt;== Nokia Networks only</t>
  </si>
  <si>
    <t>&lt;== networks only</t>
  </si>
  <si>
    <t>&lt;== System + Network Products group</t>
  </si>
  <si>
    <t>&lt;== total company</t>
  </si>
  <si>
    <t>&lt;== networks only; quarters are estimated based on reported half-yearly numbers</t>
  </si>
  <si>
    <t>HPE Hybrid IT</t>
  </si>
  <si>
    <t>Inspur</t>
  </si>
  <si>
    <t>H3C</t>
  </si>
  <si>
    <t>acquired by IDT</t>
  </si>
  <si>
    <t>acquired by Analog Devices</t>
  </si>
  <si>
    <t>ONUs</t>
  </si>
  <si>
    <t>10G PON</t>
  </si>
  <si>
    <t>25 Gbps</t>
  </si>
  <si>
    <t>Linktel</t>
  </si>
  <si>
    <t>Xgiga</t>
  </si>
  <si>
    <t>Change</t>
  </si>
  <si>
    <t>amount</t>
  </si>
  <si>
    <t>Total CWDM/DWDM</t>
  </si>
  <si>
    <t>NOTE: These figures do not include Ethernet, SONET/SDH, and FibreChannel modules which are used for mobile fronthaul</t>
  </si>
  <si>
    <t>Wireless Fronthaul</t>
  </si>
  <si>
    <t>Speed</t>
  </si>
  <si>
    <t>Optical Interconnects (AOCs &amp; EOMs)</t>
  </si>
  <si>
    <t>Produc type</t>
  </si>
  <si>
    <t>Speed &amp; Type</t>
  </si>
  <si>
    <t>GbE  single rate</t>
  </si>
  <si>
    <t>1 GbE</t>
  </si>
  <si>
    <t>Total - EXCLUDING GigE over Copper</t>
  </si>
  <si>
    <t>Type</t>
  </si>
  <si>
    <t>25 Gbps (MMF)</t>
  </si>
  <si>
    <t>25 Gbps (SMF)</t>
  </si>
  <si>
    <t>Optical Transceivers for wireless fronthaul &amp; midhaul networks</t>
  </si>
  <si>
    <t>Lumentum (optical comm)</t>
  </si>
  <si>
    <t>200/2x200/400GbE</t>
  </si>
  <si>
    <t>Average</t>
  </si>
  <si>
    <t>Q1 seasonal declines</t>
  </si>
  <si>
    <t>100 Gbps and above</t>
  </si>
  <si>
    <t>200G, 2x200G, 400G</t>
  </si>
  <si>
    <t>1G</t>
  </si>
  <si>
    <t>10G</t>
  </si>
  <si>
    <t>25G</t>
  </si>
  <si>
    <t>40G</t>
  </si>
  <si>
    <t>50G</t>
  </si>
  <si>
    <t xml:space="preserve">100G </t>
  </si>
  <si>
    <t>DWDM 100G and above</t>
  </si>
  <si>
    <t>DWDM 10G</t>
  </si>
  <si>
    <t>4G</t>
  </si>
  <si>
    <t>8G</t>
  </si>
  <si>
    <t>16G</t>
  </si>
  <si>
    <t>32G</t>
  </si>
  <si>
    <t>Parallel  Transceiver EOMs</t>
  </si>
  <si>
    <t>Huawei Carrier &amp; Enterprise</t>
  </si>
  <si>
    <t>Estimated</t>
  </si>
  <si>
    <t>acquired by Lumentum</t>
  </si>
  <si>
    <t>Chinese: H3C, Inspur, Lenovo</t>
  </si>
  <si>
    <t>Total less China</t>
  </si>
  <si>
    <t>acquired by Renasys, deal closed April 1</t>
  </si>
  <si>
    <t>CFP/CFP2 DCO</t>
  </si>
  <si>
    <t>100 GbE MM Duplex, eSR4</t>
  </si>
  <si>
    <t>20 km</t>
  </si>
  <si>
    <t>acquired by Renesas Electronics, deal closed 4/1/19</t>
  </si>
  <si>
    <t>200G and up</t>
  </si>
  <si>
    <t>100GbE FR1</t>
  </si>
  <si>
    <t>2km</t>
  </si>
  <si>
    <t>CFP4</t>
  </si>
  <si>
    <t>CFP2</t>
  </si>
  <si>
    <t>Sept 2019 - 4 quarters updated starting with Q3 2018</t>
  </si>
  <si>
    <t>Sept 2019 - 6 quarters updated starting with Q1 2018</t>
  </si>
  <si>
    <t>1 Gbps grey optics</t>
  </si>
  <si>
    <t>3 Gbps grey optics</t>
  </si>
  <si>
    <t>6 Gbps grey optics</t>
  </si>
  <si>
    <t>10 Gbps grey optics</t>
  </si>
  <si>
    <t xml:space="preserve">10/25G CWDM/DWDM </t>
  </si>
  <si>
    <t>up to 12x16 Gbps</t>
  </si>
  <si>
    <t>up to 12x25 Gbps</t>
  </si>
  <si>
    <t>100 GbE 4WDM20</t>
  </si>
  <si>
    <t>GPON and XG-PON BOSAs</t>
  </si>
  <si>
    <t>&lt;== annual growth rate (rolling 4-quarters)</t>
  </si>
  <si>
    <t>&lt;== Rolling 4-quarter sales</t>
  </si>
  <si>
    <t>&lt;== sequential growth rate (quarters)</t>
  </si>
  <si>
    <t>&lt;== y-o-y growth rate (quarters)</t>
  </si>
  <si>
    <t>&lt;== Lumentum plus Oclaro</t>
  </si>
  <si>
    <t>&lt;== Lumentum+Oclaro growth rate</t>
  </si>
  <si>
    <t>II-VI Photonic Solutions</t>
  </si>
  <si>
    <t>Fiberhome</t>
  </si>
  <si>
    <t>50 Gbps</t>
  </si>
  <si>
    <t>≤ 10 km</t>
  </si>
  <si>
    <t>10-20 km</t>
  </si>
  <si>
    <t>2x200GbE</t>
  </si>
  <si>
    <t>400GbE SR8</t>
  </si>
  <si>
    <t>400GbE DR4</t>
  </si>
  <si>
    <t>100 GbE CWDM4</t>
  </si>
  <si>
    <t>100 GbE PSM4</t>
  </si>
  <si>
    <t>100 GbE DR1</t>
  </si>
  <si>
    <t>400GbE FR4</t>
  </si>
  <si>
    <t>400GbE LR8</t>
  </si>
  <si>
    <t>400GbE LR4</t>
  </si>
  <si>
    <t>OSFP</t>
  </si>
  <si>
    <t>100 GbE DR4</t>
  </si>
  <si>
    <t>200GbE and above</t>
  </si>
  <si>
    <t>100GbE DR1</t>
  </si>
  <si>
    <t>50-100G grey optics</t>
  </si>
  <si>
    <t>100 GbE 4WDM10</t>
  </si>
  <si>
    <t>RMB/USD</t>
  </si>
  <si>
    <t>5G</t>
  </si>
  <si>
    <t>BBn &amp; Internet</t>
  </si>
  <si>
    <t>Subtotal</t>
  </si>
  <si>
    <t>Total capex</t>
  </si>
  <si>
    <t>10 Gbps CWDM</t>
  </si>
  <si>
    <t>10 Gbps DWDM</t>
  </si>
  <si>
    <t>25 Gbps CWDM</t>
  </si>
  <si>
    <t>25 Gbps DWDM</t>
  </si>
  <si>
    <t>ZR &amp; ZR+</t>
  </si>
  <si>
    <t>100 GbE SR2</t>
  </si>
  <si>
    <t>400GbE SR4.2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</si>
  <si>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</si>
  <si>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</si>
  <si>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</si>
  <si>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</si>
  <si>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</si>
  <si>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</si>
  <si>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</si>
  <si>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</si>
  <si>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</si>
  <si>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</si>
  <si>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</si>
  <si>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</si>
  <si>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</si>
  <si>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</si>
  <si>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</si>
  <si>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</si>
  <si>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1H20/1H19</t>
  </si>
  <si>
    <t>64G</t>
  </si>
  <si>
    <t>25 Gbps grey optics</t>
  </si>
  <si>
    <t>10G PON ONU/OLTs</t>
  </si>
  <si>
    <t>3Q 20E</t>
  </si>
  <si>
    <t>4Q 20E</t>
  </si>
  <si>
    <t>ASPs: Estimated</t>
  </si>
  <si>
    <t>Revenues: Estimated</t>
  </si>
  <si>
    <t>AMD</t>
  </si>
  <si>
    <t>Nvidia</t>
  </si>
  <si>
    <t>Under contract to be purchased by Analog Devices</t>
  </si>
  <si>
    <t>&lt;&lt; Under contract to be purchased by Analog Devices</t>
  </si>
  <si>
    <t>acquired by IDT Q4 2016</t>
  </si>
  <si>
    <t>acquired by Marvel Q4 2017</t>
  </si>
  <si>
    <t>acquired by MACOM 3Q 2016</t>
  </si>
  <si>
    <t>acquired by Analog Devices 4Q 2016</t>
  </si>
  <si>
    <t>acquired by Microchip 4Q 2017</t>
  </si>
  <si>
    <t>T-Mobile USA</t>
  </si>
  <si>
    <t>BiDi</t>
  </si>
  <si>
    <t>GPON/EPON</t>
  </si>
  <si>
    <t>inadequate data from survey</t>
  </si>
  <si>
    <t>Inadequate data in survey</t>
  </si>
  <si>
    <t>Included in miscellaneous</t>
  </si>
  <si>
    <t>4x14G</t>
  </si>
  <si>
    <t>4x25G</t>
  </si>
  <si>
    <t>4x50G</t>
  </si>
  <si>
    <t>8x50G</t>
  </si>
  <si>
    <t>CXP/CXP2</t>
  </si>
  <si>
    <t>Other</t>
  </si>
  <si>
    <t>AOCs</t>
  </si>
  <si>
    <t>AOCs total</t>
  </si>
  <si>
    <t>Parallel Transceivers</t>
  </si>
  <si>
    <t>Duplex</t>
  </si>
  <si>
    <t>1x10G</t>
  </si>
  <si>
    <t>1x25G</t>
  </si>
  <si>
    <t>END OF SUMMARY DATA</t>
  </si>
  <si>
    <t>Dell Infrastructure Solutions Group</t>
  </si>
  <si>
    <t>to be acquired by AMD</t>
  </si>
  <si>
    <t>2020/2019</t>
  </si>
  <si>
    <t>Sample template as of March 2022</t>
  </si>
  <si>
    <t xml:space="preserve">Vendor Survey Results through Q4 2021 </t>
  </si>
  <si>
    <t>Quarterly Market Update for the quarter ended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</si>
</sst>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85">
    <font>
      <sz val="10"/>
      <name val="Arial"/>
      <family val="2"/>
    </font>
    <font>
      <sz val="12"/>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b/>
      <sz val="9"/>
      <color indexed="81"/>
      <name val="Tahoma"/>
      <family val="2"/>
    </font>
    <font>
      <u/>
      <sz val="10"/>
      <color theme="10"/>
      <name val="Arial"/>
      <family val="2"/>
    </font>
    <font>
      <sz val="8"/>
      <color theme="1"/>
      <name val="Calibri"/>
      <family val="2"/>
      <scheme val="minor"/>
    </font>
    <font>
      <b/>
      <sz val="11"/>
      <name val="Arial"/>
      <family val="2"/>
    </font>
    <font>
      <sz val="9"/>
      <color indexed="81"/>
      <name val="Tahoma"/>
      <family val="2"/>
    </font>
    <font>
      <sz val="10"/>
      <name val="Calibri"/>
      <family val="2"/>
      <scheme val="minor"/>
    </font>
    <font>
      <b/>
      <sz val="10"/>
      <color theme="1"/>
      <name val="Calibri"/>
      <family val="2"/>
      <scheme val="minor"/>
    </font>
    <font>
      <sz val="10"/>
      <color rgb="FFFF0000"/>
      <name val="Calibri"/>
      <family val="2"/>
      <scheme val="minor"/>
    </font>
    <font>
      <sz val="11"/>
      <name val="Calibri"/>
      <family val="2"/>
      <scheme val="minor"/>
    </font>
    <font>
      <sz val="10"/>
      <color theme="10"/>
      <name val="Arial"/>
      <family val="2"/>
    </font>
    <font>
      <b/>
      <sz val="14"/>
      <color theme="1"/>
      <name val="Arial"/>
      <family val="2"/>
    </font>
    <font>
      <sz val="10"/>
      <color theme="1"/>
      <name val="Arial"/>
      <family val="2"/>
    </font>
    <font>
      <b/>
      <sz val="8"/>
      <color indexed="81"/>
      <name val="Tahoma"/>
      <family val="2"/>
    </font>
    <font>
      <sz val="8"/>
      <color indexed="81"/>
      <name val="Tahoma"/>
      <family val="2"/>
    </font>
    <font>
      <sz val="10"/>
      <color theme="3"/>
      <name val="Arial"/>
      <family val="2"/>
    </font>
    <font>
      <u/>
      <sz val="10"/>
      <color theme="11"/>
      <name val="Arial"/>
      <family val="2"/>
    </font>
    <font>
      <sz val="9"/>
      <color rgb="FFFF0000"/>
      <name val="Arial"/>
      <family val="2"/>
    </font>
    <font>
      <b/>
      <sz val="10"/>
      <name val="Calibri"/>
      <family val="2"/>
      <scheme val="minor"/>
    </font>
    <font>
      <sz val="12"/>
      <color theme="3"/>
      <name val="Arial"/>
      <family val="2"/>
    </font>
    <font>
      <sz val="16"/>
      <name val="Arial"/>
      <family val="2"/>
    </font>
    <font>
      <sz val="10"/>
      <color theme="3"/>
      <name val="Calibri"/>
      <family val="2"/>
      <scheme val="minor"/>
    </font>
    <font>
      <b/>
      <sz val="10"/>
      <color indexed="81"/>
      <name val="Tahoma"/>
      <family val="2"/>
    </font>
    <font>
      <sz val="10"/>
      <color indexed="81"/>
      <name val="Tahoma"/>
      <family val="2"/>
    </font>
    <font>
      <sz val="10"/>
      <color theme="0"/>
      <name val="Arial"/>
      <family val="2"/>
    </font>
    <font>
      <b/>
      <sz val="9"/>
      <color rgb="FF000000"/>
      <name val="Tahoma"/>
      <family val="2"/>
    </font>
    <font>
      <sz val="9"/>
      <color rgb="FF000000"/>
      <name val="Tahoma"/>
      <family val="2"/>
    </font>
    <font>
      <sz val="12"/>
      <color indexed="81"/>
      <name val="Tahoma"/>
      <family val="2"/>
    </font>
    <font>
      <b/>
      <sz val="12"/>
      <color indexed="81"/>
      <name val="Tahoma"/>
      <family val="2"/>
    </font>
    <font>
      <sz val="8"/>
      <color rgb="FF000000"/>
      <name val="Tahoma"/>
      <family val="2"/>
    </font>
    <font>
      <b/>
      <sz val="10"/>
      <color theme="1"/>
      <name val="Arial"/>
      <family val="2"/>
    </font>
    <font>
      <b/>
      <sz val="11"/>
      <color indexed="81"/>
      <name val="Tahoma"/>
      <family val="2"/>
    </font>
    <font>
      <sz val="11"/>
      <color indexed="81"/>
      <name val="Tahoma"/>
      <family val="2"/>
    </font>
    <font>
      <sz val="12"/>
      <name val="Calibri"/>
      <family val="2"/>
    </font>
    <font>
      <sz val="14"/>
      <name val="Calibri"/>
      <family val="2"/>
    </font>
    <font>
      <sz val="14"/>
      <name val="Calibri"/>
      <family val="2"/>
      <scheme val="minor"/>
    </font>
    <font>
      <sz val="12"/>
      <name val="Calibri"/>
      <family val="2"/>
      <scheme val="minor"/>
    </font>
    <font>
      <sz val="9"/>
      <color theme="1"/>
      <name val="Calibri"/>
      <family val="2"/>
      <scheme val="minor"/>
    </font>
    <font>
      <sz val="10"/>
      <color rgb="FF000000"/>
      <name val="Arial"/>
      <family val="2"/>
    </font>
    <font>
      <sz val="12"/>
      <color rgb="FFFF0000"/>
      <name val="Calibri"/>
      <family val="2"/>
      <scheme val="minor"/>
    </font>
  </fonts>
  <fills count="66">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17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double">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thin">
        <color auto="1"/>
      </left>
      <right/>
      <top style="thin">
        <color auto="1"/>
      </top>
      <bottom style="thin">
        <color theme="1"/>
      </bottom>
      <diagonal/>
    </border>
    <border>
      <left/>
      <right style="double">
        <color auto="1"/>
      </right>
      <top style="thin">
        <color auto="1"/>
      </top>
      <bottom/>
      <diagonal/>
    </border>
    <border>
      <left style="thick">
        <color auto="1"/>
      </left>
      <right style="thin">
        <color auto="1"/>
      </right>
      <top style="medium">
        <color auto="1"/>
      </top>
      <bottom style="thin">
        <color auto="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style="thin">
        <color auto="1"/>
      </left>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n">
        <color auto="1"/>
      </top>
      <bottom/>
      <diagonal/>
    </border>
    <border>
      <left/>
      <right style="thick">
        <color auto="1"/>
      </right>
      <top style="medium">
        <color auto="1"/>
      </top>
      <bottom style="medium">
        <color auto="1"/>
      </bottom>
      <diagonal/>
    </border>
    <border>
      <left style="double">
        <color auto="1"/>
      </left>
      <right/>
      <top/>
      <bottom/>
      <diagonal/>
    </border>
    <border>
      <left/>
      <right style="thin">
        <color auto="1"/>
      </right>
      <top/>
      <bottom style="thin">
        <color theme="1"/>
      </bottom>
      <diagonal/>
    </border>
    <border>
      <left style="thick">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ck">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style="medium">
        <color auto="1"/>
      </left>
      <right style="hair">
        <color auto="1"/>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ck">
        <color auto="1"/>
      </left>
      <right/>
      <top style="medium">
        <color auto="1"/>
      </top>
      <bottom style="thin">
        <color auto="1"/>
      </bottom>
      <diagonal/>
    </border>
  </borders>
  <cellStyleXfs count="4374">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0" fillId="0" borderId="0">
      <alignment wrapText="1"/>
    </xf>
    <xf numFmtId="0" fontId="8" fillId="0" borderId="0"/>
    <xf numFmtId="0" fontId="6" fillId="0" borderId="0"/>
    <xf numFmtId="0" fontId="8" fillId="0" borderId="0"/>
    <xf numFmtId="44" fontId="8" fillId="0" borderId="0" applyFont="0" applyFill="0" applyBorder="0" applyAlignment="0" applyProtection="0"/>
    <xf numFmtId="0" fontId="6" fillId="0" borderId="0"/>
    <xf numFmtId="166" fontId="8" fillId="0" borderId="0"/>
    <xf numFmtId="0" fontId="16" fillId="0" borderId="0"/>
    <xf numFmtId="0" fontId="17" fillId="0" borderId="0"/>
    <xf numFmtId="0" fontId="16" fillId="0" borderId="0"/>
    <xf numFmtId="167" fontId="10" fillId="0" borderId="0"/>
    <xf numFmtId="168" fontId="8" fillId="0" borderId="0"/>
    <xf numFmtId="169" fontId="15"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applyNumberFormat="0" applyFont="0" applyFill="0" applyBorder="0" applyAlignment="0" applyProtection="0"/>
    <xf numFmtId="44" fontId="8"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0" fillId="0" borderId="0"/>
    <xf numFmtId="171" fontId="10" fillId="0" borderId="0" applyFont="0" applyFill="0" applyBorder="0" applyAlignment="0" applyProtection="0"/>
    <xf numFmtId="172" fontId="10" fillId="0" borderId="0" applyFont="0" applyFill="0" applyBorder="0" applyAlignment="0" applyProtection="0"/>
    <xf numFmtId="0" fontId="8" fillId="0" borderId="0"/>
    <xf numFmtId="166" fontId="8" fillId="0" borderId="0"/>
    <xf numFmtId="0" fontId="16" fillId="0" borderId="0" applyNumberFormat="0" applyFill="0" applyBorder="0" applyAlignment="0" applyProtection="0"/>
    <xf numFmtId="0" fontId="21" fillId="0" borderId="0"/>
    <xf numFmtId="166" fontId="17" fillId="0" borderId="0"/>
    <xf numFmtId="166" fontId="17" fillId="0" borderId="0"/>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8" fillId="0" borderId="0"/>
    <xf numFmtId="166" fontId="8" fillId="0" borderId="0"/>
    <xf numFmtId="166" fontId="8" fillId="0" borderId="0"/>
    <xf numFmtId="166" fontId="17"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16" fillId="0" borderId="0" applyNumberFormat="0" applyFill="0" applyBorder="0" applyAlignment="0" applyProtection="0"/>
    <xf numFmtId="0" fontId="16" fillId="0" borderId="0" applyNumberFormat="0" applyFill="0" applyBorder="0" applyAlignment="0" applyProtection="0"/>
    <xf numFmtId="166"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22" fillId="0" borderId="0"/>
    <xf numFmtId="0" fontId="22" fillId="0" borderId="0"/>
    <xf numFmtId="0" fontId="8" fillId="0" borderId="0"/>
    <xf numFmtId="166" fontId="8"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8" fillId="0" borderId="0"/>
    <xf numFmtId="0" fontId="8" fillId="0" borderId="0"/>
    <xf numFmtId="0" fontId="8" fillId="0" borderId="0"/>
    <xf numFmtId="0" fontId="22" fillId="0" borderId="0"/>
    <xf numFmtId="0" fontId="22" fillId="0" borderId="0"/>
    <xf numFmtId="166" fontId="22" fillId="0" borderId="0"/>
    <xf numFmtId="166" fontId="22" fillId="0" borderId="0"/>
    <xf numFmtId="0" fontId="23"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16" fillId="0" borderId="0" applyNumberFormat="0" applyFill="0" applyBorder="0" applyAlignment="0" applyProtection="0"/>
    <xf numFmtId="0" fontId="23" fillId="0" borderId="0"/>
    <xf numFmtId="3" fontId="10"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22" fillId="0" borderId="0"/>
    <xf numFmtId="0" fontId="22" fillId="0" borderId="0"/>
    <xf numFmtId="0"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166" fontId="8" fillId="0" borderId="0"/>
    <xf numFmtId="3" fontId="10" fillId="0" borderId="0"/>
    <xf numFmtId="166" fontId="19" fillId="0" borderId="0"/>
    <xf numFmtId="0" fontId="19" fillId="0" borderId="0"/>
    <xf numFmtId="0"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19" fillId="0" borderId="0"/>
    <xf numFmtId="0" fontId="8" fillId="0" borderId="0"/>
    <xf numFmtId="166" fontId="8" fillId="0" borderId="0"/>
    <xf numFmtId="0" fontId="8" fillId="0" borderId="0"/>
    <xf numFmtId="0" fontId="8" fillId="0" borderId="0"/>
    <xf numFmtId="0" fontId="19"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17" fillId="0" borderId="0"/>
    <xf numFmtId="166" fontId="17" fillId="0" borderId="0"/>
    <xf numFmtId="166" fontId="17" fillId="0" borderId="0"/>
    <xf numFmtId="166" fontId="17" fillId="0" borderId="0"/>
    <xf numFmtId="166"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3" fillId="0" borderId="0"/>
    <xf numFmtId="0" fontId="23"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0" fontId="10" fillId="0" borderId="0" applyFont="0" applyFill="0" applyBorder="0" applyAlignment="0" applyProtection="0"/>
    <xf numFmtId="174" fontId="8" fillId="0" borderId="0" applyFont="0" applyFill="0" applyBorder="0" applyAlignment="0" applyProtection="0"/>
    <xf numFmtId="0" fontId="8" fillId="0" borderId="0"/>
    <xf numFmtId="166" fontId="8" fillId="0" borderId="0"/>
    <xf numFmtId="175" fontId="8" fillId="0" borderId="0"/>
    <xf numFmtId="0" fontId="16" fillId="0" borderId="0" applyNumberFormat="0" applyFill="0" applyBorder="0" applyAlignment="0" applyProtection="0"/>
    <xf numFmtId="0" fontId="21" fillId="0" borderId="0"/>
    <xf numFmtId="0" fontId="23" fillId="0" borderId="0"/>
    <xf numFmtId="0" fontId="22" fillId="0" borderId="0"/>
    <xf numFmtId="0" fontId="8" fillId="0" borderId="0"/>
    <xf numFmtId="0" fontId="21" fillId="0" borderId="0"/>
    <xf numFmtId="0" fontId="8" fillId="0" borderId="0"/>
    <xf numFmtId="166" fontId="8" fillId="0" borderId="0"/>
    <xf numFmtId="0" fontId="22" fillId="0" borderId="0"/>
    <xf numFmtId="0" fontId="22" fillId="0" borderId="0"/>
    <xf numFmtId="0" fontId="24"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10" fillId="0" borderId="0" applyFont="0" applyFill="0" applyBorder="0" applyAlignment="0" applyProtection="0"/>
    <xf numFmtId="177"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10" fillId="0" borderId="0" applyFont="0" applyFill="0" applyBorder="0" applyAlignment="0" applyProtection="0"/>
    <xf numFmtId="178" fontId="8" fillId="0" borderId="0" applyFont="0" applyFill="0" applyBorder="0" applyAlignment="0" applyProtection="0"/>
    <xf numFmtId="0" fontId="16" fillId="0" borderId="0" applyNumberFormat="0" applyFill="0" applyBorder="0" applyAlignment="0" applyProtection="0"/>
    <xf numFmtId="0" fontId="8" fillId="0" borderId="0"/>
    <xf numFmtId="166" fontId="8" fillId="0" borderId="0"/>
    <xf numFmtId="166" fontId="19" fillId="0" borderId="0"/>
    <xf numFmtId="0" fontId="19" fillId="0" borderId="0"/>
    <xf numFmtId="166" fontId="19" fillId="0" borderId="0"/>
    <xf numFmtId="0" fontId="19" fillId="0" borderId="0"/>
    <xf numFmtId="0" fontId="19" fillId="0" borderId="0"/>
    <xf numFmtId="0" fontId="23" fillId="0" borderId="0"/>
    <xf numFmtId="0" fontId="23" fillId="0" borderId="0"/>
    <xf numFmtId="0" fontId="8" fillId="0" borderId="0"/>
    <xf numFmtId="166" fontId="8" fillId="0" borderId="0"/>
    <xf numFmtId="166" fontId="22" fillId="0" borderId="0"/>
    <xf numFmtId="0" fontId="8" fillId="0" borderId="0"/>
    <xf numFmtId="0" fontId="8" fillId="0" borderId="0"/>
    <xf numFmtId="166" fontId="8" fillId="0" borderId="0"/>
    <xf numFmtId="0" fontId="21"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8" fillId="0" borderId="0"/>
    <xf numFmtId="166" fontId="8" fillId="0" borderId="0"/>
    <xf numFmtId="166" fontId="8" fillId="0" borderId="0"/>
    <xf numFmtId="0" fontId="8" fillId="0" borderId="0"/>
    <xf numFmtId="0" fontId="17" fillId="0" borderId="0"/>
    <xf numFmtId="0" fontId="8" fillId="0" borderId="0"/>
    <xf numFmtId="166" fontId="8" fillId="0" borderId="0"/>
    <xf numFmtId="166" fontId="19" fillId="0" borderId="0"/>
    <xf numFmtId="0" fontId="22" fillId="0" borderId="0"/>
    <xf numFmtId="0" fontId="22" fillId="0" borderId="0"/>
    <xf numFmtId="179" fontId="10" fillId="0" borderId="0" applyFont="0" applyFill="0" applyBorder="0" applyAlignment="0" applyProtection="0"/>
    <xf numFmtId="0" fontId="8" fillId="0" borderId="0"/>
    <xf numFmtId="166"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166"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7" fillId="0" borderId="0"/>
    <xf numFmtId="0" fontId="17" fillId="0" borderId="0"/>
    <xf numFmtId="0" fontId="17" fillId="0" borderId="0"/>
    <xf numFmtId="0" fontId="17" fillId="0" borderId="0"/>
    <xf numFmtId="0" fontId="17" fillId="0" borderId="0"/>
    <xf numFmtId="0" fontId="8" fillId="0" borderId="0"/>
    <xf numFmtId="166" fontId="8" fillId="0" borderId="0"/>
    <xf numFmtId="0" fontId="8" fillId="0" borderId="0"/>
    <xf numFmtId="166" fontId="8" fillId="0" borderId="0"/>
    <xf numFmtId="0" fontId="8" fillId="0" borderId="0"/>
    <xf numFmtId="166" fontId="8" fillId="0" borderId="0"/>
    <xf numFmtId="0" fontId="17"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2" fillId="0" borderId="0"/>
    <xf numFmtId="0" fontId="23" fillId="0" borderId="0"/>
    <xf numFmtId="3" fontId="10" fillId="0" borderId="0"/>
    <xf numFmtId="3"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2" fillId="0" borderId="0"/>
    <xf numFmtId="166" fontId="8" fillId="0" borderId="0"/>
    <xf numFmtId="0" fontId="8" fillId="0" borderId="0"/>
    <xf numFmtId="166" fontId="8" fillId="0" borderId="0"/>
    <xf numFmtId="0" fontId="8" fillId="0" borderId="0"/>
    <xf numFmtId="166" fontId="22" fillId="0" borderId="0"/>
    <xf numFmtId="0" fontId="8" fillId="0" borderId="0"/>
    <xf numFmtId="166" fontId="8"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 borderId="0" applyNumberFormat="0" applyFont="0" applyAlignment="0" applyProtection="0"/>
    <xf numFmtId="166" fontId="19" fillId="0" borderId="0"/>
    <xf numFmtId="0" fontId="19" fillId="0" borderId="0"/>
    <xf numFmtId="0" fontId="8" fillId="0" borderId="0"/>
    <xf numFmtId="166" fontId="8"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9" fillId="0" borderId="0"/>
    <xf numFmtId="0" fontId="19" fillId="0" borderId="0"/>
    <xf numFmtId="0" fontId="23" fillId="0" borderId="0"/>
    <xf numFmtId="166" fontId="8" fillId="0" borderId="0"/>
    <xf numFmtId="0" fontId="8" fillId="0" borderId="0"/>
    <xf numFmtId="0" fontId="23" fillId="0" borderId="0"/>
    <xf numFmtId="0" fontId="8" fillId="0" borderId="0"/>
    <xf numFmtId="166" fontId="8" fillId="0" borderId="0"/>
    <xf numFmtId="0" fontId="23" fillId="0" borderId="0"/>
    <xf numFmtId="0" fontId="8" fillId="0" borderId="0"/>
    <xf numFmtId="166" fontId="8" fillId="0" borderId="0"/>
    <xf numFmtId="166" fontId="8" fillId="0" borderId="0"/>
    <xf numFmtId="0" fontId="17" fillId="0" borderId="0"/>
    <xf numFmtId="0" fontId="23"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166" fontId="8" fillId="0" borderId="0"/>
    <xf numFmtId="0" fontId="8" fillId="0" borderId="0"/>
    <xf numFmtId="166"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166"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0" fontId="10"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10" fillId="0" borderId="0" applyFont="0" applyFill="0" applyBorder="0" applyAlignment="0" applyProtection="0"/>
    <xf numFmtId="182" fontId="13" fillId="0" borderId="0" applyFill="0" applyAlignment="0" applyProtection="0"/>
    <xf numFmtId="183" fontId="8" fillId="0" borderId="0" applyFont="0" applyFill="0" applyBorder="0" applyProtection="0">
      <alignment horizontal="right"/>
    </xf>
    <xf numFmtId="166" fontId="26" fillId="0" borderId="0"/>
    <xf numFmtId="166" fontId="19" fillId="0" borderId="0"/>
    <xf numFmtId="0" fontId="19" fillId="0" borderId="0"/>
    <xf numFmtId="0" fontId="23" fillId="0" borderId="0"/>
    <xf numFmtId="166" fontId="19" fillId="0" borderId="0"/>
    <xf numFmtId="0" fontId="19"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xf numFmtId="0" fontId="23" fillId="0" borderId="0"/>
    <xf numFmtId="166" fontId="19" fillId="0" borderId="0"/>
    <xf numFmtId="0" fontId="19" fillId="0" borderId="0"/>
    <xf numFmtId="166" fontId="19" fillId="0" borderId="0"/>
    <xf numFmtId="0" fontId="22" fillId="0" borderId="0"/>
    <xf numFmtId="0" fontId="8" fillId="0" borderId="0"/>
    <xf numFmtId="166" fontId="8" fillId="0" borderId="0"/>
    <xf numFmtId="0" fontId="8" fillId="0" borderId="0"/>
    <xf numFmtId="0" fontId="19" fillId="0" borderId="0"/>
    <xf numFmtId="0" fontId="22" fillId="0" borderId="0"/>
    <xf numFmtId="0" fontId="22" fillId="0" borderId="0"/>
    <xf numFmtId="0" fontId="8" fillId="0" borderId="0"/>
    <xf numFmtId="166" fontId="8" fillId="0" borderId="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0" fontId="1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19"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0" fontId="23"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22" fillId="0" borderId="0"/>
    <xf numFmtId="3" fontId="10" fillId="0" borderId="0"/>
    <xf numFmtId="0" fontId="8" fillId="0" borderId="0"/>
    <xf numFmtId="0" fontId="8" fillId="0" borderId="0"/>
    <xf numFmtId="166" fontId="8" fillId="0" borderId="0"/>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22"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22" fillId="0" borderId="0"/>
    <xf numFmtId="0" fontId="22" fillId="0" borderId="0"/>
    <xf numFmtId="0" fontId="22" fillId="0" borderId="0"/>
    <xf numFmtId="0" fontId="8" fillId="0" borderId="0"/>
    <xf numFmtId="166" fontId="8" fillId="0" borderId="0"/>
    <xf numFmtId="0" fontId="8" fillId="0" borderId="0"/>
    <xf numFmtId="166" fontId="8" fillId="0" borderId="0"/>
    <xf numFmtId="3" fontId="10" fillId="0" borderId="0"/>
    <xf numFmtId="0" fontId="22" fillId="0" borderId="0"/>
    <xf numFmtId="0" fontId="8" fillId="0" borderId="0"/>
    <xf numFmtId="0" fontId="16" fillId="0" borderId="0" applyNumberFormat="0" applyFill="0" applyBorder="0" applyAlignment="0" applyProtection="0"/>
    <xf numFmtId="0" fontId="8" fillId="0" borderId="0"/>
    <xf numFmtId="166" fontId="8" fillId="0" borderId="0"/>
    <xf numFmtId="0" fontId="8" fillId="0" borderId="0"/>
    <xf numFmtId="166" fontId="8" fillId="0" borderId="0"/>
    <xf numFmtId="0" fontId="8" fillId="0" borderId="0"/>
    <xf numFmtId="0" fontId="17" fillId="0" borderId="0"/>
    <xf numFmtId="0" fontId="21" fillId="0" borderId="0"/>
    <xf numFmtId="0" fontId="21"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16" fillId="0" borderId="0" applyNumberFormat="0" applyFill="0" applyBorder="0" applyAlignment="0" applyProtection="0"/>
    <xf numFmtId="0" fontId="22" fillId="0" borderId="0"/>
    <xf numFmtId="166" fontId="17" fillId="0" borderId="0"/>
    <xf numFmtId="0" fontId="17" fillId="0" borderId="0"/>
    <xf numFmtId="166"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19" fillId="0" borderId="0"/>
    <xf numFmtId="0" fontId="8" fillId="0" borderId="0"/>
    <xf numFmtId="166" fontId="8" fillId="0" borderId="0"/>
    <xf numFmtId="0" fontId="8" fillId="0" borderId="0"/>
    <xf numFmtId="166"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19"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17" fillId="0" borderId="0"/>
    <xf numFmtId="0" fontId="17" fillId="0" borderId="0"/>
    <xf numFmtId="0" fontId="27" fillId="0" borderId="0" applyNumberFormat="0" applyFill="0" applyBorder="0" applyProtection="0">
      <alignment vertical="top"/>
    </xf>
    <xf numFmtId="0" fontId="27" fillId="0" borderId="0" applyNumberFormat="0" applyFill="0" applyBorder="0" applyProtection="0">
      <alignment vertical="top"/>
    </xf>
    <xf numFmtId="0" fontId="27" fillId="0" borderId="0" applyNumberFormat="0" applyFill="0" applyBorder="0" applyProtection="0">
      <alignment vertical="top"/>
    </xf>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21" fillId="0" borderId="0"/>
    <xf numFmtId="0" fontId="21" fillId="0" borderId="0"/>
    <xf numFmtId="0" fontId="23" fillId="0" borderId="0"/>
    <xf numFmtId="0" fontId="28" fillId="0" borderId="5" applyNumberFormat="0" applyFill="0" applyAlignment="0" applyProtection="0"/>
    <xf numFmtId="0" fontId="8" fillId="0" borderId="0"/>
    <xf numFmtId="166" fontId="8" fillId="0" borderId="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8" fillId="0" borderId="0"/>
    <xf numFmtId="166" fontId="8" fillId="0" borderId="0"/>
    <xf numFmtId="0" fontId="8" fillId="0" borderId="0"/>
    <xf numFmtId="166" fontId="8" fillId="0" borderId="0"/>
    <xf numFmtId="0" fontId="8" fillId="0" borderId="0"/>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21" fillId="0" borderId="0"/>
    <xf numFmtId="0" fontId="21" fillId="0" borderId="0"/>
    <xf numFmtId="0" fontId="21" fillId="0" borderId="0"/>
    <xf numFmtId="0" fontId="21" fillId="0" borderId="0"/>
    <xf numFmtId="0" fontId="21" fillId="0" borderId="0"/>
    <xf numFmtId="166" fontId="19" fillId="0" borderId="0"/>
    <xf numFmtId="0" fontId="19" fillId="0" borderId="0"/>
    <xf numFmtId="0" fontId="8" fillId="0" borderId="0"/>
    <xf numFmtId="166" fontId="8" fillId="0" borderId="0"/>
    <xf numFmtId="0" fontId="8" fillId="0" borderId="0"/>
    <xf numFmtId="0" fontId="8" fillId="0" borderId="0"/>
    <xf numFmtId="166"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0" fontId="17" fillId="0" borderId="0"/>
    <xf numFmtId="0" fontId="22"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31" fillId="3" borderId="0" applyNumberFormat="0" applyBorder="0" applyAlignment="0" applyProtection="0">
      <alignment vertical="center"/>
    </xf>
    <xf numFmtId="0" fontId="32" fillId="0" borderId="7" applyNumberFormat="0" applyFill="0" applyAlignment="0" applyProtection="0">
      <alignment vertical="center"/>
    </xf>
    <xf numFmtId="0" fontId="33" fillId="2" borderId="8" applyNumberFormat="0" applyAlignment="0" applyProtection="0">
      <alignment vertical="center"/>
    </xf>
    <xf numFmtId="0" fontId="34" fillId="4" borderId="9" applyNumberFormat="0" applyAlignment="0" applyProtection="0">
      <alignment vertical="center"/>
    </xf>
    <xf numFmtId="186" fontId="8" fillId="0" borderId="0" applyFont="0" applyFill="0" applyBorder="0" applyAlignment="0" applyProtection="0"/>
    <xf numFmtId="187" fontId="8" fillId="0" borderId="0" applyFont="0" applyFill="0" applyBorder="0" applyAlignment="0" applyProtection="0"/>
    <xf numFmtId="0" fontId="35" fillId="2" borderId="0" applyNumberFormat="0" applyBorder="0" applyAlignment="0" applyProtection="0">
      <alignment vertical="center"/>
    </xf>
    <xf numFmtId="9" fontId="8" fillId="5" borderId="0"/>
    <xf numFmtId="0" fontId="8" fillId="0" borderId="0"/>
    <xf numFmtId="0" fontId="36"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39" fillId="0" borderId="0"/>
    <xf numFmtId="0" fontId="40" fillId="0" borderId="0"/>
    <xf numFmtId="188" fontId="41" fillId="0" borderId="0" applyFont="0" applyFill="0" applyBorder="0" applyAlignment="0" applyProtection="0"/>
    <xf numFmtId="189" fontId="42" fillId="0" borderId="0" applyFont="0" applyFill="0" applyBorder="0" applyAlignment="0" applyProtection="0"/>
    <xf numFmtId="0" fontId="19" fillId="0" borderId="0"/>
    <xf numFmtId="0" fontId="19" fillId="0" borderId="0"/>
    <xf numFmtId="175" fontId="8" fillId="0" borderId="0"/>
    <xf numFmtId="0" fontId="8" fillId="0" borderId="0"/>
    <xf numFmtId="190" fontId="41" fillId="0" borderId="0" applyFont="0" applyFill="0" applyBorder="0" applyAlignment="0" applyProtection="0"/>
    <xf numFmtId="10" fontId="41" fillId="0" borderId="0" applyFont="0" applyFill="0" applyBorder="0" applyAlignment="0" applyProtection="0"/>
    <xf numFmtId="5" fontId="43" fillId="12" borderId="0" applyFont="0" applyFill="0" applyBorder="0" applyAlignment="0" applyProtection="0"/>
    <xf numFmtId="191" fontId="17" fillId="0" borderId="0">
      <alignment horizont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46" fillId="0" borderId="11" applyNumberFormat="0" applyFill="0" applyAlignment="0" applyProtection="0">
      <alignment vertical="center"/>
    </xf>
    <xf numFmtId="0" fontId="47" fillId="0" borderId="12" applyNumberFormat="0" applyFill="0" applyAlignment="0" applyProtection="0">
      <alignment vertical="center"/>
    </xf>
    <xf numFmtId="0" fontId="47" fillId="0" borderId="0" applyNumberFormat="0" applyFill="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3" borderId="0" applyNumberFormat="0" applyBorder="0" applyAlignment="0" applyProtection="0">
      <alignment vertical="center"/>
    </xf>
    <xf numFmtId="0" fontId="48" fillId="15" borderId="0" applyNumberFormat="0" applyBorder="0" applyAlignment="0" applyProtection="0">
      <alignment vertical="center"/>
    </xf>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3" borderId="0" applyNumberFormat="0" applyBorder="0" applyAlignment="0" applyProtection="0"/>
    <xf numFmtId="0" fontId="49" fillId="21" borderId="0" applyNumberFormat="0" applyBorder="0" applyAlignment="0" applyProtection="0"/>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0" fillId="3" borderId="0" applyNumberFormat="0" applyBorder="0" applyAlignment="0" applyProtection="0">
      <alignment vertical="center"/>
    </xf>
    <xf numFmtId="0" fontId="50" fillId="21" borderId="0" applyNumberFormat="0" applyBorder="0" applyAlignment="0" applyProtection="0">
      <alignment vertical="center"/>
    </xf>
    <xf numFmtId="192" fontId="13" fillId="0" borderId="0">
      <alignment horizontal="center"/>
    </xf>
    <xf numFmtId="0" fontId="11" fillId="15" borderId="13" applyNumberFormat="0" applyFont="0" applyAlignment="0" applyProtection="0">
      <alignment vertical="center"/>
    </xf>
    <xf numFmtId="0" fontId="51" fillId="0" borderId="14" applyNumberFormat="0" applyFill="0" applyAlignment="0" applyProtection="0">
      <alignment vertical="center"/>
    </xf>
    <xf numFmtId="0" fontId="48" fillId="3" borderId="0" applyNumberFormat="0" applyBorder="0" applyAlignment="0" applyProtection="0">
      <alignment vertical="center"/>
    </xf>
    <xf numFmtId="0" fontId="48" fillId="14" borderId="0" applyNumberFormat="0" applyBorder="0" applyAlignment="0" applyProtection="0">
      <alignment vertical="center"/>
    </xf>
    <xf numFmtId="0" fontId="48" fillId="2" borderId="0" applyNumberFormat="0" applyBorder="0" applyAlignment="0" applyProtection="0">
      <alignment vertical="center"/>
    </xf>
    <xf numFmtId="0" fontId="48" fillId="18" borderId="0" applyNumberFormat="0" applyBorder="0" applyAlignment="0" applyProtection="0">
      <alignment vertical="center"/>
    </xf>
    <xf numFmtId="0" fontId="48" fillId="3" borderId="0" applyNumberFormat="0" applyBorder="0" applyAlignment="0" applyProtection="0">
      <alignment vertical="center"/>
    </xf>
    <xf numFmtId="0" fontId="48" fillId="15" borderId="0" applyNumberFormat="0" applyBorder="0" applyAlignment="0" applyProtection="0">
      <alignment vertical="center"/>
    </xf>
    <xf numFmtId="0" fontId="49" fillId="13" borderId="0" applyNumberFormat="0" applyBorder="0" applyAlignment="0" applyProtection="0"/>
    <xf numFmtId="0" fontId="49" fillId="14" borderId="0" applyNumberFormat="0" applyBorder="0" applyAlignment="0" applyProtection="0"/>
    <xf numFmtId="0" fontId="49" fillId="22" borderId="0" applyNumberFormat="0" applyBorder="0" applyAlignment="0" applyProtection="0"/>
    <xf numFmtId="0" fontId="49" fillId="20" borderId="0" applyNumberFormat="0" applyBorder="0" applyAlignment="0" applyProtection="0"/>
    <xf numFmtId="0" fontId="49" fillId="13" borderId="0" applyNumberFormat="0" applyBorder="0" applyAlignment="0" applyProtection="0"/>
    <xf numFmtId="0" fontId="49" fillId="8" borderId="0" applyNumberFormat="0" applyBorder="0" applyAlignment="0" applyProtection="0"/>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22" borderId="0" applyNumberFormat="0" applyBorder="0" applyAlignment="0" applyProtection="0">
      <alignment vertical="center"/>
    </xf>
    <xf numFmtId="0" fontId="50" fillId="20" borderId="0" applyNumberFormat="0" applyBorder="0" applyAlignment="0" applyProtection="0">
      <alignment vertical="center"/>
    </xf>
    <xf numFmtId="0" fontId="50" fillId="13" borderId="0" applyNumberFormat="0" applyBorder="0" applyAlignment="0" applyProtection="0">
      <alignment vertical="center"/>
    </xf>
    <xf numFmtId="0" fontId="50" fillId="8" borderId="0" applyNumberFormat="0" applyBorder="0" applyAlignment="0" applyProtection="0">
      <alignment vertical="center"/>
    </xf>
    <xf numFmtId="193" fontId="52" fillId="0" borderId="0">
      <alignment horizontal="center"/>
    </xf>
    <xf numFmtId="0" fontId="37" fillId="3"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18" borderId="0" applyNumberFormat="0" applyBorder="0" applyAlignment="0" applyProtection="0">
      <alignment vertical="center"/>
    </xf>
    <xf numFmtId="0" fontId="37" fillId="3" borderId="0" applyNumberFormat="0" applyBorder="0" applyAlignment="0" applyProtection="0">
      <alignment vertical="center"/>
    </xf>
    <xf numFmtId="0" fontId="37" fillId="14" borderId="0" applyNumberFormat="0" applyBorder="0" applyAlignment="0" applyProtection="0">
      <alignment vertical="center"/>
    </xf>
    <xf numFmtId="0" fontId="53" fillId="23" borderId="0" applyNumberFormat="0" applyBorder="0" applyAlignment="0" applyProtection="0"/>
    <xf numFmtId="0" fontId="53" fillId="14"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0" fontId="53" fillId="10" borderId="0" applyNumberFormat="0" applyBorder="0" applyAlignment="0" applyProtection="0"/>
    <xf numFmtId="0" fontId="53" fillId="25" borderId="0" applyNumberFormat="0" applyBorder="0" applyAlignment="0" applyProtection="0"/>
    <xf numFmtId="0" fontId="54" fillId="23" borderId="0" applyNumberFormat="0" applyBorder="0" applyAlignment="0" applyProtection="0">
      <alignment vertical="center"/>
    </xf>
    <xf numFmtId="0" fontId="54" fillId="14" borderId="0" applyNumberFormat="0" applyBorder="0" applyAlignment="0" applyProtection="0">
      <alignment vertical="center"/>
    </xf>
    <xf numFmtId="0" fontId="54" fillId="22" borderId="0" applyNumberFormat="0" applyBorder="0" applyAlignment="0" applyProtection="0">
      <alignment vertical="center"/>
    </xf>
    <xf numFmtId="0" fontId="54" fillId="24" borderId="0" applyNumberFormat="0" applyBorder="0" applyAlignment="0" applyProtection="0">
      <alignment vertical="center"/>
    </xf>
    <xf numFmtId="0" fontId="54" fillId="10" borderId="0" applyNumberFormat="0" applyBorder="0" applyAlignment="0" applyProtection="0">
      <alignment vertical="center"/>
    </xf>
    <xf numFmtId="0" fontId="54" fillId="25" borderId="0" applyNumberFormat="0" applyBorder="0" applyAlignment="0" applyProtection="0">
      <alignment vertical="center"/>
    </xf>
    <xf numFmtId="194" fontId="17"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0" fontId="51" fillId="0" borderId="0" applyNumberFormat="0" applyFill="0" applyBorder="0" applyAlignment="0" applyProtection="0">
      <alignment vertical="center"/>
    </xf>
    <xf numFmtId="0" fontId="55" fillId="20" borderId="0" applyNumberFormat="0" applyBorder="0" applyAlignment="0" applyProtection="0">
      <alignment vertical="center"/>
    </xf>
    <xf numFmtId="0" fontId="56" fillId="0" borderId="4" applyBorder="0"/>
    <xf numFmtId="0" fontId="53" fillId="26" borderId="0" applyNumberFormat="0" applyBorder="0" applyAlignment="0" applyProtection="0"/>
    <xf numFmtId="0" fontId="53" fillId="11" borderId="0" applyNumberFormat="0" applyBorder="0" applyAlignment="0" applyProtection="0"/>
    <xf numFmtId="0" fontId="53" fillId="27" borderId="0" applyNumberFormat="0" applyBorder="0" applyAlignment="0" applyProtection="0"/>
    <xf numFmtId="0" fontId="53" fillId="24" borderId="0" applyNumberFormat="0" applyBorder="0" applyAlignment="0" applyProtection="0"/>
    <xf numFmtId="0" fontId="53" fillId="10" borderId="0" applyNumberFormat="0" applyBorder="0" applyAlignment="0" applyProtection="0"/>
    <xf numFmtId="0" fontId="53" fillId="7" borderId="0" applyNumberFormat="0" applyBorder="0" applyAlignment="0" applyProtection="0"/>
    <xf numFmtId="195" fontId="8" fillId="0" borderId="0" applyFont="0" applyFill="0" applyBorder="0" applyAlignment="0" applyProtection="0"/>
    <xf numFmtId="0" fontId="57" fillId="0" borderId="15" applyBorder="0">
      <alignment horizontal="left"/>
    </xf>
    <xf numFmtId="0" fontId="58" fillId="0" borderId="0" applyNumberFormat="0" applyFill="0" applyBorder="0" applyAlignment="0" applyProtection="0"/>
    <xf numFmtId="0" fontId="59" fillId="0" borderId="0" applyNumberFormat="0" applyAlignment="0"/>
    <xf numFmtId="0" fontId="59" fillId="0" borderId="0" applyNumberFormat="0" applyAlignment="0"/>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0" fontId="60" fillId="29" borderId="17" applyNumberFormat="0" applyAlignment="0" applyProtection="0">
      <alignment vertical="center"/>
    </xf>
    <xf numFmtId="6" fontId="8" fillId="0" borderId="0"/>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8" fillId="0" borderId="0" applyNumberFormat="0" applyFill="0" applyBorder="0" applyAlignment="0" applyProtection="0"/>
    <xf numFmtId="0" fontId="13" fillId="0" borderId="0" applyNumberFormat="0" applyFill="0" applyBorder="0" applyAlignment="0" applyProtection="0"/>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8" fontId="8" fillId="16" borderId="0"/>
    <xf numFmtId="38" fontId="21" fillId="16" borderId="18">
      <alignment horizontal="right"/>
    </xf>
    <xf numFmtId="0" fontId="62" fillId="18" borderId="0" applyNumberFormat="0" applyBorder="0" applyAlignment="0" applyProtection="0"/>
    <xf numFmtId="38" fontId="63" fillId="0" borderId="0" applyNumberFormat="0" applyFill="0" applyBorder="0" applyAlignment="0" applyProtection="0"/>
    <xf numFmtId="190" fontId="8" fillId="0" borderId="0" applyNumberFormat="0" applyFont="0" applyAlignment="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18"/>
    <xf numFmtId="198" fontId="67" fillId="0" borderId="2" applyAlignment="0" applyProtection="0"/>
    <xf numFmtId="0" fontId="68" fillId="0" borderId="19" applyNumberFormat="0" applyAlignment="0"/>
    <xf numFmtId="0" fontId="63" fillId="0" borderId="4" applyNumberFormat="0" applyFont="0" applyFill="0" applyAlignment="0" applyProtection="0"/>
    <xf numFmtId="0" fontId="12" fillId="0" borderId="0" applyFont="0" applyFill="0" applyBorder="0" applyAlignment="0" applyProtection="0"/>
    <xf numFmtId="0" fontId="69" fillId="0" borderId="0"/>
    <xf numFmtId="0" fontId="70" fillId="0" borderId="0"/>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9"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201" fontId="17" fillId="0" borderId="0" applyFill="0" applyBorder="0" applyAlignment="0"/>
    <xf numFmtId="202" fontId="72" fillId="0" borderId="0" applyFill="0" applyBorder="0" applyAlignment="0"/>
    <xf numFmtId="202" fontId="72" fillId="0" borderId="0" applyFill="0" applyBorder="0" applyAlignment="0"/>
    <xf numFmtId="0" fontId="8"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3" fontId="8" fillId="0" borderId="0" applyFill="0" applyBorder="0" applyAlignment="0"/>
    <xf numFmtId="204" fontId="72" fillId="0" borderId="0" applyFill="0" applyBorder="0" applyAlignment="0"/>
    <xf numFmtId="204" fontId="72" fillId="0" borderId="0" applyFill="0" applyBorder="0" applyAlignment="0"/>
    <xf numFmtId="0" fontId="8"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5" fontId="74" fillId="0" borderId="0" applyFill="0" applyBorder="0" applyAlignment="0"/>
    <xf numFmtId="206" fontId="72" fillId="0" borderId="0" applyFill="0" applyBorder="0" applyAlignment="0"/>
    <xf numFmtId="206" fontId="72" fillId="0" borderId="0" applyFill="0" applyBorder="0" applyAlignment="0"/>
    <xf numFmtId="0" fontId="8"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75" fillId="16" borderId="8" applyNumberFormat="0" applyAlignment="0" applyProtection="0"/>
    <xf numFmtId="0" fontId="15" fillId="0" borderId="0" applyFill="0" applyBorder="0" applyProtection="0">
      <alignment horizontal="center"/>
      <protection locked="0"/>
    </xf>
    <xf numFmtId="0" fontId="76" fillId="29" borderId="17" applyNumberFormat="0" applyAlignment="0" applyProtection="0"/>
    <xf numFmtId="0" fontId="77" fillId="0" borderId="0"/>
    <xf numFmtId="0" fontId="77" fillId="30" borderId="0"/>
    <xf numFmtId="0" fontId="59" fillId="0" borderId="0" applyNumberFormat="0" applyFill="0" applyBorder="0" applyAlignment="0" applyProtection="0"/>
    <xf numFmtId="166"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9" fillId="0" borderId="4" applyNumberFormat="0" applyFill="0" applyProtection="0">
      <alignment horizontal="center"/>
    </xf>
    <xf numFmtId="0" fontId="79" fillId="0" borderId="4" applyNumberFormat="0" applyFill="0" applyProtection="0">
      <alignment horizontal="center"/>
    </xf>
    <xf numFmtId="0" fontId="80" fillId="0" borderId="20">
      <alignment horizontal="center"/>
    </xf>
    <xf numFmtId="0" fontId="81" fillId="32" borderId="0">
      <alignment horizontal="left"/>
    </xf>
    <xf numFmtId="0" fontId="81" fillId="32" borderId="0">
      <alignment horizontal="left"/>
    </xf>
    <xf numFmtId="0" fontId="82" fillId="32" borderId="0">
      <alignment horizontal="right"/>
    </xf>
    <xf numFmtId="0" fontId="82" fillId="32" borderId="0">
      <alignment horizontal="right"/>
    </xf>
    <xf numFmtId="0" fontId="83" fillId="4" borderId="0">
      <alignment horizontal="center"/>
    </xf>
    <xf numFmtId="0" fontId="83" fillId="4" borderId="0">
      <alignment horizontal="center"/>
    </xf>
    <xf numFmtId="0" fontId="82" fillId="32" borderId="0">
      <alignment horizontal="right"/>
    </xf>
    <xf numFmtId="0" fontId="82" fillId="32" borderId="0">
      <alignment horizontal="right"/>
    </xf>
    <xf numFmtId="0" fontId="84" fillId="4" borderId="0">
      <alignment horizontal="left"/>
    </xf>
    <xf numFmtId="0" fontId="84" fillId="4" borderId="0">
      <alignment horizontal="left"/>
    </xf>
    <xf numFmtId="0" fontId="17" fillId="0" borderId="0"/>
    <xf numFmtId="209" fontId="17" fillId="0" borderId="0"/>
    <xf numFmtId="0" fontId="8" fillId="0" borderId="0" applyNumberFormat="0" applyFont="0" applyFill="0" applyBorder="0" applyAlignment="0" applyProtection="0"/>
    <xf numFmtId="209" fontId="17" fillId="0" borderId="0"/>
    <xf numFmtId="209" fontId="17" fillId="0" borderId="0"/>
    <xf numFmtId="209" fontId="17" fillId="0" borderId="0"/>
    <xf numFmtId="209" fontId="17" fillId="0" borderId="0"/>
    <xf numFmtId="209" fontId="17" fillId="0" borderId="0"/>
    <xf numFmtId="209" fontId="17" fillId="0" borderId="0"/>
    <xf numFmtId="209" fontId="17" fillId="0" borderId="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38" fontId="8" fillId="0" borderId="0" applyFill="0" applyBorder="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1" fontId="8" fillId="0" borderId="0" applyFont="0" applyFill="0" applyBorder="0" applyAlignment="0" applyProtection="0"/>
    <xf numFmtId="173" fontId="8" fillId="0" borderId="0" applyFill="0" applyBorder="0" applyProtection="0"/>
    <xf numFmtId="211" fontId="8" fillId="0" borderId="0" applyFont="0" applyFill="0" applyBorder="0" applyAlignment="0" applyProtection="0"/>
    <xf numFmtId="211" fontId="8" fillId="0" borderId="0" applyFont="0" applyFill="0" applyBorder="0" applyAlignment="0" applyProtection="0"/>
    <xf numFmtId="212" fontId="8" fillId="0" borderId="0" applyFont="0" applyFill="0" applyBorder="0" applyAlignment="0" applyProtection="0"/>
    <xf numFmtId="40" fontId="8" fillId="0" borderId="0" applyFill="0" applyBorder="0" applyProtection="0"/>
    <xf numFmtId="212" fontId="8" fillId="0" borderId="0" applyFont="0" applyFill="0" applyBorder="0" applyAlignment="0" applyProtection="0"/>
    <xf numFmtId="212" fontId="8" fillId="0" borderId="0" applyFont="0" applyFill="0" applyBorder="0" applyAlignment="0" applyProtection="0"/>
    <xf numFmtId="213" fontId="17" fillId="0" borderId="4"/>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44" fontId="17"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0" fontId="73"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173" fontId="61" fillId="0" borderId="0"/>
    <xf numFmtId="40" fontId="13" fillId="0" borderId="0" applyFont="0" applyFill="0" applyBorder="0" applyAlignment="0" applyProtection="0"/>
    <xf numFmtId="218" fontId="85" fillId="0" borderId="0" applyFont="0" applyFill="0" applyBorder="0" applyAlignment="0" applyProtection="0">
      <alignment horizontal="right"/>
    </xf>
    <xf numFmtId="219"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0" fontId="42" fillId="0" borderId="0"/>
    <xf numFmtId="37" fontId="41" fillId="0" borderId="0" applyFont="0" applyFill="0" applyBorder="0" applyAlignment="0" applyProtection="0"/>
    <xf numFmtId="173" fontId="41" fillId="0" borderId="0" applyFont="0" applyFill="0" applyBorder="0" applyAlignment="0" applyProtection="0"/>
    <xf numFmtId="39" fontId="41" fillId="0" borderId="0" applyFont="0" applyFill="0" applyBorder="0" applyAlignment="0" applyProtection="0"/>
    <xf numFmtId="37" fontId="8" fillId="0" borderId="0" applyFill="0" applyBorder="0" applyAlignment="0" applyProtection="0"/>
    <xf numFmtId="166" fontId="86" fillId="0" borderId="0"/>
    <xf numFmtId="166" fontId="17" fillId="0" borderId="0"/>
    <xf numFmtId="0" fontId="17" fillId="0" borderId="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7" fontId="8" fillId="0" borderId="0" applyFill="0" applyBorder="0" applyAlignment="0" applyProtection="0"/>
    <xf numFmtId="166" fontId="86" fillId="0" borderId="0"/>
    <xf numFmtId="166" fontId="17" fillId="0" borderId="0"/>
    <xf numFmtId="0" fontId="78" fillId="0" borderId="0" applyFill="0" applyBorder="0" applyAlignment="0" applyProtection="0">
      <protection locked="0"/>
    </xf>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220" fontId="89" fillId="0" borderId="0" applyBorder="0"/>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221" fontId="52" fillId="0" borderId="0">
      <alignment horizontal="center"/>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3" fillId="0" borderId="0">
      <alignment horizontal="left"/>
    </xf>
    <xf numFmtId="0" fontId="94" fillId="0" borderId="0"/>
    <xf numFmtId="0" fontId="95" fillId="0" borderId="0">
      <alignment horizontal="left"/>
    </xf>
    <xf numFmtId="220" fontId="15" fillId="0" borderId="0"/>
    <xf numFmtId="222" fontId="8" fillId="0" borderId="0" applyFont="0" applyFill="0" applyBorder="0" applyAlignment="0" applyProtection="0">
      <alignment horizontal="right"/>
    </xf>
    <xf numFmtId="6" fontId="8" fillId="0" borderId="0" applyFill="0" applyBorder="0" applyProtection="0">
      <alignment horizontal="right"/>
    </xf>
    <xf numFmtId="222" fontId="8" fillId="0" borderId="0" applyFont="0" applyFill="0" applyBorder="0" applyAlignment="0" applyProtection="0">
      <alignment horizontal="right"/>
    </xf>
    <xf numFmtId="222" fontId="8" fillId="0" borderId="0" applyFont="0" applyFill="0" applyBorder="0" applyAlignment="0" applyProtection="0">
      <alignment horizontal="right"/>
    </xf>
    <xf numFmtId="223" fontId="8" fillId="0" borderId="0" applyFont="0" applyFill="0" applyBorder="0" applyAlignment="0" applyProtection="0">
      <alignment horizontal="right"/>
    </xf>
    <xf numFmtId="165" fontId="8" fillId="0" borderId="0" applyFill="0" applyBorder="0" applyProtection="0">
      <alignment horizontal="right"/>
    </xf>
    <xf numFmtId="223" fontId="8" fillId="0" borderId="0" applyFont="0" applyFill="0" applyBorder="0" applyAlignment="0" applyProtection="0">
      <alignment horizontal="right"/>
    </xf>
    <xf numFmtId="223" fontId="8" fillId="0" borderId="0" applyFont="0" applyFill="0" applyBorder="0" applyAlignment="0" applyProtection="0">
      <alignment horizontal="right"/>
    </xf>
    <xf numFmtId="224" fontId="8" fillId="0" borderId="0" applyFont="0" applyFill="0" applyBorder="0" applyAlignment="0" applyProtection="0">
      <alignment horizontal="right"/>
    </xf>
    <xf numFmtId="7" fontId="8" fillId="0" borderId="0" applyFill="0" applyBorder="0" applyProtection="0">
      <alignment horizontal="right"/>
    </xf>
    <xf numFmtId="224" fontId="8" fillId="0" borderId="0" applyFont="0" applyFill="0" applyBorder="0" applyAlignment="0" applyProtection="0">
      <alignment horizontal="right"/>
    </xf>
    <xf numFmtId="224" fontId="8" fillId="0" borderId="0" applyFont="0" applyFill="0" applyBorder="0" applyAlignment="0" applyProtection="0">
      <alignment horizontal="right"/>
    </xf>
    <xf numFmtId="225" fontId="96" fillId="33" borderId="0" applyFont="0" applyFill="0" applyBorder="0" applyAlignment="0" applyProtection="0"/>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6"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42" fontId="8" fillId="0" borderId="0" applyFont="0" applyFill="0" applyBorder="0" applyAlignment="0" applyProtection="0"/>
    <xf numFmtId="173" fontId="17"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0" fontId="73"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230" fontId="13" fillId="0" borderId="0" applyFont="0" applyFill="0" applyBorder="0" applyAlignment="0" applyProtection="0"/>
    <xf numFmtId="8" fontId="8" fillId="0" borderId="0" applyFont="0" applyFill="0" applyBorder="0" applyAlignment="0"/>
    <xf numFmtId="231" fontId="85" fillId="0" borderId="0" applyFont="0" applyFill="0" applyBorder="0" applyAlignment="0" applyProtection="0">
      <alignment horizontal="right"/>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232" fontId="8" fillId="0" borderId="0" applyFont="0" applyFill="0" applyBorder="0" applyAlignment="0" applyProtection="0">
      <alignment vertical="top"/>
      <protection hidden="1"/>
    </xf>
    <xf numFmtId="232" fontId="8" fillId="0" borderId="0" applyFont="0" applyFill="0" applyBorder="0" applyAlignment="0" applyProtection="0">
      <alignment vertical="top"/>
      <protection hidden="1"/>
    </xf>
    <xf numFmtId="5" fontId="41" fillId="0" borderId="0" applyFont="0" applyFill="0" applyBorder="0" applyAlignment="0" applyProtection="0"/>
    <xf numFmtId="7" fontId="41"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4" fontId="8" fillId="0" borderId="0"/>
    <xf numFmtId="235" fontId="8" fillId="0" borderId="0" applyFill="0" applyBorder="0" applyProtection="0">
      <alignment vertical="center"/>
    </xf>
    <xf numFmtId="220" fontId="97" fillId="0" borderId="0">
      <protection locked="0"/>
    </xf>
    <xf numFmtId="15" fontId="39" fillId="0" borderId="0"/>
    <xf numFmtId="236" fontId="98" fillId="0" borderId="0" applyAlignment="0">
      <alignment horizontal="right"/>
    </xf>
    <xf numFmtId="0" fontId="17" fillId="0" borderId="0"/>
    <xf numFmtId="237" fontId="8" fillId="0" borderId="0" applyFill="0" applyBorder="0" applyProtection="0">
      <alignment horizontal="right"/>
    </xf>
    <xf numFmtId="14" fontId="8" fillId="0" borderId="0" applyFont="0" applyFill="0" applyBorder="0" applyProtection="0">
      <alignment horizontal="right"/>
    </xf>
    <xf numFmtId="14" fontId="8" fillId="0" borderId="0" applyFill="0" applyBorder="0" applyProtection="0">
      <alignment horizontal="right"/>
    </xf>
    <xf numFmtId="14" fontId="8" fillId="0" borderId="0" applyFont="0" applyFill="0" applyBorder="0" applyProtection="0">
      <alignment horizontal="right"/>
    </xf>
    <xf numFmtId="14" fontId="8" fillId="0" borderId="0" applyFont="0" applyFill="0" applyBorder="0" applyProtection="0">
      <alignment horizontal="right"/>
    </xf>
    <xf numFmtId="17" fontId="15" fillId="0" borderId="0" applyFill="0" applyBorder="0" applyProtection="0">
      <alignment horizontal="center"/>
    </xf>
    <xf numFmtId="15" fontId="80" fillId="0" borderId="0" applyFill="0" applyBorder="0" applyAlignment="0"/>
    <xf numFmtId="238" fontId="80" fillId="34" borderId="0" applyFont="0" applyFill="0" applyBorder="0" applyAlignment="0" applyProtection="0"/>
    <xf numFmtId="239" fontId="99" fillId="34" borderId="21" applyFont="0" applyFill="0" applyBorder="0" applyAlignment="0" applyProtection="0"/>
    <xf numFmtId="238" fontId="59" fillId="34" borderId="0" applyFont="0" applyFill="0" applyBorder="0" applyAlignment="0" applyProtection="0"/>
    <xf numFmtId="17" fontId="80" fillId="0" borderId="0" applyFill="0" applyBorder="0">
      <alignment horizontal="right"/>
    </xf>
    <xf numFmtId="240" fontId="80" fillId="0" borderId="4" applyFill="0" applyBorder="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235" fontId="85" fillId="0" borderId="0" applyFont="0" applyFill="0" applyBorder="0" applyAlignment="0" applyProtection="0"/>
    <xf numFmtId="14" fontId="11" fillId="0" borderId="0" applyFill="0" applyBorder="0" applyAlignment="0"/>
    <xf numFmtId="14" fontId="52" fillId="0" borderId="0">
      <alignment horizontal="center"/>
    </xf>
    <xf numFmtId="241" fontId="59" fillId="35" borderId="22" applyFill="0" applyBorder="0" applyProtection="0">
      <alignment horizontal="right"/>
      <protection locked="0"/>
    </xf>
    <xf numFmtId="42" fontId="100" fillId="0" borderId="0"/>
    <xf numFmtId="242" fontId="100" fillId="0" borderId="0"/>
    <xf numFmtId="0" fontId="101" fillId="0" borderId="0" applyNumberFormat="0" applyFill="0" applyBorder="0" applyAlignment="0" applyProtection="0"/>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0" fontId="17" fillId="0" borderId="0"/>
    <xf numFmtId="0" fontId="17" fillId="0" borderId="0"/>
    <xf numFmtId="243" fontId="8" fillId="0" borderId="0" applyFont="0" applyFill="0" applyBorder="0" applyAlignment="0" applyProtection="0"/>
    <xf numFmtId="244" fontId="8" fillId="0" borderId="0" applyFont="0" applyFill="0" applyBorder="0" applyAlignment="0" applyProtection="0"/>
    <xf numFmtId="166" fontId="102" fillId="0" borderId="0">
      <protection locked="0"/>
    </xf>
    <xf numFmtId="245" fontId="80" fillId="0" borderId="24">
      <alignment vertical="top"/>
    </xf>
    <xf numFmtId="245" fontId="59" fillId="0" borderId="0"/>
    <xf numFmtId="7" fontId="8" fillId="0" borderId="0" applyFont="0" applyFill="0" applyBorder="0" applyAlignment="0"/>
    <xf numFmtId="246" fontId="8" fillId="0" borderId="0"/>
    <xf numFmtId="42" fontId="42" fillId="0" borderId="0"/>
    <xf numFmtId="7" fontId="59" fillId="0" borderId="0"/>
    <xf numFmtId="0" fontId="85" fillId="0" borderId="25" applyNumberFormat="0" applyFont="0" applyFill="0" applyAlignment="0" applyProtection="0"/>
    <xf numFmtId="42" fontId="103" fillId="0" borderId="0" applyFill="0" applyBorder="0" applyAlignment="0" applyProtection="0"/>
    <xf numFmtId="220" fontId="89" fillId="0" borderId="2"/>
    <xf numFmtId="173" fontId="99" fillId="0" borderId="0" applyBorder="0"/>
    <xf numFmtId="186" fontId="99" fillId="0" borderId="0" applyBorder="0"/>
    <xf numFmtId="49" fontId="104" fillId="0" borderId="0" applyBorder="0">
      <alignment horizontal="center"/>
    </xf>
    <xf numFmtId="0" fontId="104" fillId="0" borderId="0" applyBorder="0">
      <alignment horizontal="center"/>
    </xf>
    <xf numFmtId="0" fontId="105" fillId="28" borderId="26" applyBorder="0">
      <alignment horizontal="center" vertical="center" wrapText="1"/>
    </xf>
    <xf numFmtId="0" fontId="106" fillId="0" borderId="0" applyBorder="0">
      <alignment horizontal="center"/>
    </xf>
    <xf numFmtId="0" fontId="107" fillId="28" borderId="26" applyBorder="0">
      <alignment horizontal="center" vertical="center" wrapText="1"/>
    </xf>
    <xf numFmtId="0" fontId="108" fillId="28" borderId="26" applyFill="0" applyBorder="0">
      <alignment horizontal="left" vertical="center"/>
    </xf>
    <xf numFmtId="0" fontId="42" fillId="0" borderId="1" applyBorder="0">
      <alignment horizontal="center" vertical="center" wrapText="1"/>
    </xf>
    <xf numFmtId="15" fontId="42" fillId="0" borderId="1" applyBorder="0">
      <alignment wrapText="1"/>
    </xf>
    <xf numFmtId="15" fontId="42" fillId="0" borderId="1" applyNumberFormat="0" applyBorder="0">
      <alignment vertical="center" wrapText="1"/>
    </xf>
    <xf numFmtId="0" fontId="15" fillId="36" borderId="1" applyBorder="0">
      <alignment horizontal="center" wrapText="1"/>
    </xf>
    <xf numFmtId="0" fontId="109" fillId="28" borderId="26" applyBorder="0">
      <alignment horizontal="centerContinuous"/>
    </xf>
    <xf numFmtId="166" fontId="110" fillId="0" borderId="0">
      <protection locked="0"/>
    </xf>
    <xf numFmtId="166" fontId="110" fillId="0" borderId="0">
      <protection locked="0"/>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247" fontId="59" fillId="37" borderId="18" applyFill="0" applyBorder="0" applyProtection="0">
      <alignment horizontal="left"/>
    </xf>
    <xf numFmtId="0" fontId="112" fillId="0" borderId="0" applyNumberFormat="0" applyFill="0" applyBorder="0" applyAlignment="0" applyProtection="0"/>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2" fontId="13" fillId="0" borderId="0" applyProtection="0"/>
    <xf numFmtId="248" fontId="8" fillId="0" borderId="0" applyFill="0" applyBorder="0" applyProtection="0">
      <alignment horizontal="left"/>
    </xf>
    <xf numFmtId="249" fontId="8" fillId="34" borderId="0" applyFont="0" applyFill="0" applyBorder="0" applyAlignment="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0" fontId="113"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4" fillId="0" borderId="0">
      <alignment horizontal="left"/>
    </xf>
    <xf numFmtId="0" fontId="115" fillId="0" borderId="0">
      <alignment horizontal="left"/>
    </xf>
    <xf numFmtId="0" fontId="116" fillId="0" borderId="0" applyFill="0" applyBorder="0" applyProtection="0">
      <alignment horizontal="left"/>
    </xf>
    <xf numFmtId="0" fontId="116" fillId="0" borderId="0" applyNumberFormat="0" applyFill="0" applyBorder="0" applyProtection="0">
      <alignment horizontal="left"/>
    </xf>
    <xf numFmtId="0" fontId="116" fillId="0" borderId="0" applyFill="0" applyBorder="0" applyProtection="0">
      <alignment vertical="center"/>
    </xf>
    <xf numFmtId="0" fontId="117" fillId="19" borderId="0" applyNumberFormat="0" applyBorder="0" applyAlignment="0" applyProtection="0"/>
    <xf numFmtId="38" fontId="8" fillId="0" borderId="0" applyProtection="0"/>
    <xf numFmtId="38" fontId="59" fillId="33" borderId="0" applyNumberFormat="0" applyBorder="0" applyAlignment="0" applyProtection="0"/>
    <xf numFmtId="38" fontId="21" fillId="0" borderId="18"/>
    <xf numFmtId="250" fontId="85" fillId="0" borderId="0" applyFont="0" applyFill="0" applyBorder="0" applyAlignment="0" applyProtection="0">
      <alignment horizontal="right"/>
    </xf>
    <xf numFmtId="0" fontId="118" fillId="0" borderId="0">
      <alignment horizontal="left"/>
    </xf>
    <xf numFmtId="0" fontId="119" fillId="0" borderId="0" applyNumberFormat="0" applyFill="0" applyBorder="0" applyAlignment="0" applyProtection="0"/>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20" fillId="0" borderId="0">
      <alignment horizontal="left"/>
    </xf>
    <xf numFmtId="251" fontId="80" fillId="34" borderId="27"/>
    <xf numFmtId="251" fontId="80" fillId="0" borderId="4"/>
    <xf numFmtId="0" fontId="121" fillId="0" borderId="0">
      <alignment horizontal="right"/>
    </xf>
    <xf numFmtId="0" fontId="78" fillId="0" borderId="28" applyNumberFormat="0" applyAlignment="0" applyProtection="0">
      <alignment horizontal="left" vertical="center"/>
    </xf>
    <xf numFmtId="0" fontId="78" fillId="0" borderId="28" applyNumberFormat="0" applyAlignment="0" applyProtection="0">
      <alignment horizontal="left" vertical="center"/>
    </xf>
    <xf numFmtId="0" fontId="78" fillId="0" borderId="27">
      <alignment horizontal="left" vertical="center"/>
    </xf>
    <xf numFmtId="0" fontId="78" fillId="0" borderId="27">
      <alignment horizontal="left" vertical="center"/>
    </xf>
    <xf numFmtId="14" fontId="15" fillId="38" borderId="15">
      <alignment horizontal="center" vertical="center" wrapText="1"/>
    </xf>
    <xf numFmtId="0" fontId="122" fillId="0" borderId="29"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lignment horizontal="left"/>
    </xf>
    <xf numFmtId="0" fontId="125" fillId="0" borderId="30">
      <alignment horizontal="left" vertical="top"/>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7" fillId="0" borderId="31"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lignment horizontal="left"/>
    </xf>
    <xf numFmtId="0" fontId="130" fillId="0" borderId="30">
      <alignment horizontal="left" vertical="top"/>
    </xf>
    <xf numFmtId="0" fontId="131" fillId="0" borderId="32" applyNumberFormat="0" applyFill="0" applyAlignment="0" applyProtection="0"/>
    <xf numFmtId="0" fontId="132" fillId="0" borderId="0">
      <alignment horizontal="left"/>
    </xf>
    <xf numFmtId="0" fontId="131" fillId="0" borderId="0" applyNumberFormat="0" applyFill="0" applyBorder="0" applyAlignment="0" applyProtection="0"/>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173" fontId="59" fillId="0" borderId="4">
      <alignment horizontal="right" vertical="center"/>
    </xf>
    <xf numFmtId="0" fontId="15" fillId="0" borderId="0" applyFill="0" applyAlignment="0" applyProtection="0">
      <protection locked="0"/>
    </xf>
    <xf numFmtId="0" fontId="133" fillId="0" borderId="4" applyFill="0" applyAlignment="0" applyProtection="0">
      <protection locked="0"/>
    </xf>
    <xf numFmtId="0" fontId="134" fillId="0" borderId="0" applyProtection="0"/>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0" fontId="78" fillId="0" borderId="0" applyProtection="0"/>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38" fontId="136" fillId="0" borderId="0" applyNumberFormat="0" applyFill="0" applyBorder="0" applyProtection="0">
      <alignment horizontal="center"/>
    </xf>
    <xf numFmtId="0" fontId="135" fillId="0" borderId="15">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7" fillId="37" borderId="33" applyBorder="0">
      <alignment horizontal="center"/>
    </xf>
    <xf numFmtId="0" fontId="138" fillId="0" borderId="34" applyNumberFormat="0" applyFill="0" applyAlignment="0" applyProtection="0"/>
    <xf numFmtId="0" fontId="138" fillId="0" borderId="34" applyNumberFormat="0" applyFill="0" applyAlignment="0" applyProtection="0"/>
    <xf numFmtId="0" fontId="72" fillId="0" borderId="0"/>
    <xf numFmtId="166"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66" fontId="141" fillId="0" borderId="0" applyNumberFormat="0" applyAlignment="0">
      <alignment horizontal="left"/>
    </xf>
    <xf numFmtId="0" fontId="141" fillId="0" borderId="0" applyNumberFormat="0" applyAlignment="0">
      <alignment horizontal="left"/>
    </xf>
    <xf numFmtId="10" fontId="59" fillId="34" borderId="1" applyNumberFormat="0" applyBorder="0" applyAlignment="0" applyProtection="0"/>
    <xf numFmtId="218" fontId="142" fillId="0" borderId="0" applyFill="0" applyBorder="0" applyProtection="0">
      <alignment horizontal="right"/>
    </xf>
    <xf numFmtId="0" fontId="143" fillId="21" borderId="8" applyNumberFormat="0" applyAlignment="0" applyProtection="0"/>
    <xf numFmtId="40" fontId="138" fillId="0" borderId="0" applyNumberFormat="0" applyFill="0" applyBorder="0" applyAlignment="0" applyProtection="0"/>
    <xf numFmtId="173" fontId="56" fillId="30" borderId="0"/>
    <xf numFmtId="173" fontId="144" fillId="30" borderId="0"/>
    <xf numFmtId="173" fontId="144" fillId="30" borderId="0"/>
    <xf numFmtId="173" fontId="56" fillId="30" borderId="0"/>
    <xf numFmtId="173" fontId="144" fillId="30" borderId="0"/>
    <xf numFmtId="173" fontId="144" fillId="30" borderId="0"/>
    <xf numFmtId="173" fontId="144" fillId="30" borderId="0"/>
    <xf numFmtId="173" fontId="144" fillId="30" borderId="0"/>
    <xf numFmtId="173" fontId="144" fillId="30" borderId="0"/>
    <xf numFmtId="173" fontId="144" fillId="30" borderId="0"/>
    <xf numFmtId="173" fontId="144" fillId="30" borderId="0"/>
    <xf numFmtId="253" fontId="142" fillId="0" borderId="0" applyFill="0" applyBorder="0" applyProtection="0">
      <alignment horizontal="right"/>
    </xf>
    <xf numFmtId="254" fontId="142" fillId="0" borderId="0" applyFill="0" applyBorder="0" applyProtection="0">
      <alignment horizontal="right"/>
    </xf>
    <xf numFmtId="255" fontId="142" fillId="0" borderId="0" applyFill="0" applyBorder="0" applyProtection="0">
      <alignment horizontal="right"/>
    </xf>
    <xf numFmtId="8" fontId="59" fillId="34" borderId="0" applyFont="0" applyBorder="0" applyAlignment="0" applyProtection="0">
      <protection locked="0"/>
    </xf>
    <xf numFmtId="239" fontId="59" fillId="34" borderId="0" applyFont="0" applyBorder="0" applyAlignment="0" applyProtection="0">
      <protection locked="0"/>
    </xf>
    <xf numFmtId="249" fontId="59" fillId="34" borderId="0" applyFont="0" applyBorder="0" applyAlignment="0">
      <protection locked="0"/>
    </xf>
    <xf numFmtId="256" fontId="142" fillId="0" borderId="0" applyFill="0" applyBorder="0" applyProtection="0">
      <alignment horizontal="right"/>
    </xf>
    <xf numFmtId="257" fontId="142" fillId="0" borderId="0" applyFill="0" applyBorder="0" applyProtection="0"/>
    <xf numFmtId="38" fontId="99" fillId="34" borderId="0">
      <protection locked="0"/>
    </xf>
    <xf numFmtId="251" fontId="59" fillId="34" borderId="0" applyBorder="0"/>
    <xf numFmtId="251" fontId="99" fillId="34" borderId="0">
      <protection locked="0"/>
    </xf>
    <xf numFmtId="258" fontId="142" fillId="0" borderId="0" applyFill="0" applyBorder="0" applyProtection="0">
      <alignment horizontal="right"/>
    </xf>
    <xf numFmtId="10" fontId="59" fillId="34" borderId="0">
      <protection locked="0"/>
    </xf>
    <xf numFmtId="259" fontId="59" fillId="34" borderId="0" applyBorder="0"/>
    <xf numFmtId="259" fontId="99" fillId="34" borderId="0" applyBorder="0" applyAlignment="0">
      <protection locked="0"/>
    </xf>
    <xf numFmtId="251" fontId="145" fillId="34" borderId="0" applyNumberFormat="0" applyBorder="0" applyAlignment="0">
      <protection locked="0"/>
    </xf>
    <xf numFmtId="251" fontId="59" fillId="34" borderId="0" applyNumberFormat="0" applyBorder="0" applyAlignment="0"/>
    <xf numFmtId="260" fontId="142" fillId="0" borderId="0" applyFill="0" applyBorder="0" applyProtection="0">
      <alignment horizontal="right"/>
    </xf>
    <xf numFmtId="260" fontId="8" fillId="0" borderId="0" applyFill="0" applyBorder="0" applyProtection="0">
      <alignment vertical="center"/>
    </xf>
    <xf numFmtId="235" fontId="8" fillId="0" borderId="0" applyFill="0" applyBorder="0" applyProtection="0">
      <alignment vertical="center"/>
    </xf>
    <xf numFmtId="261" fontId="146" fillId="0" borderId="0" applyFont="0" applyFill="0" applyBorder="0" applyAlignment="0">
      <protection locked="0"/>
    </xf>
    <xf numFmtId="262" fontId="8" fillId="0" borderId="0" applyFont="0" applyFill="0" applyBorder="0" applyAlignment="0">
      <protection locked="0"/>
    </xf>
    <xf numFmtId="263" fontId="8" fillId="0" borderId="0" applyFill="0" applyBorder="0" applyProtection="0">
      <alignment vertical="center"/>
    </xf>
    <xf numFmtId="264" fontId="8" fillId="0" borderId="0" applyFill="0" applyBorder="0" applyProtection="0">
      <alignment vertical="center"/>
    </xf>
    <xf numFmtId="265" fontId="8" fillId="0" borderId="4" applyFill="0"/>
    <xf numFmtId="266" fontId="8" fillId="0" borderId="0" applyFont="0" applyFill="0" applyBorder="0" applyProtection="0">
      <alignment horizontal="right"/>
    </xf>
    <xf numFmtId="3" fontId="8" fillId="0" borderId="0" applyFont="0" applyFill="0" applyBorder="0" applyProtection="0">
      <alignment horizontal="right"/>
    </xf>
    <xf numFmtId="38" fontId="147" fillId="40" borderId="0" applyNumberFormat="0" applyBorder="0" applyAlignment="0" applyProtection="0">
      <alignment horizontal="center"/>
    </xf>
    <xf numFmtId="38" fontId="81" fillId="40" borderId="0" applyBorder="0" applyProtection="0">
      <alignment horizontal="center"/>
    </xf>
    <xf numFmtId="173" fontId="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8" fillId="0" borderId="0" applyNumberFormat="0" applyFill="0" applyBorder="0" applyAlignment="0" applyProtection="0">
      <alignment horizontal="centerContinuous"/>
    </xf>
    <xf numFmtId="267" fontId="8" fillId="0" borderId="0" applyFont="0" applyFill="0" applyBorder="0" applyAlignment="0" applyProtection="0"/>
    <xf numFmtId="0" fontId="39" fillId="0" borderId="0"/>
    <xf numFmtId="0" fontId="81" fillId="32" borderId="0">
      <alignment horizontal="left"/>
    </xf>
    <xf numFmtId="0" fontId="81" fillId="32" borderId="0">
      <alignment horizontal="left"/>
    </xf>
    <xf numFmtId="0" fontId="149" fillId="4" borderId="0">
      <alignment horizontal="left"/>
    </xf>
    <xf numFmtId="0" fontId="149" fillId="4" borderId="0">
      <alignment horizontal="left"/>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150" fillId="0" borderId="35" applyNumberFormat="0" applyFill="0" applyAlignment="0" applyProtection="0"/>
    <xf numFmtId="173" fontId="151" fillId="32" borderId="0"/>
    <xf numFmtId="173" fontId="152" fillId="32" borderId="0"/>
    <xf numFmtId="173" fontId="152" fillId="32" borderId="0"/>
    <xf numFmtId="173" fontId="151" fillId="32" borderId="0"/>
    <xf numFmtId="173" fontId="152" fillId="32" borderId="0"/>
    <xf numFmtId="173" fontId="152" fillId="32" borderId="0"/>
    <xf numFmtId="173" fontId="152" fillId="32" borderId="0"/>
    <xf numFmtId="173" fontId="152" fillId="32" borderId="0"/>
    <xf numFmtId="173" fontId="152" fillId="32" borderId="0"/>
    <xf numFmtId="173" fontId="152" fillId="32" borderId="0"/>
    <xf numFmtId="173" fontId="152" fillId="32" borderId="0"/>
    <xf numFmtId="0" fontId="153" fillId="0" borderId="0" applyNumberFormat="0" applyFont="0" applyBorder="0" applyAlignment="0" applyProtection="0"/>
    <xf numFmtId="0" fontId="59" fillId="41" borderId="36" applyBorder="0">
      <alignment horizontal="left"/>
    </xf>
    <xf numFmtId="209" fontId="8" fillId="0" borderId="0" applyFont="0" applyFill="0" applyBorder="0" applyAlignment="0" applyProtection="0"/>
    <xf numFmtId="43" fontId="8" fillId="0" borderId="0" applyFont="0" applyFill="0" applyBorder="0" applyAlignment="0" applyProtection="0"/>
    <xf numFmtId="268" fontId="8" fillId="0" borderId="0" applyFont="0" applyFill="0" applyBorder="0" applyAlignment="0" applyProtection="0"/>
    <xf numFmtId="269" fontId="74" fillId="0" borderId="0" applyFont="0" applyFill="0" applyBorder="0" applyAlignment="0" applyProtection="0"/>
    <xf numFmtId="270" fontId="8" fillId="0" borderId="0" applyFill="0" applyBorder="0" applyProtection="0"/>
    <xf numFmtId="271" fontId="8" fillId="0" borderId="0" applyFill="0" applyBorder="0" applyProtection="0"/>
    <xf numFmtId="0" fontId="154" fillId="0" borderId="15"/>
    <xf numFmtId="42" fontId="8" fillId="0" borderId="0" applyFont="0" applyFill="0" applyBorder="0" applyAlignment="0" applyProtection="0"/>
    <xf numFmtId="44" fontId="8" fillId="0" borderId="0" applyFont="0" applyFill="0" applyBorder="0" applyAlignment="0" applyProtection="0"/>
    <xf numFmtId="272" fontId="8" fillId="0" borderId="0" applyFont="0" applyFill="0" applyBorder="0" applyAlignment="0" applyProtection="0"/>
    <xf numFmtId="273" fontId="74" fillId="0" borderId="0" applyFont="0" applyFill="0" applyBorder="0" applyAlignment="0" applyProtection="0"/>
    <xf numFmtId="17" fontId="8" fillId="38" borderId="37" applyFill="0" applyBorder="0" applyProtection="0">
      <alignment horizontal="center"/>
    </xf>
    <xf numFmtId="274" fontId="59" fillId="37" borderId="0" applyFill="0" applyBorder="0" applyProtection="0">
      <alignment horizontal="center"/>
    </xf>
    <xf numFmtId="0" fontId="155" fillId="0" borderId="0" applyNumberFormat="0">
      <alignment horizontal="left"/>
    </xf>
    <xf numFmtId="275" fontId="10" fillId="0" borderId="0"/>
    <xf numFmtId="263" fontId="8" fillId="0" borderId="0" applyFill="0" applyBorder="0" applyProtection="0">
      <alignment vertical="center"/>
    </xf>
    <xf numFmtId="276" fontId="59" fillId="33" borderId="0" applyFont="0" applyBorder="0" applyAlignment="0" applyProtection="0">
      <alignment horizontal="right"/>
      <protection hidden="1"/>
    </xf>
    <xf numFmtId="0" fontId="156" fillId="2" borderId="0" applyNumberFormat="0" applyBorder="0" applyAlignment="0" applyProtection="0"/>
    <xf numFmtId="0" fontId="10" fillId="0" borderId="1">
      <alignment horizontal="left"/>
    </xf>
    <xf numFmtId="0" fontId="42" fillId="0" borderId="0"/>
    <xf numFmtId="0" fontId="10" fillId="0" borderId="1">
      <alignment horizontal="left"/>
    </xf>
    <xf numFmtId="0" fontId="157" fillId="0" borderId="0" applyNumberFormat="0" applyFill="0" applyBorder="0" applyAlignment="0" applyProtection="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277" fontId="92" fillId="0" borderId="0"/>
    <xf numFmtId="278" fontId="42" fillId="0" borderId="0"/>
    <xf numFmtId="38" fontId="59" fillId="0" borderId="0" applyFont="0" applyFill="0" applyBorder="0" applyAlignment="0"/>
    <xf numFmtId="251" fontId="8" fillId="0" borderId="0" applyFont="0" applyFill="0" applyBorder="0" applyAlignment="0"/>
    <xf numFmtId="40" fontId="59" fillId="0" borderId="0" applyFont="0" applyFill="0" applyBorder="0" applyAlignment="0"/>
    <xf numFmtId="279" fontId="59" fillId="0" borderId="0" applyFont="0" applyFill="0" applyBorder="0" applyAlignment="0"/>
    <xf numFmtId="0" fontId="8" fillId="0" borderId="0"/>
    <xf numFmtId="0" fontId="8" fillId="0" borderId="0"/>
    <xf numFmtId="0"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15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166" fontId="8" fillId="0" borderId="0"/>
    <xf numFmtId="0" fontId="6" fillId="0" borderId="0"/>
    <xf numFmtId="0" fontId="6" fillId="0" borderId="0"/>
    <xf numFmtId="166" fontId="8" fillId="0" borderId="0"/>
    <xf numFmtId="0" fontId="8" fillId="0" borderId="0"/>
    <xf numFmtId="0" fontId="8" fillId="0" borderId="0"/>
    <xf numFmtId="0" fontId="159" fillId="0" borderId="0"/>
    <xf numFmtId="166" fontId="8" fillId="0" borderId="0"/>
    <xf numFmtId="0" fontId="8" fillId="0" borderId="0"/>
    <xf numFmtId="0" fontId="8" fillId="0" borderId="0"/>
    <xf numFmtId="0" fontId="8" fillId="0" borderId="0"/>
    <xf numFmtId="166" fontId="6" fillId="0" borderId="0"/>
    <xf numFmtId="166" fontId="6" fillId="0" borderId="0"/>
    <xf numFmtId="166" fontId="6" fillId="0" borderId="0"/>
    <xf numFmtId="0" fontId="8" fillId="0" borderId="0"/>
    <xf numFmtId="0" fontId="8" fillId="0" borderId="0"/>
    <xf numFmtId="166" fontId="6" fillId="0" borderId="0"/>
    <xf numFmtId="0" fontId="49" fillId="0" borderId="0"/>
    <xf numFmtId="0" fontId="8" fillId="0" borderId="0"/>
    <xf numFmtId="166" fontId="6" fillId="0" borderId="0"/>
    <xf numFmtId="166" fontId="6" fillId="0" borderId="0"/>
    <xf numFmtId="166" fontId="6" fillId="0" borderId="0"/>
    <xf numFmtId="0" fontId="8" fillId="0" borderId="0"/>
    <xf numFmtId="0" fontId="8" fillId="0" borderId="0"/>
    <xf numFmtId="0" fontId="8" fillId="0" borderId="0"/>
    <xf numFmtId="0" fontId="6" fillId="0" borderId="0"/>
    <xf numFmtId="251" fontId="80" fillId="0" borderId="0" applyNumberForma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280" fontId="59" fillId="0" borderId="0" applyFont="0" applyFill="0" applyBorder="0" applyAlignment="0" applyProtection="0"/>
    <xf numFmtId="281" fontId="8" fillId="0" borderId="0" applyFont="0" applyFill="0" applyBorder="0" applyAlignment="0" applyProtection="0"/>
    <xf numFmtId="282" fontId="21"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54" fontId="8" fillId="0" borderId="0" applyFill="0" applyBorder="0" applyProtection="0">
      <alignment vertical="center"/>
    </xf>
    <xf numFmtId="0" fontId="129" fillId="0" borderId="0"/>
    <xf numFmtId="0" fontId="160" fillId="0" borderId="0" applyNumberFormat="0" applyFill="0" applyBorder="0" applyAlignment="0" applyProtection="0"/>
    <xf numFmtId="0" fontId="161" fillId="0" borderId="0" applyNumberFormat="0" applyFill="0" applyBorder="0" applyAlignment="0" applyProtection="0"/>
    <xf numFmtId="0" fontId="22" fillId="0" borderId="0" applyNumberFormat="0" applyFill="0" applyBorder="0" applyAlignment="0" applyProtection="0"/>
    <xf numFmtId="0" fontId="8" fillId="15" borderId="13" applyNumberFormat="0" applyFont="0" applyAlignment="0" applyProtection="0"/>
    <xf numFmtId="283" fontId="162" fillId="0" borderId="0">
      <alignment horizontal="right"/>
    </xf>
    <xf numFmtId="284" fontId="162" fillId="0" borderId="0">
      <alignment horizontal="right"/>
    </xf>
    <xf numFmtId="3" fontId="10" fillId="0" borderId="2" applyBorder="0"/>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85" fontId="8" fillId="0" borderId="0" applyFont="0" applyFill="0" applyBorder="0" applyProtection="0">
      <alignment horizontal="center"/>
    </xf>
    <xf numFmtId="285" fontId="8" fillId="0" borderId="0" applyFont="0" applyFill="0" applyBorder="0" applyProtection="0">
      <alignment horizontal="center"/>
    </xf>
    <xf numFmtId="285" fontId="8" fillId="0" borderId="0" applyFont="0" applyFill="0" applyBorder="0" applyProtection="0">
      <alignment horizontal="center"/>
    </xf>
    <xf numFmtId="285"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40" fontId="163" fillId="0" borderId="0">
      <alignment horizontal="right"/>
    </xf>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5" fontId="43" fillId="0" borderId="0" applyNumberFormat="0" applyFill="0" applyBorder="0" applyAlignment="0" applyProtection="0"/>
    <xf numFmtId="0" fontId="80" fillId="0" borderId="0" applyNumberFormat="0" applyFill="0" applyBorder="0" applyAlignment="0" applyProtection="0"/>
    <xf numFmtId="167" fontId="59" fillId="0" borderId="0" applyNumberFormat="0" applyFill="0" applyBorder="0" applyAlignment="0" applyProtection="0"/>
    <xf numFmtId="40" fontId="164" fillId="0" borderId="0" applyFont="0" applyFill="0" applyBorder="0" applyAlignment="0" applyProtection="0"/>
    <xf numFmtId="38" fontId="164" fillId="0" borderId="0" applyFont="0" applyFill="0" applyBorder="0" applyAlignment="0" applyProtection="0"/>
    <xf numFmtId="166" fontId="165" fillId="0" borderId="0" applyNumberFormat="0" applyFill="0" applyBorder="0" applyAlignment="0" applyProtection="0"/>
    <xf numFmtId="166" fontId="165" fillId="0" borderId="0" applyNumberFormat="0" applyFill="0" applyBorder="0" applyAlignment="0" applyProtection="0"/>
    <xf numFmtId="0" fontId="166" fillId="16" borderId="9" applyNumberFormat="0" applyAlignment="0" applyProtection="0"/>
    <xf numFmtId="40" fontId="167" fillId="12" borderId="0">
      <alignment horizontal="right"/>
    </xf>
    <xf numFmtId="0" fontId="168" fillId="12" borderId="0">
      <alignment horizontal="right"/>
    </xf>
    <xf numFmtId="0" fontId="169" fillId="33" borderId="0">
      <alignment horizontal="right"/>
    </xf>
    <xf numFmtId="0" fontId="170" fillId="12" borderId="38"/>
    <xf numFmtId="0" fontId="81" fillId="42" borderId="38"/>
    <xf numFmtId="0" fontId="170" fillId="0" borderId="0" applyBorder="0">
      <alignment horizontal="centerContinuous"/>
    </xf>
    <xf numFmtId="0" fontId="29" fillId="0" borderId="0" applyBorder="0">
      <alignment horizontal="centerContinuous"/>
    </xf>
    <xf numFmtId="0" fontId="171" fillId="0" borderId="0" applyBorder="0">
      <alignment horizontal="centerContinuous"/>
    </xf>
    <xf numFmtId="0" fontId="172" fillId="0" borderId="0" applyBorder="0">
      <alignment horizontal="centerContinuous"/>
    </xf>
    <xf numFmtId="0" fontId="173" fillId="33" borderId="18" applyNumberFormat="0" applyFont="0" applyBorder="0" applyAlignment="0">
      <alignment horizontal="center"/>
      <protection locked="0"/>
    </xf>
    <xf numFmtId="1" fontId="174" fillId="0" borderId="0" applyProtection="0">
      <alignment horizontal="right" vertical="center"/>
    </xf>
    <xf numFmtId="0" fontId="175" fillId="0" borderId="0" applyNumberFormat="0" applyFill="0" applyBorder="0" applyAlignment="0" applyProtection="0"/>
    <xf numFmtId="0" fontId="176" fillId="32" borderId="0" applyNumberFormat="0">
      <alignment vertical="center"/>
    </xf>
    <xf numFmtId="0" fontId="8" fillId="43" borderId="36" applyNumberFormat="0" applyFont="0" applyBorder="0" applyAlignment="0">
      <alignment horizontal="centerContinuous"/>
      <protection locked="0"/>
    </xf>
    <xf numFmtId="0" fontId="80" fillId="44" borderId="0" applyNumberFormat="0" applyFont="0" applyBorder="0" applyAlignment="0">
      <alignment horizontal="centerContinuous"/>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0" fontId="17" fillId="0" borderId="0"/>
    <xf numFmtId="287" fontId="8" fillId="0" borderId="0" applyFont="0" applyFill="0" applyBorder="0" applyAlignment="0" applyProtection="0"/>
    <xf numFmtId="9" fontId="8" fillId="0" borderId="0" applyFill="0" applyBorder="0" applyProtection="0"/>
    <xf numFmtId="288" fontId="8" fillId="0" borderId="0" applyFont="0" applyFill="0" applyBorder="0" applyAlignment="0" applyProtection="0"/>
    <xf numFmtId="288" fontId="8" fillId="0" borderId="0" applyFont="0" applyFill="0" applyBorder="0" applyAlignment="0" applyProtection="0"/>
    <xf numFmtId="289" fontId="59" fillId="38" borderId="0" applyFill="0" applyBorder="0" applyProtection="0">
      <alignment horizontal="right"/>
    </xf>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90" fontId="8" fillId="0" borderId="0" applyFill="0" applyBorder="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1" fontId="8" fillId="0" borderId="0"/>
    <xf numFmtId="291" fontId="8" fillId="0" borderId="0"/>
    <xf numFmtId="291" fontId="8" fillId="0" borderId="0"/>
    <xf numFmtId="291" fontId="8" fillId="0" borderId="0"/>
    <xf numFmtId="292" fontId="8" fillId="0" borderId="0" applyFont="0" applyFill="0" applyBorder="0" applyAlignment="0" applyProtection="0"/>
    <xf numFmtId="293" fontId="8" fillId="0" borderId="0" applyFill="0" applyBorder="0" applyProtection="0"/>
    <xf numFmtId="292" fontId="8" fillId="0" borderId="0" applyFont="0" applyFill="0" applyBorder="0" applyAlignment="0" applyProtection="0"/>
    <xf numFmtId="292" fontId="8" fillId="0" borderId="0" applyFont="0" applyFill="0" applyBorder="0" applyAlignment="0" applyProtection="0"/>
    <xf numFmtId="205" fontId="74"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0" fontId="8"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94" fontId="177" fillId="0" borderId="0" applyFill="0" applyBorder="0">
      <alignment horizontal="right"/>
    </xf>
    <xf numFmtId="295" fontId="8" fillId="0" borderId="0" applyFont="0" applyFill="0" applyBorder="0" applyAlignment="0" applyProtection="0"/>
    <xf numFmtId="296" fontId="8"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8" fontId="8"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190" fontId="17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299" fontId="8" fillId="0" borderId="0" applyFont="0" applyFill="0" applyBorder="0" applyAlignment="0" applyProtection="0"/>
    <xf numFmtId="300" fontId="21"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64" fontId="8" fillId="0" borderId="0" applyFill="0" applyBorder="0" applyProtection="0">
      <alignment vertical="center"/>
    </xf>
    <xf numFmtId="5" fontId="43" fillId="0" borderId="0"/>
    <xf numFmtId="301" fontId="59" fillId="0" borderId="0" applyFont="0" applyFill="0" applyBorder="0" applyAlignment="0" applyProtection="0"/>
    <xf numFmtId="0" fontId="179" fillId="4" borderId="8" applyNumberFormat="0" applyAlignment="0" applyProtection="0">
      <alignment vertical="center"/>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5" fontId="17" fillId="0" borderId="0">
      <alignment horizontal="right"/>
    </xf>
    <xf numFmtId="5" fontId="17" fillId="0" borderId="0">
      <alignment horizontal="right"/>
    </xf>
    <xf numFmtId="302" fontId="8" fillId="0" borderId="0"/>
    <xf numFmtId="198" fontId="180" fillId="0" borderId="0"/>
    <xf numFmtId="198" fontId="180" fillId="0" borderId="0"/>
    <xf numFmtId="198" fontId="181" fillId="0" borderId="0"/>
    <xf numFmtId="198" fontId="180" fillId="0" borderId="0"/>
    <xf numFmtId="198" fontId="180" fillId="0" borderId="0"/>
    <xf numFmtId="198" fontId="180" fillId="0" borderId="0"/>
    <xf numFmtId="198" fontId="180" fillId="0" borderId="0"/>
    <xf numFmtId="198" fontId="180" fillId="0" borderId="0"/>
    <xf numFmtId="198" fontId="180" fillId="0" borderId="0"/>
    <xf numFmtId="198" fontId="180" fillId="0" borderId="0"/>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303" fontId="59" fillId="38" borderId="18" applyFill="0" applyBorder="0" applyProtection="0">
      <alignment horizontal="left"/>
    </xf>
    <xf numFmtId="251" fontId="182" fillId="0" borderId="0" applyNumberFormat="0" applyFill="0" applyBorder="0" applyAlignment="0" applyProtection="0">
      <alignment horizontal="left"/>
    </xf>
    <xf numFmtId="49" fontId="10" fillId="0" borderId="0">
      <alignment horizontal="right"/>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49" fillId="2" borderId="0">
      <alignment horizontal="center"/>
    </xf>
    <xf numFmtId="0" fontId="149" fillId="2" borderId="0">
      <alignment horizontal="center"/>
    </xf>
    <xf numFmtId="49" fontId="184" fillId="4" borderId="0">
      <alignment horizontal="center"/>
    </xf>
    <xf numFmtId="268" fontId="185"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0" fontId="15" fillId="0" borderId="0" applyNumberFormat="0" applyFill="0" applyBorder="0" applyProtection="0">
      <alignment horizontal="center" vertical="top" wrapText="1"/>
    </xf>
    <xf numFmtId="0" fontId="15" fillId="0" borderId="0" applyFill="0" applyBorder="0" applyProtection="0">
      <alignment horizontal="center" vertical="top" wrapText="1"/>
    </xf>
    <xf numFmtId="0" fontId="82" fillId="32" borderId="0">
      <alignment horizontal="center"/>
    </xf>
    <xf numFmtId="0" fontId="82" fillId="32" borderId="0">
      <alignment horizontal="center"/>
    </xf>
    <xf numFmtId="0" fontId="82" fillId="32" borderId="0">
      <alignment horizontal="centerContinuous"/>
    </xf>
    <xf numFmtId="0" fontId="82" fillId="32" borderId="0">
      <alignment horizontal="centerContinuous"/>
    </xf>
    <xf numFmtId="0" fontId="159" fillId="4" borderId="0">
      <alignment horizontal="left"/>
    </xf>
    <xf numFmtId="0" fontId="159" fillId="4" borderId="0">
      <alignment horizontal="left"/>
    </xf>
    <xf numFmtId="49" fontId="159" fillId="4" borderId="0">
      <alignment horizontal="center"/>
    </xf>
    <xf numFmtId="0" fontId="81" fillId="32" borderId="0">
      <alignment horizontal="left"/>
    </xf>
    <xf numFmtId="0" fontId="81" fillId="32" borderId="0">
      <alignment horizontal="left"/>
    </xf>
    <xf numFmtId="49" fontId="159" fillId="4" borderId="0">
      <alignment horizontal="left"/>
    </xf>
    <xf numFmtId="0" fontId="81" fillId="32" borderId="0">
      <alignment horizontal="centerContinuous"/>
    </xf>
    <xf numFmtId="0" fontId="81" fillId="32" borderId="0">
      <alignment horizontal="centerContinuous"/>
    </xf>
    <xf numFmtId="0" fontId="81" fillId="32" borderId="0">
      <alignment horizontal="right"/>
    </xf>
    <xf numFmtId="0" fontId="81" fillId="32" borderId="0">
      <alignment horizontal="right"/>
    </xf>
    <xf numFmtId="49" fontId="149" fillId="4" borderId="0">
      <alignment horizontal="left"/>
    </xf>
    <xf numFmtId="0" fontId="82" fillId="32" borderId="0">
      <alignment horizontal="right"/>
    </xf>
    <xf numFmtId="0" fontId="82" fillId="32" borderId="0">
      <alignment horizontal="right"/>
    </xf>
    <xf numFmtId="166" fontId="165" fillId="0" borderId="0" applyNumberFormat="0" applyFill="0" applyBorder="0" applyAlignment="0" applyProtection="0"/>
    <xf numFmtId="0" fontId="8" fillId="0" borderId="0"/>
    <xf numFmtId="166" fontId="165" fillId="0" borderId="0" applyNumberFormat="0" applyFill="0" applyBorder="0" applyAlignment="0" applyProtection="0"/>
    <xf numFmtId="0" fontId="115" fillId="0" borderId="39">
      <alignment vertical="center"/>
    </xf>
    <xf numFmtId="0" fontId="159" fillId="21" borderId="0">
      <alignment horizontal="center"/>
    </xf>
    <xf numFmtId="0" fontId="159" fillId="21" borderId="0">
      <alignment horizontal="center"/>
    </xf>
    <xf numFmtId="0" fontId="99" fillId="21" borderId="0">
      <alignment horizontal="center"/>
    </xf>
    <xf numFmtId="0" fontId="99" fillId="21" borderId="0">
      <alignment horizontal="center"/>
    </xf>
    <xf numFmtId="4" fontId="17" fillId="0" borderId="0" applyFont="0" applyFill="0" applyBorder="0" applyAlignment="0" applyProtection="0"/>
    <xf numFmtId="38" fontId="21" fillId="16" borderId="0"/>
    <xf numFmtId="38" fontId="66" fillId="16" borderId="18"/>
    <xf numFmtId="38" fontId="21" fillId="16" borderId="18"/>
    <xf numFmtId="38" fontId="21" fillId="16" borderId="40"/>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5" fontId="58" fillId="47" borderId="0" applyNumberFormat="0" applyFont="0" applyBorder="0" applyAlignment="0" applyProtection="0"/>
    <xf numFmtId="305" fontId="59" fillId="38" borderId="41" applyFill="0" applyBorder="0" applyProtection="0">
      <alignment horizontal="center"/>
    </xf>
    <xf numFmtId="42" fontId="186" fillId="0" borderId="0" applyFill="0" applyBorder="0" applyAlignment="0" applyProtection="0"/>
    <xf numFmtId="41" fontId="187" fillId="0" borderId="0"/>
    <xf numFmtId="242" fontId="187" fillId="0" borderId="0"/>
    <xf numFmtId="3" fontId="59" fillId="0" borderId="0"/>
    <xf numFmtId="38" fontId="21" fillId="47" borderId="0"/>
    <xf numFmtId="38" fontId="21" fillId="47" borderId="18"/>
    <xf numFmtId="38" fontId="21" fillId="47" borderId="40"/>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1" fontId="42" fillId="0" borderId="0" applyBorder="0">
      <alignment horizontal="left" vertical="top" wrapText="1"/>
    </xf>
    <xf numFmtId="0" fontId="21" fillId="0" borderId="0"/>
    <xf numFmtId="0" fontId="8" fillId="0" borderId="0"/>
    <xf numFmtId="3" fontId="10" fillId="0" borderId="0"/>
    <xf numFmtId="1" fontId="6" fillId="48" borderId="1"/>
    <xf numFmtId="1" fontId="6" fillId="48" borderId="1"/>
    <xf numFmtId="0" fontId="8" fillId="0" borderId="0"/>
    <xf numFmtId="0" fontId="8" fillId="0" borderId="0"/>
    <xf numFmtId="0" fontId="8" fillId="0" borderId="0"/>
    <xf numFmtId="1" fontId="6" fillId="48" borderId="1"/>
    <xf numFmtId="1" fontId="6" fillId="48" borderId="1"/>
    <xf numFmtId="0" fontId="8" fillId="0" borderId="0"/>
    <xf numFmtId="0" fontId="8" fillId="0" borderId="0"/>
    <xf numFmtId="0" fontId="8" fillId="0" borderId="0"/>
    <xf numFmtId="1" fontId="6" fillId="48" borderId="1"/>
    <xf numFmtId="1" fontId="6" fillId="48" borderId="1"/>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34" borderId="27" applyNumberFormat="0" applyProtection="0">
      <alignment horizontal="center" vertical="center"/>
    </xf>
    <xf numFmtId="0" fontId="189" fillId="0" borderId="0" applyNumberFormat="0" applyFill="0" applyBorder="0" applyAlignment="0" applyProtection="0"/>
    <xf numFmtId="0" fontId="15" fillId="34" borderId="27" applyNumberFormat="0" applyProtection="0">
      <alignment horizontal="center" vertical="center"/>
    </xf>
    <xf numFmtId="0" fontId="15" fillId="49" borderId="0" applyNumberFormat="0" applyBorder="0" applyAlignment="0"/>
    <xf numFmtId="0" fontId="15" fillId="50" borderId="0" applyNumberFormat="0" applyBorder="0" applyAlignment="0"/>
    <xf numFmtId="0" fontId="8" fillId="0" borderId="0" applyNumberFormat="0" applyFont="0" applyFill="0" applyBorder="0" applyProtection="0">
      <alignment horizontal="left"/>
    </xf>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8" fillId="0" borderId="0" applyNumberFormat="0" applyFont="0" applyFill="0" applyBorder="0" applyProtection="0">
      <alignment horizontal="center"/>
    </xf>
    <xf numFmtId="0" fontId="8" fillId="0" borderId="0"/>
    <xf numFmtId="0" fontId="59" fillId="0" borderId="0" applyNumberFormat="0" applyFill="0" applyBorder="0" applyProtection="0">
      <alignment horizontal="left" vertical="top" wrapText="1"/>
    </xf>
    <xf numFmtId="0" fontId="80" fillId="0" borderId="0" applyNumberFormat="0" applyFill="0" applyBorder="0" applyProtection="0">
      <alignment horizontal="left" vertical="top" wrapText="1"/>
    </xf>
    <xf numFmtId="306" fontId="145" fillId="0" borderId="0" applyFill="0" applyBorder="0" applyProtection="0">
      <alignment horizontal="center" wrapText="1"/>
    </xf>
    <xf numFmtId="307" fontId="145" fillId="0" borderId="0" applyFill="0" applyBorder="0" applyProtection="0">
      <alignment horizontal="right" wrapText="1"/>
    </xf>
    <xf numFmtId="308" fontId="145" fillId="0" borderId="0" applyFill="0" applyBorder="0" applyProtection="0">
      <alignment horizontal="right" wrapText="1"/>
    </xf>
    <xf numFmtId="309" fontId="145" fillId="0" borderId="0" applyFill="0" applyBorder="0" applyProtection="0">
      <alignment horizontal="right" wrapText="1"/>
    </xf>
    <xf numFmtId="37" fontId="145" fillId="0" borderId="0" applyFill="0" applyBorder="0" applyProtection="0">
      <alignment horizontal="center" wrapText="1"/>
    </xf>
    <xf numFmtId="310" fontId="145" fillId="0" borderId="0" applyFill="0" applyBorder="0" applyProtection="0">
      <alignment horizontal="right"/>
    </xf>
    <xf numFmtId="311" fontId="145" fillId="0" borderId="0" applyFill="0" applyBorder="0" applyProtection="0">
      <alignment horizontal="right"/>
    </xf>
    <xf numFmtId="14" fontId="145" fillId="0" borderId="0" applyFill="0" applyBorder="0" applyProtection="0">
      <alignment horizontal="right"/>
    </xf>
    <xf numFmtId="166" fontId="8" fillId="0" borderId="0"/>
    <xf numFmtId="4" fontId="145" fillId="0" borderId="0" applyFill="0" applyBorder="0" applyProtection="0">
      <alignment wrapText="1"/>
    </xf>
    <xf numFmtId="0" fontId="80" fillId="0" borderId="42" applyNumberFormat="0" applyFill="0" applyProtection="0">
      <alignment wrapText="1"/>
    </xf>
    <xf numFmtId="0" fontId="15" fillId="0" borderId="0" applyNumberFormat="0" applyFill="0" applyBorder="0" applyProtection="0">
      <alignment wrapText="1"/>
    </xf>
    <xf numFmtId="0" fontId="80" fillId="0" borderId="42" applyNumberFormat="0" applyFill="0" applyProtection="0">
      <alignment horizontal="center" wrapText="1"/>
    </xf>
    <xf numFmtId="312" fontId="80" fillId="0" borderId="0" applyFill="0" applyBorder="0" applyProtection="0">
      <alignment horizontal="center" wrapText="1"/>
    </xf>
    <xf numFmtId="0" fontId="78" fillId="0" borderId="0" applyNumberFormat="0" applyFill="0" applyBorder="0" applyProtection="0">
      <alignment horizontal="justify" wrapText="1"/>
    </xf>
    <xf numFmtId="0" fontId="80" fillId="0" borderId="0" applyNumberFormat="0" applyFill="0" applyBorder="0" applyProtection="0">
      <alignment horizontal="centerContinuous" wrapText="1"/>
    </xf>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4" fontId="8" fillId="0" borderId="0" applyProtection="0">
      <protection locked="0"/>
    </xf>
    <xf numFmtId="0" fontId="11" fillId="0" borderId="0" applyNumberFormat="0" applyBorder="0" applyAlignment="0"/>
    <xf numFmtId="0" fontId="11" fillId="0" borderId="0" applyNumberFormat="0" applyBorder="0" applyAlignment="0"/>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49" fillId="0" borderId="0" applyNumberFormat="0" applyBorder="0" applyAlignment="0"/>
    <xf numFmtId="0" fontId="190" fillId="0" borderId="0" applyNumberFormat="0" applyBorder="0" applyAlignment="0"/>
    <xf numFmtId="0" fontId="169" fillId="0" borderId="0" applyNumberFormat="0" applyBorder="0" applyAlignment="0"/>
    <xf numFmtId="0" fontId="190" fillId="0" borderId="0" applyNumberFormat="0" applyBorder="0" applyAlignment="0"/>
    <xf numFmtId="0" fontId="154" fillId="0" borderId="0"/>
    <xf numFmtId="0" fontId="191" fillId="0" borderId="0"/>
    <xf numFmtId="0" fontId="191" fillId="0" borderId="0"/>
    <xf numFmtId="6" fontId="15" fillId="0" borderId="27" applyFill="0" applyProtection="0"/>
    <xf numFmtId="38" fontId="15" fillId="0" borderId="27" applyFill="0" applyProtection="0"/>
    <xf numFmtId="40" fontId="192"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0" fontId="193" fillId="0" borderId="0" applyBorder="0" applyProtection="0">
      <alignment vertical="center"/>
    </xf>
    <xf numFmtId="0" fontId="193" fillId="0" borderId="4" applyBorder="0" applyProtection="0">
      <alignment horizontal="right" vertical="center"/>
    </xf>
    <xf numFmtId="0" fontId="194" fillId="51" borderId="0" applyBorder="0" applyProtection="0">
      <alignment horizontal="centerContinuous" vertical="center"/>
    </xf>
    <xf numFmtId="0" fontId="194" fillId="40" borderId="4" applyBorder="0" applyProtection="0">
      <alignment horizontal="centerContinuous" vertical="center"/>
    </xf>
    <xf numFmtId="0" fontId="195" fillId="0" borderId="0" applyFill="0" applyBorder="0" applyProtection="0">
      <alignment horizontal="center" vertical="center"/>
    </xf>
    <xf numFmtId="3" fontId="133" fillId="0" borderId="0" applyNumberFormat="0"/>
    <xf numFmtId="0" fontId="116" fillId="0" borderId="0" applyNumberFormat="0" applyFill="0" applyBorder="0" applyProtection="0">
      <alignment horizontal="left"/>
    </xf>
    <xf numFmtId="0" fontId="129" fillId="0" borderId="0"/>
    <xf numFmtId="0" fontId="196" fillId="0" borderId="0" applyFill="0" applyBorder="0" applyProtection="0">
      <alignment horizontal="left"/>
    </xf>
    <xf numFmtId="0" fontId="116" fillId="0" borderId="30" applyFill="0" applyBorder="0" applyProtection="0">
      <alignment horizontal="left" vertical="top"/>
    </xf>
    <xf numFmtId="0" fontId="163" fillId="0" borderId="0">
      <alignment horizontal="centerContinuous"/>
    </xf>
    <xf numFmtId="0" fontId="197" fillId="0" borderId="0" applyNumberFormat="0" applyFill="0" applyBorder="0">
      <alignment horizontal="left"/>
    </xf>
    <xf numFmtId="173" fontId="197" fillId="0" borderId="0" applyNumberFormat="0" applyFill="0" applyBorder="0">
      <alignment horizontal="right"/>
    </xf>
    <xf numFmtId="0" fontId="198" fillId="0" borderId="0" applyNumberFormat="0" applyFill="0" applyBorder="0">
      <alignment horizontal="right"/>
    </xf>
    <xf numFmtId="0" fontId="59" fillId="0" borderId="0" applyFill="0" applyBorder="0" applyProtection="0">
      <alignment horizontal="left"/>
    </xf>
    <xf numFmtId="0" fontId="199" fillId="0" borderId="0"/>
    <xf numFmtId="0" fontId="200" fillId="0" borderId="0" applyNumberFormat="0" applyFill="0" applyBorder="0" applyProtection="0"/>
    <xf numFmtId="0" fontId="201" fillId="0" borderId="0" applyFill="0" applyBorder="0" applyProtection="0"/>
    <xf numFmtId="0" fontId="202" fillId="0" borderId="0"/>
    <xf numFmtId="0" fontId="201" fillId="0" borderId="0" applyNumberFormat="0" applyFill="0" applyBorder="0" applyProtection="0"/>
    <xf numFmtId="0" fontId="200" fillId="0" borderId="0" applyNumberFormat="0" applyFill="0" applyBorder="0" applyProtection="0"/>
    <xf numFmtId="0" fontId="200" fillId="0" borderId="0"/>
    <xf numFmtId="49" fontId="11" fillId="0" borderId="0" applyFill="0" applyBorder="0" applyAlignment="0"/>
    <xf numFmtId="313" fontId="74" fillId="0" borderId="0" applyFill="0" applyBorder="0" applyAlignment="0"/>
    <xf numFmtId="314" fontId="72" fillId="0" borderId="0" applyFill="0" applyBorder="0" applyAlignment="0"/>
    <xf numFmtId="314" fontId="72" fillId="0" borderId="0" applyFill="0" applyBorder="0" applyAlignment="0"/>
    <xf numFmtId="0" fontId="9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5" fontId="74" fillId="0" borderId="0" applyFill="0" applyBorder="0" applyAlignment="0"/>
    <xf numFmtId="316" fontId="72" fillId="0" borderId="0" applyFill="0" applyBorder="0" applyAlignment="0"/>
    <xf numFmtId="316" fontId="72" fillId="0" borderId="0" applyFill="0" applyBorder="0" applyAlignment="0"/>
    <xf numFmtId="0" fontId="8"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0" fontId="39" fillId="0" borderId="0"/>
    <xf numFmtId="166" fontId="165" fillId="0" borderId="0" applyNumberFormat="0" applyFill="0" applyBorder="0" applyAlignment="0" applyProtection="0"/>
    <xf numFmtId="166" fontId="165" fillId="0" borderId="0" applyNumberFormat="0" applyFill="0" applyBorder="0" applyAlignment="0" applyProtection="0"/>
    <xf numFmtId="0" fontId="203" fillId="0" borderId="0" applyFill="0" applyBorder="0" applyProtection="0">
      <alignment horizontal="left" vertical="top"/>
    </xf>
    <xf numFmtId="0" fontId="42" fillId="0" borderId="0" applyNumberFormat="0" applyFill="0" applyBorder="0" applyAlignment="0" applyProtection="0"/>
    <xf numFmtId="0" fontId="19" fillId="0" borderId="0" applyNumberFormat="0" applyFill="0" applyBorder="0" applyAlignment="0" applyProtection="0"/>
    <xf numFmtId="197" fontId="204" fillId="0" borderId="0"/>
    <xf numFmtId="0" fontId="205" fillId="0" borderId="0" applyNumberFormat="0" applyFill="0" applyBorder="0" applyAlignment="0" applyProtection="0"/>
    <xf numFmtId="0" fontId="206" fillId="0" borderId="0" applyNumberFormat="0" applyFill="0" applyBorder="0" applyAlignment="0" applyProtection="0"/>
    <xf numFmtId="251" fontId="133" fillId="0" borderId="0"/>
    <xf numFmtId="3" fontId="207" fillId="0" borderId="0"/>
    <xf numFmtId="251" fontId="208" fillId="0" borderId="15" applyNumberFormat="0" applyBorder="0">
      <alignment vertical="center"/>
    </xf>
    <xf numFmtId="251" fontId="209" fillId="0" borderId="43" applyNumberFormat="0" applyBorder="0"/>
    <xf numFmtId="0" fontId="133" fillId="0" borderId="0" applyNumberFormat="0" applyFill="0" applyBorder="0" applyAlignment="0" applyProtection="0"/>
    <xf numFmtId="0" fontId="201" fillId="0" borderId="0"/>
    <xf numFmtId="0" fontId="200" fillId="0" borderId="0"/>
    <xf numFmtId="0" fontId="133" fillId="0" borderId="27">
      <alignment horizontal="center" wrapText="1"/>
    </xf>
    <xf numFmtId="6" fontId="63" fillId="0" borderId="44" applyNumberFormat="0" applyFont="0" applyFill="0" applyAlignment="0" applyProtection="0"/>
    <xf numFmtId="37" fontId="138" fillId="0" borderId="2" applyNumberFormat="0" applyFont="0" applyFill="0" applyAlignment="0"/>
    <xf numFmtId="0" fontId="210" fillId="0" borderId="45" applyNumberForma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253" fontId="212" fillId="0" borderId="0" applyFill="0" applyBorder="0" applyProtection="0"/>
    <xf numFmtId="251" fontId="80" fillId="0" borderId="2"/>
    <xf numFmtId="251" fontId="80" fillId="0" borderId="0"/>
    <xf numFmtId="251" fontId="59" fillId="0" borderId="2"/>
    <xf numFmtId="317" fontId="212" fillId="0" borderId="0" applyFill="0" applyBorder="0" applyProtection="0"/>
    <xf numFmtId="38" fontId="8" fillId="0" borderId="44"/>
    <xf numFmtId="3" fontId="133" fillId="0" borderId="4" applyNumberFormat="0"/>
    <xf numFmtId="0" fontId="56" fillId="0" borderId="47"/>
    <xf numFmtId="260" fontId="8" fillId="0" borderId="25" applyFill="0" applyBorder="0" applyProtection="0">
      <alignment vertical="center"/>
    </xf>
    <xf numFmtId="0" fontId="42" fillId="43" borderId="0" applyNumberFormat="0" applyFont="0" applyBorder="0" applyAlignment="0"/>
    <xf numFmtId="197" fontId="213" fillId="0" borderId="0">
      <alignment horizontal="left"/>
      <protection locked="0"/>
    </xf>
    <xf numFmtId="0" fontId="214" fillId="0" borderId="0"/>
    <xf numFmtId="0" fontId="215" fillId="0" borderId="0">
      <alignment horizontal="fill"/>
    </xf>
    <xf numFmtId="37" fontId="216" fillId="52" borderId="0"/>
    <xf numFmtId="37" fontId="217" fillId="33" borderId="0"/>
    <xf numFmtId="0" fontId="218" fillId="4" borderId="0">
      <alignment horizontal="center"/>
    </xf>
    <xf numFmtId="0" fontId="218" fillId="4" borderId="0">
      <alignment horizontal="center"/>
    </xf>
    <xf numFmtId="318" fontId="59" fillId="35" borderId="48" applyFill="0" applyBorder="0" applyAlignment="0" applyProtection="0">
      <alignment horizontal="right"/>
      <protection locked="0"/>
    </xf>
    <xf numFmtId="319" fontId="8" fillId="0" borderId="0" applyFont="0" applyFill="0" applyBorder="0" applyAlignment="0" applyProtection="0"/>
    <xf numFmtId="320" fontId="8" fillId="0" borderId="0" applyFont="0" applyFill="0" applyBorder="0" applyAlignment="0" applyProtection="0"/>
    <xf numFmtId="0" fontId="219" fillId="0" borderId="0" applyNumberFormat="0" applyFill="0" applyBorder="0" applyAlignment="0" applyProtection="0"/>
    <xf numFmtId="321" fontId="8" fillId="0" borderId="0"/>
    <xf numFmtId="37" fontId="148" fillId="0" borderId="0"/>
    <xf numFmtId="0" fontId="8" fillId="0" borderId="0">
      <alignment wrapText="1"/>
    </xf>
    <xf numFmtId="322" fontId="10" fillId="0" borderId="0"/>
    <xf numFmtId="323" fontId="42" fillId="0" borderId="0"/>
    <xf numFmtId="324" fontId="191" fillId="0" borderId="4" applyBorder="0" applyProtection="0">
      <alignment horizontal="right"/>
    </xf>
    <xf numFmtId="325" fontId="12" fillId="0" borderId="0" applyFont="0" applyFill="0" applyBorder="0" applyAlignment="0" applyProtection="0"/>
    <xf numFmtId="0" fontId="220" fillId="0" borderId="0" applyNumberFormat="0" applyFill="0" applyBorder="0" applyAlignment="0" applyProtection="0">
      <alignment vertical="top"/>
      <protection locked="0"/>
    </xf>
    <xf numFmtId="0" fontId="221" fillId="0" borderId="0"/>
    <xf numFmtId="0" fontId="222" fillId="0" borderId="0" applyNumberFormat="0" applyFill="0" applyBorder="0" applyAlignment="0" applyProtection="0">
      <alignment vertical="top"/>
      <protection locked="0"/>
    </xf>
    <xf numFmtId="0" fontId="8" fillId="0" borderId="0"/>
    <xf numFmtId="0" fontId="223" fillId="0" borderId="0"/>
    <xf numFmtId="0" fontId="224" fillId="2" borderId="0" applyNumberFormat="0" applyBorder="0" applyAlignment="0" applyProtection="0">
      <alignment vertical="center"/>
    </xf>
    <xf numFmtId="0" fontId="50" fillId="15" borderId="13" applyNumberFormat="0" applyFont="0" applyAlignment="0" applyProtection="0">
      <alignment vertical="center"/>
    </xf>
    <xf numFmtId="187" fontId="225" fillId="0" borderId="0" applyFont="0" applyFill="0" applyBorder="0" applyAlignment="0" applyProtection="0"/>
    <xf numFmtId="326" fontId="226" fillId="0" borderId="0" applyFont="0" applyFill="0" applyBorder="0" applyAlignment="0" applyProtection="0"/>
    <xf numFmtId="267" fontId="226" fillId="0" borderId="0" applyFont="0" applyFill="0" applyBorder="0" applyAlignment="0" applyProtection="0"/>
    <xf numFmtId="0" fontId="227" fillId="0" borderId="45" applyNumberFormat="0" applyFill="0" applyAlignment="0" applyProtection="0">
      <alignment vertical="center"/>
    </xf>
    <xf numFmtId="0" fontId="228" fillId="18" borderId="0" applyNumberFormat="0" applyBorder="0" applyAlignment="0" applyProtection="0">
      <alignment vertical="center"/>
    </xf>
    <xf numFmtId="0" fontId="229" fillId="19" borderId="0" applyNumberFormat="0" applyBorder="0" applyAlignment="0" applyProtection="0">
      <alignment vertical="center"/>
    </xf>
    <xf numFmtId="166" fontId="8" fillId="0" borderId="0"/>
    <xf numFmtId="43" fontId="8" fillId="0" borderId="0" applyFont="0" applyFill="0" applyBorder="0" applyAlignment="0" applyProtection="0"/>
    <xf numFmtId="326" fontId="230" fillId="0" borderId="0" applyFont="0" applyFill="0" applyBorder="0" applyAlignment="0" applyProtection="0"/>
    <xf numFmtId="0" fontId="8" fillId="0" borderId="0"/>
    <xf numFmtId="0" fontId="231" fillId="0" borderId="0" applyNumberFormat="0" applyFill="0" applyBorder="0" applyAlignment="0" applyProtection="0">
      <alignment vertical="center"/>
    </xf>
    <xf numFmtId="0" fontId="232" fillId="0" borderId="29" applyNumberFormat="0" applyFill="0" applyAlignment="0" applyProtection="0">
      <alignment vertical="center"/>
    </xf>
    <xf numFmtId="0" fontId="233" fillId="0" borderId="31" applyNumberFormat="0" applyFill="0" applyAlignment="0" applyProtection="0">
      <alignment vertical="center"/>
    </xf>
    <xf numFmtId="0" fontId="234" fillId="0" borderId="32" applyNumberFormat="0" applyFill="0" applyAlignment="0" applyProtection="0">
      <alignment vertical="center"/>
    </xf>
    <xf numFmtId="0" fontId="234" fillId="0" borderId="0" applyNumberFormat="0" applyFill="0" applyBorder="0" applyAlignment="0" applyProtection="0">
      <alignment vertical="center"/>
    </xf>
    <xf numFmtId="0" fontId="235" fillId="29" borderId="17" applyNumberFormat="0" applyAlignment="0" applyProtection="0">
      <alignment vertical="center"/>
    </xf>
    <xf numFmtId="0" fontId="236" fillId="0" borderId="0" applyNumberFormat="0" applyFill="0" applyBorder="0" applyAlignment="0" applyProtection="0">
      <alignment vertical="top"/>
      <protection locked="0"/>
    </xf>
    <xf numFmtId="0" fontId="237" fillId="16" borderId="8" applyNumberFormat="0" applyAlignment="0" applyProtection="0">
      <alignment vertical="center"/>
    </xf>
    <xf numFmtId="0" fontId="238" fillId="0" borderId="0" applyNumberFormat="0" applyFill="0" applyBorder="0" applyAlignment="0" applyProtection="0">
      <alignment vertical="center"/>
    </xf>
    <xf numFmtId="0" fontId="239" fillId="0" borderId="0" applyNumberFormat="0" applyFill="0" applyBorder="0" applyAlignment="0" applyProtection="0">
      <alignment vertical="center"/>
    </xf>
    <xf numFmtId="327" fontId="226" fillId="0" borderId="0" applyFont="0" applyFill="0" applyBorder="0" applyAlignment="0" applyProtection="0"/>
    <xf numFmtId="275" fontId="226" fillId="0" borderId="0" applyFont="0" applyFill="0" applyBorder="0" applyAlignment="0" applyProtection="0"/>
    <xf numFmtId="0" fontId="54" fillId="26" borderId="0" applyNumberFormat="0" applyBorder="0" applyAlignment="0" applyProtection="0">
      <alignment vertical="center"/>
    </xf>
    <xf numFmtId="0" fontId="54" fillId="11" borderId="0" applyNumberFormat="0" applyBorder="0" applyAlignment="0" applyProtection="0">
      <alignment vertical="center"/>
    </xf>
    <xf numFmtId="0" fontId="54" fillId="27" borderId="0" applyNumberFormat="0" applyBorder="0" applyAlignment="0" applyProtection="0">
      <alignment vertical="center"/>
    </xf>
    <xf numFmtId="0" fontId="54" fillId="24" borderId="0" applyNumberFormat="0" applyBorder="0" applyAlignment="0" applyProtection="0">
      <alignment vertical="center"/>
    </xf>
    <xf numFmtId="0" fontId="54" fillId="10" borderId="0" applyNumberFormat="0" applyBorder="0" applyAlignment="0" applyProtection="0">
      <alignment vertical="center"/>
    </xf>
    <xf numFmtId="0" fontId="54" fillId="7" borderId="0" applyNumberFormat="0" applyBorder="0" applyAlignment="0" applyProtection="0">
      <alignment vertical="center"/>
    </xf>
    <xf numFmtId="0" fontId="240" fillId="21" borderId="8" applyNumberFormat="0" applyAlignment="0" applyProtection="0">
      <alignment vertical="center"/>
    </xf>
    <xf numFmtId="0" fontId="241" fillId="16" borderId="9" applyNumberFormat="0" applyAlignment="0" applyProtection="0">
      <alignment vertical="center"/>
    </xf>
    <xf numFmtId="328" fontId="230" fillId="0" borderId="0" applyFont="0" applyFill="0" applyBorder="0" applyAlignment="0" applyProtection="0"/>
    <xf numFmtId="329" fontId="230" fillId="0" borderId="0" applyFont="0" applyFill="0" applyBorder="0" applyAlignment="0" applyProtection="0"/>
    <xf numFmtId="0" fontId="242" fillId="0" borderId="35" applyNumberFormat="0" applyFill="0" applyAlignment="0" applyProtection="0">
      <alignment vertic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247" fillId="0" borderId="0" applyNumberForma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11"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cellStyleXfs>
  <cellXfs count="1721">
    <xf numFmtId="0" fontId="0" fillId="0" borderId="0" xfId="0"/>
    <xf numFmtId="0" fontId="15" fillId="0" borderId="0" xfId="0" applyFont="1"/>
    <xf numFmtId="0" fontId="0" fillId="0" borderId="0" xfId="0" applyAlignment="1">
      <alignment horizontal="right"/>
    </xf>
    <xf numFmtId="164" fontId="0" fillId="0" borderId="0" xfId="1" applyNumberFormat="1" applyFont="1"/>
    <xf numFmtId="9" fontId="0" fillId="0" borderId="0" xfId="2" applyFont="1"/>
    <xf numFmtId="0" fontId="244" fillId="0" borderId="0" xfId="0" applyFont="1"/>
    <xf numFmtId="164" fontId="0" fillId="0" borderId="0" xfId="0" applyNumberFormat="1"/>
    <xf numFmtId="0" fontId="0" fillId="0" borderId="0" xfId="0" quotePrefix="1"/>
    <xf numFmtId="0" fontId="244" fillId="0" borderId="0" xfId="0" applyFont="1" applyAlignment="1">
      <alignment horizontal="right"/>
    </xf>
    <xf numFmtId="0" fontId="0" fillId="0" borderId="0" xfId="0" applyAlignment="1">
      <alignment horizontal="center"/>
    </xf>
    <xf numFmtId="0" fontId="0" fillId="0" borderId="0" xfId="0" applyBorder="1"/>
    <xf numFmtId="0" fontId="249" fillId="0" borderId="0" xfId="0" applyFont="1"/>
    <xf numFmtId="0" fontId="248" fillId="0" borderId="0" xfId="0" applyFont="1" applyAlignment="1">
      <alignment horizontal="center"/>
    </xf>
    <xf numFmtId="190" fontId="0" fillId="0" borderId="0" xfId="2" applyNumberFormat="1" applyFont="1"/>
    <xf numFmtId="0" fontId="0" fillId="0" borderId="0" xfId="0" applyFont="1"/>
    <xf numFmtId="0" fontId="245" fillId="54" borderId="1" xfId="0" applyFont="1" applyFill="1" applyBorder="1" applyAlignment="1">
      <alignment horizontal="center"/>
    </xf>
    <xf numFmtId="0" fontId="0" fillId="54" borderId="51" xfId="0" applyFont="1" applyFill="1" applyBorder="1" applyAlignment="1">
      <alignment horizontal="center"/>
    </xf>
    <xf numFmtId="190" fontId="251" fillId="0" borderId="0" xfId="2" applyNumberFormat="1" applyFont="1"/>
    <xf numFmtId="9" fontId="251" fillId="0" borderId="0" xfId="2" applyFont="1"/>
    <xf numFmtId="0" fontId="251" fillId="0" borderId="0" xfId="0" applyFont="1"/>
    <xf numFmtId="5" fontId="245" fillId="0" borderId="49" xfId="1" applyNumberFormat="1" applyFont="1" applyFill="1" applyBorder="1"/>
    <xf numFmtId="5" fontId="245" fillId="0" borderId="1" xfId="1" applyNumberFormat="1" applyFont="1" applyFill="1" applyBorder="1"/>
    <xf numFmtId="5" fontId="245" fillId="0" borderId="1" xfId="0" applyNumberFormat="1" applyFont="1" applyFill="1" applyBorder="1"/>
    <xf numFmtId="5" fontId="245" fillId="0" borderId="49" xfId="0" applyNumberFormat="1" applyFont="1" applyFill="1" applyBorder="1"/>
    <xf numFmtId="164" fontId="251" fillId="0" borderId="50" xfId="1" applyNumberFormat="1" applyFont="1" applyBorder="1"/>
    <xf numFmtId="164" fontId="251" fillId="0" borderId="1" xfId="1" applyNumberFormat="1" applyFont="1" applyBorder="1"/>
    <xf numFmtId="164" fontId="251" fillId="0" borderId="49" xfId="1" applyNumberFormat="1" applyFont="1" applyBorder="1"/>
    <xf numFmtId="0" fontId="251" fillId="0" borderId="49" xfId="0" applyFont="1" applyBorder="1"/>
    <xf numFmtId="0" fontId="254" fillId="0" borderId="0" xfId="0" applyFont="1"/>
    <xf numFmtId="0" fontId="245" fillId="0" borderId="49" xfId="0" applyFont="1" applyFill="1" applyBorder="1" applyAlignment="1">
      <alignment horizontal="left"/>
    </xf>
    <xf numFmtId="0" fontId="255" fillId="0" borderId="51" xfId="4338" applyFont="1" applyBorder="1" applyAlignment="1">
      <alignment horizontal="left"/>
    </xf>
    <xf numFmtId="0" fontId="252" fillId="0" borderId="51" xfId="0" applyFont="1" applyBorder="1" applyAlignment="1">
      <alignment horizontal="left"/>
    </xf>
    <xf numFmtId="0" fontId="0" fillId="0" borderId="0" xfId="0" applyBorder="1" applyAlignment="1">
      <alignment horizontal="left"/>
    </xf>
    <xf numFmtId="0" fontId="248" fillId="0" borderId="0" xfId="0" applyFont="1" applyAlignment="1">
      <alignment horizontal="left"/>
    </xf>
    <xf numFmtId="0" fontId="8" fillId="0" borderId="51" xfId="4338" applyFont="1" applyBorder="1" applyAlignment="1">
      <alignment horizontal="left"/>
    </xf>
    <xf numFmtId="0" fontId="0" fillId="0" borderId="0" xfId="0" applyFill="1"/>
    <xf numFmtId="0" fontId="251" fillId="0" borderId="51" xfId="0" applyFont="1" applyBorder="1" applyAlignment="1">
      <alignment horizontal="center"/>
    </xf>
    <xf numFmtId="0" fontId="249" fillId="0" borderId="0" xfId="0" applyFont="1" applyFill="1"/>
    <xf numFmtId="0" fontId="0" fillId="0" borderId="0" xfId="0" applyFont="1" applyFill="1"/>
    <xf numFmtId="5" fontId="251" fillId="0" borderId="1" xfId="1" applyNumberFormat="1" applyFont="1" applyFill="1" applyBorder="1"/>
    <xf numFmtId="5" fontId="251" fillId="0" borderId="49" xfId="1" applyNumberFormat="1" applyFont="1" applyFill="1" applyBorder="1"/>
    <xf numFmtId="0" fontId="251" fillId="54" borderId="50" xfId="0" applyFont="1" applyFill="1" applyBorder="1" applyAlignment="1">
      <alignment horizontal="center"/>
    </xf>
    <xf numFmtId="0" fontId="251" fillId="54" borderId="1" xfId="0" applyFont="1" applyFill="1" applyBorder="1" applyAlignment="1">
      <alignment horizontal="center"/>
    </xf>
    <xf numFmtId="0" fontId="251" fillId="54" borderId="49" xfId="0" applyFont="1" applyFill="1" applyBorder="1" applyAlignment="1">
      <alignment horizontal="center"/>
    </xf>
    <xf numFmtId="9" fontId="0" fillId="0" borderId="0" xfId="0" applyNumberFormat="1"/>
    <xf numFmtId="0" fontId="0" fillId="0" borderId="0" xfId="0" applyFill="1" applyAlignment="1">
      <alignment horizontal="right"/>
    </xf>
    <xf numFmtId="5" fontId="0" fillId="0" borderId="0" xfId="0" applyNumberFormat="1"/>
    <xf numFmtId="0" fontId="15" fillId="0" borderId="56" xfId="0" applyFont="1" applyBorder="1"/>
    <xf numFmtId="164" fontId="244" fillId="0" borderId="0" xfId="0" applyNumberFormat="1" applyFont="1"/>
    <xf numFmtId="5" fontId="251" fillId="0" borderId="0" xfId="0" applyNumberFormat="1" applyFont="1"/>
    <xf numFmtId="0" fontId="0" fillId="0" borderId="51" xfId="4338" applyFont="1" applyBorder="1" applyAlignment="1">
      <alignment horizontal="left"/>
    </xf>
    <xf numFmtId="0" fontId="0" fillId="0" borderId="0" xfId="0" applyFill="1" applyBorder="1"/>
    <xf numFmtId="0" fontId="0" fillId="12" borderId="0" xfId="0" applyFont="1" applyFill="1"/>
    <xf numFmtId="0" fontId="0" fillId="12" borderId="0" xfId="0" applyFont="1" applyFill="1" applyBorder="1"/>
    <xf numFmtId="0" fontId="78" fillId="12" borderId="0" xfId="0" applyFont="1" applyFill="1" applyBorder="1"/>
    <xf numFmtId="0" fontId="249" fillId="12" borderId="0" xfId="0" applyFont="1" applyFill="1" applyBorder="1"/>
    <xf numFmtId="0" fontId="0" fillId="12" borderId="0" xfId="0" applyFont="1" applyFill="1" applyAlignment="1"/>
    <xf numFmtId="0" fontId="0" fillId="0" borderId="0" xfId="0" applyFont="1" applyAlignment="1"/>
    <xf numFmtId="0" fontId="244" fillId="12" borderId="0" xfId="0" applyFont="1" applyFill="1"/>
    <xf numFmtId="0" fontId="0" fillId="12" borderId="59" xfId="0" applyFont="1" applyFill="1" applyBorder="1" applyAlignment="1">
      <alignment horizontal="center"/>
    </xf>
    <xf numFmtId="9" fontId="0" fillId="12" borderId="59" xfId="0" applyNumberFormat="1" applyFont="1" applyFill="1" applyBorder="1" applyAlignment="1">
      <alignment horizontal="center"/>
    </xf>
    <xf numFmtId="0" fontId="0" fillId="12" borderId="59" xfId="0" applyFont="1" applyFill="1" applyBorder="1" applyAlignment="1">
      <alignment horizontal="left"/>
    </xf>
    <xf numFmtId="1" fontId="0" fillId="0" borderId="59" xfId="0" applyNumberFormat="1" applyFont="1" applyFill="1" applyBorder="1" applyAlignment="1">
      <alignment horizontal="left"/>
    </xf>
    <xf numFmtId="1" fontId="8" fillId="0" borderId="59" xfId="0" applyNumberFormat="1" applyFont="1" applyFill="1" applyBorder="1" applyAlignment="1">
      <alignment horizontal="left"/>
    </xf>
    <xf numFmtId="0" fontId="8" fillId="12" borderId="59" xfId="0" applyFont="1" applyFill="1" applyBorder="1" applyAlignment="1">
      <alignment horizontal="left"/>
    </xf>
    <xf numFmtId="0" fontId="0" fillId="0" borderId="59" xfId="0" applyFont="1" applyFill="1" applyBorder="1"/>
    <xf numFmtId="0" fontId="11" fillId="0" borderId="0" xfId="4341" applyFont="1" applyFill="1" applyBorder="1" applyAlignment="1">
      <alignment wrapText="1"/>
    </xf>
    <xf numFmtId="0" fontId="8" fillId="0" borderId="59" xfId="0" applyFont="1" applyFill="1" applyBorder="1"/>
    <xf numFmtId="1" fontId="8" fillId="0" borderId="0" xfId="0" applyNumberFormat="1" applyFont="1" applyFill="1" applyBorder="1" applyAlignment="1">
      <alignment horizontal="left"/>
    </xf>
    <xf numFmtId="0" fontId="0" fillId="12" borderId="0" xfId="0" applyFont="1" applyFill="1" applyAlignment="1" applyProtection="1"/>
    <xf numFmtId="0" fontId="0" fillId="0" borderId="0" xfId="0" applyFont="1" applyBorder="1"/>
    <xf numFmtId="0" fontId="0" fillId="0" borderId="0" xfId="0" applyFont="1" applyAlignment="1" applyProtection="1">
      <alignment readingOrder="1"/>
      <protection locked="0"/>
    </xf>
    <xf numFmtId="164" fontId="0" fillId="0" borderId="0" xfId="0" applyNumberFormat="1" applyFont="1"/>
    <xf numFmtId="0" fontId="0" fillId="0" borderId="0" xfId="0" applyFont="1" applyFill="1" applyBorder="1"/>
    <xf numFmtId="0" fontId="0" fillId="56" borderId="59" xfId="0" applyFont="1" applyFill="1" applyBorder="1" applyAlignment="1">
      <alignment horizontal="center" vertical="center"/>
    </xf>
    <xf numFmtId="0" fontId="0" fillId="56" borderId="63" xfId="0" applyFont="1" applyFill="1" applyBorder="1" applyAlignment="1">
      <alignment horizontal="center" vertical="center"/>
    </xf>
    <xf numFmtId="0" fontId="0" fillId="0" borderId="61" xfId="0" applyFont="1" applyFill="1" applyBorder="1" applyAlignment="1" applyProtection="1">
      <alignment horizontal="left" wrapText="1" readingOrder="1"/>
      <protection locked="0"/>
    </xf>
    <xf numFmtId="331" fontId="0" fillId="0" borderId="59" xfId="4339" applyNumberFormat="1" applyFont="1" applyFill="1" applyBorder="1" applyAlignment="1"/>
    <xf numFmtId="0" fontId="8" fillId="0" borderId="0" xfId="0" applyFont="1" applyBorder="1" applyAlignment="1" applyProtection="1">
      <alignment horizontal="left" readingOrder="1"/>
      <protection locked="0"/>
    </xf>
    <xf numFmtId="190" fontId="0" fillId="0" borderId="0" xfId="0" applyNumberFormat="1" applyFont="1" applyFill="1" applyBorder="1" applyAlignment="1">
      <alignment wrapText="1"/>
    </xf>
    <xf numFmtId="9" fontId="0" fillId="0" borderId="0" xfId="4342" applyFont="1"/>
    <xf numFmtId="9" fontId="0" fillId="0" borderId="59" xfId="3458" applyFont="1" applyFill="1" applyBorder="1" applyAlignment="1"/>
    <xf numFmtId="164" fontId="0" fillId="0" borderId="0" xfId="0" applyNumberFormat="1" applyFont="1" applyFill="1" applyBorder="1"/>
    <xf numFmtId="0" fontId="78" fillId="0" borderId="0" xfId="0" applyFont="1" applyAlignment="1" applyProtection="1">
      <alignment readingOrder="1"/>
      <protection locked="0"/>
    </xf>
    <xf numFmtId="0" fontId="0" fillId="12" borderId="0" xfId="0" applyFont="1" applyFill="1" applyBorder="1" applyAlignment="1" applyProtection="1">
      <alignment horizontal="left" readingOrder="1"/>
      <protection locked="0"/>
    </xf>
    <xf numFmtId="42" fontId="0" fillId="12" borderId="0" xfId="3458" applyNumberFormat="1" applyFont="1" applyFill="1" applyBorder="1" applyAlignment="1">
      <alignment horizontal="right"/>
    </xf>
    <xf numFmtId="190" fontId="0" fillId="12" borderId="0" xfId="3458" applyNumberFormat="1" applyFont="1" applyFill="1" applyBorder="1" applyAlignment="1">
      <alignment horizontal="right"/>
    </xf>
    <xf numFmtId="42" fontId="0" fillId="0" borderId="0" xfId="0" applyNumberFormat="1" applyFont="1"/>
    <xf numFmtId="9" fontId="0" fillId="0" borderId="0" xfId="3458" applyFont="1"/>
    <xf numFmtId="0" fontId="0" fillId="57" borderId="21" xfId="0" applyFont="1" applyFill="1" applyBorder="1" applyAlignment="1" applyProtection="1">
      <alignment readingOrder="1"/>
      <protection locked="0"/>
    </xf>
    <xf numFmtId="0" fontId="15" fillId="59" borderId="67" xfId="0" applyFont="1" applyFill="1" applyBorder="1" applyAlignment="1" applyProtection="1">
      <alignment horizontal="center"/>
      <protection locked="0"/>
    </xf>
    <xf numFmtId="0" fontId="15" fillId="59" borderId="68" xfId="0" applyFont="1" applyFill="1" applyBorder="1" applyAlignment="1" applyProtection="1">
      <alignment horizontal="center"/>
      <protection locked="0"/>
    </xf>
    <xf numFmtId="0" fontId="0" fillId="12" borderId="30" xfId="0" applyFont="1" applyFill="1" applyBorder="1" applyAlignment="1" applyProtection="1">
      <alignment readingOrder="1"/>
      <protection locked="0"/>
    </xf>
    <xf numFmtId="37" fontId="0" fillId="12" borderId="30" xfId="0" applyNumberFormat="1" applyFont="1" applyFill="1" applyBorder="1"/>
    <xf numFmtId="0" fontId="0" fillId="12" borderId="59" xfId="0" applyFont="1" applyFill="1" applyBorder="1" applyAlignment="1" applyProtection="1">
      <alignment horizontal="left" readingOrder="1"/>
      <protection locked="0"/>
    </xf>
    <xf numFmtId="37" fontId="0" fillId="12" borderId="61" xfId="0" applyNumberFormat="1" applyFont="1" applyFill="1" applyBorder="1" applyAlignment="1">
      <alignment horizontal="right"/>
    </xf>
    <xf numFmtId="0" fontId="0" fillId="0" borderId="0" xfId="0" applyFont="1" applyFill="1" applyBorder="1" applyAlignment="1" applyProtection="1">
      <alignment readingOrder="1"/>
      <protection locked="0"/>
    </xf>
    <xf numFmtId="0" fontId="78" fillId="0" borderId="0" xfId="0" applyFont="1" applyFill="1" applyAlignment="1" applyProtection="1">
      <alignment readingOrder="1"/>
      <protection locked="0"/>
    </xf>
    <xf numFmtId="0" fontId="0" fillId="0" borderId="0" xfId="0" applyFont="1" applyFill="1" applyAlignment="1" applyProtection="1">
      <alignment readingOrder="1"/>
      <protection locked="0"/>
    </xf>
    <xf numFmtId="0" fontId="15" fillId="59" borderId="69" xfId="0" applyFont="1" applyFill="1" applyBorder="1" applyAlignment="1" applyProtection="1">
      <alignment horizontal="center"/>
      <protection locked="0"/>
    </xf>
    <xf numFmtId="330" fontId="0" fillId="12" borderId="53" xfId="4" applyNumberFormat="1" applyFont="1" applyFill="1" applyBorder="1"/>
    <xf numFmtId="0" fontId="8" fillId="12" borderId="30" xfId="0" applyFont="1" applyFill="1" applyBorder="1" applyAlignment="1" applyProtection="1">
      <alignment readingOrder="1"/>
      <protection locked="0"/>
    </xf>
    <xf numFmtId="330" fontId="0" fillId="12" borderId="30" xfId="4" applyNumberFormat="1" applyFont="1" applyFill="1" applyBorder="1"/>
    <xf numFmtId="37" fontId="0" fillId="12" borderId="3" xfId="0" applyNumberFormat="1" applyFont="1" applyFill="1" applyBorder="1"/>
    <xf numFmtId="0" fontId="0" fillId="0" borderId="59" xfId="0" applyFont="1" applyFill="1" applyBorder="1" applyAlignment="1" applyProtection="1">
      <alignment readingOrder="1"/>
      <protection locked="0"/>
    </xf>
    <xf numFmtId="37" fontId="0" fillId="0" borderId="59" xfId="0" applyNumberFormat="1" applyFont="1" applyBorder="1" applyAlignment="1">
      <alignment horizontal="right"/>
    </xf>
    <xf numFmtId="331" fontId="8" fillId="0" borderId="0" xfId="4339" applyNumberFormat="1" applyFont="1"/>
    <xf numFmtId="330" fontId="0" fillId="0" borderId="0" xfId="0" applyNumberFormat="1" applyFont="1" applyFill="1" applyBorder="1"/>
    <xf numFmtId="9" fontId="0" fillId="0" borderId="0" xfId="3458" applyFont="1" applyBorder="1"/>
    <xf numFmtId="0" fontId="78" fillId="0" borderId="0" xfId="0" applyFont="1" applyFill="1" applyBorder="1" applyAlignment="1" applyProtection="1">
      <alignment readingOrder="1"/>
      <protection locked="0"/>
    </xf>
    <xf numFmtId="44" fontId="0" fillId="12" borderId="0" xfId="0" applyNumberFormat="1" applyFont="1" applyFill="1" applyBorder="1"/>
    <xf numFmtId="0" fontId="0" fillId="12" borderId="64" xfId="0" applyFont="1" applyFill="1" applyBorder="1" applyAlignment="1" applyProtection="1">
      <alignment readingOrder="1"/>
      <protection locked="0"/>
    </xf>
    <xf numFmtId="331" fontId="0" fillId="12" borderId="53" xfId="0" applyNumberFormat="1" applyFont="1" applyFill="1" applyBorder="1"/>
    <xf numFmtId="0" fontId="0" fillId="0" borderId="53" xfId="0" applyFont="1" applyBorder="1" applyAlignment="1" applyProtection="1">
      <alignment readingOrder="1"/>
      <protection locked="0"/>
    </xf>
    <xf numFmtId="331" fontId="0" fillId="0" borderId="53" xfId="0" applyNumberFormat="1" applyFont="1" applyBorder="1"/>
    <xf numFmtId="37" fontId="0" fillId="0" borderId="63" xfId="0" applyNumberFormat="1" applyFont="1" applyBorder="1" applyAlignment="1">
      <alignment horizontal="right"/>
    </xf>
    <xf numFmtId="9" fontId="0" fillId="0" borderId="0" xfId="3458" applyFont="1" applyFill="1"/>
    <xf numFmtId="0" fontId="0" fillId="0" borderId="53" xfId="0" applyFont="1" applyFill="1" applyBorder="1" applyAlignment="1" applyProtection="1">
      <alignment readingOrder="1"/>
      <protection locked="0"/>
    </xf>
    <xf numFmtId="37" fontId="0" fillId="12" borderId="38" xfId="0" applyNumberFormat="1" applyFont="1" applyFill="1" applyBorder="1"/>
    <xf numFmtId="331" fontId="0" fillId="0" borderId="52" xfId="0" applyNumberFormat="1" applyFont="1" applyFill="1" applyBorder="1" applyAlignment="1">
      <alignment horizontal="center"/>
    </xf>
    <xf numFmtId="0" fontId="0" fillId="0" borderId="21" xfId="0" applyFont="1" applyFill="1" applyBorder="1" applyAlignment="1" applyProtection="1">
      <alignment readingOrder="1"/>
      <protection locked="0"/>
    </xf>
    <xf numFmtId="9" fontId="0" fillId="0" borderId="0" xfId="0" applyNumberFormat="1" applyFont="1" applyBorder="1"/>
    <xf numFmtId="196" fontId="0" fillId="0" borderId="0" xfId="0" applyNumberFormat="1" applyFont="1" applyBorder="1"/>
    <xf numFmtId="0" fontId="0" fillId="0" borderId="0" xfId="0" applyFont="1" applyFill="1" applyBorder="1" applyAlignment="1">
      <alignment horizontal="center"/>
    </xf>
    <xf numFmtId="3" fontId="0" fillId="0" borderId="53" xfId="0" applyNumberFormat="1" applyFont="1" applyBorder="1" applyAlignment="1"/>
    <xf numFmtId="3" fontId="0" fillId="0" borderId="59" xfId="0" applyNumberFormat="1" applyFont="1" applyBorder="1" applyAlignment="1"/>
    <xf numFmtId="0" fontId="8" fillId="0" borderId="59" xfId="0" applyFont="1" applyFill="1" applyBorder="1" applyAlignment="1" applyProtection="1">
      <alignment wrapText="1" readingOrder="1"/>
      <protection locked="0"/>
    </xf>
    <xf numFmtId="330" fontId="8" fillId="0" borderId="59" xfId="4" applyNumberFormat="1" applyFont="1" applyFill="1" applyBorder="1" applyAlignment="1">
      <alignment horizontal="center" vertical="center"/>
    </xf>
    <xf numFmtId="0" fontId="0" fillId="0" borderId="30" xfId="0" applyFont="1" applyFill="1" applyBorder="1" applyAlignment="1" applyProtection="1">
      <alignment readingOrder="1"/>
      <protection locked="0"/>
    </xf>
    <xf numFmtId="331" fontId="8" fillId="0" borderId="61" xfId="4339" applyNumberFormat="1" applyFont="1" applyFill="1" applyBorder="1" applyAlignment="1">
      <alignment horizontal="right" vertical="center"/>
    </xf>
    <xf numFmtId="0" fontId="0" fillId="0" borderId="59" xfId="0" applyBorder="1" applyAlignment="1" applyProtection="1">
      <alignment readingOrder="1"/>
      <protection locked="0"/>
    </xf>
    <xf numFmtId="37" fontId="0" fillId="12" borderId="61" xfId="0" applyNumberFormat="1" applyFont="1" applyFill="1" applyBorder="1"/>
    <xf numFmtId="37" fontId="8" fillId="0" borderId="61" xfId="0" applyNumberFormat="1" applyFont="1" applyFill="1" applyBorder="1" applyAlignment="1">
      <alignment horizontal="right" vertical="center"/>
    </xf>
    <xf numFmtId="332" fontId="8" fillId="0" borderId="59" xfId="0" applyNumberFormat="1" applyFont="1" applyFill="1" applyBorder="1" applyAlignment="1">
      <alignment horizontal="center" vertical="center"/>
    </xf>
    <xf numFmtId="0" fontId="0" fillId="0" borderId="59" xfId="0" applyFont="1" applyBorder="1" applyAlignment="1" applyProtection="1">
      <alignment readingOrder="1"/>
      <protection locked="0"/>
    </xf>
    <xf numFmtId="37" fontId="0" fillId="12" borderId="59" xfId="0" applyNumberFormat="1" applyFont="1" applyFill="1" applyBorder="1"/>
    <xf numFmtId="0" fontId="0" fillId="0" borderId="0" xfId="0" applyFont="1" applyBorder="1" applyAlignment="1" applyProtection="1">
      <alignment readingOrder="1"/>
      <protection locked="0"/>
    </xf>
    <xf numFmtId="330" fontId="0" fillId="0" borderId="59" xfId="4" applyNumberFormat="1" applyFont="1" applyFill="1" applyBorder="1"/>
    <xf numFmtId="0" fontId="15" fillId="59" borderId="77" xfId="0" applyFont="1" applyFill="1" applyBorder="1" applyAlignment="1" applyProtection="1">
      <alignment horizontal="center"/>
      <protection locked="0"/>
    </xf>
    <xf numFmtId="0" fontId="257" fillId="0" borderId="30" xfId="0" applyFont="1" applyFill="1" applyBorder="1" applyAlignment="1" applyProtection="1">
      <alignment horizontal="center"/>
      <protection locked="0"/>
    </xf>
    <xf numFmtId="0" fontId="257" fillId="0" borderId="78" xfId="0" applyFont="1" applyFill="1" applyBorder="1" applyAlignment="1" applyProtection="1">
      <alignment horizontal="center"/>
      <protection locked="0"/>
    </xf>
    <xf numFmtId="331" fontId="8" fillId="0" borderId="59" xfId="0" applyNumberFormat="1" applyFont="1" applyFill="1" applyBorder="1" applyAlignment="1">
      <alignment horizontal="right"/>
    </xf>
    <xf numFmtId="331" fontId="0" fillId="0" borderId="59" xfId="4339" applyNumberFormat="1" applyFont="1" applyFill="1" applyBorder="1"/>
    <xf numFmtId="164" fontId="0" fillId="0" borderId="59" xfId="4" applyNumberFormat="1" applyFont="1" applyFill="1" applyBorder="1"/>
    <xf numFmtId="331" fontId="0" fillId="0" borderId="68" xfId="4339" applyNumberFormat="1" applyFont="1" applyFill="1" applyBorder="1"/>
    <xf numFmtId="331" fontId="0" fillId="0" borderId="75" xfId="4339" applyNumberFormat="1" applyFont="1" applyFill="1" applyBorder="1"/>
    <xf numFmtId="164" fontId="0" fillId="0" borderId="68" xfId="4" applyNumberFormat="1" applyFont="1" applyFill="1" applyBorder="1"/>
    <xf numFmtId="164" fontId="0" fillId="0" borderId="67" xfId="4" applyNumberFormat="1" applyFont="1" applyFill="1" applyBorder="1"/>
    <xf numFmtId="164" fontId="0" fillId="0" borderId="69" xfId="4" applyNumberFormat="1" applyFont="1" applyFill="1" applyBorder="1"/>
    <xf numFmtId="331" fontId="8" fillId="0" borderId="21" xfId="0" applyNumberFormat="1" applyFont="1" applyFill="1" applyBorder="1" applyAlignment="1">
      <alignment horizontal="right"/>
    </xf>
    <xf numFmtId="331" fontId="0" fillId="0" borderId="21" xfId="4339" applyNumberFormat="1" applyFont="1" applyFill="1" applyBorder="1"/>
    <xf numFmtId="164" fontId="0" fillId="0" borderId="21" xfId="4" applyNumberFormat="1" applyFont="1" applyFill="1" applyBorder="1"/>
    <xf numFmtId="331" fontId="0" fillId="0" borderId="64" xfId="4339" applyNumberFormat="1" applyFont="1" applyFill="1" applyBorder="1"/>
    <xf numFmtId="331" fontId="8" fillId="0" borderId="89" xfId="4339" applyNumberFormat="1" applyFont="1" applyFill="1" applyBorder="1"/>
    <xf numFmtId="0" fontId="0" fillId="0" borderId="95" xfId="0" applyFont="1" applyFill="1" applyBorder="1" applyAlignment="1" applyProtection="1">
      <alignment horizontal="center"/>
      <protection locked="0"/>
    </xf>
    <xf numFmtId="0" fontId="0" fillId="0" borderId="63" xfId="0" applyFont="1" applyFill="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0" fillId="0" borderId="30" xfId="0" applyFont="1" applyFill="1" applyBorder="1" applyAlignment="1" applyProtection="1">
      <alignment horizontal="center"/>
      <protection locked="0"/>
    </xf>
    <xf numFmtId="0" fontId="8" fillId="0" borderId="94" xfId="0" applyFont="1" applyFill="1" applyBorder="1" applyAlignment="1">
      <alignment horizontal="center" vertical="center" wrapText="1"/>
    </xf>
    <xf numFmtId="0" fontId="8" fillId="0" borderId="64" xfId="0" applyFont="1" applyFill="1" applyBorder="1" applyAlignment="1">
      <alignment horizontal="center" vertical="center"/>
    </xf>
    <xf numFmtId="331" fontId="8" fillId="0" borderId="53" xfId="0" applyNumberFormat="1" applyFont="1" applyFill="1" applyBorder="1" applyAlignment="1">
      <alignment horizontal="right"/>
    </xf>
    <xf numFmtId="0" fontId="0" fillId="0" borderId="74" xfId="0" applyFont="1" applyBorder="1"/>
    <xf numFmtId="331" fontId="0" fillId="0" borderId="68" xfId="4339" applyNumberFormat="1" applyFont="1" applyBorder="1"/>
    <xf numFmtId="0" fontId="0" fillId="0" borderId="96" xfId="0" applyFill="1" applyBorder="1" applyAlignment="1">
      <alignment horizontal="center" vertical="center"/>
    </xf>
    <xf numFmtId="331" fontId="0" fillId="0" borderId="63" xfId="0" applyNumberFormat="1" applyFont="1" applyFill="1" applyBorder="1" applyAlignment="1">
      <alignment horizontal="right"/>
    </xf>
    <xf numFmtId="331" fontId="0" fillId="0" borderId="59" xfId="0" applyNumberFormat="1" applyFont="1" applyFill="1" applyBorder="1" applyAlignment="1">
      <alignment horizontal="right"/>
    </xf>
    <xf numFmtId="331" fontId="0" fillId="0" borderId="91" xfId="0" applyNumberFormat="1" applyFont="1" applyFill="1" applyBorder="1" applyAlignment="1">
      <alignment horizontal="right"/>
    </xf>
    <xf numFmtId="164" fontId="0" fillId="0" borderId="63" xfId="4" applyNumberFormat="1" applyFont="1" applyFill="1" applyBorder="1" applyAlignment="1">
      <alignment horizontal="right"/>
    </xf>
    <xf numFmtId="164" fontId="0" fillId="0" borderId="59" xfId="4" applyNumberFormat="1" applyFont="1" applyFill="1" applyBorder="1" applyAlignment="1">
      <alignment horizontal="right"/>
    </xf>
    <xf numFmtId="164" fontId="8" fillId="0" borderId="59" xfId="4" applyNumberFormat="1" applyFont="1" applyFill="1" applyBorder="1" applyAlignment="1">
      <alignment horizontal="right"/>
    </xf>
    <xf numFmtId="164" fontId="8" fillId="0" borderId="91" xfId="4" applyNumberFormat="1" applyFont="1" applyFill="1" applyBorder="1" applyAlignment="1">
      <alignment horizontal="right"/>
    </xf>
    <xf numFmtId="0" fontId="0" fillId="0" borderId="59" xfId="0" applyFont="1" applyFill="1" applyBorder="1" applyAlignment="1">
      <alignment horizontal="center" vertical="center"/>
    </xf>
    <xf numFmtId="0" fontId="0" fillId="0" borderId="91" xfId="0" applyFont="1" applyFill="1" applyBorder="1" applyAlignment="1">
      <alignment horizontal="center" vertical="center"/>
    </xf>
    <xf numFmtId="331" fontId="0" fillId="0" borderId="63" xfId="0" applyNumberFormat="1" applyFont="1" applyFill="1" applyBorder="1" applyAlignment="1">
      <alignment horizontal="right" vertical="center"/>
    </xf>
    <xf numFmtId="331" fontId="0" fillId="0" borderId="59" xfId="0" applyNumberFormat="1" applyFont="1" applyFill="1" applyBorder="1" applyAlignment="1">
      <alignment horizontal="right" vertical="center"/>
    </xf>
    <xf numFmtId="164" fontId="0" fillId="0" borderId="63" xfId="4" applyNumberFormat="1" applyFont="1" applyFill="1" applyBorder="1" applyAlignment="1">
      <alignment horizontal="right" vertical="center"/>
    </xf>
    <xf numFmtId="164" fontId="0" fillId="0" borderId="59" xfId="4" applyNumberFormat="1" applyFont="1" applyFill="1" applyBorder="1" applyAlignment="1">
      <alignment horizontal="right" vertical="center"/>
    </xf>
    <xf numFmtId="0" fontId="0" fillId="0" borderId="21" xfId="0" applyFont="1" applyFill="1" applyBorder="1" applyAlignment="1">
      <alignment horizontal="center" vertical="center"/>
    </xf>
    <xf numFmtId="0" fontId="0" fillId="0" borderId="54" xfId="0" applyFont="1" applyFill="1" applyBorder="1" applyAlignment="1">
      <alignment horizontal="center" vertical="center" wrapText="1"/>
    </xf>
    <xf numFmtId="331" fontId="8" fillId="0" borderId="59" xfId="4339" applyNumberFormat="1" applyFont="1" applyFill="1" applyBorder="1"/>
    <xf numFmtId="331" fontId="0" fillId="0" borderId="91" xfId="0" applyNumberFormat="1" applyFont="1" applyFill="1" applyBorder="1" applyAlignment="1">
      <alignment horizontal="right" vertical="center"/>
    </xf>
    <xf numFmtId="164" fontId="8" fillId="0" borderId="59" xfId="4" applyNumberFormat="1" applyFont="1" applyFill="1" applyBorder="1" applyAlignment="1">
      <alignment horizontal="right" vertical="center"/>
    </xf>
    <xf numFmtId="164" fontId="8" fillId="0" borderId="91" xfId="4" applyNumberFormat="1" applyFont="1" applyFill="1" applyBorder="1" applyAlignment="1">
      <alignment horizontal="right" vertical="center"/>
    </xf>
    <xf numFmtId="0" fontId="8" fillId="0" borderId="91" xfId="0" applyFont="1" applyFill="1" applyBorder="1" applyAlignment="1">
      <alignment horizontal="center" vertical="center" wrapText="1"/>
    </xf>
    <xf numFmtId="0" fontId="0" fillId="0" borderId="59" xfId="0" applyBorder="1" applyAlignment="1">
      <alignment horizontal="center" vertical="center"/>
    </xf>
    <xf numFmtId="331" fontId="0" fillId="0" borderId="86" xfId="0" applyNumberFormat="1" applyFont="1" applyFill="1" applyBorder="1" applyAlignment="1">
      <alignment horizontal="right" vertical="center"/>
    </xf>
    <xf numFmtId="164" fontId="0" fillId="0" borderId="86" xfId="4" applyNumberFormat="1" applyFont="1" applyFill="1" applyBorder="1" applyAlignment="1">
      <alignment horizontal="right" vertical="center"/>
    </xf>
    <xf numFmtId="331" fontId="0" fillId="0" borderId="21" xfId="0" applyNumberFormat="1" applyFont="1" applyFill="1" applyBorder="1" applyAlignment="1">
      <alignment horizontal="right"/>
    </xf>
    <xf numFmtId="331" fontId="0" fillId="0" borderId="58" xfId="0" applyNumberFormat="1" applyFont="1" applyFill="1" applyBorder="1" applyAlignment="1">
      <alignment horizontal="right"/>
    </xf>
    <xf numFmtId="164" fontId="0" fillId="0" borderId="21" xfId="4" applyNumberFormat="1" applyFont="1" applyFill="1" applyBorder="1" applyAlignment="1">
      <alignment horizontal="right"/>
    </xf>
    <xf numFmtId="0" fontId="0" fillId="0" borderId="66" xfId="0" applyFont="1" applyBorder="1"/>
    <xf numFmtId="0" fontId="8" fillId="0" borderId="60" xfId="0" applyFont="1" applyBorder="1" applyAlignment="1" applyProtection="1">
      <alignment horizontal="center"/>
      <protection locked="0"/>
    </xf>
    <xf numFmtId="3" fontId="0" fillId="0" borderId="90" xfId="0" applyNumberFormat="1" applyFont="1" applyBorder="1" applyAlignment="1"/>
    <xf numFmtId="3" fontId="0" fillId="0" borderId="99" xfId="0" applyNumberFormat="1" applyFont="1" applyBorder="1" applyAlignment="1"/>
    <xf numFmtId="3" fontId="0" fillId="0" borderId="98" xfId="0" applyNumberFormat="1" applyFont="1" applyBorder="1" applyAlignment="1"/>
    <xf numFmtId="164" fontId="0" fillId="0" borderId="97" xfId="4" applyNumberFormat="1" applyFont="1" applyBorder="1" applyAlignment="1"/>
    <xf numFmtId="164" fontId="0" fillId="0" borderId="99" xfId="4" applyNumberFormat="1" applyFont="1" applyBorder="1" applyAlignment="1"/>
    <xf numFmtId="164" fontId="0" fillId="0" borderId="59" xfId="4" applyNumberFormat="1" applyFont="1" applyBorder="1" applyAlignment="1"/>
    <xf numFmtId="164" fontId="0" fillId="0" borderId="91" xfId="4" applyNumberFormat="1" applyFont="1" applyBorder="1" applyAlignment="1"/>
    <xf numFmtId="164" fontId="0" fillId="0" borderId="80" xfId="0" applyNumberFormat="1" applyFont="1" applyBorder="1"/>
    <xf numFmtId="164" fontId="0" fillId="0" borderId="71" xfId="0" applyNumberFormat="1" applyFont="1" applyBorder="1"/>
    <xf numFmtId="3" fontId="0" fillId="0" borderId="63" xfId="0" applyNumberFormat="1" applyFont="1" applyBorder="1" applyAlignment="1"/>
    <xf numFmtId="3" fontId="0" fillId="0" borderId="52" xfId="0" applyNumberFormat="1" applyFont="1" applyBorder="1" applyAlignment="1"/>
    <xf numFmtId="164" fontId="0" fillId="0" borderId="3" xfId="4" applyNumberFormat="1" applyFont="1" applyBorder="1" applyAlignment="1"/>
    <xf numFmtId="164" fontId="0" fillId="0" borderId="58" xfId="4" applyNumberFormat="1" applyFont="1" applyBorder="1" applyAlignment="1"/>
    <xf numFmtId="164" fontId="0" fillId="0" borderId="95" xfId="0" applyNumberFormat="1" applyFont="1" applyBorder="1"/>
    <xf numFmtId="164" fontId="0" fillId="0" borderId="64" xfId="0" applyNumberFormat="1" applyFont="1" applyBorder="1"/>
    <xf numFmtId="0" fontId="8" fillId="0" borderId="30" xfId="0" applyFont="1" applyBorder="1" applyAlignment="1" applyProtection="1">
      <alignment horizontal="center"/>
      <protection locked="0"/>
    </xf>
    <xf numFmtId="3" fontId="0" fillId="0" borderId="96" xfId="0" applyNumberFormat="1" applyFont="1" applyBorder="1" applyAlignment="1"/>
    <xf numFmtId="3" fontId="0" fillId="0" borderId="95" xfId="0" applyNumberFormat="1" applyFont="1" applyBorder="1" applyAlignment="1"/>
    <xf numFmtId="164" fontId="0" fillId="0" borderId="61" xfId="4" applyNumberFormat="1" applyFont="1" applyBorder="1" applyAlignment="1"/>
    <xf numFmtId="331" fontId="8" fillId="0" borderId="59" xfId="0" applyNumberFormat="1" applyFont="1" applyFill="1" applyBorder="1" applyAlignment="1" applyProtection="1">
      <alignment horizontal="center"/>
      <protection locked="0"/>
    </xf>
    <xf numFmtId="331" fontId="8" fillId="0" borderId="86" xfId="0" applyNumberFormat="1" applyFont="1" applyFill="1" applyBorder="1" applyAlignment="1" applyProtection="1">
      <alignment horizontal="center"/>
      <protection locked="0"/>
    </xf>
    <xf numFmtId="164" fontId="0" fillId="0" borderId="67" xfId="0" applyNumberFormat="1" applyFont="1" applyBorder="1"/>
    <xf numFmtId="331" fontId="0" fillId="0" borderId="57" xfId="0" applyNumberFormat="1" applyFont="1" applyFill="1" applyBorder="1" applyAlignment="1">
      <alignment horizontal="right"/>
    </xf>
    <xf numFmtId="331" fontId="0" fillId="0" borderId="90" xfId="0" applyNumberFormat="1" applyFont="1" applyFill="1" applyBorder="1" applyAlignment="1">
      <alignment horizontal="right"/>
    </xf>
    <xf numFmtId="164" fontId="0" fillId="0" borderId="21" xfId="0" applyNumberFormat="1" applyFont="1" applyFill="1" applyBorder="1"/>
    <xf numFmtId="164" fontId="0" fillId="0" borderId="0" xfId="0" applyNumberFormat="1" applyFont="1" applyFill="1"/>
    <xf numFmtId="331" fontId="0" fillId="0" borderId="88" xfId="0" applyNumberFormat="1" applyFont="1" applyFill="1" applyBorder="1" applyAlignment="1">
      <alignment horizontal="right"/>
    </xf>
    <xf numFmtId="164" fontId="0" fillId="0" borderId="59" xfId="0" applyNumberFormat="1" applyFont="1" applyFill="1" applyBorder="1"/>
    <xf numFmtId="164" fontId="0" fillId="0" borderId="61" xfId="4" applyNumberFormat="1" applyFont="1" applyFill="1" applyBorder="1" applyAlignment="1">
      <alignment horizontal="right"/>
    </xf>
    <xf numFmtId="331" fontId="0" fillId="0" borderId="67" xfId="0" applyNumberFormat="1" applyFont="1" applyFill="1" applyBorder="1" applyAlignment="1">
      <alignment horizontal="right"/>
    </xf>
    <xf numFmtId="331" fontId="0" fillId="0" borderId="68" xfId="0" applyNumberFormat="1" applyFont="1" applyFill="1" applyBorder="1" applyAlignment="1">
      <alignment horizontal="right"/>
    </xf>
    <xf numFmtId="164" fontId="0" fillId="0" borderId="67" xfId="4" applyNumberFormat="1" applyFont="1" applyFill="1" applyBorder="1" applyAlignment="1">
      <alignment horizontal="right"/>
    </xf>
    <xf numFmtId="164" fontId="0" fillId="0" borderId="68" xfId="4" applyNumberFormat="1" applyFont="1" applyFill="1" applyBorder="1" applyAlignment="1">
      <alignment horizontal="right"/>
    </xf>
    <xf numFmtId="164" fontId="0" fillId="0" borderId="69" xfId="4" applyNumberFormat="1" applyFont="1" applyFill="1" applyBorder="1" applyAlignment="1">
      <alignment horizontal="right"/>
    </xf>
    <xf numFmtId="331" fontId="0" fillId="0" borderId="59" xfId="0" applyNumberFormat="1" applyFont="1" applyFill="1" applyBorder="1" applyAlignment="1">
      <alignment horizontal="center" vertical="center"/>
    </xf>
    <xf numFmtId="164" fontId="0" fillId="0" borderId="59" xfId="4" applyNumberFormat="1" applyFont="1" applyFill="1" applyBorder="1" applyAlignment="1">
      <alignment horizontal="center" vertical="center"/>
    </xf>
    <xf numFmtId="164" fontId="0" fillId="0" borderId="96" xfId="0" applyNumberFormat="1" applyFont="1" applyFill="1" applyBorder="1"/>
    <xf numFmtId="164" fontId="0" fillId="0" borderId="0" xfId="0" applyNumberFormat="1" applyFont="1" applyBorder="1"/>
    <xf numFmtId="0" fontId="0" fillId="0" borderId="0" xfId="0" applyFont="1" applyAlignment="1">
      <alignment horizontal="center"/>
    </xf>
    <xf numFmtId="0" fontId="0" fillId="0" borderId="59" xfId="0" applyFont="1" applyFill="1" applyBorder="1" applyAlignment="1">
      <alignment horizontal="center"/>
    </xf>
    <xf numFmtId="331" fontId="159" fillId="0" borderId="0" xfId="4339" applyNumberFormat="1" applyFont="1" applyFill="1" applyBorder="1" applyAlignment="1">
      <alignment horizontal="center"/>
    </xf>
    <xf numFmtId="0" fontId="0" fillId="0" borderId="0" xfId="0" applyFont="1" applyBorder="1" applyAlignment="1">
      <alignment horizontal="center"/>
    </xf>
    <xf numFmtId="0" fontId="257" fillId="0" borderId="64" xfId="0" applyFont="1" applyBorder="1" applyAlignment="1">
      <alignment horizontal="center" vertical="center"/>
    </xf>
    <xf numFmtId="0" fontId="257" fillId="0" borderId="84" xfId="0" applyFont="1" applyFill="1" applyBorder="1" applyAlignment="1">
      <alignment horizontal="center" vertical="center"/>
    </xf>
    <xf numFmtId="37" fontId="0" fillId="60" borderId="90" xfId="4" applyNumberFormat="1" applyFont="1" applyFill="1" applyBorder="1"/>
    <xf numFmtId="164" fontId="0" fillId="60" borderId="90" xfId="4" applyNumberFormat="1" applyFont="1" applyFill="1" applyBorder="1"/>
    <xf numFmtId="164" fontId="0" fillId="0" borderId="88" xfId="0" applyNumberFormat="1" applyFont="1" applyBorder="1"/>
    <xf numFmtId="164" fontId="0" fillId="0" borderId="59" xfId="0" applyNumberFormat="1" applyFont="1" applyBorder="1"/>
    <xf numFmtId="0" fontId="257" fillId="0" borderId="53" xfId="0" applyFont="1" applyBorder="1" applyAlignment="1">
      <alignment horizontal="center" vertical="center"/>
    </xf>
    <xf numFmtId="0" fontId="257" fillId="0" borderId="0" xfId="0" applyFont="1" applyFill="1" applyBorder="1" applyAlignment="1">
      <alignment horizontal="center" vertical="center"/>
    </xf>
    <xf numFmtId="37" fontId="0" fillId="60" borderId="59" xfId="4" applyNumberFormat="1" applyFont="1" applyFill="1" applyBorder="1"/>
    <xf numFmtId="164" fontId="0" fillId="60" borderId="59" xfId="4" applyNumberFormat="1" applyFont="1" applyFill="1" applyBorder="1"/>
    <xf numFmtId="164" fontId="0" fillId="60" borderId="91" xfId="4" applyNumberFormat="1" applyFont="1" applyFill="1" applyBorder="1"/>
    <xf numFmtId="164" fontId="0" fillId="0" borderId="95" xfId="0" applyNumberFormat="1" applyFont="1" applyFill="1" applyBorder="1"/>
    <xf numFmtId="164" fontId="0" fillId="0" borderId="106" xfId="0" applyNumberFormat="1" applyFont="1" applyFill="1" applyBorder="1"/>
    <xf numFmtId="331" fontId="0" fillId="60" borderId="64" xfId="4339" applyNumberFormat="1" applyFont="1" applyFill="1" applyBorder="1"/>
    <xf numFmtId="0" fontId="257" fillId="0" borderId="71" xfId="0" applyFont="1" applyBorder="1" applyAlignment="1">
      <alignment horizontal="center" vertical="center"/>
    </xf>
    <xf numFmtId="0" fontId="257" fillId="0" borderId="78" xfId="0" applyFont="1" applyFill="1" applyBorder="1" applyAlignment="1">
      <alignment horizontal="center" vertical="center"/>
    </xf>
    <xf numFmtId="331" fontId="0" fillId="60" borderId="90" xfId="4339" applyNumberFormat="1" applyFont="1" applyFill="1" applyBorder="1"/>
    <xf numFmtId="164" fontId="0" fillId="60" borderId="21" xfId="4" applyNumberFormat="1" applyFont="1" applyFill="1" applyBorder="1"/>
    <xf numFmtId="164" fontId="0" fillId="60" borderId="58" xfId="4" applyNumberFormat="1" applyFont="1" applyFill="1" applyBorder="1"/>
    <xf numFmtId="164" fontId="0" fillId="0" borderId="80" xfId="0" applyNumberFormat="1" applyFont="1" applyFill="1" applyBorder="1"/>
    <xf numFmtId="164" fontId="0" fillId="0" borderId="79" xfId="0" applyNumberFormat="1" applyFont="1" applyFill="1" applyBorder="1"/>
    <xf numFmtId="0" fontId="257" fillId="0" borderId="30" xfId="0" applyFont="1" applyFill="1" applyBorder="1" applyAlignment="1">
      <alignment horizontal="center" vertical="center"/>
    </xf>
    <xf numFmtId="331" fontId="0" fillId="60" borderId="59" xfId="4339" applyNumberFormat="1" applyFont="1" applyFill="1" applyBorder="1"/>
    <xf numFmtId="0" fontId="257" fillId="0" borderId="107" xfId="0" applyFont="1" applyBorder="1" applyAlignment="1">
      <alignment horizontal="center" vertical="center"/>
    </xf>
    <xf numFmtId="0" fontId="257" fillId="0" borderId="108" xfId="0" applyFont="1" applyFill="1" applyBorder="1" applyAlignment="1">
      <alignment horizontal="center" vertical="center"/>
    </xf>
    <xf numFmtId="164" fontId="0" fillId="0" borderId="86" xfId="0" applyNumberFormat="1" applyFont="1" applyBorder="1"/>
    <xf numFmtId="164" fontId="0" fillId="0" borderId="86" xfId="0" applyNumberFormat="1" applyFont="1" applyFill="1" applyBorder="1"/>
    <xf numFmtId="164" fontId="0" fillId="0" borderId="92" xfId="0" applyNumberFormat="1" applyFont="1" applyFill="1" applyBorder="1"/>
    <xf numFmtId="331" fontId="0" fillId="60" borderId="21" xfId="4339" applyNumberFormat="1" applyFont="1" applyFill="1" applyBorder="1"/>
    <xf numFmtId="164" fontId="0" fillId="60" borderId="52" xfId="4" applyNumberFormat="1" applyFont="1" applyFill="1" applyBorder="1"/>
    <xf numFmtId="164" fontId="0" fillId="0" borderId="38" xfId="0" applyNumberFormat="1" applyFont="1" applyBorder="1"/>
    <xf numFmtId="164" fontId="0" fillId="0" borderId="38" xfId="0" applyNumberFormat="1" applyFont="1" applyFill="1" applyBorder="1"/>
    <xf numFmtId="164" fontId="0" fillId="0" borderId="19" xfId="0" applyNumberFormat="1" applyFont="1" applyFill="1" applyBorder="1"/>
    <xf numFmtId="164" fontId="0" fillId="60" borderId="63" xfId="4" applyNumberFormat="1" applyFont="1" applyFill="1" applyBorder="1"/>
    <xf numFmtId="164" fontId="0" fillId="60" borderId="86" xfId="4" applyNumberFormat="1" applyFont="1" applyFill="1" applyBorder="1"/>
    <xf numFmtId="164" fontId="0" fillId="0" borderId="63" xfId="0" applyNumberFormat="1" applyFont="1" applyFill="1" applyBorder="1"/>
    <xf numFmtId="164" fontId="0" fillId="0" borderId="89" xfId="0" applyNumberFormat="1" applyFont="1" applyFill="1" applyBorder="1"/>
    <xf numFmtId="164" fontId="0" fillId="0" borderId="63" xfId="0" applyNumberFormat="1" applyFont="1" applyBorder="1"/>
    <xf numFmtId="331" fontId="0" fillId="0" borderId="86" xfId="4339" applyNumberFormat="1" applyFont="1" applyFill="1" applyBorder="1"/>
    <xf numFmtId="0" fontId="257" fillId="0" borderId="69" xfId="0" applyFont="1" applyFill="1" applyBorder="1" applyAlignment="1">
      <alignment horizontal="center" vertical="center"/>
    </xf>
    <xf numFmtId="37" fontId="0" fillId="0" borderId="105" xfId="0" applyNumberFormat="1" applyFont="1" applyBorder="1"/>
    <xf numFmtId="164" fontId="0" fillId="60" borderId="68" xfId="4" applyNumberFormat="1" applyFont="1" applyFill="1" applyBorder="1"/>
    <xf numFmtId="164" fontId="0" fillId="60" borderId="69" xfId="4" applyNumberFormat="1" applyFont="1" applyFill="1" applyBorder="1"/>
    <xf numFmtId="164" fontId="0" fillId="60" borderId="76" xfId="4" applyNumberFormat="1" applyFont="1" applyFill="1" applyBorder="1"/>
    <xf numFmtId="0" fontId="13" fillId="0" borderId="0" xfId="0" applyFont="1" applyAlignment="1" applyProtection="1">
      <alignment readingOrder="1"/>
      <protection locked="0"/>
    </xf>
    <xf numFmtId="9" fontId="244" fillId="0" borderId="0" xfId="2" applyFont="1"/>
    <xf numFmtId="164" fontId="251" fillId="0" borderId="1" xfId="1" applyNumberFormat="1" applyFont="1" applyFill="1" applyBorder="1"/>
    <xf numFmtId="42" fontId="0" fillId="12" borderId="53" xfId="0" applyNumberFormat="1" applyFont="1" applyFill="1" applyBorder="1"/>
    <xf numFmtId="9" fontId="3" fillId="0" borderId="0" xfId="2" applyFont="1"/>
    <xf numFmtId="190" fontId="244" fillId="0" borderId="0" xfId="2" applyNumberFormat="1" applyFont="1"/>
    <xf numFmtId="0" fontId="2" fillId="0" borderId="49" xfId="0" applyFont="1" applyFill="1" applyBorder="1" applyAlignment="1">
      <alignment horizontal="left"/>
    </xf>
    <xf numFmtId="0" fontId="0" fillId="0" borderId="0" xfId="0" applyAlignment="1">
      <alignment horizontal="left" indent="1"/>
    </xf>
    <xf numFmtId="0" fontId="260" fillId="12" borderId="0" xfId="0" applyFont="1" applyFill="1" applyBorder="1"/>
    <xf numFmtId="3" fontId="0" fillId="0" borderId="58" xfId="0" applyNumberFormat="1" applyFont="1" applyBorder="1" applyAlignment="1"/>
    <xf numFmtId="3" fontId="0" fillId="0" borderId="69" xfId="0" applyNumberFormat="1" applyFont="1" applyBorder="1" applyAlignment="1">
      <alignment horizontal="right" vertical="center"/>
    </xf>
    <xf numFmtId="331" fontId="0" fillId="0" borderId="69" xfId="0" applyNumberFormat="1" applyFont="1" applyFill="1" applyBorder="1" applyAlignment="1">
      <alignment horizontal="right"/>
    </xf>
    <xf numFmtId="3" fontId="0" fillId="0" borderId="21" xfId="0" applyNumberFormat="1" applyFont="1" applyBorder="1" applyAlignment="1">
      <alignment horizontal="right"/>
    </xf>
    <xf numFmtId="3" fontId="0" fillId="0" borderId="59" xfId="0" applyNumberFormat="1" applyFont="1" applyBorder="1" applyAlignment="1">
      <alignment horizontal="right"/>
    </xf>
    <xf numFmtId="3" fontId="0" fillId="0" borderId="109" xfId="0" applyNumberFormat="1" applyFont="1" applyFill="1" applyBorder="1" applyAlignment="1">
      <alignment horizontal="right"/>
    </xf>
    <xf numFmtId="3" fontId="0" fillId="0" borderId="93" xfId="0" applyNumberFormat="1" applyFont="1" applyBorder="1" applyAlignment="1">
      <alignment horizontal="right"/>
    </xf>
    <xf numFmtId="164" fontId="0" fillId="0" borderId="38" xfId="4" applyNumberFormat="1" applyFont="1" applyFill="1" applyBorder="1" applyAlignment="1"/>
    <xf numFmtId="164" fontId="0" fillId="0" borderId="63" xfId="4" applyNumberFormat="1" applyFont="1" applyFill="1" applyBorder="1" applyAlignment="1"/>
    <xf numFmtId="37" fontId="0" fillId="60" borderId="98" xfId="4" applyNumberFormat="1" applyFont="1" applyFill="1" applyBorder="1"/>
    <xf numFmtId="37" fontId="0" fillId="60" borderId="63" xfId="4" applyNumberFormat="1" applyFont="1" applyFill="1" applyBorder="1"/>
    <xf numFmtId="331" fontId="0" fillId="60" borderId="95" xfId="4339" applyNumberFormat="1" applyFont="1" applyFill="1" applyBorder="1"/>
    <xf numFmtId="331" fontId="0" fillId="60" borderId="98" xfId="4339" applyNumberFormat="1" applyFont="1" applyFill="1" applyBorder="1"/>
    <xf numFmtId="331" fontId="0" fillId="60" borderId="63" xfId="4339" applyNumberFormat="1" applyFont="1" applyFill="1" applyBorder="1"/>
    <xf numFmtId="331" fontId="0" fillId="60" borderId="86" xfId="4339" applyNumberFormat="1" applyFont="1" applyFill="1" applyBorder="1"/>
    <xf numFmtId="331" fontId="0" fillId="60" borderId="52" xfId="4339" applyNumberFormat="1" applyFont="1" applyFill="1" applyBorder="1"/>
    <xf numFmtId="37" fontId="0" fillId="0" borderId="82" xfId="0" applyNumberFormat="1" applyFont="1" applyBorder="1"/>
    <xf numFmtId="164" fontId="0" fillId="0" borderId="52" xfId="0" applyNumberFormat="1" applyFont="1" applyFill="1" applyBorder="1"/>
    <xf numFmtId="164" fontId="0" fillId="0" borderId="76" xfId="0" applyNumberFormat="1" applyFont="1" applyFill="1" applyBorder="1"/>
    <xf numFmtId="164" fontId="0" fillId="0" borderId="68" xfId="0" applyNumberFormat="1" applyFont="1" applyBorder="1"/>
    <xf numFmtId="164" fontId="0" fillId="0" borderId="69" xfId="0" applyNumberFormat="1" applyFont="1" applyBorder="1"/>
    <xf numFmtId="3" fontId="0" fillId="0" borderId="68" xfId="0" applyNumberFormat="1" applyFont="1" applyBorder="1" applyAlignment="1">
      <alignment horizontal="right" vertical="center"/>
    </xf>
    <xf numFmtId="0" fontId="15" fillId="55" borderId="61" xfId="0" applyFont="1" applyFill="1" applyBorder="1" applyAlignment="1" applyProtection="1">
      <alignment horizontal="left" wrapText="1" readingOrder="1"/>
      <protection locked="0"/>
    </xf>
    <xf numFmtId="0" fontId="0" fillId="0" borderId="3" xfId="0" applyFont="1" applyFill="1" applyBorder="1" applyAlignment="1" applyProtection="1">
      <alignment horizontal="center"/>
      <protection locked="0"/>
    </xf>
    <xf numFmtId="0" fontId="0" fillId="12" borderId="53" xfId="0" applyFont="1" applyFill="1" applyBorder="1" applyAlignment="1" applyProtection="1">
      <alignment readingOrder="1"/>
      <protection locked="0"/>
    </xf>
    <xf numFmtId="37" fontId="0" fillId="12" borderId="59" xfId="0" applyNumberFormat="1" applyFont="1" applyFill="1" applyBorder="1" applyAlignment="1">
      <alignment horizontal="right"/>
    </xf>
    <xf numFmtId="164" fontId="0" fillId="12" borderId="59" xfId="4" applyNumberFormat="1" applyFont="1" applyFill="1" applyBorder="1" applyAlignment="1">
      <alignment horizontal="right"/>
    </xf>
    <xf numFmtId="331" fontId="8" fillId="0" borderId="59" xfId="4339" applyNumberFormat="1" applyFont="1" applyFill="1" applyBorder="1" applyAlignment="1">
      <alignment horizontal="center"/>
    </xf>
    <xf numFmtId="0" fontId="15" fillId="59" borderId="107" xfId="0" applyFont="1" applyFill="1" applyBorder="1" applyAlignment="1" applyProtection="1">
      <alignment horizontal="center"/>
      <protection locked="0"/>
    </xf>
    <xf numFmtId="0" fontId="15" fillId="59" borderId="105" xfId="0" applyFont="1" applyFill="1" applyBorder="1" applyAlignment="1" applyProtection="1">
      <alignment horizontal="center"/>
      <protection locked="0"/>
    </xf>
    <xf numFmtId="5" fontId="251" fillId="0" borderId="61" xfId="1" applyNumberFormat="1" applyFont="1" applyFill="1" applyBorder="1"/>
    <xf numFmtId="9" fontId="245" fillId="0" borderId="49" xfId="2" applyFont="1" applyFill="1" applyBorder="1"/>
    <xf numFmtId="190" fontId="3" fillId="0" borderId="0" xfId="2" applyNumberFormat="1" applyFont="1"/>
    <xf numFmtId="331" fontId="8" fillId="0" borderId="86" xfId="4339" applyNumberFormat="1" applyFont="1" applyFill="1" applyBorder="1"/>
    <xf numFmtId="0" fontId="264" fillId="0" borderId="0" xfId="0" applyFont="1" applyAlignment="1" applyProtection="1">
      <alignment readingOrder="1"/>
      <protection locked="0"/>
    </xf>
    <xf numFmtId="5" fontId="251" fillId="0" borderId="63" xfId="1" applyNumberFormat="1" applyFont="1" applyFill="1" applyBorder="1"/>
    <xf numFmtId="5" fontId="251" fillId="0" borderId="59" xfId="1" applyNumberFormat="1" applyFont="1" applyFill="1" applyBorder="1"/>
    <xf numFmtId="0" fontId="251" fillId="0" borderId="59" xfId="0" applyFont="1" applyBorder="1"/>
    <xf numFmtId="0" fontId="2" fillId="54" borderId="1" xfId="0" applyFont="1" applyFill="1" applyBorder="1" applyAlignment="1">
      <alignment horizontal="center"/>
    </xf>
    <xf numFmtId="5" fontId="2" fillId="0" borderId="1" xfId="1" applyNumberFormat="1" applyFont="1" applyFill="1" applyBorder="1"/>
    <xf numFmtId="5" fontId="2" fillId="0" borderId="1" xfId="0" applyNumberFormat="1" applyFont="1" applyFill="1" applyBorder="1"/>
    <xf numFmtId="0" fontId="263" fillId="0" borderId="0" xfId="0" applyFont="1"/>
    <xf numFmtId="0" fontId="263" fillId="0" borderId="56" xfId="0" applyFont="1" applyBorder="1"/>
    <xf numFmtId="9" fontId="251" fillId="0" borderId="0" xfId="0" applyNumberFormat="1" applyFont="1"/>
    <xf numFmtId="0" fontId="2" fillId="0" borderId="0" xfId="0" applyFont="1" applyAlignment="1">
      <alignment horizontal="center"/>
    </xf>
    <xf numFmtId="164" fontId="251" fillId="0" borderId="59" xfId="1" applyNumberFormat="1" applyFont="1" applyFill="1" applyBorder="1"/>
    <xf numFmtId="164" fontId="2" fillId="0" borderId="1" xfId="0" applyNumberFormat="1" applyFont="1" applyFill="1" applyBorder="1"/>
    <xf numFmtId="0" fontId="251" fillId="0" borderId="0" xfId="0" applyFont="1" applyAlignment="1">
      <alignment horizontal="center"/>
    </xf>
    <xf numFmtId="0" fontId="10" fillId="0" borderId="0" xfId="0" applyFont="1" applyFill="1"/>
    <xf numFmtId="331" fontId="0" fillId="0" borderId="52" xfId="0" applyNumberFormat="1" applyFont="1" applyFill="1" applyBorder="1" applyAlignment="1">
      <alignment horizontal="right"/>
    </xf>
    <xf numFmtId="38" fontId="15" fillId="55" borderId="76" xfId="0" applyNumberFormat="1" applyFont="1" applyFill="1" applyBorder="1" applyAlignment="1" applyProtection="1">
      <alignment horizontal="center"/>
      <protection locked="0"/>
    </xf>
    <xf numFmtId="331" fontId="0" fillId="0" borderId="63" xfId="0" applyNumberFormat="1" applyFont="1" applyFill="1" applyBorder="1" applyAlignment="1">
      <alignment horizontal="left"/>
    </xf>
    <xf numFmtId="164" fontId="244" fillId="0" borderId="0" xfId="0" applyNumberFormat="1" applyFont="1" applyBorder="1"/>
    <xf numFmtId="164" fontId="265" fillId="0" borderId="0" xfId="0" applyNumberFormat="1" applyFont="1"/>
    <xf numFmtId="0" fontId="249" fillId="0" borderId="0" xfId="0" applyFont="1" applyAlignment="1">
      <alignment horizontal="center"/>
    </xf>
    <xf numFmtId="0" fontId="251" fillId="54" borderId="63" xfId="0" applyFont="1" applyFill="1" applyBorder="1" applyAlignment="1">
      <alignment horizontal="center"/>
    </xf>
    <xf numFmtId="0" fontId="0" fillId="0" borderId="111" xfId="0" applyBorder="1"/>
    <xf numFmtId="9" fontId="0" fillId="0" borderId="111" xfId="2" applyFont="1" applyBorder="1"/>
    <xf numFmtId="0" fontId="251" fillId="54" borderId="112" xfId="0" applyFont="1" applyFill="1" applyBorder="1" applyAlignment="1">
      <alignment horizontal="center"/>
    </xf>
    <xf numFmtId="5" fontId="245" fillId="0" borderId="63" xfId="0" applyNumberFormat="1" applyFont="1" applyFill="1" applyBorder="1"/>
    <xf numFmtId="5" fontId="251" fillId="0" borderId="112" xfId="1" applyNumberFormat="1" applyFont="1" applyFill="1" applyBorder="1"/>
    <xf numFmtId="5" fontId="245" fillId="0" borderId="112" xfId="0" applyNumberFormat="1" applyFont="1" applyFill="1" applyBorder="1"/>
    <xf numFmtId="9" fontId="0" fillId="0" borderId="110" xfId="2" applyFont="1" applyBorder="1"/>
    <xf numFmtId="9" fontId="0" fillId="0" borderId="111" xfId="0" applyNumberFormat="1" applyBorder="1"/>
    <xf numFmtId="5" fontId="2" fillId="0" borderId="63" xfId="0" applyNumberFormat="1" applyFont="1" applyFill="1" applyBorder="1"/>
    <xf numFmtId="5" fontId="2" fillId="0" borderId="112" xfId="0" applyNumberFormat="1" applyFont="1" applyFill="1" applyBorder="1"/>
    <xf numFmtId="0" fontId="251" fillId="54" borderId="59" xfId="0" applyFont="1" applyFill="1" applyBorder="1" applyAlignment="1">
      <alignment horizontal="center"/>
    </xf>
    <xf numFmtId="9" fontId="251" fillId="0" borderId="0" xfId="2" applyFont="1" applyBorder="1"/>
    <xf numFmtId="331" fontId="8" fillId="0" borderId="68" xfId="0" applyNumberFormat="1" applyFont="1" applyBorder="1" applyAlignment="1">
      <alignment horizontal="right"/>
    </xf>
    <xf numFmtId="0" fontId="0" fillId="0" borderId="60" xfId="0" applyFont="1" applyFill="1" applyBorder="1" applyAlignment="1">
      <alignment horizontal="center"/>
    </xf>
    <xf numFmtId="0" fontId="0" fillId="0" borderId="64" xfId="0" applyFont="1" applyFill="1" applyBorder="1" applyAlignment="1">
      <alignment horizontal="center" vertical="center"/>
    </xf>
    <xf numFmtId="0" fontId="0" fillId="0" borderId="21" xfId="0" applyFont="1" applyFill="1" applyBorder="1" applyAlignment="1" applyProtection="1">
      <alignment horizontal="center" vertical="center"/>
      <protection locked="0"/>
    </xf>
    <xf numFmtId="0" fontId="0" fillId="0" borderId="21" xfId="0" applyFont="1" applyFill="1" applyBorder="1" applyAlignment="1">
      <alignment horizontal="center"/>
    </xf>
    <xf numFmtId="0" fontId="0" fillId="0" borderId="60" xfId="0" applyFont="1" applyFill="1" applyBorder="1" applyAlignment="1" applyProtection="1">
      <alignment horizontal="center"/>
      <protection locked="0"/>
    </xf>
    <xf numFmtId="0" fontId="0" fillId="0" borderId="87"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81" xfId="0" applyFont="1" applyBorder="1" applyAlignment="1" applyProtection="1">
      <alignment horizontal="center"/>
      <protection locked="0"/>
    </xf>
    <xf numFmtId="0" fontId="0" fillId="0" borderId="81" xfId="0" applyFont="1" applyFill="1" applyBorder="1" applyAlignment="1" applyProtection="1">
      <alignment horizontal="center"/>
      <protection locked="0"/>
    </xf>
    <xf numFmtId="0" fontId="0" fillId="0" borderId="52" xfId="0" applyFont="1" applyBorder="1" applyAlignment="1" applyProtection="1">
      <alignment horizontal="center" vertical="center" wrapText="1"/>
      <protection locked="0"/>
    </xf>
    <xf numFmtId="0" fontId="0" fillId="0" borderId="59" xfId="0" applyFont="1" applyBorder="1" applyAlignment="1" applyProtection="1">
      <alignment horizontal="center" vertical="center"/>
      <protection locked="0"/>
    </xf>
    <xf numFmtId="0" fontId="0" fillId="0" borderId="61" xfId="0" applyFont="1" applyFill="1" applyBorder="1" applyAlignment="1" applyProtection="1">
      <alignment horizontal="center"/>
      <protection locked="0"/>
    </xf>
    <xf numFmtId="0" fontId="0" fillId="0" borderId="64" xfId="0" applyFont="1" applyBorder="1" applyAlignment="1" applyProtection="1">
      <alignment horizontal="center" vertical="center" wrapText="1"/>
      <protection locked="0"/>
    </xf>
    <xf numFmtId="0" fontId="0" fillId="0" borderId="86" xfId="0" applyFont="1" applyBorder="1" applyAlignment="1" applyProtection="1">
      <alignment horizontal="center"/>
      <protection locked="0"/>
    </xf>
    <xf numFmtId="0" fontId="0" fillId="0" borderId="84" xfId="0" applyFont="1" applyFill="1" applyBorder="1" applyAlignment="1">
      <alignment horizontal="center" vertical="center"/>
    </xf>
    <xf numFmtId="0" fontId="0" fillId="0" borderId="108" xfId="0" applyFont="1" applyFill="1" applyBorder="1" applyAlignment="1" applyProtection="1">
      <alignment horizontal="center"/>
      <protection locked="0"/>
    </xf>
    <xf numFmtId="331" fontId="8" fillId="0" borderId="59" xfId="4339" applyNumberFormat="1" applyFont="1" applyFill="1" applyBorder="1" applyAlignment="1">
      <alignment horizontal="right"/>
    </xf>
    <xf numFmtId="0" fontId="15" fillId="59" borderId="115" xfId="0" applyFont="1" applyFill="1" applyBorder="1" applyAlignment="1" applyProtection="1">
      <alignment horizontal="center"/>
      <protection locked="0"/>
    </xf>
    <xf numFmtId="164" fontId="0" fillId="0" borderId="118" xfId="4" applyNumberFormat="1" applyFont="1" applyFill="1" applyBorder="1"/>
    <xf numFmtId="164" fontId="0" fillId="0" borderId="112" xfId="4" applyNumberFormat="1" applyFont="1" applyFill="1" applyBorder="1"/>
    <xf numFmtId="331" fontId="0" fillId="0" borderId="53" xfId="4339" applyNumberFormat="1" applyFont="1" applyFill="1" applyBorder="1"/>
    <xf numFmtId="164" fontId="0" fillId="0" borderId="72" xfId="0" applyNumberFormat="1" applyFont="1" applyFill="1" applyBorder="1"/>
    <xf numFmtId="0" fontId="15" fillId="59" borderId="114" xfId="0" applyFont="1" applyFill="1" applyBorder="1" applyAlignment="1" applyProtection="1">
      <alignment horizontal="center"/>
      <protection locked="0"/>
    </xf>
    <xf numFmtId="0" fontId="15" fillId="59" borderId="117" xfId="0" applyFont="1" applyFill="1" applyBorder="1" applyAlignment="1" applyProtection="1">
      <alignment horizontal="center"/>
      <protection locked="0"/>
    </xf>
    <xf numFmtId="164" fontId="0" fillId="0" borderId="118" xfId="4" applyNumberFormat="1" applyFont="1" applyFill="1" applyBorder="1" applyAlignment="1">
      <alignment horizontal="right"/>
    </xf>
    <xf numFmtId="164" fontId="0" fillId="0" borderId="112" xfId="4" applyNumberFormat="1" applyFont="1" applyFill="1" applyBorder="1" applyAlignment="1">
      <alignment horizontal="right"/>
    </xf>
    <xf numFmtId="331" fontId="0" fillId="0" borderId="116" xfId="0" applyNumberFormat="1" applyFont="1" applyFill="1" applyBorder="1" applyAlignment="1">
      <alignment horizontal="right"/>
    </xf>
    <xf numFmtId="331" fontId="0" fillId="0" borderId="118" xfId="0" applyNumberFormat="1" applyFont="1" applyFill="1" applyBorder="1" applyAlignment="1">
      <alignment horizontal="right"/>
    </xf>
    <xf numFmtId="331" fontId="0" fillId="0" borderId="59" xfId="0" applyNumberFormat="1" applyFont="1" applyFill="1" applyBorder="1" applyAlignment="1">
      <alignment horizontal="left" vertical="center"/>
    </xf>
    <xf numFmtId="37" fontId="8" fillId="0" borderId="90" xfId="4" applyNumberFormat="1" applyFont="1" applyFill="1" applyBorder="1"/>
    <xf numFmtId="37" fontId="8" fillId="0" borderId="99" xfId="4" applyNumberFormat="1" applyFont="1" applyFill="1" applyBorder="1"/>
    <xf numFmtId="331" fontId="8" fillId="0" borderId="64" xfId="4339" applyNumberFormat="1" applyFont="1" applyFill="1" applyBorder="1"/>
    <xf numFmtId="331" fontId="8" fillId="0" borderId="96" xfId="4339" applyNumberFormat="1" applyFont="1" applyFill="1" applyBorder="1"/>
    <xf numFmtId="331" fontId="8" fillId="0" borderId="90" xfId="4339" applyNumberFormat="1" applyFont="1" applyFill="1" applyBorder="1"/>
    <xf numFmtId="331" fontId="8" fillId="0" borderId="99" xfId="4339" applyNumberFormat="1" applyFont="1" applyFill="1" applyBorder="1"/>
    <xf numFmtId="331" fontId="8" fillId="0" borderId="91" xfId="4339" applyNumberFormat="1" applyFont="1" applyFill="1" applyBorder="1"/>
    <xf numFmtId="331" fontId="8" fillId="0" borderId="21" xfId="4339" applyNumberFormat="1" applyFont="1" applyFill="1" applyBorder="1"/>
    <xf numFmtId="3" fontId="0" fillId="0" borderId="21" xfId="0" applyNumberFormat="1" applyFont="1" applyFill="1" applyBorder="1" applyAlignment="1">
      <alignment horizontal="right"/>
    </xf>
    <xf numFmtId="3" fontId="0" fillId="0" borderId="89" xfId="0" applyNumberFormat="1" applyFont="1" applyFill="1" applyBorder="1" applyAlignment="1">
      <alignment horizontal="right"/>
    </xf>
    <xf numFmtId="3" fontId="0" fillId="0" borderId="63" xfId="0" applyNumberFormat="1" applyFont="1" applyFill="1" applyBorder="1" applyAlignment="1">
      <alignment horizontal="right"/>
    </xf>
    <xf numFmtId="0" fontId="0" fillId="56" borderId="121" xfId="0" applyFont="1" applyFill="1" applyBorder="1" applyAlignment="1">
      <alignment horizontal="center" vertical="center"/>
    </xf>
    <xf numFmtId="0" fontId="0" fillId="56" borderId="112" xfId="0" applyFont="1" applyFill="1" applyBorder="1" applyAlignment="1">
      <alignment horizontal="center" vertical="center"/>
    </xf>
    <xf numFmtId="9" fontId="0" fillId="0" borderId="112" xfId="3458" applyFont="1" applyFill="1" applyBorder="1" applyAlignment="1"/>
    <xf numFmtId="0" fontId="0" fillId="56" borderId="123" xfId="0" applyFont="1" applyFill="1" applyBorder="1" applyAlignment="1">
      <alignment horizontal="center" vertical="center"/>
    </xf>
    <xf numFmtId="331" fontId="0" fillId="0" borderId="112" xfId="4339" applyNumberFormat="1" applyFont="1" applyFill="1" applyBorder="1" applyAlignment="1"/>
    <xf numFmtId="164" fontId="0" fillId="12" borderId="112" xfId="4" applyNumberFormat="1" applyFont="1" applyFill="1" applyBorder="1" applyAlignment="1">
      <alignment horizontal="right"/>
    </xf>
    <xf numFmtId="37" fontId="0" fillId="12" borderId="95" xfId="0" applyNumberFormat="1" applyFont="1" applyFill="1" applyBorder="1"/>
    <xf numFmtId="37" fontId="0" fillId="12" borderId="113" xfId="0" applyNumberFormat="1" applyFont="1" applyFill="1" applyBorder="1"/>
    <xf numFmtId="37" fontId="0" fillId="12" borderId="112" xfId="0" applyNumberFormat="1" applyFont="1" applyFill="1" applyBorder="1" applyAlignment="1">
      <alignment horizontal="right"/>
    </xf>
    <xf numFmtId="330" fontId="0" fillId="0" borderId="59" xfId="0" applyNumberFormat="1" applyFont="1" applyFill="1" applyBorder="1" applyAlignment="1"/>
    <xf numFmtId="331" fontId="0" fillId="0" borderId="53" xfId="4339" applyNumberFormat="1" applyFont="1" applyFill="1" applyBorder="1" applyAlignment="1">
      <alignment vertical="center"/>
    </xf>
    <xf numFmtId="330" fontId="0" fillId="0" borderId="53" xfId="0" applyNumberFormat="1" applyFont="1" applyFill="1" applyBorder="1"/>
    <xf numFmtId="330" fontId="0" fillId="0" borderId="59" xfId="0" applyNumberFormat="1" applyFont="1" applyFill="1" applyBorder="1" applyAlignment="1">
      <alignment horizontal="right"/>
    </xf>
    <xf numFmtId="37" fontId="0" fillId="0" borderId="64" xfId="0" applyNumberFormat="1" applyFont="1" applyFill="1" applyBorder="1"/>
    <xf numFmtId="37" fontId="0" fillId="0" borderId="53" xfId="0" applyNumberFormat="1" applyFont="1" applyFill="1" applyBorder="1"/>
    <xf numFmtId="37" fontId="0" fillId="0" borderId="38" xfId="0" applyNumberFormat="1" applyFont="1" applyFill="1" applyBorder="1"/>
    <xf numFmtId="330" fontId="0" fillId="0" borderId="38" xfId="0" applyNumberFormat="1" applyFont="1" applyFill="1" applyBorder="1"/>
    <xf numFmtId="331" fontId="0" fillId="0" borderId="21" xfId="0" applyNumberFormat="1" applyFont="1" applyFill="1" applyBorder="1"/>
    <xf numFmtId="9" fontId="0" fillId="0" borderId="0" xfId="0" applyNumberFormat="1" applyFont="1" applyFill="1" applyBorder="1"/>
    <xf numFmtId="331" fontId="8" fillId="0" borderId="59" xfId="4339" applyNumberFormat="1" applyFont="1" applyFill="1" applyBorder="1" applyAlignment="1">
      <alignment horizontal="center" vertical="center"/>
    </xf>
    <xf numFmtId="37" fontId="0" fillId="0" borderId="61" xfId="0" applyNumberFormat="1" applyFont="1" applyFill="1" applyBorder="1"/>
    <xf numFmtId="332" fontId="0" fillId="0" borderId="59" xfId="4" applyNumberFormat="1" applyFont="1" applyFill="1" applyBorder="1"/>
    <xf numFmtId="332" fontId="0" fillId="0" borderId="59" xfId="0" applyNumberFormat="1" applyFont="1" applyFill="1" applyBorder="1"/>
    <xf numFmtId="37" fontId="0" fillId="0" borderId="59" xfId="0" applyNumberFormat="1" applyFont="1" applyFill="1" applyBorder="1"/>
    <xf numFmtId="3" fontId="0" fillId="0" borderId="53" xfId="0" applyNumberFormat="1" applyFont="1" applyFill="1" applyBorder="1" applyAlignment="1"/>
    <xf numFmtId="3" fontId="0" fillId="0" borderId="59" xfId="0" applyNumberFormat="1" applyFont="1" applyFill="1" applyBorder="1" applyAlignment="1"/>
    <xf numFmtId="37" fontId="0" fillId="12" borderId="118" xfId="0" applyNumberFormat="1" applyFont="1" applyFill="1" applyBorder="1"/>
    <xf numFmtId="37" fontId="0" fillId="0" borderId="112" xfId="0" applyNumberFormat="1" applyFont="1" applyBorder="1" applyAlignment="1">
      <alignment horizontal="right"/>
    </xf>
    <xf numFmtId="331" fontId="0" fillId="0" borderId="38" xfId="0" applyNumberFormat="1" applyFont="1" applyBorder="1"/>
    <xf numFmtId="331" fontId="0" fillId="12" borderId="72" xfId="0" applyNumberFormat="1" applyFont="1" applyFill="1" applyBorder="1"/>
    <xf numFmtId="331" fontId="0" fillId="0" borderId="54" xfId="0" applyNumberFormat="1" applyFont="1" applyBorder="1"/>
    <xf numFmtId="37" fontId="0" fillId="0" borderId="91" xfId="0" applyNumberFormat="1" applyFont="1" applyBorder="1" applyAlignment="1">
      <alignment horizontal="right"/>
    </xf>
    <xf numFmtId="330" fontId="0" fillId="0" borderId="63" xfId="0" applyNumberFormat="1" applyFont="1" applyFill="1" applyBorder="1" applyAlignment="1">
      <alignment horizontal="right"/>
    </xf>
    <xf numFmtId="330" fontId="0" fillId="0" borderId="54" xfId="0" applyNumberFormat="1" applyFont="1" applyFill="1" applyBorder="1"/>
    <xf numFmtId="330" fontId="0" fillId="0" borderId="91" xfId="0" applyNumberFormat="1" applyFont="1" applyFill="1" applyBorder="1" applyAlignment="1">
      <alignment horizontal="right"/>
    </xf>
    <xf numFmtId="331" fontId="0" fillId="0" borderId="120" xfId="4339" applyNumberFormat="1" applyFont="1" applyFill="1" applyBorder="1" applyAlignment="1">
      <alignment vertical="center"/>
    </xf>
    <xf numFmtId="331" fontId="0" fillId="0" borderId="113" xfId="4339" applyNumberFormat="1" applyFont="1" applyFill="1" applyBorder="1" applyAlignment="1">
      <alignment vertical="center"/>
    </xf>
    <xf numFmtId="331" fontId="0" fillId="0" borderId="52" xfId="0" applyNumberFormat="1" applyFont="1" applyBorder="1"/>
    <xf numFmtId="3" fontId="0" fillId="0" borderId="113" xfId="0" applyNumberFormat="1" applyFont="1" applyBorder="1" applyAlignment="1"/>
    <xf numFmtId="3" fontId="0" fillId="0" borderId="112" xfId="0" applyNumberFormat="1" applyFont="1" applyBorder="1" applyAlignment="1"/>
    <xf numFmtId="330" fontId="0" fillId="0" borderId="112" xfId="0" applyNumberFormat="1" applyFont="1" applyFill="1" applyBorder="1" applyAlignment="1"/>
    <xf numFmtId="332" fontId="8" fillId="0" borderId="112" xfId="0" applyNumberFormat="1" applyFont="1" applyFill="1" applyBorder="1" applyAlignment="1">
      <alignment horizontal="center" vertical="center"/>
    </xf>
    <xf numFmtId="332" fontId="0" fillId="0" borderId="112" xfId="4" applyNumberFormat="1" applyFont="1" applyFill="1" applyBorder="1"/>
    <xf numFmtId="331" fontId="8" fillId="0" borderId="112" xfId="4339" applyNumberFormat="1" applyFont="1" applyFill="1" applyBorder="1" applyAlignment="1">
      <alignment horizontal="center"/>
    </xf>
    <xf numFmtId="331" fontId="8" fillId="0" borderId="112" xfId="4339" applyNumberFormat="1" applyFont="1" applyFill="1" applyBorder="1" applyAlignment="1">
      <alignment horizontal="center" vertical="center"/>
    </xf>
    <xf numFmtId="331" fontId="0" fillId="0" borderId="112" xfId="4339" applyNumberFormat="1" applyFont="1" applyFill="1" applyBorder="1"/>
    <xf numFmtId="331" fontId="8" fillId="0" borderId="63" xfId="4339" applyNumberFormat="1" applyFont="1" applyFill="1" applyBorder="1" applyAlignment="1">
      <alignment horizontal="center"/>
    </xf>
    <xf numFmtId="331" fontId="8" fillId="0" borderId="62" xfId="4339" applyNumberFormat="1" applyFont="1" applyFill="1" applyBorder="1" applyAlignment="1">
      <alignment horizontal="right" vertical="center"/>
    </xf>
    <xf numFmtId="37" fontId="0" fillId="12" borderId="62" xfId="0" applyNumberFormat="1" applyFont="1" applyFill="1" applyBorder="1"/>
    <xf numFmtId="332" fontId="0" fillId="0" borderId="112" xfId="0" applyNumberFormat="1" applyFont="1" applyFill="1" applyBorder="1"/>
    <xf numFmtId="330" fontId="0" fillId="0" borderId="112" xfId="4" applyNumberFormat="1" applyFont="1" applyFill="1" applyBorder="1"/>
    <xf numFmtId="330" fontId="0" fillId="12" borderId="125" xfId="4" applyNumberFormat="1" applyFont="1" applyFill="1" applyBorder="1"/>
    <xf numFmtId="330" fontId="0" fillId="12" borderId="113" xfId="4" applyNumberFormat="1" applyFont="1" applyFill="1" applyBorder="1"/>
    <xf numFmtId="330" fontId="0" fillId="12" borderId="126" xfId="4" applyNumberFormat="1" applyFont="1" applyFill="1" applyBorder="1"/>
    <xf numFmtId="164" fontId="251" fillId="0" borderId="49" xfId="1" applyNumberFormat="1" applyFont="1" applyFill="1" applyBorder="1"/>
    <xf numFmtId="3" fontId="0" fillId="0" borderId="0" xfId="0" applyNumberFormat="1"/>
    <xf numFmtId="5" fontId="251" fillId="61" borderId="112" xfId="1" applyNumberFormat="1" applyFont="1" applyFill="1" applyBorder="1"/>
    <xf numFmtId="5" fontId="251" fillId="61" borderId="1" xfId="1" applyNumberFormat="1" applyFont="1" applyFill="1" applyBorder="1"/>
    <xf numFmtId="164" fontId="251" fillId="61" borderId="1" xfId="1" applyNumberFormat="1" applyFont="1" applyFill="1" applyBorder="1"/>
    <xf numFmtId="5" fontId="253" fillId="0" borderId="112" xfId="1" applyNumberFormat="1" applyFont="1" applyFill="1" applyBorder="1"/>
    <xf numFmtId="9" fontId="251" fillId="0" borderId="111" xfId="2" applyFont="1" applyBorder="1"/>
    <xf numFmtId="9" fontId="251" fillId="61" borderId="0" xfId="2" applyFont="1" applyFill="1" applyBorder="1"/>
    <xf numFmtId="0" fontId="0" fillId="61" borderId="111" xfId="0" applyFill="1" applyBorder="1"/>
    <xf numFmtId="0" fontId="0" fillId="0" borderId="0" xfId="0" quotePrefix="1" applyAlignment="1">
      <alignment horizontal="right"/>
    </xf>
    <xf numFmtId="331" fontId="0" fillId="0" borderId="95" xfId="0" applyNumberFormat="1" applyFont="1" applyFill="1" applyBorder="1" applyAlignment="1">
      <alignment horizontal="right" vertical="center"/>
    </xf>
    <xf numFmtId="331" fontId="0" fillId="0" borderId="64" xfId="0" applyNumberFormat="1" applyFont="1" applyFill="1" applyBorder="1" applyAlignment="1">
      <alignment horizontal="right" vertical="center"/>
    </xf>
    <xf numFmtId="331" fontId="0" fillId="0" borderId="96" xfId="0" applyNumberFormat="1" applyFont="1" applyFill="1" applyBorder="1" applyAlignment="1">
      <alignment horizontal="right" vertical="center"/>
    </xf>
    <xf numFmtId="164" fontId="0" fillId="0" borderId="95" xfId="4" applyNumberFormat="1" applyFont="1" applyFill="1" applyBorder="1" applyAlignment="1">
      <alignment horizontal="right" vertical="center"/>
    </xf>
    <xf numFmtId="164" fontId="8" fillId="0" borderId="64" xfId="4" applyNumberFormat="1" applyFont="1" applyFill="1" applyBorder="1" applyAlignment="1">
      <alignment horizontal="right" vertical="center"/>
    </xf>
    <xf numFmtId="164" fontId="8" fillId="0" borderId="96" xfId="4" applyNumberFormat="1" applyFont="1" applyFill="1" applyBorder="1" applyAlignment="1">
      <alignment horizontal="right" vertical="center"/>
    </xf>
    <xf numFmtId="0" fontId="0" fillId="0" borderId="91" xfId="0" applyFont="1" applyFill="1" applyBorder="1" applyAlignment="1">
      <alignment horizontal="center" vertical="center" wrapText="1"/>
    </xf>
    <xf numFmtId="0" fontId="0" fillId="0" borderId="74" xfId="0" applyFont="1" applyBorder="1" applyAlignment="1"/>
    <xf numFmtId="0" fontId="0" fillId="0" borderId="75" xfId="0" applyFont="1" applyBorder="1" applyAlignment="1"/>
    <xf numFmtId="5" fontId="245" fillId="0" borderId="63" xfId="1" applyNumberFormat="1" applyFont="1" applyFill="1" applyBorder="1"/>
    <xf numFmtId="5" fontId="245" fillId="0" borderId="112" xfId="1" applyNumberFormat="1" applyFont="1" applyFill="1" applyBorder="1"/>
    <xf numFmtId="190" fontId="251" fillId="0" borderId="111" xfId="2" applyNumberFormat="1" applyFont="1" applyBorder="1"/>
    <xf numFmtId="0" fontId="245" fillId="54" borderId="59" xfId="0" applyFont="1" applyFill="1" applyBorder="1" applyAlignment="1">
      <alignment horizontal="center"/>
    </xf>
    <xf numFmtId="0" fontId="245" fillId="54" borderId="112" xfId="0" applyFont="1" applyFill="1" applyBorder="1" applyAlignment="1">
      <alignment horizontal="center"/>
    </xf>
    <xf numFmtId="0" fontId="0" fillId="0" borderId="112" xfId="0" applyBorder="1" applyAlignment="1">
      <alignment horizontal="left"/>
    </xf>
    <xf numFmtId="0" fontId="245" fillId="0" borderId="112" xfId="0" applyFont="1" applyFill="1" applyBorder="1" applyAlignment="1">
      <alignment horizontal="left"/>
    </xf>
    <xf numFmtId="190" fontId="0" fillId="0" borderId="111" xfId="2" applyNumberFormat="1" applyFont="1" applyBorder="1"/>
    <xf numFmtId="5" fontId="251" fillId="61" borderId="0" xfId="2" applyNumberFormat="1" applyFont="1" applyFill="1" applyBorder="1"/>
    <xf numFmtId="0" fontId="253" fillId="0" borderId="0" xfId="0" applyFont="1" applyFill="1" applyBorder="1" applyAlignment="1">
      <alignment horizontal="center"/>
    </xf>
    <xf numFmtId="0" fontId="251" fillId="0" borderId="0" xfId="0" quotePrefix="1" applyFont="1"/>
    <xf numFmtId="5" fontId="251" fillId="61" borderId="63" xfId="1" applyNumberFormat="1" applyFont="1" applyFill="1" applyBorder="1"/>
    <xf numFmtId="164" fontId="251" fillId="61" borderId="62" xfId="1" applyNumberFormat="1" applyFont="1" applyFill="1" applyBorder="1"/>
    <xf numFmtId="5" fontId="251" fillId="61" borderId="123" xfId="1" applyNumberFormat="1" applyFont="1" applyFill="1" applyBorder="1"/>
    <xf numFmtId="5" fontId="251" fillId="61" borderId="127" xfId="1" applyNumberFormat="1" applyFont="1" applyFill="1" applyBorder="1" applyAlignment="1">
      <alignment horizontal="left" indent="1"/>
    </xf>
    <xf numFmtId="164" fontId="251" fillId="61" borderId="62" xfId="1" applyNumberFormat="1" applyFont="1" applyFill="1" applyBorder="1" applyAlignment="1">
      <alignment horizontal="left" indent="1"/>
    </xf>
    <xf numFmtId="5" fontId="251" fillId="61" borderId="123" xfId="1" applyNumberFormat="1" applyFont="1" applyFill="1" applyBorder="1" applyAlignment="1">
      <alignment horizontal="left" indent="1"/>
    </xf>
    <xf numFmtId="5" fontId="251" fillId="61" borderId="112" xfId="1" applyNumberFormat="1" applyFont="1" applyFill="1" applyBorder="1" applyAlignment="1">
      <alignment horizontal="left" indent="1"/>
    </xf>
    <xf numFmtId="5" fontId="251" fillId="61" borderId="0" xfId="2" applyNumberFormat="1" applyFont="1" applyFill="1" applyBorder="1" applyAlignment="1">
      <alignment horizontal="left" indent="1"/>
    </xf>
    <xf numFmtId="331" fontId="0" fillId="0" borderId="119" xfId="4339" applyNumberFormat="1" applyFont="1" applyFill="1" applyBorder="1" applyAlignment="1"/>
    <xf numFmtId="331" fontId="0" fillId="0" borderId="125" xfId="4339" applyNumberFormat="1" applyFont="1" applyFill="1" applyBorder="1" applyAlignment="1"/>
    <xf numFmtId="331" fontId="0" fillId="0" borderId="113" xfId="4339" applyNumberFormat="1" applyFont="1" applyFill="1" applyBorder="1" applyAlignment="1"/>
    <xf numFmtId="331" fontId="0" fillId="0" borderId="128" xfId="4339" applyNumberFormat="1" applyFont="1" applyFill="1" applyBorder="1" applyAlignment="1"/>
    <xf numFmtId="331" fontId="0" fillId="0" borderId="118" xfId="4339" applyNumberFormat="1" applyFont="1" applyFill="1" applyBorder="1" applyAlignment="1"/>
    <xf numFmtId="164" fontId="0" fillId="12" borderId="63" xfId="4" applyNumberFormat="1" applyFont="1" applyFill="1" applyBorder="1" applyAlignment="1">
      <alignment horizontal="right"/>
    </xf>
    <xf numFmtId="331" fontId="0" fillId="0" borderId="124" xfId="4339" applyNumberFormat="1" applyFont="1" applyFill="1" applyBorder="1" applyAlignment="1"/>
    <xf numFmtId="331" fontId="0" fillId="0" borderId="21" xfId="4339" applyNumberFormat="1" applyFont="1" applyFill="1" applyBorder="1" applyAlignment="1"/>
    <xf numFmtId="0" fontId="0" fillId="0" borderId="59" xfId="0" applyFont="1" applyBorder="1" applyAlignment="1">
      <alignment wrapText="1"/>
    </xf>
    <xf numFmtId="5" fontId="2" fillId="0" borderId="63" xfId="1" applyNumberFormat="1" applyFont="1" applyFill="1" applyBorder="1"/>
    <xf numFmtId="164" fontId="251" fillId="53" borderId="1" xfId="1" applyNumberFormat="1" applyFont="1" applyFill="1" applyBorder="1"/>
    <xf numFmtId="190" fontId="253" fillId="0" borderId="0" xfId="2" applyNumberFormat="1" applyFont="1" applyFill="1" applyBorder="1" applyAlignment="1">
      <alignment horizontal="center"/>
    </xf>
    <xf numFmtId="5" fontId="251" fillId="61" borderId="59" xfId="1" applyNumberFormat="1" applyFont="1" applyFill="1" applyBorder="1"/>
    <xf numFmtId="9" fontId="0" fillId="0" borderId="61" xfId="3458" applyFont="1" applyFill="1" applyBorder="1" applyAlignment="1"/>
    <xf numFmtId="164" fontId="0" fillId="12" borderId="61" xfId="4" applyNumberFormat="1" applyFont="1" applyFill="1" applyBorder="1" applyAlignment="1">
      <alignment horizontal="right"/>
    </xf>
    <xf numFmtId="0" fontId="0" fillId="56" borderId="130" xfId="0" applyFont="1" applyFill="1" applyBorder="1" applyAlignment="1">
      <alignment horizontal="center" vertical="center"/>
    </xf>
    <xf numFmtId="331" fontId="0" fillId="0" borderId="60"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53" xfId="4339" applyNumberFormat="1" applyFont="1" applyFill="1" applyBorder="1" applyAlignment="1"/>
    <xf numFmtId="331" fontId="0" fillId="0" borderId="61" xfId="4339" applyNumberFormat="1" applyFont="1" applyFill="1" applyBorder="1" applyAlignment="1"/>
    <xf numFmtId="0" fontId="0" fillId="54" borderId="50" xfId="0" applyFont="1" applyFill="1" applyBorder="1" applyAlignment="1">
      <alignment horizontal="center"/>
    </xf>
    <xf numFmtId="0" fontId="0" fillId="54" borderId="1" xfId="0" applyFont="1" applyFill="1" applyBorder="1" applyAlignment="1">
      <alignment horizontal="center"/>
    </xf>
    <xf numFmtId="0" fontId="0" fillId="54" borderId="49" xfId="0" applyFont="1" applyFill="1" applyBorder="1" applyAlignment="1">
      <alignment horizontal="center"/>
    </xf>
    <xf numFmtId="0" fontId="251" fillId="0" borderId="49" xfId="0" applyFont="1" applyFill="1" applyBorder="1" applyAlignment="1">
      <alignment horizontal="left"/>
    </xf>
    <xf numFmtId="9" fontId="0" fillId="53" borderId="0" xfId="2" applyFont="1" applyFill="1"/>
    <xf numFmtId="0" fontId="0" fillId="54" borderId="63" xfId="0" applyFont="1" applyFill="1" applyBorder="1" applyAlignment="1">
      <alignment horizontal="center"/>
    </xf>
    <xf numFmtId="0" fontId="0" fillId="54" borderId="112" xfId="0" applyFont="1" applyFill="1" applyBorder="1" applyAlignment="1">
      <alignment horizontal="center"/>
    </xf>
    <xf numFmtId="0" fontId="255" fillId="0" borderId="61" xfId="4338" applyFont="1" applyBorder="1" applyAlignment="1">
      <alignment horizontal="left"/>
    </xf>
    <xf numFmtId="0" fontId="8" fillId="0" borderId="61" xfId="4338" applyFont="1" applyBorder="1" applyAlignment="1">
      <alignment horizontal="left"/>
    </xf>
    <xf numFmtId="164" fontId="251" fillId="0" borderId="50" xfId="1" applyNumberFormat="1" applyFont="1" applyFill="1" applyBorder="1"/>
    <xf numFmtId="9" fontId="251" fillId="61" borderId="111" xfId="2" applyFont="1" applyFill="1" applyBorder="1"/>
    <xf numFmtId="331" fontId="244" fillId="0" borderId="59" xfId="4339" applyNumberFormat="1" applyFont="1" applyFill="1" applyBorder="1"/>
    <xf numFmtId="331" fontId="244" fillId="0" borderId="89" xfId="4339" applyNumberFormat="1" applyFont="1" applyFill="1" applyBorder="1"/>
    <xf numFmtId="331" fontId="244" fillId="0" borderId="92" xfId="4339" applyNumberFormat="1" applyFont="1" applyFill="1" applyBorder="1"/>
    <xf numFmtId="331" fontId="244" fillId="0" borderId="59" xfId="0" applyNumberFormat="1" applyFont="1" applyFill="1" applyBorder="1" applyAlignment="1">
      <alignment horizontal="right"/>
    </xf>
    <xf numFmtId="10" fontId="251" fillId="0" borderId="0" xfId="2" applyNumberFormat="1" applyFont="1"/>
    <xf numFmtId="5" fontId="244" fillId="0" borderId="0" xfId="0" applyNumberFormat="1" applyFont="1"/>
    <xf numFmtId="331" fontId="8" fillId="0" borderId="85" xfId="4339" applyNumberFormat="1" applyFont="1" applyFill="1" applyBorder="1"/>
    <xf numFmtId="331" fontId="8" fillId="0" borderId="92" xfId="4339" applyNumberFormat="1" applyFont="1" applyFill="1" applyBorder="1"/>
    <xf numFmtId="164" fontId="8" fillId="0" borderId="63" xfId="4" applyNumberFormat="1" applyFont="1" applyFill="1" applyBorder="1" applyAlignment="1">
      <alignment horizontal="right" vertical="center"/>
    </xf>
    <xf numFmtId="37" fontId="269" fillId="0" borderId="59" xfId="4" applyNumberFormat="1" applyFont="1" applyFill="1" applyBorder="1"/>
    <xf numFmtId="37" fontId="269" fillId="0" borderId="91" xfId="4" applyNumberFormat="1" applyFont="1" applyFill="1" applyBorder="1"/>
    <xf numFmtId="331" fontId="269" fillId="0" borderId="64" xfId="4339" applyNumberFormat="1" applyFont="1" applyFill="1" applyBorder="1"/>
    <xf numFmtId="190" fontId="245" fillId="0" borderId="131" xfId="2" applyNumberFormat="1" applyFont="1" applyFill="1" applyBorder="1"/>
    <xf numFmtId="5" fontId="251" fillId="0" borderId="64" xfId="1" applyNumberFormat="1" applyFont="1" applyFill="1" applyBorder="1"/>
    <xf numFmtId="5" fontId="251" fillId="0" borderId="52" xfId="1" applyNumberFormat="1" applyFont="1" applyFill="1" applyBorder="1"/>
    <xf numFmtId="5" fontId="251" fillId="53" borderId="61" xfId="1" applyNumberFormat="1" applyFont="1" applyFill="1" applyBorder="1"/>
    <xf numFmtId="5" fontId="251" fillId="53" borderId="63" xfId="1" applyNumberFormat="1" applyFont="1" applyFill="1" applyBorder="1"/>
    <xf numFmtId="0" fontId="15" fillId="58" borderId="127" xfId="0" applyFont="1" applyFill="1" applyBorder="1" applyAlignment="1" applyProtection="1">
      <alignment horizontal="center"/>
      <protection locked="0"/>
    </xf>
    <xf numFmtId="0" fontId="15" fillId="58" borderId="61" xfId="0" applyFont="1" applyFill="1" applyBorder="1" applyAlignment="1" applyProtection="1">
      <alignment horizontal="center"/>
      <protection locked="0"/>
    </xf>
    <xf numFmtId="0" fontId="12" fillId="55" borderId="61" xfId="0" applyFont="1" applyFill="1" applyBorder="1" applyAlignment="1">
      <alignment horizontal="center"/>
    </xf>
    <xf numFmtId="0" fontId="12" fillId="55" borderId="127" xfId="0" applyFont="1" applyFill="1" applyBorder="1" applyAlignment="1">
      <alignment horizontal="center"/>
    </xf>
    <xf numFmtId="0" fontId="15" fillId="57" borderId="78" xfId="0" applyFont="1" applyFill="1" applyBorder="1" applyAlignment="1">
      <alignment horizontal="center" wrapText="1"/>
    </xf>
    <xf numFmtId="0" fontId="15" fillId="55" borderId="70" xfId="0" applyFont="1" applyFill="1" applyBorder="1" applyAlignment="1">
      <alignment horizontal="center"/>
    </xf>
    <xf numFmtId="0" fontId="15" fillId="55" borderId="71" xfId="0" applyFont="1" applyFill="1" applyBorder="1" applyAlignment="1">
      <alignment horizontal="center"/>
    </xf>
    <xf numFmtId="0" fontId="15" fillId="55" borderId="72" xfId="0" applyFont="1" applyFill="1" applyBorder="1" applyAlignment="1">
      <alignment horizontal="center"/>
    </xf>
    <xf numFmtId="0" fontId="15" fillId="57" borderId="102" xfId="0" applyFont="1" applyFill="1" applyBorder="1" applyAlignment="1">
      <alignment horizontal="center"/>
    </xf>
    <xf numFmtId="0" fontId="12" fillId="55" borderId="62" xfId="0" applyFont="1" applyFill="1" applyBorder="1" applyAlignment="1"/>
    <xf numFmtId="0" fontId="15" fillId="58" borderId="62" xfId="0" applyFont="1" applyFill="1" applyBorder="1" applyAlignment="1" applyProtection="1">
      <protection locked="0"/>
    </xf>
    <xf numFmtId="0" fontId="15" fillId="58" borderId="123" xfId="0" applyFont="1" applyFill="1" applyBorder="1" applyAlignment="1" applyProtection="1">
      <protection locked="0"/>
    </xf>
    <xf numFmtId="0" fontId="12" fillId="57" borderId="64" xfId="0" applyFont="1" applyFill="1" applyBorder="1" applyAlignment="1" applyProtection="1">
      <alignment readingOrder="1"/>
      <protection locked="0"/>
    </xf>
    <xf numFmtId="330" fontId="8" fillId="0" borderId="132" xfId="4" applyNumberFormat="1" applyFont="1" applyFill="1" applyBorder="1" applyAlignment="1">
      <alignment horizontal="center"/>
    </xf>
    <xf numFmtId="332" fontId="8" fillId="0" borderId="90" xfId="0" applyNumberFormat="1" applyFont="1" applyFill="1" applyBorder="1" applyAlignment="1">
      <alignment horizontal="center"/>
    </xf>
    <xf numFmtId="330" fontId="8" fillId="0" borderId="90" xfId="4" applyNumberFormat="1" applyFont="1" applyFill="1" applyBorder="1" applyAlignment="1">
      <alignment horizontal="center"/>
    </xf>
    <xf numFmtId="332" fontId="8" fillId="0" borderId="116" xfId="0" applyNumberFormat="1" applyFont="1" applyFill="1" applyBorder="1" applyAlignment="1">
      <alignment horizontal="center"/>
    </xf>
    <xf numFmtId="330" fontId="8" fillId="0" borderId="124" xfId="4" applyNumberFormat="1" applyFont="1" applyFill="1" applyBorder="1" applyAlignment="1">
      <alignment horizontal="center" vertical="center"/>
    </xf>
    <xf numFmtId="330" fontId="0" fillId="0" borderId="124" xfId="4" applyNumberFormat="1" applyFont="1" applyFill="1" applyBorder="1"/>
    <xf numFmtId="330" fontId="8" fillId="0" borderId="133" xfId="4" applyNumberFormat="1" applyFont="1" applyFill="1" applyBorder="1" applyAlignment="1">
      <alignment horizontal="center" vertical="center"/>
    </xf>
    <xf numFmtId="332" fontId="8" fillId="0" borderId="71" xfId="0" applyNumberFormat="1" applyFont="1" applyFill="1" applyBorder="1" applyAlignment="1">
      <alignment horizontal="center" vertical="center"/>
    </xf>
    <xf numFmtId="330" fontId="8" fillId="0" borderId="71" xfId="4" applyNumberFormat="1" applyFont="1" applyFill="1" applyBorder="1" applyAlignment="1">
      <alignment horizontal="center" vertical="center"/>
    </xf>
    <xf numFmtId="332" fontId="8" fillId="0" borderId="120" xfId="0" applyNumberFormat="1" applyFont="1" applyFill="1" applyBorder="1" applyAlignment="1">
      <alignment horizontal="center" vertical="center"/>
    </xf>
    <xf numFmtId="330" fontId="8" fillId="0" borderId="125" xfId="4" applyNumberFormat="1" applyFont="1" applyFill="1" applyBorder="1" applyAlignment="1">
      <alignment horizontal="center" vertical="center"/>
    </xf>
    <xf numFmtId="332" fontId="8" fillId="0" borderId="53" xfId="0" applyNumberFormat="1" applyFont="1" applyFill="1" applyBorder="1" applyAlignment="1">
      <alignment horizontal="center" vertical="center"/>
    </xf>
    <xf numFmtId="330" fontId="8" fillId="0" borderId="53" xfId="4" applyNumberFormat="1" applyFont="1" applyFill="1" applyBorder="1" applyAlignment="1">
      <alignment horizontal="center" vertical="center"/>
    </xf>
    <xf numFmtId="332" fontId="8" fillId="0" borderId="113" xfId="0" applyNumberFormat="1" applyFont="1" applyFill="1" applyBorder="1" applyAlignment="1">
      <alignment horizontal="center" vertical="center"/>
    </xf>
    <xf numFmtId="330" fontId="8" fillId="0" borderId="128" xfId="4" applyNumberFormat="1" applyFont="1" applyFill="1" applyBorder="1" applyAlignment="1">
      <alignment horizontal="center" vertical="center"/>
    </xf>
    <xf numFmtId="332" fontId="8" fillId="0" borderId="21" xfId="0" applyNumberFormat="1" applyFont="1" applyFill="1" applyBorder="1" applyAlignment="1">
      <alignment horizontal="center" vertical="center"/>
    </xf>
    <xf numFmtId="330" fontId="8" fillId="0" borderId="21" xfId="4" applyNumberFormat="1" applyFont="1" applyFill="1" applyBorder="1" applyAlignment="1">
      <alignment horizontal="center" vertical="center"/>
    </xf>
    <xf numFmtId="332" fontId="8" fillId="0" borderId="118" xfId="0" applyNumberFormat="1" applyFont="1" applyFill="1" applyBorder="1" applyAlignment="1">
      <alignment horizontal="center" vertical="center"/>
    </xf>
    <xf numFmtId="0" fontId="0" fillId="56" borderId="134" xfId="0" applyFont="1" applyFill="1" applyBorder="1" applyAlignment="1">
      <alignment horizontal="center" vertical="center"/>
    </xf>
    <xf numFmtId="0" fontId="0" fillId="56" borderId="135" xfId="0" applyFont="1" applyFill="1" applyBorder="1" applyAlignment="1">
      <alignment horizontal="center" vertical="center"/>
    </xf>
    <xf numFmtId="0" fontId="0" fillId="56" borderId="21" xfId="0" applyFont="1" applyFill="1" applyBorder="1" applyAlignment="1">
      <alignment horizontal="center" vertical="center"/>
    </xf>
    <xf numFmtId="0" fontId="0" fillId="56" borderId="118" xfId="0" applyFont="1" applyFill="1" applyBorder="1" applyAlignment="1">
      <alignment horizontal="center" vertical="center"/>
    </xf>
    <xf numFmtId="0" fontId="0" fillId="55" borderId="64" xfId="0" applyFont="1" applyFill="1" applyBorder="1" applyAlignment="1" applyProtection="1">
      <alignment horizontal="center" wrapText="1" readingOrder="1"/>
      <protection locked="0"/>
    </xf>
    <xf numFmtId="0" fontId="15" fillId="55" borderId="21" xfId="0" applyFont="1" applyFill="1" applyBorder="1" applyAlignment="1" applyProtection="1">
      <alignment horizontal="left" wrapText="1" readingOrder="1"/>
      <protection locked="0"/>
    </xf>
    <xf numFmtId="331" fontId="8" fillId="63" borderId="68" xfId="0" applyNumberFormat="1" applyFont="1" applyFill="1" applyBorder="1" applyAlignment="1">
      <alignment horizontal="right"/>
    </xf>
    <xf numFmtId="331" fontId="8" fillId="63" borderId="68" xfId="4339" applyNumberFormat="1" applyFont="1" applyFill="1" applyBorder="1"/>
    <xf numFmtId="331" fontId="8" fillId="63" borderId="75" xfId="4339" applyNumberFormat="1" applyFont="1" applyFill="1" applyBorder="1"/>
    <xf numFmtId="164" fontId="0" fillId="63" borderId="107" xfId="4" applyNumberFormat="1" applyFont="1" applyFill="1" applyBorder="1"/>
    <xf numFmtId="164" fontId="0" fillId="63" borderId="117" xfId="4" applyNumberFormat="1" applyFont="1" applyFill="1" applyBorder="1"/>
    <xf numFmtId="0" fontId="0" fillId="12" borderId="21" xfId="0" applyFont="1" applyFill="1" applyBorder="1" applyAlignment="1" applyProtection="1">
      <alignment readingOrder="1"/>
      <protection locked="0"/>
    </xf>
    <xf numFmtId="330" fontId="0" fillId="12" borderId="38" xfId="4" applyNumberFormat="1" applyFont="1" applyFill="1" applyBorder="1"/>
    <xf numFmtId="190" fontId="251" fillId="0" borderId="0" xfId="2" applyNumberFormat="1" applyFont="1" applyFill="1" applyBorder="1" applyAlignment="1">
      <alignment horizontal="center"/>
    </xf>
    <xf numFmtId="5" fontId="251" fillId="0" borderId="0" xfId="0" applyNumberFormat="1" applyFont="1" applyAlignment="1">
      <alignment horizontal="center"/>
    </xf>
    <xf numFmtId="190" fontId="8" fillId="0" borderId="0" xfId="2" applyNumberFormat="1" applyFont="1"/>
    <xf numFmtId="331" fontId="8" fillId="0" borderId="53" xfId="4339" applyNumberFormat="1" applyFont="1" applyFill="1" applyBorder="1"/>
    <xf numFmtId="331" fontId="8" fillId="0" borderId="69" xfId="4339" applyNumberFormat="1" applyFont="1" applyFill="1" applyBorder="1"/>
    <xf numFmtId="3" fontId="0" fillId="0" borderId="0" xfId="0" applyNumberFormat="1" applyFont="1"/>
    <xf numFmtId="0" fontId="0" fillId="0" borderId="86" xfId="0" applyFont="1" applyFill="1" applyBorder="1" applyAlignment="1" applyProtection="1">
      <alignment horizontal="center"/>
      <protection locked="0"/>
    </xf>
    <xf numFmtId="331" fontId="257" fillId="0" borderId="64" xfId="4339" applyNumberFormat="1" applyFont="1" applyFill="1" applyBorder="1"/>
    <xf numFmtId="331" fontId="257" fillId="0" borderId="106" xfId="4339" applyNumberFormat="1" applyFont="1" applyFill="1" applyBorder="1"/>
    <xf numFmtId="9" fontId="0" fillId="53" borderId="111" xfId="2" applyFont="1" applyFill="1" applyBorder="1"/>
    <xf numFmtId="331" fontId="257" fillId="0" borderId="52" xfId="0" applyNumberFormat="1" applyFont="1" applyFill="1" applyBorder="1" applyAlignment="1">
      <alignment horizontal="right"/>
    </xf>
    <xf numFmtId="331" fontId="257" fillId="0" borderId="21" xfId="0" applyNumberFormat="1" applyFont="1" applyFill="1" applyBorder="1" applyAlignment="1">
      <alignment horizontal="right"/>
    </xf>
    <xf numFmtId="331" fontId="257" fillId="0" borderId="63" xfId="0" applyNumberFormat="1" applyFont="1" applyFill="1" applyBorder="1" applyAlignment="1">
      <alignment horizontal="left"/>
    </xf>
    <xf numFmtId="331" fontId="257" fillId="0" borderId="59" xfId="0" applyNumberFormat="1" applyFont="1" applyFill="1" applyBorder="1" applyAlignment="1">
      <alignment horizontal="right"/>
    </xf>
    <xf numFmtId="331" fontId="257" fillId="0" borderId="63" xfId="0" applyNumberFormat="1" applyFont="1" applyFill="1" applyBorder="1" applyAlignment="1">
      <alignment horizontal="right"/>
    </xf>
    <xf numFmtId="331" fontId="257" fillId="0" borderId="63" xfId="0" applyNumberFormat="1" applyFont="1" applyFill="1" applyBorder="1" applyAlignment="1">
      <alignment horizontal="right" vertical="center"/>
    </xf>
    <xf numFmtId="331" fontId="257" fillId="0" borderId="59" xfId="0" applyNumberFormat="1" applyFont="1" applyFill="1" applyBorder="1" applyAlignment="1">
      <alignment horizontal="right" vertical="center"/>
    </xf>
    <xf numFmtId="331" fontId="257" fillId="0" borderId="95" xfId="0" applyNumberFormat="1" applyFont="1" applyFill="1" applyBorder="1" applyAlignment="1">
      <alignment horizontal="right" vertical="center"/>
    </xf>
    <xf numFmtId="331" fontId="257" fillId="0" borderId="86" xfId="0" applyNumberFormat="1" applyFont="1" applyFill="1" applyBorder="1" applyAlignment="1">
      <alignment horizontal="right" vertical="center"/>
    </xf>
    <xf numFmtId="164" fontId="257" fillId="0" borderId="63" xfId="4" applyNumberFormat="1" applyFont="1" applyFill="1" applyBorder="1" applyAlignment="1">
      <alignment horizontal="right"/>
    </xf>
    <xf numFmtId="164" fontId="257" fillId="0" borderId="59" xfId="4" applyNumberFormat="1" applyFont="1" applyFill="1" applyBorder="1" applyAlignment="1">
      <alignment horizontal="right"/>
    </xf>
    <xf numFmtId="164" fontId="257" fillId="0" borderId="63" xfId="4" applyNumberFormat="1" applyFont="1" applyFill="1" applyBorder="1" applyAlignment="1">
      <alignment horizontal="right" vertical="center"/>
    </xf>
    <xf numFmtId="164" fontId="257" fillId="0" borderId="59" xfId="4" applyNumberFormat="1" applyFont="1" applyFill="1" applyBorder="1" applyAlignment="1">
      <alignment horizontal="right" vertical="center"/>
    </xf>
    <xf numFmtId="164" fontId="257" fillId="0" borderId="86" xfId="4" applyNumberFormat="1" applyFont="1" applyFill="1" applyBorder="1" applyAlignment="1">
      <alignment horizontal="right" vertical="center"/>
    </xf>
    <xf numFmtId="0" fontId="0" fillId="0" borderId="59" xfId="0" applyFont="1" applyBorder="1" applyAlignment="1" applyProtection="1">
      <alignment horizontal="center"/>
      <protection locked="0"/>
    </xf>
    <xf numFmtId="164" fontId="257" fillId="0" borderId="21" xfId="4" applyNumberFormat="1" applyFont="1" applyFill="1" applyBorder="1" applyAlignment="1">
      <alignment horizontal="right"/>
    </xf>
    <xf numFmtId="164" fontId="257" fillId="0" borderId="59" xfId="4" applyNumberFormat="1" applyFont="1" applyFill="1" applyBorder="1" applyAlignment="1">
      <alignment horizontal="center" vertical="center"/>
    </xf>
    <xf numFmtId="331" fontId="0" fillId="0" borderId="95" xfId="4339" applyNumberFormat="1" applyFont="1" applyFill="1" applyBorder="1"/>
    <xf numFmtId="331" fontId="8" fillId="0" borderId="95" xfId="4339" applyNumberFormat="1" applyFont="1" applyFill="1" applyBorder="1"/>
    <xf numFmtId="164" fontId="0" fillId="60" borderId="95" xfId="4" applyNumberFormat="1" applyFont="1" applyFill="1" applyBorder="1"/>
    <xf numFmtId="164" fontId="0" fillId="60" borderId="64" xfId="4" applyNumberFormat="1" applyFont="1" applyFill="1" applyBorder="1"/>
    <xf numFmtId="164" fontId="0" fillId="60" borderId="96" xfId="4" applyNumberFormat="1" applyFont="1" applyFill="1" applyBorder="1"/>
    <xf numFmtId="0" fontId="257" fillId="0" borderId="68" xfId="0" applyFont="1" applyBorder="1" applyAlignment="1">
      <alignment horizontal="center" vertical="center"/>
    </xf>
    <xf numFmtId="44" fontId="0" fillId="0" borderId="0" xfId="0" applyNumberFormat="1" applyFont="1"/>
    <xf numFmtId="333" fontId="0" fillId="0" borderId="59" xfId="0" applyNumberFormat="1" applyFont="1" applyFill="1" applyBorder="1"/>
    <xf numFmtId="333" fontId="0" fillId="0" borderId="112" xfId="0" applyNumberFormat="1" applyFont="1" applyFill="1" applyBorder="1"/>
    <xf numFmtId="44" fontId="0" fillId="0" borderId="0" xfId="0" applyNumberFormat="1" applyFont="1" applyFill="1" applyBorder="1"/>
    <xf numFmtId="0" fontId="251" fillId="0" borderId="60" xfId="0" applyFont="1" applyBorder="1" applyAlignment="1">
      <alignment horizontal="center"/>
    </xf>
    <xf numFmtId="9" fontId="2" fillId="0" borderId="0" xfId="2" applyFont="1" applyFill="1" applyBorder="1" applyAlignment="1">
      <alignment horizontal="center"/>
    </xf>
    <xf numFmtId="164" fontId="2" fillId="0" borderId="0" xfId="0" applyNumberFormat="1" applyFont="1"/>
    <xf numFmtId="331" fontId="0" fillId="0" borderId="113" xfId="0" applyNumberFormat="1" applyFont="1" applyBorder="1"/>
    <xf numFmtId="330" fontId="0" fillId="0" borderId="71" xfId="0" applyNumberFormat="1" applyFont="1" applyFill="1" applyBorder="1"/>
    <xf numFmtId="331" fontId="0" fillId="0" borderId="71" xfId="4339" applyNumberFormat="1" applyFont="1" applyFill="1" applyBorder="1" applyAlignment="1">
      <alignment vertical="center"/>
    </xf>
    <xf numFmtId="331" fontId="0" fillId="12" borderId="120" xfId="0" applyNumberFormat="1" applyFont="1" applyFill="1" applyBorder="1"/>
    <xf numFmtId="331" fontId="0" fillId="0" borderId="136" xfId="4339" applyNumberFormat="1" applyFont="1" applyFill="1" applyBorder="1" applyAlignment="1">
      <alignment vertical="center"/>
    </xf>
    <xf numFmtId="3" fontId="0" fillId="0" borderId="120" xfId="0" applyNumberFormat="1" applyFont="1" applyBorder="1" applyAlignment="1"/>
    <xf numFmtId="332" fontId="8" fillId="0" borderId="90" xfId="0" applyNumberFormat="1" applyFont="1" applyFill="1" applyBorder="1" applyAlignment="1">
      <alignment horizontal="center" vertical="center"/>
    </xf>
    <xf numFmtId="332" fontId="8" fillId="0" borderId="116" xfId="0" applyNumberFormat="1" applyFont="1" applyFill="1" applyBorder="1" applyAlignment="1">
      <alignment horizontal="center" vertical="center"/>
    </xf>
    <xf numFmtId="5" fontId="0" fillId="0" borderId="0" xfId="0" applyNumberFormat="1" applyFont="1"/>
    <xf numFmtId="0" fontId="244" fillId="0" borderId="0" xfId="0" applyFont="1" applyBorder="1"/>
    <xf numFmtId="5" fontId="253" fillId="0" borderId="49" xfId="1" applyNumberFormat="1" applyFont="1" applyFill="1" applyBorder="1"/>
    <xf numFmtId="164" fontId="253" fillId="0" borderId="112" xfId="1" applyNumberFormat="1" applyFont="1" applyFill="1" applyBorder="1"/>
    <xf numFmtId="0" fontId="8" fillId="0" borderId="59" xfId="0" applyFont="1" applyFill="1" applyBorder="1" applyAlignment="1" applyProtection="1">
      <alignment horizontal="center" vertical="center"/>
      <protection locked="0"/>
    </xf>
    <xf numFmtId="0" fontId="257" fillId="0" borderId="21" xfId="0" applyFont="1" applyBorder="1" applyAlignment="1" applyProtection="1">
      <alignment horizontal="center"/>
      <protection locked="0"/>
    </xf>
    <xf numFmtId="5" fontId="266" fillId="0" borderId="1" xfId="1" applyNumberFormat="1" applyFont="1" applyFill="1" applyBorder="1"/>
    <xf numFmtId="5" fontId="266" fillId="0" borderId="49" xfId="1" applyNumberFormat="1" applyFont="1" applyFill="1" applyBorder="1"/>
    <xf numFmtId="331" fontId="0" fillId="0" borderId="63" xfId="0" applyNumberFormat="1" applyFont="1" applyFill="1" applyBorder="1" applyAlignment="1">
      <alignment horizontal="left" vertical="center"/>
    </xf>
    <xf numFmtId="331" fontId="0" fillId="0" borderId="86" xfId="0" applyNumberFormat="1" applyFont="1" applyFill="1" applyBorder="1" applyAlignment="1">
      <alignment horizontal="center" vertical="center"/>
    </xf>
    <xf numFmtId="0" fontId="8" fillId="0" borderId="59" xfId="0" applyFont="1" applyBorder="1" applyAlignment="1" applyProtection="1">
      <alignment vertical="center"/>
      <protection locked="0"/>
    </xf>
    <xf numFmtId="0" fontId="257" fillId="0" borderId="59" xfId="0" applyFont="1" applyBorder="1" applyAlignment="1" applyProtection="1">
      <alignment horizontal="center"/>
      <protection locked="0"/>
    </xf>
    <xf numFmtId="0" fontId="0" fillId="0" borderId="59" xfId="0" applyBorder="1" applyAlignment="1"/>
    <xf numFmtId="0" fontId="8" fillId="0" borderId="59" xfId="0" applyFont="1" applyBorder="1" applyAlignment="1" applyProtection="1">
      <alignment vertical="center" wrapText="1"/>
      <protection locked="0"/>
    </xf>
    <xf numFmtId="0" fontId="0" fillId="0" borderId="59" xfId="0" applyFont="1" applyBorder="1" applyAlignment="1" applyProtection="1">
      <alignment vertical="center" wrapText="1"/>
      <protection locked="0"/>
    </xf>
    <xf numFmtId="0" fontId="8" fillId="0" borderId="59" xfId="0" applyFont="1" applyFill="1" applyBorder="1" applyAlignment="1" applyProtection="1">
      <alignment horizontal="center"/>
      <protection locked="0"/>
    </xf>
    <xf numFmtId="0" fontId="8" fillId="0" borderId="59" xfId="0" applyFont="1" applyFill="1" applyBorder="1" applyAlignment="1" applyProtection="1">
      <alignment horizontal="left" vertical="center"/>
      <protection locked="0"/>
    </xf>
    <xf numFmtId="0" fontId="8" fillId="0" borderId="59" xfId="0" applyFont="1" applyBorder="1" applyAlignment="1" applyProtection="1">
      <alignment horizontal="center"/>
      <protection locked="0"/>
    </xf>
    <xf numFmtId="0" fontId="8" fillId="0" borderId="59" xfId="0" applyFont="1" applyFill="1" applyBorder="1" applyAlignment="1" applyProtection="1">
      <alignment vertical="center"/>
      <protection locked="0"/>
    </xf>
    <xf numFmtId="0" fontId="0" fillId="0" borderId="59" xfId="0" applyFont="1" applyFill="1" applyBorder="1" applyAlignment="1" applyProtection="1">
      <alignment horizontal="center"/>
      <protection locked="0"/>
    </xf>
    <xf numFmtId="0" fontId="8" fillId="0" borderId="21" xfId="0" applyFont="1" applyBorder="1" applyAlignment="1" applyProtection="1">
      <alignment horizontal="left" vertical="center"/>
      <protection locked="0"/>
    </xf>
    <xf numFmtId="0" fontId="8" fillId="0" borderId="21" xfId="0" applyFont="1" applyBorder="1" applyAlignment="1" applyProtection="1">
      <alignment horizontal="center" vertical="center"/>
      <protection locked="0"/>
    </xf>
    <xf numFmtId="331" fontId="0" fillId="0" borderId="107" xfId="0" applyNumberFormat="1" applyFont="1" applyFill="1" applyBorder="1" applyAlignment="1">
      <alignment horizontal="center" vertical="center"/>
    </xf>
    <xf numFmtId="331" fontId="0" fillId="0" borderId="117" xfId="0" applyNumberFormat="1" applyFont="1" applyFill="1" applyBorder="1" applyAlignment="1">
      <alignment horizontal="right"/>
    </xf>
    <xf numFmtId="331" fontId="0" fillId="0" borderId="114" xfId="0" applyNumberFormat="1" applyFont="1" applyFill="1" applyBorder="1" applyAlignment="1">
      <alignment horizontal="center" vertical="center"/>
    </xf>
    <xf numFmtId="331" fontId="0" fillId="0" borderId="59" xfId="0" applyNumberFormat="1" applyFont="1" applyBorder="1" applyAlignment="1"/>
    <xf numFmtId="331" fontId="257" fillId="0" borderId="59" xfId="0" applyNumberFormat="1" applyFont="1" applyFill="1" applyBorder="1" applyAlignment="1">
      <alignment horizontal="left" vertical="center"/>
    </xf>
    <xf numFmtId="164" fontId="0" fillId="0" borderId="86" xfId="4" applyNumberFormat="1" applyFont="1" applyFill="1" applyBorder="1" applyAlignment="1">
      <alignment horizontal="center" vertical="center"/>
    </xf>
    <xf numFmtId="164" fontId="0" fillId="0" borderId="137" xfId="4" applyNumberFormat="1" applyFont="1" applyFill="1" applyBorder="1" applyAlignment="1">
      <alignment horizontal="center" vertical="center"/>
    </xf>
    <xf numFmtId="164" fontId="257" fillId="0" borderId="86" xfId="4" applyNumberFormat="1" applyFont="1" applyFill="1" applyBorder="1" applyAlignment="1">
      <alignment horizontal="center" vertical="center"/>
    </xf>
    <xf numFmtId="331" fontId="0" fillId="0" borderId="63" xfId="0" applyNumberFormat="1" applyFont="1" applyBorder="1" applyAlignment="1"/>
    <xf numFmtId="331" fontId="0" fillId="0" borderId="63" xfId="0" applyNumberFormat="1" applyFont="1" applyFill="1" applyBorder="1" applyAlignment="1">
      <alignment horizontal="center" vertical="center"/>
    </xf>
    <xf numFmtId="331" fontId="257" fillId="0" borderId="116" xfId="0" applyNumberFormat="1" applyFont="1" applyFill="1" applyBorder="1" applyAlignment="1">
      <alignment horizontal="right"/>
    </xf>
    <xf numFmtId="331" fontId="257" fillId="0" borderId="118" xfId="0" applyNumberFormat="1" applyFont="1" applyFill="1" applyBorder="1" applyAlignment="1">
      <alignment horizontal="right"/>
    </xf>
    <xf numFmtId="0" fontId="15" fillId="0" borderId="0" xfId="0" applyFont="1" applyFill="1" applyBorder="1" applyAlignment="1" applyProtection="1">
      <protection locked="0"/>
    </xf>
    <xf numFmtId="0" fontId="15" fillId="59" borderId="138" xfId="0" applyFont="1" applyFill="1" applyBorder="1" applyAlignment="1" applyProtection="1">
      <alignment horizontal="center"/>
      <protection locked="0"/>
    </xf>
    <xf numFmtId="0" fontId="15" fillId="59" borderId="139" xfId="0" applyFont="1" applyFill="1" applyBorder="1" applyAlignment="1" applyProtection="1">
      <alignment horizontal="center"/>
      <protection locked="0"/>
    </xf>
    <xf numFmtId="0" fontId="15" fillId="59" borderId="140" xfId="0" applyFont="1" applyFill="1" applyBorder="1" applyAlignment="1" applyProtection="1">
      <alignment horizontal="center"/>
      <protection locked="0"/>
    </xf>
    <xf numFmtId="0" fontId="78" fillId="0" borderId="66" xfId="0" applyFont="1" applyFill="1" applyBorder="1" applyAlignment="1" applyProtection="1">
      <alignment horizontal="center"/>
      <protection locked="0"/>
    </xf>
    <xf numFmtId="0" fontId="15" fillId="62" borderId="141" xfId="0" applyFont="1" applyFill="1" applyBorder="1" applyAlignment="1" applyProtection="1">
      <alignment horizontal="center"/>
      <protection locked="0"/>
    </xf>
    <xf numFmtId="0" fontId="4" fillId="0" borderId="21" xfId="0" applyFont="1" applyBorder="1" applyAlignment="1">
      <alignment horizontal="center" vertical="center"/>
    </xf>
    <xf numFmtId="0" fontId="4" fillId="0" borderId="59" xfId="0" applyFont="1" applyBorder="1" applyAlignment="1">
      <alignment horizontal="center" vertical="center"/>
    </xf>
    <xf numFmtId="0" fontId="0" fillId="0" borderId="77" xfId="0" applyFont="1" applyBorder="1" applyAlignment="1">
      <alignment horizontal="center"/>
    </xf>
    <xf numFmtId="0" fontId="0" fillId="0" borderId="76" xfId="0" applyFont="1" applyBorder="1" applyAlignment="1"/>
    <xf numFmtId="0" fontId="0" fillId="0" borderId="59" xfId="0" applyFont="1" applyFill="1" applyBorder="1" applyAlignment="1" applyProtection="1">
      <alignment horizontal="center" vertical="center"/>
      <protection locked="0"/>
    </xf>
    <xf numFmtId="0" fontId="15" fillId="57" borderId="71" xfId="0" applyFont="1" applyFill="1" applyBorder="1" applyAlignment="1">
      <alignment horizontal="center"/>
    </xf>
    <xf numFmtId="0" fontId="0" fillId="0" borderId="64" xfId="0" applyFont="1" applyFill="1" applyBorder="1" applyAlignment="1" applyProtection="1">
      <alignment horizontal="center" vertical="center" wrapText="1"/>
      <protection locked="0"/>
    </xf>
    <xf numFmtId="0" fontId="0" fillId="0" borderId="21" xfId="0" applyFont="1" applyBorder="1" applyAlignment="1">
      <alignment horizontal="center" vertical="center" wrapText="1"/>
    </xf>
    <xf numFmtId="0" fontId="0" fillId="0" borderId="38"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21" xfId="0" applyFont="1" applyBorder="1" applyAlignment="1">
      <alignment horizontal="center" vertical="center"/>
    </xf>
    <xf numFmtId="0" fontId="15" fillId="57" borderId="72" xfId="0" applyFont="1" applyFill="1" applyBorder="1" applyAlignment="1">
      <alignment horizontal="center" wrapText="1"/>
    </xf>
    <xf numFmtId="0" fontId="0" fillId="0" borderId="71"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107" xfId="0" applyFont="1" applyFill="1" applyBorder="1" applyAlignment="1" applyProtection="1">
      <alignment horizontal="center" vertical="center"/>
      <protection locked="0"/>
    </xf>
    <xf numFmtId="0" fontId="15" fillId="57" borderId="70" xfId="0" applyFont="1" applyFill="1" applyBorder="1" applyAlignment="1">
      <alignment horizontal="center"/>
    </xf>
    <xf numFmtId="0" fontId="0" fillId="0" borderId="90" xfId="0" applyFont="1" applyFill="1" applyBorder="1" applyAlignment="1" applyProtection="1">
      <alignment horizontal="center" vertical="center"/>
      <protection locked="0"/>
    </xf>
    <xf numFmtId="0" fontId="0" fillId="0" borderId="105" xfId="0" applyFont="1" applyFill="1" applyBorder="1" applyAlignment="1" applyProtection="1">
      <alignment horizontal="center" vertical="center"/>
      <protection locked="0"/>
    </xf>
    <xf numFmtId="331" fontId="244" fillId="0" borderId="0" xfId="0" applyNumberFormat="1" applyFont="1"/>
    <xf numFmtId="0" fontId="249" fillId="0" borderId="0" xfId="0" applyFont="1" applyAlignment="1" applyProtection="1">
      <alignment readingOrder="1"/>
      <protection locked="0"/>
    </xf>
    <xf numFmtId="0" fontId="249" fillId="0" borderId="0" xfId="0" applyFont="1" applyFill="1" applyBorder="1" applyAlignment="1" applyProtection="1">
      <alignment readingOrder="1"/>
      <protection locked="0"/>
    </xf>
    <xf numFmtId="0" fontId="12" fillId="55" borderId="63" xfId="0" applyFont="1" applyFill="1" applyBorder="1" applyAlignment="1"/>
    <xf numFmtId="0" fontId="15" fillId="59" borderId="142" xfId="0" applyFont="1" applyFill="1" applyBorder="1" applyAlignment="1" applyProtection="1">
      <alignment horizontal="center"/>
      <protection locked="0"/>
    </xf>
    <xf numFmtId="332" fontId="8" fillId="0" borderId="124" xfId="0" applyNumberFormat="1" applyFont="1" applyFill="1" applyBorder="1" applyAlignment="1">
      <alignment horizontal="center" vertical="center"/>
    </xf>
    <xf numFmtId="332" fontId="0" fillId="0" borderId="124" xfId="4" applyNumberFormat="1" applyFont="1" applyFill="1" applyBorder="1"/>
    <xf numFmtId="332" fontId="0" fillId="0" borderId="124" xfId="0" applyNumberFormat="1" applyFont="1" applyFill="1" applyBorder="1"/>
    <xf numFmtId="333" fontId="0" fillId="0" borderId="124" xfId="0" applyNumberFormat="1" applyFont="1" applyFill="1" applyBorder="1"/>
    <xf numFmtId="0" fontId="78" fillId="0" borderId="0" xfId="0" applyFont="1" applyAlignment="1">
      <alignment horizontal="center"/>
    </xf>
    <xf numFmtId="0" fontId="78" fillId="0" borderId="104" xfId="0" applyFont="1" applyFill="1" applyBorder="1" applyAlignment="1" applyProtection="1">
      <alignment horizontal="center"/>
      <protection locked="0"/>
    </xf>
    <xf numFmtId="0" fontId="15" fillId="59" borderId="143" xfId="0" applyFont="1" applyFill="1" applyBorder="1" applyAlignment="1" applyProtection="1">
      <alignment horizontal="center"/>
      <protection locked="0"/>
    </xf>
    <xf numFmtId="164" fontId="0" fillId="63" borderId="129" xfId="4" applyNumberFormat="1" applyFont="1" applyFill="1" applyBorder="1"/>
    <xf numFmtId="164" fontId="0" fillId="0" borderId="128" xfId="4" applyNumberFormat="1" applyFont="1" applyFill="1" applyBorder="1"/>
    <xf numFmtId="164" fontId="0" fillId="0" borderId="124" xfId="4" applyNumberFormat="1" applyFont="1" applyFill="1" applyBorder="1"/>
    <xf numFmtId="164" fontId="0" fillId="0" borderId="142" xfId="4" applyNumberFormat="1" applyFont="1" applyFill="1" applyBorder="1"/>
    <xf numFmtId="331" fontId="8" fillId="0" borderId="143" xfId="0" applyNumberFormat="1" applyFont="1" applyBorder="1" applyAlignment="1">
      <alignment horizontal="right"/>
    </xf>
    <xf numFmtId="0" fontId="0" fillId="0" borderId="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protection locked="0"/>
    </xf>
    <xf numFmtId="0" fontId="0" fillId="0" borderId="9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331" fontId="0" fillId="63" borderId="143" xfId="4339" applyNumberFormat="1" applyFont="1" applyFill="1" applyBorder="1"/>
    <xf numFmtId="331" fontId="0" fillId="0" borderId="128" xfId="4339" applyNumberFormat="1" applyFont="1" applyFill="1" applyBorder="1"/>
    <xf numFmtId="331" fontId="0" fillId="0" borderId="124" xfId="4339" applyNumberFormat="1" applyFont="1" applyFill="1" applyBorder="1"/>
    <xf numFmtId="331" fontId="0" fillId="0" borderId="142" xfId="4339" applyNumberFormat="1" applyFont="1" applyFill="1" applyBorder="1"/>
    <xf numFmtId="331" fontId="8" fillId="0" borderId="124" xfId="4339" applyNumberFormat="1" applyFont="1" applyFill="1" applyBorder="1"/>
    <xf numFmtId="331" fontId="8" fillId="0" borderId="124" xfId="0" applyNumberFormat="1" applyFont="1" applyFill="1" applyBorder="1" applyAlignment="1">
      <alignment horizontal="right"/>
    </xf>
    <xf numFmtId="331" fontId="8" fillId="0" borderId="142" xfId="0" applyNumberFormat="1" applyFont="1" applyFill="1" applyBorder="1" applyAlignment="1">
      <alignment horizontal="right"/>
    </xf>
    <xf numFmtId="331" fontId="0" fillId="0" borderId="144" xfId="4339" applyNumberFormat="1" applyFont="1" applyFill="1" applyBorder="1"/>
    <xf numFmtId="0" fontId="0" fillId="0" borderId="125" xfId="0" applyFont="1" applyBorder="1"/>
    <xf numFmtId="331" fontId="0" fillId="0" borderId="143" xfId="4339" applyNumberFormat="1" applyFont="1" applyBorder="1"/>
    <xf numFmtId="0" fontId="243" fillId="0" borderId="0" xfId="0" applyFont="1"/>
    <xf numFmtId="0" fontId="257" fillId="63" borderId="67" xfId="0" applyFont="1" applyFill="1" applyBorder="1" applyAlignment="1">
      <alignment horizontal="center" wrapText="1"/>
    </xf>
    <xf numFmtId="0" fontId="0" fillId="0" borderId="21"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left"/>
      <protection locked="0"/>
    </xf>
    <xf numFmtId="0" fontId="0" fillId="0" borderId="73" xfId="0" applyFont="1" applyBorder="1" applyAlignment="1">
      <alignment horizontal="left" indent="1"/>
    </xf>
    <xf numFmtId="164" fontId="0" fillId="0" borderId="139" xfId="4" applyNumberFormat="1" applyFont="1" applyFill="1" applyBorder="1"/>
    <xf numFmtId="331" fontId="8" fillId="0" borderId="139" xfId="0" applyNumberFormat="1" applyFont="1" applyFill="1" applyBorder="1" applyAlignment="1">
      <alignment horizontal="right"/>
    </xf>
    <xf numFmtId="331" fontId="0" fillId="0" borderId="139" xfId="4339" applyNumberFormat="1" applyFont="1" applyFill="1" applyBorder="1"/>
    <xf numFmtId="331" fontId="8" fillId="0" borderId="139" xfId="4339" applyNumberFormat="1" applyFont="1" applyFill="1" applyBorder="1"/>
    <xf numFmtId="0" fontId="15" fillId="0" borderId="103" xfId="0" applyFont="1" applyFill="1" applyBorder="1" applyAlignment="1" applyProtection="1">
      <protection locked="0"/>
    </xf>
    <xf numFmtId="0" fontId="0" fillId="0" borderId="100" xfId="0" applyBorder="1" applyAlignment="1">
      <alignment horizontal="center" wrapText="1"/>
    </xf>
    <xf numFmtId="0" fontId="0" fillId="0" borderId="92" xfId="0" applyBorder="1" applyAlignment="1">
      <alignment horizontal="center" wrapText="1"/>
    </xf>
    <xf numFmtId="0" fontId="0" fillId="0" borderId="61" xfId="0" applyFont="1" applyFill="1" applyBorder="1" applyAlignment="1">
      <alignment horizontal="center" vertical="center"/>
    </xf>
    <xf numFmtId="0" fontId="0" fillId="0" borderId="61" xfId="0" quotePrefix="1" applyFont="1" applyFill="1" applyBorder="1" applyAlignment="1">
      <alignment horizontal="center" vertical="center"/>
    </xf>
    <xf numFmtId="0" fontId="0" fillId="0" borderId="81" xfId="0" applyFont="1" applyFill="1" applyBorder="1" applyAlignment="1">
      <alignment horizontal="center" vertical="center" wrapText="1"/>
    </xf>
    <xf numFmtId="0" fontId="78" fillId="0" borderId="0" xfId="0" applyFont="1" applyFill="1"/>
    <xf numFmtId="0" fontId="0" fillId="0" borderId="53"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3" fontId="0" fillId="0" borderId="76" xfId="0" applyNumberFormat="1" applyFont="1" applyBorder="1" applyAlignment="1">
      <alignment horizontal="right" vertical="center"/>
    </xf>
    <xf numFmtId="0" fontId="15" fillId="57" borderId="93" xfId="0" applyFont="1" applyFill="1" applyBorder="1" applyAlignment="1">
      <alignment horizontal="center" vertical="center" wrapText="1"/>
    </xf>
    <xf numFmtId="0" fontId="15" fillId="57" borderId="90" xfId="0" applyFont="1" applyFill="1" applyBorder="1" applyAlignment="1">
      <alignment horizontal="center" vertical="center" wrapText="1"/>
    </xf>
    <xf numFmtId="0" fontId="15" fillId="57" borderId="99" xfId="0" applyFont="1" applyFill="1" applyBorder="1" applyAlignment="1">
      <alignment horizontal="center" vertical="center" wrapText="1"/>
    </xf>
    <xf numFmtId="0" fontId="0" fillId="0" borderId="68" xfId="0" applyBorder="1" applyAlignment="1">
      <alignment horizontal="center"/>
    </xf>
    <xf numFmtId="0" fontId="0" fillId="0" borderId="55" xfId="0" applyBorder="1" applyAlignment="1">
      <alignment horizontal="left" vertical="center" indent="1"/>
    </xf>
    <xf numFmtId="0" fontId="0" fillId="0" borderId="114" xfId="0" applyBorder="1" applyAlignment="1">
      <alignment horizontal="left" vertical="center" indent="1"/>
    </xf>
    <xf numFmtId="0" fontId="257" fillId="0" borderId="70" xfId="0" applyFont="1" applyBorder="1" applyAlignment="1">
      <alignment horizontal="left" vertical="center" indent="1"/>
    </xf>
    <xf numFmtId="0" fontId="257" fillId="0" borderId="55" xfId="0" applyFont="1" applyBorder="1" applyAlignment="1">
      <alignment horizontal="left" vertical="center" indent="1"/>
    </xf>
    <xf numFmtId="331" fontId="0" fillId="0" borderId="38" xfId="4339" applyNumberFormat="1" applyFont="1" applyFill="1" applyBorder="1"/>
    <xf numFmtId="331" fontId="8" fillId="0" borderId="38" xfId="4339" applyNumberFormat="1" applyFont="1" applyFill="1" applyBorder="1"/>
    <xf numFmtId="331" fontId="8" fillId="0" borderId="54" xfId="4339" applyNumberFormat="1" applyFont="1" applyFill="1" applyBorder="1"/>
    <xf numFmtId="164" fontId="0" fillId="60" borderId="38" xfId="4" applyNumberFormat="1" applyFont="1" applyFill="1" applyBorder="1"/>
    <xf numFmtId="164" fontId="0" fillId="60" borderId="53" xfId="4" applyNumberFormat="1" applyFont="1" applyFill="1" applyBorder="1"/>
    <xf numFmtId="164" fontId="0" fillId="60" borderId="54" xfId="4" applyNumberFormat="1" applyFont="1" applyFill="1" applyBorder="1"/>
    <xf numFmtId="164" fontId="0" fillId="0" borderId="52" xfId="0" applyNumberFormat="1" applyFont="1" applyBorder="1"/>
    <xf numFmtId="164" fontId="0" fillId="0" borderId="85" xfId="0" applyNumberFormat="1" applyFont="1" applyFill="1" applyBorder="1"/>
    <xf numFmtId="331" fontId="8" fillId="0" borderId="141" xfId="4339" applyNumberFormat="1" applyFont="1" applyFill="1" applyBorder="1"/>
    <xf numFmtId="164" fontId="0" fillId="60" borderId="139" xfId="4" applyNumberFormat="1" applyFont="1" applyFill="1" applyBorder="1"/>
    <xf numFmtId="164" fontId="0" fillId="60" borderId="141" xfId="4" applyNumberFormat="1" applyFont="1" applyFill="1" applyBorder="1"/>
    <xf numFmtId="0" fontId="0" fillId="0" borderId="67" xfId="0" applyBorder="1" applyAlignment="1">
      <alignment horizontal="left" indent="1"/>
    </xf>
    <xf numFmtId="0" fontId="257" fillId="0" borderId="94" xfId="0" applyFont="1" applyBorder="1" applyAlignment="1">
      <alignment horizontal="left" vertical="center" indent="1"/>
    </xf>
    <xf numFmtId="331" fontId="0" fillId="0" borderId="105" xfId="4339" applyNumberFormat="1" applyFont="1" applyFill="1" applyBorder="1"/>
    <xf numFmtId="331" fontId="0" fillId="0" borderId="107" xfId="4339" applyNumberFormat="1" applyFont="1" applyFill="1" applyBorder="1"/>
    <xf numFmtId="331" fontId="8" fillId="0" borderId="105" xfId="4339" applyNumberFormat="1" applyFont="1" applyFill="1" applyBorder="1"/>
    <xf numFmtId="331" fontId="8" fillId="0" borderId="82" xfId="4339" applyNumberFormat="1" applyFont="1" applyFill="1" applyBorder="1"/>
    <xf numFmtId="164" fontId="0" fillId="60" borderId="105" xfId="4" applyNumberFormat="1" applyFont="1" applyFill="1" applyBorder="1"/>
    <xf numFmtId="164" fontId="0" fillId="60" borderId="107" xfId="4" applyNumberFormat="1" applyFont="1" applyFill="1" applyBorder="1"/>
    <xf numFmtId="164" fontId="0" fillId="60" borderId="82" xfId="4" applyNumberFormat="1" applyFont="1" applyFill="1" applyBorder="1"/>
    <xf numFmtId="331" fontId="8" fillId="0" borderId="76" xfId="4339" applyNumberFormat="1" applyFont="1" applyFill="1" applyBorder="1"/>
    <xf numFmtId="164" fontId="0" fillId="0" borderId="76" xfId="0" applyNumberFormat="1" applyFont="1" applyBorder="1"/>
    <xf numFmtId="164" fontId="0" fillId="0" borderId="75" xfId="0" applyNumberFormat="1" applyFont="1" applyFill="1" applyBorder="1"/>
    <xf numFmtId="164" fontId="0" fillId="0" borderId="105" xfId="0" applyNumberFormat="1" applyFont="1" applyFill="1" applyBorder="1"/>
    <xf numFmtId="164" fontId="0" fillId="0" borderId="105" xfId="0" applyNumberFormat="1" applyFont="1" applyBorder="1"/>
    <xf numFmtId="164" fontId="0" fillId="0" borderId="65" xfId="0" applyNumberFormat="1" applyFont="1" applyFill="1" applyBorder="1"/>
    <xf numFmtId="164" fontId="244" fillId="60" borderId="59" xfId="4" applyNumberFormat="1" applyFont="1" applyFill="1" applyBorder="1"/>
    <xf numFmtId="164" fontId="244" fillId="60" borderId="91" xfId="4" applyNumberFormat="1" applyFont="1" applyFill="1" applyBorder="1"/>
    <xf numFmtId="164" fontId="244" fillId="60" borderId="21" xfId="4" applyNumberFormat="1" applyFont="1" applyFill="1" applyBorder="1"/>
    <xf numFmtId="164" fontId="244" fillId="60" borderId="58" xfId="4" applyNumberFormat="1" applyFont="1" applyFill="1" applyBorder="1"/>
    <xf numFmtId="164" fontId="244" fillId="60" borderId="139" xfId="4" applyNumberFormat="1" applyFont="1" applyFill="1" applyBorder="1"/>
    <xf numFmtId="164" fontId="244" fillId="60" borderId="141" xfId="4" applyNumberFormat="1" applyFont="1" applyFill="1" applyBorder="1"/>
    <xf numFmtId="164" fontId="244" fillId="60" borderId="64" xfId="4" applyNumberFormat="1" applyFont="1" applyFill="1" applyBorder="1"/>
    <xf numFmtId="164" fontId="244" fillId="60" borderId="96" xfId="4" applyNumberFormat="1" applyFont="1" applyFill="1" applyBorder="1"/>
    <xf numFmtId="164" fontId="257" fillId="0" borderId="95" xfId="0" applyNumberFormat="1" applyFont="1" applyFill="1" applyBorder="1"/>
    <xf numFmtId="164" fontId="257" fillId="0" borderId="80" xfId="0" applyNumberFormat="1" applyFont="1" applyFill="1" applyBorder="1"/>
    <xf numFmtId="164" fontId="257" fillId="0" borderId="63" xfId="0" applyNumberFormat="1" applyFont="1" applyFill="1" applyBorder="1"/>
    <xf numFmtId="164" fontId="257" fillId="0" borderId="86" xfId="0" applyNumberFormat="1" applyFont="1" applyFill="1" applyBorder="1"/>
    <xf numFmtId="164" fontId="257" fillId="0" borderId="52" xfId="0" applyNumberFormat="1" applyFont="1" applyFill="1" applyBorder="1"/>
    <xf numFmtId="164" fontId="257" fillId="0" borderId="76" xfId="0" applyNumberFormat="1" applyFont="1" applyFill="1" applyBorder="1"/>
    <xf numFmtId="164" fontId="257" fillId="0" borderId="85" xfId="0" applyNumberFormat="1" applyFont="1" applyFill="1" applyBorder="1"/>
    <xf numFmtId="37" fontId="244" fillId="0" borderId="90" xfId="4" applyNumberFormat="1" applyFont="1" applyFill="1" applyBorder="1"/>
    <xf numFmtId="37" fontId="244" fillId="0" borderId="99" xfId="4" applyNumberFormat="1" applyFont="1" applyFill="1" applyBorder="1"/>
    <xf numFmtId="37" fontId="244" fillId="0" borderId="59" xfId="4" applyNumberFormat="1" applyFont="1" applyFill="1" applyBorder="1"/>
    <xf numFmtId="37" fontId="244" fillId="0" borderId="91" xfId="4" applyNumberFormat="1" applyFont="1" applyFill="1" applyBorder="1"/>
    <xf numFmtId="331" fontId="244" fillId="0" borderId="64" xfId="4339" applyNumberFormat="1" applyFont="1" applyFill="1" applyBorder="1"/>
    <xf numFmtId="331" fontId="244" fillId="0" borderId="96" xfId="4339" applyNumberFormat="1" applyFont="1" applyFill="1" applyBorder="1"/>
    <xf numFmtId="331" fontId="244" fillId="0" borderId="90" xfId="4339" applyNumberFormat="1" applyFont="1" applyFill="1" applyBorder="1"/>
    <xf numFmtId="331" fontId="244" fillId="0" borderId="99" xfId="4339" applyNumberFormat="1" applyFont="1" applyFill="1" applyBorder="1"/>
    <xf numFmtId="331" fontId="244" fillId="0" borderId="91" xfId="4339" applyNumberFormat="1" applyFont="1" applyFill="1" applyBorder="1"/>
    <xf numFmtId="331" fontId="244" fillId="0" borderId="21" xfId="4339" applyNumberFormat="1" applyFont="1" applyFill="1" applyBorder="1"/>
    <xf numFmtId="331" fontId="244" fillId="0" borderId="139" xfId="4339" applyNumberFormat="1" applyFont="1" applyFill="1" applyBorder="1"/>
    <xf numFmtId="331" fontId="244" fillId="0" borderId="141" xfId="4339" applyNumberFormat="1" applyFont="1" applyFill="1" applyBorder="1"/>
    <xf numFmtId="331" fontId="244" fillId="0" borderId="95" xfId="4339" applyNumberFormat="1" applyFont="1" applyFill="1" applyBorder="1"/>
    <xf numFmtId="331" fontId="244" fillId="0" borderId="86" xfId="4339" applyNumberFormat="1" applyFont="1" applyFill="1" applyBorder="1"/>
    <xf numFmtId="164" fontId="244" fillId="60" borderId="90" xfId="4" applyNumberFormat="1" applyFont="1" applyFill="1" applyBorder="1"/>
    <xf numFmtId="0" fontId="13" fillId="0" borderId="0" xfId="0" applyFont="1" applyFill="1"/>
    <xf numFmtId="0" fontId="13" fillId="0" borderId="0" xfId="0" applyFont="1" applyFill="1" applyAlignment="1">
      <alignment horizontal="center"/>
    </xf>
    <xf numFmtId="0" fontId="78" fillId="0" borderId="103" xfId="0" applyFont="1" applyFill="1" applyBorder="1" applyAlignment="1" applyProtection="1">
      <protection locked="0"/>
    </xf>
    <xf numFmtId="0" fontId="8" fillId="0" borderId="83" xfId="0" applyFont="1" applyFill="1" applyBorder="1" applyAlignment="1">
      <alignment horizontal="left" wrapText="1" indent="1"/>
    </xf>
    <xf numFmtId="0" fontId="8" fillId="0" borderId="101" xfId="0" applyFont="1" applyFill="1" applyBorder="1" applyAlignment="1">
      <alignment horizontal="left" indent="1"/>
    </xf>
    <xf numFmtId="0" fontId="0" fillId="0" borderId="0" xfId="0" applyFont="1" applyBorder="1" applyAlignment="1"/>
    <xf numFmtId="0" fontId="0" fillId="0" borderId="0" xfId="0" applyFont="1" applyBorder="1" applyAlignment="1">
      <alignment horizontal="left" indent="1"/>
    </xf>
    <xf numFmtId="331" fontId="0" fillId="0" borderId="0" xfId="0" applyNumberFormat="1" applyFont="1" applyFill="1" applyBorder="1" applyAlignment="1">
      <alignment horizontal="center" vertical="center"/>
    </xf>
    <xf numFmtId="331" fontId="0" fillId="0" borderId="0" xfId="0" applyNumberFormat="1" applyFont="1" applyFill="1" applyBorder="1" applyAlignment="1">
      <alignment horizontal="right"/>
    </xf>
    <xf numFmtId="0" fontId="257" fillId="0" borderId="77" xfId="0" applyFont="1" applyFill="1" applyBorder="1" applyAlignment="1">
      <alignment horizontal="center" vertical="center"/>
    </xf>
    <xf numFmtId="0" fontId="0" fillId="0" borderId="118" xfId="0" applyFont="1" applyFill="1" applyBorder="1" applyAlignment="1" applyProtection="1">
      <alignment horizontal="center"/>
      <protection locked="0"/>
    </xf>
    <xf numFmtId="164" fontId="2" fillId="0" borderId="112" xfId="1" applyNumberFormat="1" applyFont="1" applyFill="1" applyBorder="1"/>
    <xf numFmtId="5" fontId="2" fillId="0" borderId="112" xfId="1" applyNumberFormat="1" applyFont="1" applyFill="1" applyBorder="1"/>
    <xf numFmtId="7" fontId="0" fillId="0" borderId="0" xfId="0" applyNumberFormat="1"/>
    <xf numFmtId="9" fontId="253" fillId="0" borderId="112" xfId="2" applyFont="1" applyFill="1" applyBorder="1"/>
    <xf numFmtId="5" fontId="253" fillId="53" borderId="49" xfId="1" applyNumberFormat="1" applyFont="1" applyFill="1" applyBorder="1"/>
    <xf numFmtId="5" fontId="2" fillId="0" borderId="49" xfId="1" applyNumberFormat="1" applyFont="1" applyFill="1" applyBorder="1"/>
    <xf numFmtId="331" fontId="257" fillId="63" borderId="68" xfId="4339" applyNumberFormat="1" applyFont="1" applyFill="1" applyBorder="1"/>
    <xf numFmtId="331" fontId="257" fillId="63" borderId="74" xfId="4339" applyNumberFormat="1" applyFont="1" applyFill="1" applyBorder="1"/>
    <xf numFmtId="331" fontId="257" fillId="0" borderId="59" xfId="4339" applyNumberFormat="1" applyFont="1" applyFill="1" applyBorder="1"/>
    <xf numFmtId="331" fontId="257" fillId="0" borderId="139" xfId="4339" applyNumberFormat="1" applyFont="1" applyFill="1" applyBorder="1"/>
    <xf numFmtId="331" fontId="257" fillId="0" borderId="21" xfId="4339" applyNumberFormat="1" applyFont="1" applyFill="1" applyBorder="1"/>
    <xf numFmtId="164" fontId="257" fillId="63" borderId="107" xfId="4" applyNumberFormat="1" applyFont="1" applyFill="1" applyBorder="1"/>
    <xf numFmtId="331" fontId="257" fillId="0" borderId="53" xfId="4339" applyNumberFormat="1" applyFont="1" applyFill="1" applyBorder="1"/>
    <xf numFmtId="331" fontId="257" fillId="0" borderId="69" xfId="4339" applyNumberFormat="1" applyFont="1" applyFill="1" applyBorder="1"/>
    <xf numFmtId="0" fontId="2" fillId="54" borderId="59" xfId="0" applyFont="1" applyFill="1" applyBorder="1" applyAlignment="1">
      <alignment horizontal="center"/>
    </xf>
    <xf numFmtId="9" fontId="0" fillId="0" borderId="59" xfId="2" applyFont="1" applyBorder="1"/>
    <xf numFmtId="0" fontId="0" fillId="54" borderId="59" xfId="0" applyFill="1" applyBorder="1" applyAlignment="1">
      <alignment horizontal="center"/>
    </xf>
    <xf numFmtId="0" fontId="252" fillId="0" borderId="59" xfId="0" applyFont="1" applyFill="1" applyBorder="1" applyAlignment="1">
      <alignment horizontal="left"/>
    </xf>
    <xf numFmtId="190" fontId="15" fillId="0" borderId="59" xfId="2" applyNumberFormat="1" applyFont="1" applyBorder="1"/>
    <xf numFmtId="331" fontId="257" fillId="0" borderId="105" xfId="4339" applyNumberFormat="1" applyFont="1" applyFill="1" applyBorder="1"/>
    <xf numFmtId="331" fontId="257" fillId="0" borderId="107" xfId="4339" applyNumberFormat="1" applyFont="1" applyFill="1" applyBorder="1"/>
    <xf numFmtId="331" fontId="257" fillId="0" borderId="82" xfId="4339" applyNumberFormat="1" applyFont="1" applyFill="1" applyBorder="1"/>
    <xf numFmtId="331" fontId="257" fillId="0" borderId="76" xfId="4339" applyNumberFormat="1" applyFont="1" applyFill="1" applyBorder="1"/>
    <xf numFmtId="331" fontId="257" fillId="0" borderId="68" xfId="4339" applyNumberFormat="1" applyFont="1" applyFill="1" applyBorder="1"/>
    <xf numFmtId="164" fontId="257" fillId="60" borderId="105" xfId="4" applyNumberFormat="1" applyFont="1" applyFill="1" applyBorder="1"/>
    <xf numFmtId="164" fontId="257" fillId="60" borderId="107" xfId="4" applyNumberFormat="1" applyFont="1" applyFill="1" applyBorder="1"/>
    <xf numFmtId="164" fontId="257" fillId="60" borderId="82" xfId="4" applyNumberFormat="1" applyFont="1" applyFill="1" applyBorder="1"/>
    <xf numFmtId="164" fontId="257" fillId="60" borderId="76" xfId="4" applyNumberFormat="1" applyFont="1" applyFill="1" applyBorder="1"/>
    <xf numFmtId="164" fontId="257" fillId="60" borderId="68" xfId="4" applyNumberFormat="1" applyFont="1" applyFill="1" applyBorder="1"/>
    <xf numFmtId="164" fontId="257" fillId="60" borderId="69" xfId="4" applyNumberFormat="1" applyFont="1" applyFill="1" applyBorder="1"/>
    <xf numFmtId="331" fontId="257" fillId="0" borderId="96" xfId="4339" applyNumberFormat="1" applyFont="1" applyFill="1" applyBorder="1"/>
    <xf numFmtId="331" fontId="257" fillId="0" borderId="99" xfId="4339" applyNumberFormat="1" applyFont="1" applyFill="1" applyBorder="1"/>
    <xf numFmtId="331" fontId="257" fillId="0" borderId="91" xfId="4339" applyNumberFormat="1" applyFont="1" applyFill="1" applyBorder="1"/>
    <xf numFmtId="331" fontId="257" fillId="0" borderId="90" xfId="4339" applyNumberFormat="1" applyFont="1" applyFill="1" applyBorder="1"/>
    <xf numFmtId="331" fontId="257" fillId="0" borderId="141" xfId="4339" applyNumberFormat="1" applyFont="1" applyFill="1" applyBorder="1"/>
    <xf numFmtId="331" fontId="257" fillId="0" borderId="38" xfId="4339" applyNumberFormat="1" applyFont="1" applyFill="1" applyBorder="1"/>
    <xf numFmtId="331" fontId="257" fillId="0" borderId="54" xfId="4339" applyNumberFormat="1" applyFont="1" applyFill="1" applyBorder="1"/>
    <xf numFmtId="331" fontId="257" fillId="0" borderId="95" xfId="4339" applyNumberFormat="1" applyFont="1" applyFill="1" applyBorder="1"/>
    <xf numFmtId="164" fontId="257" fillId="60" borderId="21" xfId="4" applyNumberFormat="1" applyFont="1" applyFill="1" applyBorder="1"/>
    <xf numFmtId="164" fontId="257" fillId="60" borderId="58" xfId="4" applyNumberFormat="1" applyFont="1" applyFill="1" applyBorder="1"/>
    <xf numFmtId="164" fontId="257" fillId="60" borderId="59" xfId="4" applyNumberFormat="1" applyFont="1" applyFill="1" applyBorder="1"/>
    <xf numFmtId="164" fontId="257" fillId="60" borderId="91" xfId="4" applyNumberFormat="1" applyFont="1" applyFill="1" applyBorder="1"/>
    <xf numFmtId="164" fontId="257" fillId="60" borderId="139" xfId="4" applyNumberFormat="1" applyFont="1" applyFill="1" applyBorder="1"/>
    <xf numFmtId="164" fontId="257" fillId="60" borderId="141" xfId="4" applyNumberFormat="1" applyFont="1" applyFill="1" applyBorder="1"/>
    <xf numFmtId="164" fontId="257" fillId="60" borderId="53" xfId="4" applyNumberFormat="1" applyFont="1" applyFill="1" applyBorder="1"/>
    <xf numFmtId="164" fontId="257" fillId="60" borderId="54" xfId="4" applyNumberFormat="1" applyFont="1" applyFill="1" applyBorder="1"/>
    <xf numFmtId="164" fontId="257" fillId="60" borderId="64" xfId="4" applyNumberFormat="1" applyFont="1" applyFill="1" applyBorder="1"/>
    <xf numFmtId="164" fontId="257" fillId="60" borderId="96" xfId="4" applyNumberFormat="1" applyFont="1" applyFill="1" applyBorder="1"/>
    <xf numFmtId="0" fontId="0" fillId="0" borderId="59" xfId="0" applyFont="1" applyFill="1" applyBorder="1" applyAlignment="1" applyProtection="1">
      <alignment vertical="center"/>
      <protection locked="0"/>
    </xf>
    <xf numFmtId="164" fontId="257" fillId="0" borderId="61" xfId="4" applyNumberFormat="1" applyFont="1" applyFill="1" applyBorder="1" applyAlignment="1">
      <alignment horizontal="right"/>
    </xf>
    <xf numFmtId="164" fontId="257" fillId="0" borderId="59" xfId="4" applyNumberFormat="1" applyFont="1" applyBorder="1" applyAlignment="1"/>
    <xf numFmtId="331" fontId="257" fillId="0" borderId="91" xfId="0" applyNumberFormat="1" applyFont="1" applyFill="1" applyBorder="1" applyAlignment="1">
      <alignment horizontal="right"/>
    </xf>
    <xf numFmtId="331" fontId="257" fillId="0" borderId="91" xfId="0" applyNumberFormat="1" applyFont="1" applyFill="1" applyBorder="1" applyAlignment="1">
      <alignment horizontal="right" vertical="center"/>
    </xf>
    <xf numFmtId="331" fontId="257" fillId="0" borderId="64" xfId="0" applyNumberFormat="1" applyFont="1" applyFill="1" applyBorder="1" applyAlignment="1">
      <alignment horizontal="right" vertical="center"/>
    </xf>
    <xf numFmtId="331" fontId="257" fillId="0" borderId="96" xfId="0" applyNumberFormat="1" applyFont="1" applyFill="1" applyBorder="1" applyAlignment="1">
      <alignment horizontal="right" vertical="center"/>
    </xf>
    <xf numFmtId="164" fontId="257" fillId="0" borderId="91" xfId="4" applyNumberFormat="1" applyFont="1" applyFill="1" applyBorder="1" applyAlignment="1">
      <alignment horizontal="right"/>
    </xf>
    <xf numFmtId="164" fontId="257" fillId="0" borderId="91" xfId="4" applyNumberFormat="1" applyFont="1" applyFill="1" applyBorder="1" applyAlignment="1">
      <alignment horizontal="right" vertical="center"/>
    </xf>
    <xf numFmtId="164" fontId="257" fillId="0" borderId="64" xfId="4" applyNumberFormat="1" applyFont="1" applyFill="1" applyBorder="1" applyAlignment="1">
      <alignment horizontal="right" vertical="center"/>
    </xf>
    <xf numFmtId="164" fontId="257" fillId="0" borderId="96" xfId="4" applyNumberFormat="1" applyFont="1" applyFill="1" applyBorder="1" applyAlignment="1">
      <alignment horizontal="right" vertical="center"/>
    </xf>
    <xf numFmtId="3" fontId="257" fillId="0" borderId="98" xfId="0" applyNumberFormat="1" applyFont="1" applyBorder="1" applyAlignment="1"/>
    <xf numFmtId="3" fontId="257" fillId="0" borderId="52" xfId="0" applyNumberFormat="1" applyFont="1" applyBorder="1" applyAlignment="1"/>
    <xf numFmtId="331" fontId="257" fillId="0" borderId="86" xfId="0" applyNumberFormat="1" applyFont="1" applyFill="1" applyBorder="1" applyAlignment="1" applyProtection="1">
      <alignment horizontal="center"/>
      <protection locked="0"/>
    </xf>
    <xf numFmtId="164" fontId="257" fillId="0" borderId="97" xfId="4" applyNumberFormat="1" applyFont="1" applyBorder="1" applyAlignment="1"/>
    <xf numFmtId="164" fontId="257" fillId="0" borderId="3" xfId="4" applyNumberFormat="1" applyFont="1" applyBorder="1" applyAlignment="1"/>
    <xf numFmtId="164" fontId="257" fillId="0" borderId="61" xfId="4" applyNumberFormat="1" applyFont="1" applyBorder="1" applyAlignment="1"/>
    <xf numFmtId="164" fontId="257" fillId="0" borderId="38" xfId="4" applyNumberFormat="1" applyFont="1" applyFill="1" applyBorder="1" applyAlignment="1"/>
    <xf numFmtId="164" fontId="257" fillId="0" borderId="63" xfId="4" applyNumberFormat="1" applyFont="1" applyFill="1" applyBorder="1" applyAlignment="1"/>
    <xf numFmtId="5" fontId="251" fillId="60" borderId="112" xfId="1" applyNumberFormat="1" applyFont="1" applyFill="1" applyBorder="1"/>
    <xf numFmtId="0" fontId="0" fillId="0" borderId="21" xfId="0" applyFont="1" applyBorder="1" applyAlignment="1" applyProtection="1">
      <alignment readingOrder="1"/>
      <protection locked="0"/>
    </xf>
    <xf numFmtId="0" fontId="0" fillId="0" borderId="53" xfId="0" applyFont="1" applyFill="1" applyBorder="1" applyAlignment="1">
      <alignment horizontal="center" vertical="center" wrapText="1"/>
    </xf>
    <xf numFmtId="0" fontId="0" fillId="0" borderId="53" xfId="0" applyFont="1" applyFill="1" applyBorder="1" applyAlignment="1">
      <alignment horizontal="center" vertical="center"/>
    </xf>
    <xf numFmtId="0" fontId="0" fillId="0" borderId="21" xfId="0" applyFont="1" applyFill="1" applyBorder="1" applyAlignment="1">
      <alignment horizontal="center" vertical="center" wrapText="1"/>
    </xf>
    <xf numFmtId="5" fontId="251" fillId="0" borderId="1" xfId="1" quotePrefix="1" applyNumberFormat="1" applyFont="1" applyFill="1" applyBorder="1"/>
    <xf numFmtId="164" fontId="251" fillId="0" borderId="112" xfId="1" applyNumberFormat="1" applyFont="1" applyFill="1" applyBorder="1"/>
    <xf numFmtId="5" fontId="251" fillId="0" borderId="1" xfId="0" applyNumberFormat="1" applyFont="1" applyFill="1" applyBorder="1"/>
    <xf numFmtId="164" fontId="8" fillId="0" borderId="0" xfId="0" applyNumberFormat="1" applyFont="1" applyAlignment="1">
      <alignment horizontal="right"/>
    </xf>
    <xf numFmtId="164" fontId="8" fillId="0" borderId="0" xfId="0" applyNumberFormat="1" applyFont="1"/>
    <xf numFmtId="164" fontId="244" fillId="0" borderId="0" xfId="4343" applyNumberFormat="1" applyFont="1"/>
    <xf numFmtId="164" fontId="251" fillId="0" borderId="0" xfId="0" applyNumberFormat="1" applyFont="1" applyAlignment="1">
      <alignment horizontal="center"/>
    </xf>
    <xf numFmtId="0" fontId="2" fillId="0" borderId="0" xfId="0" applyFont="1" applyFill="1" applyBorder="1" applyAlignment="1">
      <alignment horizontal="left"/>
    </xf>
    <xf numFmtId="0" fontId="253" fillId="0" borderId="0" xfId="0" applyFont="1"/>
    <xf numFmtId="5" fontId="2" fillId="53" borderId="1" xfId="1" applyNumberFormat="1" applyFont="1" applyFill="1" applyBorder="1" applyAlignment="1">
      <alignment horizontal="center"/>
    </xf>
    <xf numFmtId="5" fontId="2" fillId="53" borderId="49" xfId="1" applyNumberFormat="1" applyFont="1" applyFill="1" applyBorder="1"/>
    <xf numFmtId="5" fontId="2" fillId="53" borderId="1" xfId="1" applyNumberFormat="1" applyFont="1" applyFill="1" applyBorder="1"/>
    <xf numFmtId="9" fontId="2" fillId="53" borderId="1" xfId="2" applyFont="1" applyFill="1" applyBorder="1"/>
    <xf numFmtId="5" fontId="2" fillId="0" borderId="59" xfId="1" applyNumberFormat="1" applyFont="1" applyFill="1" applyBorder="1"/>
    <xf numFmtId="5" fontId="2" fillId="0" borderId="49" xfId="0" applyNumberFormat="1" applyFont="1" applyFill="1" applyBorder="1"/>
    <xf numFmtId="164" fontId="251" fillId="0" borderId="0" xfId="0" applyNumberFormat="1" applyFont="1"/>
    <xf numFmtId="5" fontId="2" fillId="53" borderId="146" xfId="1" applyNumberFormat="1" applyFont="1" applyFill="1" applyBorder="1"/>
    <xf numFmtId="5" fontId="2" fillId="53" borderId="0" xfId="1" applyNumberFormat="1" applyFont="1" applyFill="1" applyBorder="1" applyAlignment="1">
      <alignment horizontal="center"/>
    </xf>
    <xf numFmtId="9" fontId="2" fillId="61" borderId="0" xfId="2" applyFont="1" applyFill="1" applyBorder="1" applyAlignment="1">
      <alignment horizontal="center"/>
    </xf>
    <xf numFmtId="5" fontId="2" fillId="61" borderId="0" xfId="0" applyNumberFormat="1" applyFont="1" applyFill="1"/>
    <xf numFmtId="9" fontId="251" fillId="53" borderId="0" xfId="2" applyFont="1" applyFill="1" applyBorder="1"/>
    <xf numFmtId="0" fontId="14" fillId="0" borderId="0" xfId="0" applyFont="1" applyFill="1" applyAlignment="1" applyProtection="1">
      <alignment readingOrder="1"/>
      <protection locked="0"/>
    </xf>
    <xf numFmtId="331" fontId="0" fillId="0" borderId="0" xfId="0" applyNumberFormat="1" applyFont="1"/>
    <xf numFmtId="0" fontId="0" fillId="0" borderId="38"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protection locked="0"/>
    </xf>
    <xf numFmtId="0" fontId="0" fillId="0" borderId="59" xfId="0" applyFont="1" applyBorder="1" applyAlignment="1" applyProtection="1">
      <alignment horizontal="center" vertical="center" wrapText="1"/>
      <protection locked="0"/>
    </xf>
    <xf numFmtId="0" fontId="0" fillId="0" borderId="38" xfId="0" applyFont="1" applyFill="1" applyBorder="1" applyAlignment="1">
      <alignment horizontal="center" vertical="center" wrapText="1"/>
    </xf>
    <xf numFmtId="331" fontId="8" fillId="0" borderId="106" xfId="4339" applyNumberFormat="1" applyFont="1" applyFill="1" applyBorder="1"/>
    <xf numFmtId="0" fontId="15" fillId="57" borderId="90" xfId="0" applyFont="1" applyFill="1" applyBorder="1" applyAlignment="1">
      <alignment horizontal="center" wrapText="1"/>
    </xf>
    <xf numFmtId="164" fontId="0" fillId="0" borderId="139" xfId="0" applyNumberFormat="1" applyFont="1" applyBorder="1"/>
    <xf numFmtId="331" fontId="0" fillId="60" borderId="139" xfId="4339" applyNumberFormat="1" applyFont="1" applyFill="1" applyBorder="1"/>
    <xf numFmtId="37" fontId="0" fillId="0" borderId="107" xfId="0" applyNumberFormat="1" applyFont="1" applyBorder="1"/>
    <xf numFmtId="164" fontId="0" fillId="0" borderId="90" xfId="0" applyNumberFormat="1" applyFont="1" applyBorder="1"/>
    <xf numFmtId="164" fontId="0" fillId="0" borderId="64" xfId="0" applyNumberFormat="1" applyFont="1" applyFill="1" applyBorder="1"/>
    <xf numFmtId="164" fontId="0" fillId="0" borderId="71" xfId="0" applyNumberFormat="1" applyFont="1" applyFill="1" applyBorder="1"/>
    <xf numFmtId="164" fontId="0" fillId="0" borderId="139" xfId="0" applyNumberFormat="1" applyFont="1" applyFill="1" applyBorder="1"/>
    <xf numFmtId="164" fontId="0" fillId="0" borderId="53" xfId="0" applyNumberFormat="1" applyFont="1" applyFill="1" applyBorder="1"/>
    <xf numFmtId="164" fontId="0" fillId="0" borderId="107" xfId="0" applyNumberFormat="1" applyFont="1" applyFill="1" applyBorder="1"/>
    <xf numFmtId="164" fontId="0" fillId="0" borderId="68" xfId="0" applyNumberFormat="1" applyFont="1" applyFill="1" applyBorder="1"/>
    <xf numFmtId="190" fontId="0" fillId="53" borderId="111" xfId="2" applyNumberFormat="1" applyFont="1" applyFill="1" applyBorder="1"/>
    <xf numFmtId="5" fontId="253" fillId="0" borderId="0" xfId="1" applyNumberFormat="1" applyFont="1" applyFill="1" applyBorder="1"/>
    <xf numFmtId="5" fontId="253" fillId="53" borderId="1" xfId="1" applyNumberFormat="1" applyFont="1" applyFill="1" applyBorder="1" applyAlignment="1">
      <alignment horizontal="center"/>
    </xf>
    <xf numFmtId="0" fontId="253" fillId="0" borderId="0" xfId="0" applyFont="1" applyAlignment="1">
      <alignment horizontal="right"/>
    </xf>
    <xf numFmtId="0" fontId="251" fillId="0" borderId="0" xfId="0" applyFont="1" applyBorder="1"/>
    <xf numFmtId="164" fontId="251" fillId="53" borderId="63" xfId="1" applyNumberFormat="1" applyFont="1" applyFill="1" applyBorder="1"/>
    <xf numFmtId="9" fontId="253" fillId="0" borderId="49" xfId="2" applyFont="1" applyBorder="1"/>
    <xf numFmtId="0" fontId="0" fillId="56" borderId="147" xfId="0" applyFont="1" applyFill="1" applyBorder="1" applyAlignment="1">
      <alignment horizontal="center" vertical="center"/>
    </xf>
    <xf numFmtId="0" fontId="12" fillId="55" borderId="62" xfId="0" applyFont="1" applyFill="1" applyBorder="1" applyAlignment="1">
      <alignment horizontal="left"/>
    </xf>
    <xf numFmtId="0" fontId="12" fillId="55" borderId="61" xfId="0" applyFont="1" applyFill="1" applyBorder="1" applyAlignment="1">
      <alignment horizontal="left"/>
    </xf>
    <xf numFmtId="332" fontId="8" fillId="0" borderId="63" xfId="0" applyNumberFormat="1" applyFont="1" applyFill="1" applyBorder="1" applyAlignment="1">
      <alignment horizontal="center" vertical="center"/>
    </xf>
    <xf numFmtId="332" fontId="0" fillId="0" borderId="63" xfId="4" applyNumberFormat="1" applyFont="1" applyFill="1" applyBorder="1"/>
    <xf numFmtId="332" fontId="0" fillId="0" borderId="63" xfId="0" applyNumberFormat="1" applyFont="1" applyFill="1" applyBorder="1"/>
    <xf numFmtId="333" fontId="0" fillId="0" borderId="63" xfId="0" applyNumberFormat="1" applyFont="1" applyFill="1" applyBorder="1"/>
    <xf numFmtId="330" fontId="0" fillId="0" borderId="63" xfId="4" applyNumberFormat="1" applyFont="1" applyFill="1" applyBorder="1"/>
    <xf numFmtId="330" fontId="8" fillId="0" borderId="63" xfId="4" applyNumberFormat="1" applyFont="1" applyFill="1" applyBorder="1" applyAlignment="1">
      <alignment horizontal="center" vertical="center"/>
    </xf>
    <xf numFmtId="330" fontId="8" fillId="0" borderId="98" xfId="4" applyNumberFormat="1" applyFont="1" applyFill="1" applyBorder="1" applyAlignment="1">
      <alignment horizontal="center"/>
    </xf>
    <xf numFmtId="330" fontId="0" fillId="0" borderId="133" xfId="0" applyNumberFormat="1" applyFont="1" applyFill="1" applyBorder="1"/>
    <xf numFmtId="330" fontId="0" fillId="0" borderId="120" xfId="0" applyNumberFormat="1" applyFont="1" applyFill="1" applyBorder="1"/>
    <xf numFmtId="330" fontId="0" fillId="0" borderId="125" xfId="0" applyNumberFormat="1" applyFont="1" applyFill="1" applyBorder="1"/>
    <xf numFmtId="330" fontId="0" fillId="0" borderId="113" xfId="0" applyNumberFormat="1" applyFont="1" applyFill="1" applyBorder="1"/>
    <xf numFmtId="330" fontId="0" fillId="0" borderId="124" xfId="0" applyNumberFormat="1" applyFont="1" applyFill="1" applyBorder="1" applyAlignment="1">
      <alignment horizontal="right"/>
    </xf>
    <xf numFmtId="330" fontId="0" fillId="0" borderId="112" xfId="0" applyNumberFormat="1" applyFont="1" applyFill="1" applyBorder="1" applyAlignment="1">
      <alignment horizontal="right"/>
    </xf>
    <xf numFmtId="330" fontId="0" fillId="0" borderId="63" xfId="0" applyNumberFormat="1" applyFont="1" applyFill="1" applyBorder="1"/>
    <xf numFmtId="331" fontId="0" fillId="0" borderId="59" xfId="0" applyNumberFormat="1" applyFont="1" applyFill="1" applyBorder="1"/>
    <xf numFmtId="0" fontId="257" fillId="0" borderId="61" xfId="0" applyFont="1" applyBorder="1" applyAlignment="1" applyProtection="1">
      <alignment horizontal="center"/>
      <protection locked="0"/>
    </xf>
    <xf numFmtId="0" fontId="257" fillId="0" borderId="81" xfId="0" applyFont="1" applyBorder="1" applyAlignment="1" applyProtection="1">
      <alignment horizontal="center"/>
      <protection locked="0"/>
    </xf>
    <xf numFmtId="0" fontId="257" fillId="0" borderId="3" xfId="0" applyFont="1" applyBorder="1" applyAlignment="1" applyProtection="1">
      <alignment horizontal="center"/>
      <protection locked="0"/>
    </xf>
    <xf numFmtId="0" fontId="8" fillId="0" borderId="61" xfId="0" applyFont="1" applyFill="1" applyBorder="1" applyAlignment="1" applyProtection="1">
      <alignment horizontal="center"/>
      <protection locked="0"/>
    </xf>
    <xf numFmtId="0" fontId="8" fillId="0" borderId="61" xfId="0" applyFont="1" applyBorder="1" applyAlignment="1" applyProtection="1">
      <alignment horizontal="center"/>
      <protection locked="0"/>
    </xf>
    <xf numFmtId="164" fontId="0" fillId="0" borderId="128" xfId="4" applyNumberFormat="1" applyFont="1" applyFill="1" applyBorder="1" applyAlignment="1">
      <alignment horizontal="right"/>
    </xf>
    <xf numFmtId="164" fontId="0" fillId="0" borderId="124" xfId="4" applyNumberFormat="1" applyFont="1" applyFill="1" applyBorder="1" applyAlignment="1">
      <alignment horizontal="right"/>
    </xf>
    <xf numFmtId="164" fontId="0" fillId="0" borderId="142" xfId="4" applyNumberFormat="1" applyFont="1" applyFill="1" applyBorder="1" applyAlignment="1">
      <alignment horizontal="right"/>
    </xf>
    <xf numFmtId="164" fontId="0" fillId="0" borderId="124" xfId="4" applyNumberFormat="1" applyFont="1" applyBorder="1" applyAlignment="1"/>
    <xf numFmtId="164" fontId="0" fillId="0" borderId="124" xfId="4" applyNumberFormat="1" applyFont="1" applyFill="1" applyBorder="1" applyAlignment="1">
      <alignment horizontal="center" vertical="center"/>
    </xf>
    <xf numFmtId="164" fontId="0" fillId="0" borderId="142" xfId="4" applyNumberFormat="1" applyFont="1" applyFill="1" applyBorder="1" applyAlignment="1">
      <alignment horizontal="center" vertical="center"/>
    </xf>
    <xf numFmtId="331" fontId="0" fillId="0" borderId="128" xfId="0" applyNumberFormat="1" applyFont="1" applyFill="1" applyBorder="1" applyAlignment="1">
      <alignment horizontal="right"/>
    </xf>
    <xf numFmtId="331" fontId="0" fillId="0" borderId="124" xfId="0" applyNumberFormat="1" applyFont="1" applyFill="1" applyBorder="1" applyAlignment="1">
      <alignment horizontal="right"/>
    </xf>
    <xf numFmtId="331" fontId="0" fillId="0" borderId="142" xfId="0" applyNumberFormat="1" applyFont="1" applyFill="1" applyBorder="1" applyAlignment="1">
      <alignment horizontal="right"/>
    </xf>
    <xf numFmtId="331" fontId="0" fillId="0" borderId="124" xfId="0" applyNumberFormat="1" applyFont="1" applyBorder="1" applyAlignment="1"/>
    <xf numFmtId="331" fontId="0" fillId="0" borderId="124" xfId="0" applyNumberFormat="1" applyFont="1" applyFill="1" applyBorder="1" applyAlignment="1">
      <alignment horizontal="center" vertical="center"/>
    </xf>
    <xf numFmtId="331" fontId="0" fillId="0" borderId="124" xfId="0" applyNumberFormat="1" applyFont="1" applyFill="1" applyBorder="1" applyAlignment="1">
      <alignment horizontal="left" vertical="center"/>
    </xf>
    <xf numFmtId="331" fontId="0" fillId="0" borderId="142" xfId="0" applyNumberFormat="1" applyFont="1" applyFill="1" applyBorder="1" applyAlignment="1">
      <alignment horizontal="center" vertical="center"/>
    </xf>
    <xf numFmtId="331" fontId="0" fillId="0" borderId="129" xfId="0" applyNumberFormat="1" applyFont="1" applyFill="1" applyBorder="1" applyAlignment="1">
      <alignment horizontal="center" vertical="center"/>
    </xf>
    <xf numFmtId="0" fontId="0" fillId="0" borderId="21" xfId="0" applyFont="1" applyBorder="1" applyAlignment="1" applyProtection="1">
      <alignment horizontal="center" vertical="center"/>
      <protection locked="0"/>
    </xf>
    <xf numFmtId="0" fontId="8" fillId="0" borderId="21" xfId="0" applyFont="1" applyBorder="1" applyAlignment="1" applyProtection="1">
      <alignment vertical="center"/>
      <protection locked="0"/>
    </xf>
    <xf numFmtId="0" fontId="15" fillId="57" borderId="149" xfId="0" applyFont="1" applyFill="1" applyBorder="1" applyAlignment="1">
      <alignment horizontal="center"/>
    </xf>
    <xf numFmtId="0" fontId="15" fillId="57" borderId="138" xfId="0" applyFont="1" applyFill="1" applyBorder="1" applyAlignment="1">
      <alignment horizontal="center"/>
    </xf>
    <xf numFmtId="0" fontId="15" fillId="57" borderId="139" xfId="0" applyFont="1" applyFill="1" applyBorder="1" applyAlignment="1">
      <alignment horizontal="center"/>
    </xf>
    <xf numFmtId="0" fontId="15" fillId="57" borderId="140" xfId="0" applyFont="1" applyFill="1" applyBorder="1" applyAlignment="1">
      <alignment horizontal="center" wrapText="1"/>
    </xf>
    <xf numFmtId="0" fontId="0" fillId="0" borderId="77" xfId="0" applyFont="1" applyBorder="1" applyAlignment="1">
      <alignment horizontal="left" indent="1"/>
    </xf>
    <xf numFmtId="0" fontId="0" fillId="0" borderId="145" xfId="0" applyFont="1" applyBorder="1" applyAlignment="1"/>
    <xf numFmtId="5" fontId="251" fillId="53" borderId="1" xfId="1" applyNumberFormat="1" applyFont="1" applyFill="1" applyBorder="1"/>
    <xf numFmtId="0" fontId="262" fillId="0" borderId="0" xfId="0" applyFont="1" applyAlignment="1">
      <alignment horizontal="right"/>
    </xf>
    <xf numFmtId="331" fontId="0" fillId="0" borderId="89" xfId="4339" applyNumberFormat="1" applyFont="1" applyFill="1" applyBorder="1"/>
    <xf numFmtId="9" fontId="0" fillId="0" borderId="0" xfId="4342" applyFont="1" applyFill="1"/>
    <xf numFmtId="0" fontId="13" fillId="0" borderId="0" xfId="0" applyFont="1" applyAlignment="1"/>
    <xf numFmtId="0" fontId="280" fillId="0" borderId="0" xfId="0" applyFont="1" applyAlignment="1"/>
    <xf numFmtId="331" fontId="244" fillId="0" borderId="106" xfId="4339" applyNumberFormat="1" applyFont="1" applyFill="1" applyBorder="1"/>
    <xf numFmtId="0" fontId="281" fillId="0" borderId="0" xfId="0" applyFont="1"/>
    <xf numFmtId="0" fontId="278" fillId="0" borderId="0" xfId="0" applyFont="1"/>
    <xf numFmtId="37" fontId="0" fillId="0" borderId="0" xfId="0" applyNumberFormat="1" applyFont="1" applyFill="1" applyBorder="1"/>
    <xf numFmtId="3" fontId="0" fillId="0" borderId="0" xfId="0" applyNumberFormat="1" applyFont="1" applyBorder="1" applyAlignment="1">
      <alignment horizontal="center"/>
    </xf>
    <xf numFmtId="164" fontId="282" fillId="0" borderId="0" xfId="1" applyNumberFormat="1" applyFont="1" applyFill="1" applyBorder="1"/>
    <xf numFmtId="9" fontId="282" fillId="0" borderId="0" xfId="2" applyFont="1" applyFill="1" applyBorder="1"/>
    <xf numFmtId="164" fontId="282" fillId="0" borderId="0" xfId="1" applyNumberFormat="1" applyFont="1" applyFill="1" applyBorder="1" applyAlignment="1">
      <alignment horizontal="right"/>
    </xf>
    <xf numFmtId="164" fontId="282" fillId="0" borderId="0" xfId="1" applyNumberFormat="1" applyFont="1" applyFill="1" applyBorder="1" applyAlignment="1">
      <alignment horizontal="left"/>
    </xf>
    <xf numFmtId="0" fontId="0" fillId="61" borderId="0" xfId="0" applyFill="1" applyBorder="1"/>
    <xf numFmtId="0" fontId="0" fillId="53" borderId="0" xfId="0" applyFill="1" applyBorder="1"/>
    <xf numFmtId="5" fontId="253" fillId="53" borderId="112" xfId="1" applyNumberFormat="1" applyFont="1" applyFill="1" applyBorder="1"/>
    <xf numFmtId="5" fontId="251" fillId="53" borderId="112" xfId="1" applyNumberFormat="1" applyFont="1" applyFill="1" applyBorder="1"/>
    <xf numFmtId="331" fontId="0" fillId="0" borderId="0" xfId="4339" applyNumberFormat="1" applyFont="1"/>
    <xf numFmtId="0" fontId="251" fillId="0" borderId="84" xfId="0" applyFont="1" applyBorder="1" applyAlignment="1">
      <alignment horizontal="center"/>
    </xf>
    <xf numFmtId="0" fontId="251" fillId="0" borderId="0" xfId="0" applyFont="1" applyBorder="1" applyAlignment="1">
      <alignment horizontal="center"/>
    </xf>
    <xf numFmtId="10" fontId="244" fillId="0" borderId="0" xfId="2" applyNumberFormat="1" applyFont="1"/>
    <xf numFmtId="10" fontId="251" fillId="0" borderId="0" xfId="2" quotePrefix="1" applyNumberFormat="1" applyFont="1"/>
    <xf numFmtId="190" fontId="251" fillId="0" borderId="0" xfId="2" quotePrefix="1" applyNumberFormat="1" applyFont="1"/>
    <xf numFmtId="9" fontId="251" fillId="0" borderId="0" xfId="2" quotePrefix="1" applyFont="1"/>
    <xf numFmtId="164" fontId="251" fillId="0" borderId="62" xfId="1" applyNumberFormat="1" applyFont="1" applyBorder="1"/>
    <xf numFmtId="5" fontId="253" fillId="0" borderId="0" xfId="0" applyNumberFormat="1" applyFont="1"/>
    <xf numFmtId="190" fontId="253" fillId="0" borderId="0" xfId="2" applyNumberFormat="1" applyFont="1"/>
    <xf numFmtId="9" fontId="253" fillId="0" borderId="0" xfId="2" applyFont="1"/>
    <xf numFmtId="5" fontId="245" fillId="0" borderId="59" xfId="1" applyNumberFormat="1" applyFont="1" applyFill="1" applyBorder="1"/>
    <xf numFmtId="5" fontId="251" fillId="53" borderId="49" xfId="1" applyNumberFormat="1" applyFont="1" applyFill="1" applyBorder="1"/>
    <xf numFmtId="331" fontId="257" fillId="0" borderId="86" xfId="4339" applyNumberFormat="1" applyFont="1" applyFill="1" applyBorder="1"/>
    <xf numFmtId="3" fontId="257" fillId="0" borderId="21" xfId="0" applyNumberFormat="1" applyFont="1" applyBorder="1" applyAlignment="1"/>
    <xf numFmtId="331" fontId="257" fillId="0" borderId="59" xfId="0" applyNumberFormat="1" applyFont="1" applyFill="1" applyBorder="1" applyAlignment="1" applyProtection="1">
      <alignment horizontal="center"/>
      <protection locked="0"/>
    </xf>
    <xf numFmtId="0" fontId="15" fillId="59" borderId="76" xfId="0" applyFont="1" applyFill="1" applyBorder="1" applyAlignment="1" applyProtection="1">
      <alignment horizontal="center"/>
      <protection locked="0"/>
    </xf>
    <xf numFmtId="164" fontId="0" fillId="0" borderId="53" xfId="0" applyNumberFormat="1" applyFont="1" applyBorder="1"/>
    <xf numFmtId="331" fontId="257" fillId="0" borderId="58" xfId="0" applyNumberFormat="1" applyFont="1" applyFill="1" applyBorder="1" applyAlignment="1">
      <alignment horizontal="right"/>
    </xf>
    <xf numFmtId="164" fontId="0" fillId="0" borderId="77" xfId="4" applyNumberFormat="1" applyFont="1" applyFill="1" applyBorder="1" applyAlignment="1">
      <alignment horizontal="right"/>
    </xf>
    <xf numFmtId="164" fontId="0" fillId="0" borderId="64" xfId="4" applyNumberFormat="1" applyFont="1" applyFill="1" applyBorder="1" applyAlignment="1">
      <alignment horizontal="right" vertical="center"/>
    </xf>
    <xf numFmtId="0" fontId="0" fillId="0" borderId="59" xfId="0" applyBorder="1" applyAlignment="1" applyProtection="1">
      <alignment horizontal="center" vertical="center"/>
      <protection locked="0"/>
    </xf>
    <xf numFmtId="0" fontId="283" fillId="0" borderId="59" xfId="0" applyFont="1" applyBorder="1" applyAlignment="1" applyProtection="1">
      <alignment horizontal="center" vertical="center"/>
      <protection locked="0"/>
    </xf>
    <xf numFmtId="331" fontId="8" fillId="0" borderId="64" xfId="0" applyNumberFormat="1" applyFont="1" applyFill="1" applyBorder="1" applyAlignment="1">
      <alignment horizontal="right"/>
    </xf>
    <xf numFmtId="0" fontId="1" fillId="0" borderId="114" xfId="0" applyFont="1" applyFill="1" applyBorder="1" applyAlignment="1">
      <alignment horizontal="center" vertical="center"/>
    </xf>
    <xf numFmtId="164" fontId="0" fillId="63" borderId="108" xfId="4" applyNumberFormat="1" applyFont="1" applyFill="1" applyBorder="1"/>
    <xf numFmtId="164" fontId="0" fillId="0" borderId="61" xfId="4" applyNumberFormat="1" applyFont="1" applyFill="1" applyBorder="1"/>
    <xf numFmtId="164" fontId="0" fillId="0" borderId="81" xfId="4" applyNumberFormat="1" applyFont="1" applyFill="1" applyBorder="1"/>
    <xf numFmtId="164" fontId="0" fillId="0" borderId="3" xfId="4" applyNumberFormat="1" applyFont="1" applyFill="1" applyBorder="1"/>
    <xf numFmtId="331" fontId="8" fillId="0" borderId="62" xfId="4339" applyNumberFormat="1" applyFont="1" applyFill="1" applyBorder="1"/>
    <xf numFmtId="331" fontId="8" fillId="0" borderId="100" xfId="4339" applyNumberFormat="1" applyFont="1" applyFill="1" applyBorder="1"/>
    <xf numFmtId="331" fontId="8" fillId="0" borderId="4" xfId="4339" applyNumberFormat="1" applyFont="1" applyFill="1" applyBorder="1"/>
    <xf numFmtId="331" fontId="244" fillId="0" borderId="61" xfId="0" applyNumberFormat="1" applyFont="1" applyFill="1" applyBorder="1" applyAlignment="1">
      <alignment horizontal="right"/>
    </xf>
    <xf numFmtId="331" fontId="244" fillId="0" borderId="81" xfId="0" applyNumberFormat="1" applyFont="1" applyFill="1" applyBorder="1" applyAlignment="1">
      <alignment horizontal="right"/>
    </xf>
    <xf numFmtId="331" fontId="8" fillId="0" borderId="84" xfId="4339" applyNumberFormat="1" applyFont="1" applyFill="1" applyBorder="1"/>
    <xf numFmtId="331" fontId="257" fillId="0" borderId="84" xfId="4339" applyNumberFormat="1" applyFont="1" applyFill="1" applyBorder="1"/>
    <xf numFmtId="331" fontId="244" fillId="0" borderId="62" xfId="4339" applyNumberFormat="1" applyFont="1" applyFill="1" applyBorder="1"/>
    <xf numFmtId="331" fontId="244" fillId="0" borderId="100" xfId="4339" applyNumberFormat="1" applyFont="1" applyFill="1" applyBorder="1"/>
    <xf numFmtId="331" fontId="244" fillId="0" borderId="84" xfId="4339" applyNumberFormat="1" applyFont="1" applyFill="1" applyBorder="1"/>
    <xf numFmtId="331" fontId="8" fillId="0" borderId="77" xfId="4339" applyNumberFormat="1" applyFont="1" applyFill="1" applyBorder="1"/>
    <xf numFmtId="331" fontId="0" fillId="0" borderId="74" xfId="4339" applyNumberFormat="1" applyFont="1" applyFill="1" applyBorder="1"/>
    <xf numFmtId="0" fontId="15" fillId="59" borderId="81" xfId="0" applyFont="1" applyFill="1" applyBorder="1" applyAlignment="1" applyProtection="1">
      <alignment horizontal="center"/>
      <protection locked="0"/>
    </xf>
    <xf numFmtId="331" fontId="8" fillId="63" borderId="74" xfId="4339" applyNumberFormat="1" applyFont="1" applyFill="1" applyBorder="1"/>
    <xf numFmtId="331" fontId="257" fillId="63" borderId="67" xfId="4339" applyNumberFormat="1" applyFont="1" applyFill="1" applyBorder="1"/>
    <xf numFmtId="331" fontId="257" fillId="63" borderId="69" xfId="4339" applyNumberFormat="1" applyFont="1" applyFill="1" applyBorder="1"/>
    <xf numFmtId="331" fontId="257" fillId="0" borderId="93" xfId="4339" applyNumberFormat="1" applyFont="1" applyFill="1" applyBorder="1"/>
    <xf numFmtId="331" fontId="257" fillId="0" borderId="88" xfId="4339" applyNumberFormat="1" applyFont="1" applyFill="1" applyBorder="1"/>
    <xf numFmtId="331" fontId="257" fillId="0" borderId="138" xfId="4339" applyNumberFormat="1" applyFont="1" applyFill="1" applyBorder="1"/>
    <xf numFmtId="331" fontId="257" fillId="0" borderId="64" xfId="0" applyNumberFormat="1" applyFont="1" applyFill="1" applyBorder="1" applyAlignment="1">
      <alignment horizontal="right"/>
    </xf>
    <xf numFmtId="331" fontId="0" fillId="0" borderId="138" xfId="4339" applyNumberFormat="1" applyFont="1" applyFill="1" applyBorder="1"/>
    <xf numFmtId="331" fontId="0" fillId="0" borderId="67" xfId="4339" applyNumberFormat="1" applyFont="1" applyBorder="1"/>
    <xf numFmtId="331" fontId="0" fillId="0" borderId="69" xfId="4339" applyNumberFormat="1" applyFont="1" applyFill="1" applyBorder="1"/>
    <xf numFmtId="331" fontId="257" fillId="0" borderId="94" xfId="4339" applyNumberFormat="1" applyFont="1" applyFill="1" applyBorder="1"/>
    <xf numFmtId="331" fontId="257" fillId="0" borderId="57" xfId="4339" applyNumberFormat="1" applyFont="1" applyFill="1" applyBorder="1"/>
    <xf numFmtId="331" fontId="257" fillId="0" borderId="58" xfId="4339" applyNumberFormat="1" applyFont="1" applyFill="1" applyBorder="1"/>
    <xf numFmtId="331" fontId="257" fillId="0" borderId="57" xfId="0" applyNumberFormat="1" applyFont="1" applyFill="1" applyBorder="1" applyAlignment="1">
      <alignment horizontal="right"/>
    </xf>
    <xf numFmtId="331" fontId="257" fillId="0" borderId="88" xfId="0" applyNumberFormat="1" applyFont="1" applyFill="1" applyBorder="1" applyAlignment="1">
      <alignment horizontal="right"/>
    </xf>
    <xf numFmtId="331" fontId="257" fillId="0" borderId="94" xfId="0" applyNumberFormat="1" applyFont="1" applyFill="1" applyBorder="1" applyAlignment="1">
      <alignment horizontal="right"/>
    </xf>
    <xf numFmtId="331" fontId="257" fillId="0" borderId="96" xfId="0" applyNumberFormat="1" applyFont="1" applyFill="1" applyBorder="1" applyAlignment="1">
      <alignment horizontal="right"/>
    </xf>
    <xf numFmtId="331" fontId="0" fillId="0" borderId="57" xfId="4339" applyNumberFormat="1" applyFont="1" applyFill="1" applyBorder="1"/>
    <xf numFmtId="331" fontId="244" fillId="0" borderId="58" xfId="4339" applyNumberFormat="1" applyFont="1" applyFill="1" applyBorder="1"/>
    <xf numFmtId="0" fontId="257" fillId="0" borderId="55" xfId="0" applyFont="1" applyBorder="1"/>
    <xf numFmtId="164" fontId="257" fillId="63" borderId="67" xfId="4" applyNumberFormat="1" applyFont="1" applyFill="1" applyBorder="1"/>
    <xf numFmtId="164" fontId="257" fillId="63" borderId="68" xfId="4" applyNumberFormat="1" applyFont="1" applyFill="1" applyBorder="1"/>
    <xf numFmtId="164" fontId="257" fillId="0" borderId="93" xfId="4" applyNumberFormat="1" applyFont="1" applyFill="1" applyBorder="1"/>
    <xf numFmtId="164" fontId="257" fillId="0" borderId="88" xfId="4" applyNumberFormat="1" applyFont="1" applyFill="1" applyBorder="1"/>
    <xf numFmtId="164" fontId="257" fillId="0" borderId="57" xfId="4" applyNumberFormat="1" applyFont="1" applyFill="1" applyBorder="1"/>
    <xf numFmtId="164" fontId="257" fillId="0" borderId="94" xfId="4" applyNumberFormat="1" applyFont="1" applyFill="1" applyBorder="1"/>
    <xf numFmtId="331" fontId="8" fillId="0" borderId="55" xfId="0" applyNumberFormat="1" applyFont="1" applyBorder="1" applyAlignment="1">
      <alignment horizontal="right"/>
    </xf>
    <xf numFmtId="164" fontId="0" fillId="63" borderId="53" xfId="4" applyNumberFormat="1" applyFont="1" applyFill="1" applyBorder="1"/>
    <xf numFmtId="164" fontId="0" fillId="63" borderId="38" xfId="4" applyNumberFormat="1" applyFont="1" applyFill="1" applyBorder="1"/>
    <xf numFmtId="164" fontId="0" fillId="63" borderId="54" xfId="4" applyNumberFormat="1" applyFont="1" applyFill="1" applyBorder="1"/>
    <xf numFmtId="164" fontId="0" fillId="0" borderId="93" xfId="4" applyNumberFormat="1" applyFont="1" applyFill="1" applyBorder="1"/>
    <xf numFmtId="164" fontId="0" fillId="0" borderId="88" xfId="4" applyNumberFormat="1" applyFont="1" applyFill="1" applyBorder="1"/>
    <xf numFmtId="164" fontId="0" fillId="0" borderId="138" xfId="4" applyNumberFormat="1" applyFont="1" applyFill="1" applyBorder="1"/>
    <xf numFmtId="331" fontId="8" fillId="0" borderId="67" xfId="0" applyNumberFormat="1" applyFont="1" applyBorder="1" applyAlignment="1">
      <alignment horizontal="right"/>
    </xf>
    <xf numFmtId="164" fontId="257" fillId="0" borderId="3" xfId="4" applyNumberFormat="1" applyFont="1" applyFill="1" applyBorder="1" applyAlignment="1">
      <alignment horizontal="right"/>
    </xf>
    <xf numFmtId="164" fontId="257" fillId="0" borderId="81" xfId="4" applyNumberFormat="1" applyFont="1" applyFill="1" applyBorder="1" applyAlignment="1">
      <alignment horizontal="right"/>
    </xf>
    <xf numFmtId="0" fontId="15" fillId="59" borderId="64" xfId="0" applyFont="1" applyFill="1" applyBorder="1" applyAlignment="1" applyProtection="1">
      <alignment horizontal="center"/>
      <protection locked="0"/>
    </xf>
    <xf numFmtId="0" fontId="15" fillId="59" borderId="60" xfId="0" applyFont="1" applyFill="1" applyBorder="1" applyAlignment="1" applyProtection="1">
      <alignment horizontal="center"/>
      <protection locked="0"/>
    </xf>
    <xf numFmtId="164" fontId="257" fillId="0" borderId="97" xfId="4" applyNumberFormat="1" applyFont="1" applyFill="1" applyBorder="1" applyAlignment="1">
      <alignment horizontal="right"/>
    </xf>
    <xf numFmtId="164" fontId="257" fillId="0" borderId="90" xfId="4" applyNumberFormat="1" applyFont="1" applyFill="1" applyBorder="1" applyAlignment="1">
      <alignment horizontal="right"/>
    </xf>
    <xf numFmtId="164" fontId="257" fillId="0" borderId="95" xfId="4" applyNumberFormat="1" applyFont="1" applyFill="1" applyBorder="1" applyAlignment="1">
      <alignment horizontal="center" vertical="center"/>
    </xf>
    <xf numFmtId="164" fontId="257" fillId="0" borderId="84" xfId="4" applyNumberFormat="1" applyFont="1" applyFill="1" applyBorder="1" applyAlignment="1">
      <alignment horizontal="center" vertical="center"/>
    </xf>
    <xf numFmtId="164" fontId="257" fillId="0" borderId="64" xfId="4" applyNumberFormat="1" applyFont="1" applyFill="1" applyBorder="1" applyAlignment="1">
      <alignment horizontal="center" vertical="center"/>
    </xf>
    <xf numFmtId="0" fontId="275" fillId="59" borderId="64" xfId="0" applyFont="1" applyFill="1" applyBorder="1" applyAlignment="1" applyProtection="1">
      <alignment horizontal="center"/>
      <protection locked="0"/>
    </xf>
    <xf numFmtId="164" fontId="0" fillId="0" borderId="3" xfId="4" applyNumberFormat="1" applyFont="1" applyFill="1" applyBorder="1" applyAlignment="1">
      <alignment horizontal="right"/>
    </xf>
    <xf numFmtId="164" fontId="0" fillId="0" borderId="81" xfId="4" applyNumberFormat="1" applyFont="1" applyFill="1" applyBorder="1" applyAlignment="1">
      <alignment horizontal="right"/>
    </xf>
    <xf numFmtId="0" fontId="15" fillId="59" borderId="119" xfId="0" applyFont="1" applyFill="1" applyBorder="1" applyAlignment="1" applyProtection="1">
      <alignment horizontal="center"/>
      <protection locked="0"/>
    </xf>
    <xf numFmtId="164" fontId="0" fillId="0" borderId="93" xfId="4" applyNumberFormat="1" applyFont="1" applyFill="1" applyBorder="1" applyAlignment="1">
      <alignment horizontal="right"/>
    </xf>
    <xf numFmtId="164" fontId="0" fillId="0" borderId="90" xfId="4" applyNumberFormat="1" applyFont="1" applyFill="1" applyBorder="1" applyAlignment="1">
      <alignment horizontal="right"/>
    </xf>
    <xf numFmtId="164" fontId="0" fillId="0" borderId="99" xfId="4" applyNumberFormat="1" applyFont="1" applyFill="1" applyBorder="1" applyAlignment="1">
      <alignment horizontal="right"/>
    </xf>
    <xf numFmtId="164" fontId="0" fillId="0" borderId="57" xfId="4" applyNumberFormat="1" applyFont="1" applyFill="1" applyBorder="1" applyAlignment="1">
      <alignment horizontal="right"/>
    </xf>
    <xf numFmtId="164" fontId="0" fillId="0" borderId="58" xfId="4" applyNumberFormat="1" applyFont="1" applyFill="1" applyBorder="1" applyAlignment="1">
      <alignment horizontal="right"/>
    </xf>
    <xf numFmtId="164" fontId="0" fillId="0" borderId="101" xfId="4" applyNumberFormat="1" applyFont="1" applyFill="1" applyBorder="1" applyAlignment="1">
      <alignment horizontal="right"/>
    </xf>
    <xf numFmtId="164" fontId="0" fillId="0" borderId="91" xfId="4" applyNumberFormat="1" applyFont="1" applyFill="1" applyBorder="1" applyAlignment="1">
      <alignment horizontal="right"/>
    </xf>
    <xf numFmtId="164" fontId="0" fillId="0" borderId="138" xfId="4" applyNumberFormat="1" applyFont="1" applyFill="1" applyBorder="1" applyAlignment="1">
      <alignment horizontal="right"/>
    </xf>
    <xf numFmtId="164" fontId="0" fillId="0" borderId="139" xfId="4" applyNumberFormat="1" applyFont="1" applyFill="1" applyBorder="1" applyAlignment="1">
      <alignment horizontal="right"/>
    </xf>
    <xf numFmtId="164" fontId="0" fillId="0" borderId="141" xfId="4" applyNumberFormat="1" applyFont="1" applyFill="1" applyBorder="1" applyAlignment="1">
      <alignment horizontal="right"/>
    </xf>
    <xf numFmtId="164" fontId="0" fillId="0" borderId="95" xfId="4" applyNumberFormat="1" applyFont="1" applyFill="1" applyBorder="1" applyAlignment="1">
      <alignment horizontal="center" vertical="center"/>
    </xf>
    <xf numFmtId="164" fontId="0" fillId="0" borderId="64" xfId="4" applyNumberFormat="1" applyFont="1" applyFill="1" applyBorder="1" applyAlignment="1">
      <alignment horizontal="center" vertical="center"/>
    </xf>
    <xf numFmtId="164" fontId="0" fillId="0" borderId="110" xfId="4" applyNumberFormat="1" applyFont="1" applyFill="1" applyBorder="1" applyAlignment="1">
      <alignment horizontal="center" vertical="center"/>
    </xf>
    <xf numFmtId="0" fontId="15" fillId="0" borderId="0" xfId="0" applyFont="1" applyFill="1" applyBorder="1" applyAlignment="1" applyProtection="1">
      <alignment horizontal="right"/>
      <protection locked="0"/>
    </xf>
    <xf numFmtId="0" fontId="78" fillId="0" borderId="0" xfId="0" applyFont="1" applyAlignment="1">
      <alignment horizontal="right"/>
    </xf>
    <xf numFmtId="0" fontId="244" fillId="0" borderId="0" xfId="0" quotePrefix="1" applyFont="1"/>
    <xf numFmtId="2" fontId="10" fillId="64" borderId="59" xfId="19" applyNumberFormat="1" applyFont="1" applyFill="1" applyBorder="1"/>
    <xf numFmtId="0" fontId="257" fillId="0" borderId="71" xfId="0" applyFont="1" applyFill="1" applyBorder="1" applyAlignment="1">
      <alignment horizontal="center" vertical="center"/>
    </xf>
    <xf numFmtId="0" fontId="257" fillId="0" borderId="53" xfId="0" applyFont="1" applyFill="1" applyBorder="1" applyAlignment="1">
      <alignment horizontal="center" vertical="center"/>
    </xf>
    <xf numFmtId="164" fontId="257" fillId="0" borderId="139" xfId="4" applyNumberFormat="1" applyFont="1" applyFill="1" applyBorder="1" applyAlignment="1">
      <alignment horizontal="right"/>
    </xf>
    <xf numFmtId="164" fontId="284" fillId="0" borderId="0" xfId="1" applyNumberFormat="1" applyFont="1" applyFill="1" applyBorder="1" applyAlignment="1">
      <alignment horizontal="left"/>
    </xf>
    <xf numFmtId="0" fontId="251" fillId="54" borderId="124" xfId="0" applyFont="1" applyFill="1" applyBorder="1" applyAlignment="1">
      <alignment horizontal="center"/>
    </xf>
    <xf numFmtId="5" fontId="251" fillId="61" borderId="124" xfId="1" applyNumberFormat="1" applyFont="1" applyFill="1" applyBorder="1"/>
    <xf numFmtId="5" fontId="251" fillId="0" borderId="124" xfId="1" applyNumberFormat="1" applyFont="1" applyFill="1" applyBorder="1"/>
    <xf numFmtId="0" fontId="251" fillId="0" borderId="0" xfId="0" applyFont="1" applyFill="1" applyBorder="1" applyAlignment="1">
      <alignment horizontal="left"/>
    </xf>
    <xf numFmtId="164" fontId="0" fillId="0" borderId="52" xfId="4343" applyNumberFormat="1" applyFont="1" applyFill="1" applyBorder="1" applyAlignment="1"/>
    <xf numFmtId="164" fontId="0" fillId="0" borderId="3" xfId="4343" applyNumberFormat="1" applyFont="1" applyFill="1" applyBorder="1" applyAlignment="1"/>
    <xf numFmtId="164" fontId="0" fillId="0" borderId="21" xfId="4343" applyNumberFormat="1" applyFont="1" applyFill="1" applyBorder="1" applyAlignment="1"/>
    <xf numFmtId="164" fontId="0" fillId="0" borderId="118" xfId="4343" applyNumberFormat="1" applyFont="1" applyFill="1" applyBorder="1" applyAlignment="1"/>
    <xf numFmtId="164" fontId="0" fillId="0" borderId="122" xfId="4343" applyNumberFormat="1" applyFont="1" applyFill="1" applyBorder="1" applyAlignment="1"/>
    <xf numFmtId="10" fontId="0" fillId="0" borderId="0" xfId="4342" applyNumberFormat="1" applyFont="1"/>
    <xf numFmtId="164" fontId="0" fillId="0" borderId="125" xfId="4343" applyNumberFormat="1" applyFont="1" applyFill="1" applyBorder="1" applyAlignment="1"/>
    <xf numFmtId="164" fontId="0" fillId="0" borderId="60" xfId="4343" applyNumberFormat="1" applyFont="1" applyFill="1" applyBorder="1" applyAlignment="1"/>
    <xf numFmtId="164" fontId="0" fillId="0" borderId="53" xfId="4343" applyNumberFormat="1" applyFont="1" applyFill="1" applyBorder="1" applyAlignment="1"/>
    <xf numFmtId="164" fontId="0" fillId="12" borderId="113" xfId="4343" applyNumberFormat="1" applyFont="1" applyFill="1" applyBorder="1"/>
    <xf numFmtId="164" fontId="0" fillId="0" borderId="64" xfId="4343" applyNumberFormat="1" applyFont="1" applyFill="1" applyBorder="1" applyAlignment="1"/>
    <xf numFmtId="164" fontId="0" fillId="0" borderId="38" xfId="4343" applyNumberFormat="1" applyFont="1" applyFill="1" applyBorder="1" applyAlignment="1"/>
    <xf numFmtId="164" fontId="0" fillId="0" borderId="30" xfId="4343" applyNumberFormat="1" applyFont="1" applyFill="1" applyBorder="1" applyAlignment="1"/>
    <xf numFmtId="164" fontId="0" fillId="0" borderId="128" xfId="4343" applyNumberFormat="1" applyFont="1" applyFill="1" applyBorder="1" applyAlignment="1"/>
    <xf numFmtId="164" fontId="0" fillId="12" borderId="118" xfId="4343" applyNumberFormat="1" applyFont="1" applyFill="1" applyBorder="1"/>
    <xf numFmtId="331" fontId="0" fillId="0" borderId="112" xfId="0" applyNumberFormat="1" applyFont="1" applyFill="1" applyBorder="1"/>
    <xf numFmtId="330" fontId="8" fillId="0" borderId="80" xfId="4" applyNumberFormat="1" applyFont="1" applyFill="1" applyBorder="1" applyAlignment="1">
      <alignment horizontal="center" vertical="center"/>
    </xf>
    <xf numFmtId="330" fontId="8" fillId="0" borderId="38" xfId="4" applyNumberFormat="1" applyFont="1" applyFill="1" applyBorder="1" applyAlignment="1">
      <alignment horizontal="center" vertical="center"/>
    </xf>
    <xf numFmtId="330" fontId="8" fillId="0" borderId="52" xfId="4" applyNumberFormat="1" applyFont="1" applyFill="1" applyBorder="1" applyAlignment="1">
      <alignment horizontal="center" vertical="center"/>
    </xf>
    <xf numFmtId="330" fontId="0" fillId="0" borderId="63" xfId="0" applyNumberFormat="1" applyFont="1" applyFill="1" applyBorder="1" applyAlignment="1"/>
    <xf numFmtId="0" fontId="15" fillId="0" borderId="0" xfId="0" applyFont="1" applyFill="1" applyAlignment="1">
      <alignment horizontal="center"/>
    </xf>
    <xf numFmtId="0" fontId="15" fillId="0" borderId="0" xfId="0" applyFont="1" applyFill="1" applyBorder="1" applyAlignment="1" applyProtection="1">
      <alignment horizontal="center"/>
      <protection locked="0"/>
    </xf>
    <xf numFmtId="0" fontId="0" fillId="0" borderId="139" xfId="0" applyFont="1" applyBorder="1" applyAlignment="1" applyProtection="1">
      <alignment horizontal="center" vertical="center"/>
      <protection locked="0"/>
    </xf>
    <xf numFmtId="0" fontId="8" fillId="0" borderId="139" xfId="0" applyFont="1" applyBorder="1" applyAlignment="1" applyProtection="1">
      <alignment horizontal="left" vertical="center"/>
      <protection locked="0"/>
    </xf>
    <xf numFmtId="0" fontId="8" fillId="0" borderId="139" xfId="0" applyFont="1" applyBorder="1" applyAlignment="1" applyProtection="1">
      <alignment horizontal="center" vertical="center"/>
      <protection locked="0"/>
    </xf>
    <xf numFmtId="331" fontId="0" fillId="0" borderId="139" xfId="0" applyNumberFormat="1" applyFont="1" applyFill="1" applyBorder="1" applyAlignment="1">
      <alignment horizontal="right"/>
    </xf>
    <xf numFmtId="331" fontId="0" fillId="0" borderId="140" xfId="0" applyNumberFormat="1" applyFont="1" applyFill="1" applyBorder="1" applyAlignment="1">
      <alignment horizontal="right"/>
    </xf>
    <xf numFmtId="331" fontId="0" fillId="0" borderId="138" xfId="0" applyNumberFormat="1" applyFont="1" applyFill="1" applyBorder="1" applyAlignment="1">
      <alignment horizontal="right"/>
    </xf>
    <xf numFmtId="331" fontId="257" fillId="0" borderId="139" xfId="0" applyNumberFormat="1" applyFont="1" applyFill="1" applyBorder="1" applyAlignment="1">
      <alignment horizontal="right"/>
    </xf>
    <xf numFmtId="331" fontId="257" fillId="0" borderId="140" xfId="0" applyNumberFormat="1" applyFont="1" applyFill="1" applyBorder="1" applyAlignment="1">
      <alignment horizontal="right"/>
    </xf>
    <xf numFmtId="9" fontId="0" fillId="0" borderId="0" xfId="4342" applyFont="1" applyFill="1" applyBorder="1"/>
    <xf numFmtId="331" fontId="0" fillId="0" borderId="144" xfId="0" applyNumberFormat="1" applyFont="1" applyFill="1" applyBorder="1" applyAlignment="1">
      <alignment horizontal="center" vertical="center"/>
    </xf>
    <xf numFmtId="331" fontId="0" fillId="0" borderId="64" xfId="0" applyNumberFormat="1" applyFont="1" applyFill="1" applyBorder="1" applyAlignment="1">
      <alignment horizontal="center" vertical="center"/>
    </xf>
    <xf numFmtId="331" fontId="0" fillId="0" borderId="64" xfId="0" applyNumberFormat="1" applyFont="1" applyFill="1" applyBorder="1" applyAlignment="1">
      <alignment horizontal="right"/>
    </xf>
    <xf numFmtId="331" fontId="0" fillId="0" borderId="113" xfId="0" applyNumberFormat="1" applyFont="1" applyFill="1" applyBorder="1" applyAlignment="1">
      <alignment horizontal="right"/>
    </xf>
    <xf numFmtId="331" fontId="0" fillId="0" borderId="95" xfId="0" applyNumberFormat="1" applyFont="1" applyFill="1" applyBorder="1" applyAlignment="1">
      <alignment horizontal="center" vertical="center"/>
    </xf>
    <xf numFmtId="331" fontId="257" fillId="0" borderId="113" xfId="0" applyNumberFormat="1" applyFont="1" applyFill="1" applyBorder="1" applyAlignment="1">
      <alignment horizontal="right"/>
    </xf>
    <xf numFmtId="0" fontId="4" fillId="0" borderId="139" xfId="0" applyFont="1" applyBorder="1" applyAlignment="1">
      <alignment horizontal="center" vertical="center"/>
    </xf>
    <xf numFmtId="331" fontId="0" fillId="0" borderId="139" xfId="0" applyNumberFormat="1" applyFont="1" applyFill="1" applyBorder="1" applyAlignment="1">
      <alignment horizontal="center" vertical="center"/>
    </xf>
    <xf numFmtId="9" fontId="0" fillId="0" borderId="0" xfId="4342" applyFont="1" applyBorder="1"/>
    <xf numFmtId="0" fontId="257" fillId="0" borderId="139" xfId="0" applyFont="1" applyBorder="1" applyAlignment="1" applyProtection="1">
      <alignment horizontal="center"/>
      <protection locked="0"/>
    </xf>
    <xf numFmtId="164" fontId="0" fillId="0" borderId="140" xfId="4" applyNumberFormat="1" applyFont="1" applyFill="1" applyBorder="1" applyAlignment="1">
      <alignment horizontal="right"/>
    </xf>
    <xf numFmtId="164" fontId="0" fillId="0" borderId="144" xfId="4" applyNumberFormat="1" applyFont="1" applyFill="1" applyBorder="1" applyAlignment="1">
      <alignment horizontal="center" vertical="center"/>
    </xf>
    <xf numFmtId="164" fontId="0" fillId="0" borderId="110" xfId="4" applyNumberFormat="1" applyFont="1" applyFill="1" applyBorder="1" applyAlignment="1">
      <alignment horizontal="right"/>
    </xf>
    <xf numFmtId="164" fontId="257" fillId="0" borderId="84" xfId="4" applyNumberFormat="1" applyFont="1" applyFill="1" applyBorder="1" applyAlignment="1">
      <alignment horizontal="right"/>
    </xf>
    <xf numFmtId="164" fontId="0" fillId="12" borderId="129" xfId="4343" applyNumberFormat="1" applyFont="1" applyFill="1" applyBorder="1" applyAlignment="1">
      <alignment horizontal="center" vertical="center"/>
    </xf>
    <xf numFmtId="164" fontId="0" fillId="12" borderId="107" xfId="4343" applyNumberFormat="1" applyFont="1" applyFill="1" applyBorder="1" applyAlignment="1">
      <alignment horizontal="center" vertical="center"/>
    </xf>
    <xf numFmtId="164" fontId="0" fillId="12" borderId="117" xfId="4343" applyNumberFormat="1" applyFont="1" applyFill="1" applyBorder="1" applyAlignment="1">
      <alignment horizontal="center" vertical="center"/>
    </xf>
    <xf numFmtId="164" fontId="0" fillId="12" borderId="108" xfId="4343" applyNumberFormat="1" applyFont="1" applyFill="1" applyBorder="1" applyAlignment="1">
      <alignment horizontal="center" vertical="center"/>
    </xf>
    <xf numFmtId="164" fontId="0" fillId="12" borderId="67" xfId="4343" applyNumberFormat="1" applyFont="1" applyFill="1" applyBorder="1" applyAlignment="1">
      <alignment horizontal="center" vertical="center"/>
    </xf>
    <xf numFmtId="164" fontId="0" fillId="12" borderId="77" xfId="4343" applyNumberFormat="1" applyFont="1" applyFill="1" applyBorder="1" applyAlignment="1">
      <alignment horizontal="center" vertical="center"/>
    </xf>
    <xf numFmtId="164" fontId="0" fillId="12" borderId="68"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4" xfId="4" applyNumberFormat="1" applyFont="1" applyFill="1" applyBorder="1" applyAlignment="1">
      <alignment horizontal="right"/>
    </xf>
    <xf numFmtId="164" fontId="0" fillId="12" borderId="69" xfId="4343" applyNumberFormat="1" applyFont="1" applyFill="1" applyBorder="1" applyAlignment="1">
      <alignment horizontal="center" vertical="center"/>
    </xf>
    <xf numFmtId="164" fontId="0" fillId="0" borderId="0" xfId="4343" applyNumberFormat="1" applyFont="1"/>
    <xf numFmtId="0" fontId="1" fillId="0" borderId="55" xfId="0" applyFont="1" applyFill="1" applyBorder="1" applyAlignment="1">
      <alignment horizontal="center" vertical="center" wrapText="1"/>
    </xf>
    <xf numFmtId="0" fontId="1" fillId="0" borderId="114" xfId="0" applyFont="1" applyFill="1" applyBorder="1" applyAlignment="1">
      <alignment horizontal="center" vertical="center" wrapText="1"/>
    </xf>
    <xf numFmtId="0" fontId="1" fillId="0" borderId="55" xfId="0" applyFont="1" applyFill="1" applyBorder="1" applyAlignment="1">
      <alignment horizontal="center" vertical="center"/>
    </xf>
    <xf numFmtId="0" fontId="0" fillId="0" borderId="139" xfId="0" applyFont="1" applyFill="1" applyBorder="1"/>
    <xf numFmtId="0" fontId="1" fillId="0" borderId="55" xfId="0" applyFont="1" applyBorder="1" applyAlignment="1">
      <alignment horizontal="center" vertical="center"/>
    </xf>
    <xf numFmtId="0" fontId="1" fillId="0" borderId="114" xfId="0" applyFont="1" applyBorder="1" applyAlignment="1">
      <alignment horizontal="center" vertical="center"/>
    </xf>
    <xf numFmtId="0" fontId="0" fillId="0" borderId="139" xfId="0" applyFont="1" applyBorder="1" applyAlignment="1">
      <alignment horizontal="center"/>
    </xf>
    <xf numFmtId="331" fontId="244" fillId="0" borderId="139" xfId="0" applyNumberFormat="1" applyFont="1" applyFill="1" applyBorder="1" applyAlignment="1">
      <alignment horizontal="right"/>
    </xf>
    <xf numFmtId="0" fontId="1" fillId="0" borderId="70" xfId="0" applyFont="1" applyBorder="1" applyAlignment="1">
      <alignment horizontal="center" vertical="center"/>
    </xf>
    <xf numFmtId="0" fontId="0" fillId="0" borderId="139" xfId="0" applyFont="1" applyFill="1" applyBorder="1" applyAlignment="1" applyProtection="1">
      <alignment horizontal="center" vertical="center"/>
      <protection locked="0"/>
    </xf>
    <xf numFmtId="0" fontId="1" fillId="0" borderId="70"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66" xfId="0" applyFont="1" applyFill="1" applyBorder="1" applyAlignment="1">
      <alignment horizontal="center" vertical="center"/>
    </xf>
    <xf numFmtId="164" fontId="257" fillId="0" borderId="63" xfId="4343" applyNumberFormat="1" applyFont="1" applyFill="1" applyBorder="1"/>
    <xf numFmtId="164" fontId="257" fillId="0" borderId="21" xfId="4343" applyNumberFormat="1" applyFont="1" applyFill="1" applyBorder="1"/>
    <xf numFmtId="164" fontId="257" fillId="0" borderId="58" xfId="4343" applyNumberFormat="1" applyFont="1" applyFill="1" applyBorder="1"/>
    <xf numFmtId="164" fontId="244" fillId="0" borderId="63" xfId="4343" applyNumberFormat="1" applyFont="1" applyFill="1" applyBorder="1"/>
    <xf numFmtId="164" fontId="257" fillId="0" borderId="59" xfId="4343" applyNumberFormat="1" applyFont="1" applyFill="1" applyBorder="1"/>
    <xf numFmtId="164" fontId="257" fillId="0" borderId="91" xfId="4343" applyNumberFormat="1" applyFont="1" applyFill="1" applyBorder="1"/>
    <xf numFmtId="164" fontId="257" fillId="0" borderId="86" xfId="4343" applyNumberFormat="1" applyFont="1" applyFill="1" applyBorder="1"/>
    <xf numFmtId="164" fontId="257" fillId="0" borderId="64" xfId="4343" applyNumberFormat="1" applyFont="1" applyFill="1" applyBorder="1"/>
    <xf numFmtId="164" fontId="257" fillId="0" borderId="96" xfId="4343" applyNumberFormat="1" applyFont="1" applyFill="1" applyBorder="1"/>
    <xf numFmtId="164" fontId="244" fillId="0" borderId="86" xfId="4343" applyNumberFormat="1" applyFont="1" applyFill="1" applyBorder="1"/>
    <xf numFmtId="164" fontId="244" fillId="0" borderId="141" xfId="4343" applyNumberFormat="1" applyFont="1" applyFill="1" applyBorder="1"/>
    <xf numFmtId="164" fontId="257" fillId="0" borderId="90" xfId="4343" applyNumberFormat="1" applyFont="1" applyFill="1" applyBorder="1"/>
    <xf numFmtId="164" fontId="257" fillId="0" borderId="99" xfId="4343" applyNumberFormat="1" applyFont="1" applyFill="1" applyBorder="1"/>
    <xf numFmtId="164" fontId="244" fillId="0" borderId="58" xfId="4343" applyNumberFormat="1" applyFont="1" applyFill="1" applyBorder="1"/>
    <xf numFmtId="164" fontId="0" fillId="0" borderId="124" xfId="4343" applyNumberFormat="1" applyFont="1" applyFill="1" applyBorder="1"/>
    <xf numFmtId="164" fontId="0" fillId="0" borderId="59" xfId="4343" applyNumberFormat="1" applyFont="1" applyFill="1" applyBorder="1"/>
    <xf numFmtId="164" fontId="0" fillId="0" borderId="112" xfId="4343" applyNumberFormat="1" applyFont="1" applyFill="1" applyBorder="1"/>
    <xf numFmtId="164" fontId="0" fillId="0" borderId="61" xfId="4343" applyNumberFormat="1" applyFont="1" applyFill="1" applyBorder="1"/>
    <xf numFmtId="164" fontId="257" fillId="0" borderId="88" xfId="4343" applyNumberFormat="1" applyFont="1" applyFill="1" applyBorder="1"/>
    <xf numFmtId="164" fontId="0" fillId="0" borderId="142" xfId="4343" applyNumberFormat="1" applyFont="1" applyFill="1" applyBorder="1"/>
    <xf numFmtId="164" fontId="0" fillId="0" borderId="139" xfId="4343" applyNumberFormat="1" applyFont="1" applyFill="1" applyBorder="1"/>
    <xf numFmtId="164" fontId="0" fillId="0" borderId="140" xfId="4343" applyNumberFormat="1" applyFont="1" applyFill="1" applyBorder="1"/>
    <xf numFmtId="164" fontId="257" fillId="0" borderId="139" xfId="4343" applyNumberFormat="1" applyFont="1" applyFill="1" applyBorder="1"/>
    <xf numFmtId="164" fontId="0" fillId="0" borderId="81" xfId="4343" applyNumberFormat="1" applyFont="1" applyFill="1" applyBorder="1"/>
    <xf numFmtId="164" fontId="257" fillId="0" borderId="138" xfId="4343" applyNumberFormat="1" applyFont="1" applyFill="1" applyBorder="1"/>
    <xf numFmtId="164" fontId="257" fillId="0" borderId="141" xfId="4343" applyNumberFormat="1" applyFont="1" applyFill="1" applyBorder="1"/>
    <xf numFmtId="164" fontId="8" fillId="0" borderId="128" xfId="4343" applyNumberFormat="1" applyFont="1" applyFill="1" applyBorder="1" applyAlignment="1">
      <alignment horizontal="right"/>
    </xf>
    <xf numFmtId="164" fontId="8" fillId="0" borderId="21" xfId="4343" applyNumberFormat="1" applyFont="1" applyFill="1" applyBorder="1" applyAlignment="1">
      <alignment horizontal="right"/>
    </xf>
    <xf numFmtId="164" fontId="0" fillId="0" borderId="21" xfId="4343" applyNumberFormat="1" applyFont="1" applyFill="1" applyBorder="1"/>
    <xf numFmtId="164" fontId="0" fillId="0" borderId="3" xfId="4343" applyNumberFormat="1" applyFont="1" applyFill="1" applyBorder="1"/>
    <xf numFmtId="164" fontId="257" fillId="0" borderId="52" xfId="4343" applyNumberFormat="1" applyFont="1" applyFill="1" applyBorder="1"/>
    <xf numFmtId="164" fontId="257" fillId="0" borderId="57" xfId="4343" applyNumberFormat="1" applyFont="1" applyFill="1" applyBorder="1" applyAlignment="1">
      <alignment horizontal="right"/>
    </xf>
    <xf numFmtId="164" fontId="8" fillId="0" borderId="124" xfId="4343" applyNumberFormat="1" applyFont="1" applyFill="1" applyBorder="1" applyAlignment="1">
      <alignment horizontal="right"/>
    </xf>
    <xf numFmtId="164" fontId="8" fillId="0" borderId="59" xfId="4343" applyNumberFormat="1" applyFont="1" applyFill="1" applyBorder="1" applyAlignment="1">
      <alignment horizontal="right"/>
    </xf>
    <xf numFmtId="164" fontId="257" fillId="0" borderId="88" xfId="4343" applyNumberFormat="1" applyFont="1" applyFill="1" applyBorder="1" applyAlignment="1">
      <alignment horizontal="right"/>
    </xf>
    <xf numFmtId="164" fontId="0" fillId="0" borderId="94" xfId="4343" applyNumberFormat="1" applyFont="1" applyFill="1" applyBorder="1"/>
    <xf numFmtId="164" fontId="244" fillId="0" borderId="64" xfId="4343" applyNumberFormat="1" applyFont="1" applyFill="1" applyBorder="1"/>
    <xf numFmtId="164" fontId="244" fillId="0" borderId="96" xfId="4343" applyNumberFormat="1" applyFont="1" applyFill="1" applyBorder="1"/>
    <xf numFmtId="164" fontId="0" fillId="0" borderId="128" xfId="4343" applyNumberFormat="1" applyFont="1" applyFill="1" applyBorder="1"/>
    <xf numFmtId="164" fontId="0" fillId="0" borderId="118" xfId="4343" applyNumberFormat="1" applyFont="1" applyFill="1" applyBorder="1"/>
    <xf numFmtId="164" fontId="0" fillId="0" borderId="93" xfId="4343" applyNumberFormat="1" applyFont="1" applyFill="1" applyBorder="1"/>
    <xf numFmtId="164" fontId="244" fillId="0" borderId="90" xfId="4343" applyNumberFormat="1" applyFont="1" applyFill="1" applyBorder="1"/>
    <xf numFmtId="164" fontId="244" fillId="0" borderId="99" xfId="4343" applyNumberFormat="1" applyFont="1" applyFill="1" applyBorder="1"/>
    <xf numFmtId="164" fontId="0" fillId="0" borderId="142" xfId="4343" applyNumberFormat="1" applyFont="1" applyBorder="1"/>
    <xf numFmtId="164" fontId="0" fillId="0" borderId="139" xfId="4343" applyNumberFormat="1" applyFont="1" applyBorder="1"/>
    <xf numFmtId="164" fontId="257" fillId="0" borderId="138" xfId="4343" applyNumberFormat="1" applyFont="1" applyBorder="1"/>
    <xf numFmtId="164" fontId="257" fillId="0" borderId="94" xfId="4343" applyNumberFormat="1" applyFont="1" applyBorder="1"/>
    <xf numFmtId="164" fontId="8" fillId="0" borderId="93" xfId="4343" applyNumberFormat="1" applyFont="1" applyFill="1" applyBorder="1" applyAlignment="1">
      <alignment horizontal="right"/>
    </xf>
    <xf numFmtId="164" fontId="0" fillId="0" borderId="88" xfId="4343" applyNumberFormat="1" applyFont="1" applyFill="1" applyBorder="1"/>
    <xf numFmtId="164" fontId="0" fillId="0" borderId="124" xfId="4343" applyNumberFormat="1" applyFont="1" applyBorder="1"/>
    <xf numFmtId="164" fontId="0" fillId="0" borderId="59" xfId="4343" applyNumberFormat="1" applyFont="1" applyBorder="1"/>
    <xf numFmtId="164" fontId="257" fillId="0" borderId="88" xfId="4343" applyNumberFormat="1" applyFont="1" applyBorder="1"/>
    <xf numFmtId="164" fontId="0" fillId="0" borderId="144" xfId="4343" applyNumberFormat="1" applyFont="1" applyBorder="1"/>
    <xf numFmtId="164" fontId="0" fillId="0" borderId="64" xfId="4343" applyNumberFormat="1" applyFont="1" applyBorder="1"/>
    <xf numFmtId="164" fontId="0" fillId="0" borderId="119" xfId="4343" applyNumberFormat="1" applyFont="1" applyFill="1" applyBorder="1"/>
    <xf numFmtId="164" fontId="0" fillId="0" borderId="60" xfId="4343" applyNumberFormat="1" applyFont="1" applyFill="1" applyBorder="1"/>
    <xf numFmtId="164" fontId="0" fillId="0" borderId="144" xfId="4343" applyNumberFormat="1" applyFont="1" applyFill="1" applyBorder="1"/>
    <xf numFmtId="164" fontId="0" fillId="0" borderId="64" xfId="4343" applyNumberFormat="1" applyFont="1" applyFill="1" applyBorder="1"/>
    <xf numFmtId="164" fontId="8" fillId="0" borderId="57" xfId="4343" applyNumberFormat="1" applyFont="1" applyFill="1" applyBorder="1" applyAlignment="1">
      <alignment horizontal="right"/>
    </xf>
    <xf numFmtId="164" fontId="244" fillId="0" borderId="21" xfId="4343" applyNumberFormat="1" applyFont="1" applyFill="1" applyBorder="1"/>
    <xf numFmtId="164" fontId="257" fillId="0" borderId="94" xfId="4343" applyNumberFormat="1" applyFont="1" applyFill="1" applyBorder="1"/>
    <xf numFmtId="164" fontId="244" fillId="0" borderId="59" xfId="4343" applyNumberFormat="1" applyFont="1" applyFill="1" applyBorder="1"/>
    <xf numFmtId="164" fontId="257" fillId="0" borderId="93" xfId="4343" applyNumberFormat="1" applyFont="1" applyFill="1" applyBorder="1" applyAlignment="1">
      <alignment horizontal="right"/>
    </xf>
    <xf numFmtId="164" fontId="8" fillId="0" borderId="95" xfId="4343" applyNumberFormat="1" applyFont="1" applyFill="1" applyBorder="1" applyAlignment="1">
      <alignment horizontal="right"/>
    </xf>
    <xf numFmtId="164" fontId="8" fillId="0" borderId="64" xfId="4343" applyNumberFormat="1" applyFont="1" applyFill="1" applyBorder="1" applyAlignment="1">
      <alignment horizontal="right"/>
    </xf>
    <xf numFmtId="164" fontId="8" fillId="0" borderId="144" xfId="4343" applyNumberFormat="1" applyFont="1" applyFill="1" applyBorder="1" applyAlignment="1">
      <alignment horizontal="right"/>
    </xf>
    <xf numFmtId="164" fontId="0" fillId="0" borderId="138" xfId="4343" applyNumberFormat="1" applyFont="1" applyFill="1" applyBorder="1"/>
    <xf numFmtId="164" fontId="244" fillId="0" borderId="139" xfId="4343" applyNumberFormat="1" applyFont="1" applyFill="1" applyBorder="1"/>
    <xf numFmtId="164" fontId="257" fillId="0" borderId="38" xfId="4343" applyNumberFormat="1" applyFont="1" applyFill="1" applyBorder="1"/>
    <xf numFmtId="164" fontId="257" fillId="0" borderId="53" xfId="4343" applyNumberFormat="1" applyFont="1" applyFill="1" applyBorder="1"/>
    <xf numFmtId="164" fontId="257" fillId="0" borderId="54" xfId="4343" applyNumberFormat="1" applyFont="1" applyFill="1" applyBorder="1"/>
    <xf numFmtId="164" fontId="0" fillId="12" borderId="143" xfId="4343" applyNumberFormat="1" applyFont="1" applyFill="1" applyBorder="1" applyAlignment="1">
      <alignment horizontal="center" vertical="center"/>
    </xf>
    <xf numFmtId="164" fontId="0" fillId="0" borderId="68" xfId="4343" applyNumberFormat="1" applyFont="1" applyFill="1" applyBorder="1"/>
    <xf numFmtId="164" fontId="0" fillId="0" borderId="69" xfId="4343" applyNumberFormat="1" applyFont="1" applyFill="1" applyBorder="1"/>
    <xf numFmtId="164" fontId="0" fillId="0" borderId="76" xfId="4343" applyNumberFormat="1" applyFont="1" applyFill="1" applyBorder="1"/>
    <xf numFmtId="164" fontId="0" fillId="0" borderId="63" xfId="4343" applyNumberFormat="1" applyFont="1" applyFill="1" applyBorder="1"/>
    <xf numFmtId="164" fontId="0" fillId="0" borderId="90" xfId="4343" applyNumberFormat="1" applyFont="1" applyFill="1" applyBorder="1"/>
    <xf numFmtId="164" fontId="0" fillId="0" borderId="98" xfId="4343" applyNumberFormat="1" applyFont="1" applyFill="1" applyBorder="1"/>
    <xf numFmtId="164" fontId="0" fillId="0" borderId="99" xfId="4343" applyNumberFormat="1" applyFont="1" applyFill="1" applyBorder="1"/>
    <xf numFmtId="164" fontId="0" fillId="0" borderId="91" xfId="4343" applyNumberFormat="1" applyFont="1" applyFill="1" applyBorder="1"/>
    <xf numFmtId="164" fontId="0" fillId="0" borderId="86" xfId="4343" applyNumberFormat="1" applyFont="1" applyFill="1" applyBorder="1"/>
    <xf numFmtId="164" fontId="0" fillId="0" borderId="141" xfId="4343" applyNumberFormat="1" applyFont="1" applyFill="1" applyBorder="1"/>
    <xf numFmtId="164" fontId="0" fillId="0" borderId="52" xfId="4343" applyNumberFormat="1" applyFont="1" applyFill="1" applyBorder="1"/>
    <xf numFmtId="164" fontId="0" fillId="0" borderId="58" xfId="4343" applyNumberFormat="1" applyFont="1" applyFill="1" applyBorder="1"/>
    <xf numFmtId="164" fontId="0" fillId="0" borderId="95" xfId="4343" applyNumberFormat="1" applyFont="1" applyFill="1" applyBorder="1"/>
    <xf numFmtId="164" fontId="0" fillId="0" borderId="96" xfId="4343" applyNumberFormat="1" applyFont="1" applyFill="1" applyBorder="1"/>
    <xf numFmtId="164" fontId="8" fillId="0" borderId="88" xfId="4343" applyNumberFormat="1" applyFont="1" applyFill="1" applyBorder="1" applyAlignment="1">
      <alignment horizontal="right"/>
    </xf>
    <xf numFmtId="164" fontId="0" fillId="0" borderId="57" xfId="4343" applyNumberFormat="1" applyFont="1" applyFill="1" applyBorder="1"/>
    <xf numFmtId="164" fontId="0" fillId="0" borderId="94" xfId="4343" applyNumberFormat="1" applyFont="1" applyBorder="1"/>
    <xf numFmtId="164" fontId="0" fillId="0" borderId="138" xfId="4343" applyNumberFormat="1" applyFont="1" applyBorder="1"/>
    <xf numFmtId="164" fontId="8" fillId="0" borderId="124" xfId="4343" applyNumberFormat="1" applyFont="1" applyBorder="1"/>
    <xf numFmtId="164" fontId="8" fillId="0" borderId="59" xfId="4343" applyNumberFormat="1" applyFont="1" applyBorder="1"/>
    <xf numFmtId="164" fontId="8" fillId="0" borderId="59" xfId="4343" applyNumberFormat="1" applyFont="1" applyFill="1" applyBorder="1"/>
    <xf numFmtId="164" fontId="8" fillId="0" borderId="88" xfId="4343" applyNumberFormat="1" applyFont="1" applyBorder="1"/>
    <xf numFmtId="164" fontId="8" fillId="0" borderId="63" xfId="4343" applyNumberFormat="1" applyFont="1" applyFill="1" applyBorder="1"/>
    <xf numFmtId="164" fontId="8" fillId="0" borderId="91" xfId="4343" applyNumberFormat="1" applyFont="1" applyFill="1" applyBorder="1"/>
    <xf numFmtId="164" fontId="8" fillId="0" borderId="144" xfId="4343" applyNumberFormat="1" applyFont="1" applyBorder="1"/>
    <xf numFmtId="164" fontId="8" fillId="0" borderId="64" xfId="4343" applyNumberFormat="1" applyFont="1" applyBorder="1"/>
    <xf numFmtId="164" fontId="8" fillId="0" borderId="63" xfId="4343" applyNumberFormat="1" applyFont="1" applyFill="1" applyBorder="1" applyAlignment="1">
      <alignment horizontal="right"/>
    </xf>
    <xf numFmtId="164" fontId="8" fillId="0" borderId="91" xfId="4343" applyNumberFormat="1" applyFont="1" applyFill="1" applyBorder="1" applyAlignment="1">
      <alignment horizontal="right"/>
    </xf>
    <xf numFmtId="164" fontId="8" fillId="0" borderId="138" xfId="4343" applyNumberFormat="1" applyFont="1" applyFill="1" applyBorder="1" applyAlignment="1">
      <alignment horizontal="right"/>
    </xf>
    <xf numFmtId="164" fontId="8" fillId="0" borderId="139" xfId="4343" applyNumberFormat="1" applyFont="1" applyFill="1" applyBorder="1" applyAlignment="1">
      <alignment horizontal="right"/>
    </xf>
    <xf numFmtId="164" fontId="8" fillId="0" borderId="86" xfId="4343" applyNumberFormat="1" applyFont="1" applyFill="1" applyBorder="1" applyAlignment="1">
      <alignment horizontal="right"/>
    </xf>
    <xf numFmtId="164" fontId="8" fillId="0" borderId="141" xfId="4343" applyNumberFormat="1" applyFont="1" applyFill="1" applyBorder="1" applyAlignment="1">
      <alignment horizontal="right"/>
    </xf>
    <xf numFmtId="164" fontId="0" fillId="0" borderId="38" xfId="4343" applyNumberFormat="1" applyFont="1" applyFill="1" applyBorder="1"/>
    <xf numFmtId="164" fontId="0" fillId="12" borderId="76" xfId="4343" applyNumberFormat="1" applyFont="1" applyFill="1" applyBorder="1" applyAlignment="1">
      <alignment horizontal="center" vertical="center"/>
    </xf>
    <xf numFmtId="331" fontId="0" fillId="0" borderId="139" xfId="0" applyNumberFormat="1" applyFont="1" applyFill="1" applyBorder="1" applyAlignment="1">
      <alignment horizontal="right" vertical="center"/>
    </xf>
    <xf numFmtId="331" fontId="0" fillId="0" borderId="141" xfId="0" applyNumberFormat="1" applyFont="1" applyFill="1" applyBorder="1" applyAlignment="1">
      <alignment horizontal="right" vertical="center"/>
    </xf>
    <xf numFmtId="331" fontId="257" fillId="0" borderId="139" xfId="0" applyNumberFormat="1" applyFont="1" applyFill="1" applyBorder="1" applyAlignment="1">
      <alignment horizontal="right" vertical="center"/>
    </xf>
    <xf numFmtId="331" fontId="257" fillId="0" borderId="141" xfId="0" applyNumberFormat="1" applyFont="1" applyFill="1" applyBorder="1" applyAlignment="1">
      <alignment horizontal="right" vertical="center"/>
    </xf>
    <xf numFmtId="164" fontId="257" fillId="0" borderId="52" xfId="4343" applyNumberFormat="1" applyFont="1" applyFill="1" applyBorder="1" applyAlignment="1">
      <alignment horizontal="right"/>
    </xf>
    <xf numFmtId="164" fontId="257" fillId="0" borderId="58" xfId="4343" applyNumberFormat="1" applyFont="1" applyFill="1" applyBorder="1" applyAlignment="1">
      <alignment horizontal="right"/>
    </xf>
    <xf numFmtId="164" fontId="257" fillId="0" borderId="63" xfId="4343" applyNumberFormat="1" applyFont="1" applyFill="1" applyBorder="1" applyAlignment="1">
      <alignment horizontal="right"/>
    </xf>
    <xf numFmtId="164" fontId="257" fillId="0" borderId="91" xfId="4343" applyNumberFormat="1" applyFont="1" applyFill="1" applyBorder="1" applyAlignment="1">
      <alignment horizontal="right"/>
    </xf>
    <xf numFmtId="164" fontId="257" fillId="0" borderId="63" xfId="4343" applyNumberFormat="1" applyFont="1" applyFill="1" applyBorder="1" applyAlignment="1">
      <alignment horizontal="right" vertical="center"/>
    </xf>
    <xf numFmtId="164" fontId="257" fillId="0" borderId="91" xfId="4343" applyNumberFormat="1" applyFont="1" applyFill="1" applyBorder="1" applyAlignment="1">
      <alignment horizontal="right" vertical="center"/>
    </xf>
    <xf numFmtId="164" fontId="257" fillId="0" borderId="95" xfId="4343" applyNumberFormat="1" applyFont="1" applyFill="1" applyBorder="1" applyAlignment="1">
      <alignment horizontal="right" vertical="center"/>
    </xf>
    <xf numFmtId="164" fontId="257" fillId="0" borderId="96" xfId="4343" applyNumberFormat="1" applyFont="1" applyFill="1" applyBorder="1" applyAlignment="1">
      <alignment horizontal="right" vertical="center"/>
    </xf>
    <xf numFmtId="164" fontId="8" fillId="0" borderId="95" xfId="4" applyNumberFormat="1" applyFont="1" applyFill="1" applyBorder="1" applyAlignment="1">
      <alignment horizontal="right" vertical="center"/>
    </xf>
    <xf numFmtId="164" fontId="8" fillId="0" borderId="84" xfId="4" applyNumberFormat="1" applyFont="1" applyFill="1" applyBorder="1" applyAlignment="1">
      <alignment horizontal="right" vertical="center"/>
    </xf>
    <xf numFmtId="164" fontId="257" fillId="0" borderId="95" xfId="4" applyNumberFormat="1" applyFont="1" applyFill="1" applyBorder="1" applyAlignment="1">
      <alignment horizontal="right" vertical="center"/>
    </xf>
    <xf numFmtId="164" fontId="0" fillId="0" borderId="139" xfId="4" applyNumberFormat="1" applyFont="1" applyFill="1" applyBorder="1" applyAlignment="1">
      <alignment horizontal="right" vertical="center"/>
    </xf>
    <xf numFmtId="164" fontId="8" fillId="0" borderId="139" xfId="4" applyNumberFormat="1" applyFont="1" applyFill="1" applyBorder="1" applyAlignment="1">
      <alignment horizontal="right" vertical="center"/>
    </xf>
    <xf numFmtId="164" fontId="8" fillId="0" borderId="141" xfId="4" applyNumberFormat="1" applyFont="1" applyFill="1" applyBorder="1" applyAlignment="1">
      <alignment horizontal="right" vertical="center"/>
    </xf>
    <xf numFmtId="164" fontId="257" fillId="0" borderId="139" xfId="4" applyNumberFormat="1" applyFont="1" applyFill="1" applyBorder="1" applyAlignment="1">
      <alignment horizontal="right" vertical="center"/>
    </xf>
    <xf numFmtId="164" fontId="257" fillId="0" borderId="141" xfId="4" applyNumberFormat="1" applyFont="1" applyFill="1" applyBorder="1" applyAlignment="1">
      <alignment horizontal="right" vertical="center"/>
    </xf>
    <xf numFmtId="164" fontId="0" fillId="12" borderId="104" xfId="4343" applyNumberFormat="1" applyFont="1" applyFill="1" applyBorder="1" applyAlignment="1">
      <alignment horizontal="center" vertical="center"/>
    </xf>
    <xf numFmtId="164" fontId="0" fillId="12" borderId="65" xfId="4343" applyNumberFormat="1" applyFont="1" applyFill="1" applyBorder="1" applyAlignment="1">
      <alignment horizontal="center" vertical="center"/>
    </xf>
    <xf numFmtId="0" fontId="257" fillId="0" borderId="60" xfId="0" applyFont="1" applyFill="1" applyBorder="1" applyAlignment="1" applyProtection="1">
      <alignment horizontal="center" wrapText="1"/>
      <protection locked="0"/>
    </xf>
    <xf numFmtId="0" fontId="257" fillId="0" borderId="60" xfId="0" applyFont="1" applyFill="1" applyBorder="1" applyAlignment="1" applyProtection="1">
      <alignment horizontal="left" wrapText="1" indent="1"/>
      <protection locked="0"/>
    </xf>
    <xf numFmtId="0" fontId="257" fillId="0" borderId="64" xfId="0" applyFont="1" applyFill="1" applyBorder="1" applyAlignment="1" applyProtection="1">
      <alignment horizontal="center" wrapText="1"/>
      <protection locked="0"/>
    </xf>
    <xf numFmtId="0" fontId="8" fillId="0" borderId="95"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64"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52"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8" fillId="0" borderId="30" xfId="0" applyFont="1" applyFill="1" applyBorder="1" applyAlignment="1" applyProtection="1">
      <alignment horizontal="center"/>
      <protection locked="0"/>
    </xf>
    <xf numFmtId="0" fontId="0" fillId="0" borderId="53"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protection locked="0"/>
    </xf>
    <xf numFmtId="0" fontId="8" fillId="0" borderId="63" xfId="0" applyFont="1" applyBorder="1" applyAlignment="1" applyProtection="1">
      <alignment horizontal="center"/>
      <protection locked="0"/>
    </xf>
    <xf numFmtId="0" fontId="8" fillId="0" borderId="60" xfId="0" applyFont="1" applyFill="1" applyBorder="1" applyAlignment="1" applyProtection="1">
      <alignment horizontal="center"/>
      <protection locked="0"/>
    </xf>
    <xf numFmtId="0" fontId="0" fillId="0" borderId="52" xfId="0" applyFont="1" applyFill="1" applyBorder="1" applyAlignment="1" applyProtection="1">
      <alignment horizontal="center"/>
      <protection locked="0"/>
    </xf>
    <xf numFmtId="0" fontId="0" fillId="0" borderId="64" xfId="0" applyFont="1" applyBorder="1"/>
    <xf numFmtId="0" fontId="8" fillId="0" borderId="53" xfId="0" applyFont="1" applyBorder="1" applyAlignment="1" applyProtection="1">
      <alignment horizontal="center"/>
      <protection locked="0"/>
    </xf>
    <xf numFmtId="3" fontId="0" fillId="0" borderId="77" xfId="0" applyNumberFormat="1" applyFont="1" applyBorder="1" applyAlignment="1">
      <alignment horizontal="right" vertical="center"/>
    </xf>
    <xf numFmtId="3" fontId="0" fillId="0" borderId="74" xfId="0" applyNumberFormat="1" applyFont="1" applyBorder="1" applyAlignment="1">
      <alignment horizontal="right" vertical="center"/>
    </xf>
    <xf numFmtId="9" fontId="14" fillId="0" borderId="0" xfId="4342" applyFont="1" applyFill="1"/>
    <xf numFmtId="0" fontId="0" fillId="0" borderId="59" xfId="0" applyFont="1" applyBorder="1"/>
    <xf numFmtId="0" fontId="0" fillId="0" borderId="95" xfId="0" applyFont="1" applyBorder="1" applyAlignment="1" applyProtection="1">
      <alignment horizontal="center"/>
      <protection locked="0"/>
    </xf>
    <xf numFmtId="0" fontId="0" fillId="0" borderId="52" xfId="0" applyFont="1" applyBorder="1" applyAlignment="1" applyProtection="1">
      <alignment horizontal="center"/>
      <protection locked="0"/>
    </xf>
    <xf numFmtId="164" fontId="257" fillId="12" borderId="68" xfId="4343" applyNumberFormat="1" applyFont="1" applyFill="1" applyBorder="1" applyAlignment="1">
      <alignment horizontal="center" vertical="center"/>
    </xf>
    <xf numFmtId="164" fontId="257" fillId="12" borderId="69" xfId="4343" applyNumberFormat="1" applyFont="1" applyFill="1" applyBorder="1" applyAlignment="1">
      <alignment horizontal="center" vertical="center"/>
    </xf>
    <xf numFmtId="164" fontId="257" fillId="12" borderId="67" xfId="4343" applyNumberFormat="1" applyFont="1" applyFill="1" applyBorder="1" applyAlignment="1">
      <alignment horizontal="center" vertical="center"/>
    </xf>
    <xf numFmtId="164" fontId="0" fillId="0" borderId="138" xfId="0" applyNumberFormat="1" applyFont="1" applyBorder="1"/>
    <xf numFmtId="190" fontId="0" fillId="0" borderId="0" xfId="4342" applyNumberFormat="1" applyFont="1"/>
    <xf numFmtId="0" fontId="0" fillId="0" borderId="114" xfId="0" applyFill="1" applyBorder="1" applyAlignment="1">
      <alignment horizontal="left" vertical="center" indent="1"/>
    </xf>
    <xf numFmtId="44" fontId="13" fillId="0" borderId="0" xfId="4343" applyNumberFormat="1" applyFont="1" applyFill="1" applyBorder="1"/>
    <xf numFmtId="9" fontId="13" fillId="0" borderId="0" xfId="4342" applyFont="1"/>
    <xf numFmtId="164" fontId="10" fillId="0" borderId="0" xfId="4342" applyNumberFormat="1" applyFont="1"/>
    <xf numFmtId="331" fontId="11" fillId="0" borderId="138" xfId="4339" applyNumberFormat="1" applyFont="1" applyFill="1" applyBorder="1" applyAlignment="1">
      <alignment horizontal="left" indent="1"/>
    </xf>
    <xf numFmtId="0" fontId="0" fillId="0" borderId="53" xfId="0" applyFont="1" applyFill="1"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8" fillId="0" borderId="59" xfId="0" applyFont="1" applyBorder="1" applyAlignment="1" applyProtection="1">
      <alignment horizontal="left" indent="1"/>
      <protection locked="0"/>
    </xf>
    <xf numFmtId="0" fontId="0" fillId="0" borderId="53" xfId="0" applyFont="1" applyBorder="1" applyAlignment="1" applyProtection="1">
      <alignment horizontal="left" vertical="center" wrapText="1" indent="1"/>
      <protection locked="0"/>
    </xf>
    <xf numFmtId="331" fontId="0" fillId="0" borderId="60"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Font="1" applyBorder="1" applyAlignment="1" applyProtection="1">
      <alignment horizontal="left" indent="1"/>
      <protection locked="0"/>
    </xf>
    <xf numFmtId="0" fontId="0" fillId="0" borderId="60" xfId="0" applyFont="1" applyBorder="1" applyAlignment="1" applyProtection="1">
      <alignment horizontal="left" indent="1"/>
      <protection locked="0"/>
    </xf>
    <xf numFmtId="0" fontId="0" fillId="0" borderId="59" xfId="0" applyFill="1" applyBorder="1" applyAlignment="1">
      <alignment horizontal="center" vertical="center"/>
    </xf>
    <xf numFmtId="0" fontId="0" fillId="0" borderId="21" xfId="0" applyFont="1" applyFill="1" applyBorder="1"/>
    <xf numFmtId="0" fontId="0" fillId="0" borderId="139" xfId="0" applyFont="1" applyFill="1" applyBorder="1" applyAlignment="1">
      <alignment horizontal="center"/>
    </xf>
    <xf numFmtId="0" fontId="0" fillId="0" borderId="3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9" xfId="0" applyFill="1" applyBorder="1" applyAlignment="1" applyProtection="1">
      <alignment horizontal="center" vertical="center"/>
      <protection locked="0"/>
    </xf>
    <xf numFmtId="0" fontId="283" fillId="0" borderId="59" xfId="0" applyFont="1" applyFill="1" applyBorder="1" applyAlignment="1" applyProtection="1">
      <alignment horizontal="center" vertical="center"/>
      <protection locked="0"/>
    </xf>
    <xf numFmtId="0" fontId="283" fillId="0" borderId="21" xfId="0" applyFont="1" applyFill="1" applyBorder="1" applyAlignment="1" applyProtection="1">
      <alignment horizontal="center" vertical="center"/>
      <protection locked="0"/>
    </xf>
    <xf numFmtId="0" fontId="281" fillId="0" borderId="0" xfId="0" applyFont="1" applyAlignment="1">
      <alignment horizontal="right"/>
    </xf>
    <xf numFmtId="0" fontId="1" fillId="0" borderId="0" xfId="0" applyFont="1" applyBorder="1" applyAlignment="1">
      <alignment horizontal="right"/>
    </xf>
    <xf numFmtId="9" fontId="1" fillId="0" borderId="0" xfId="4342" applyFont="1" applyBorder="1" applyAlignment="1">
      <alignment horizontal="right"/>
    </xf>
    <xf numFmtId="0" fontId="1" fillId="0" borderId="0" xfId="0" applyFont="1" applyBorder="1"/>
    <xf numFmtId="331" fontId="8" fillId="0" borderId="59" xfId="4339" applyNumberFormat="1" applyFont="1" applyFill="1" applyBorder="1" applyAlignment="1">
      <alignment horizontal="right" vertical="center"/>
    </xf>
    <xf numFmtId="0" fontId="260" fillId="0" borderId="0" xfId="0" applyFont="1" applyFill="1"/>
    <xf numFmtId="9" fontId="251" fillId="0" borderId="0" xfId="2" applyFont="1" applyAlignment="1">
      <alignment horizontal="center"/>
    </xf>
    <xf numFmtId="190" fontId="251" fillId="53" borderId="0" xfId="2" applyNumberFormat="1" applyFont="1" applyFill="1" applyBorder="1" applyAlignment="1">
      <alignment horizontal="center"/>
    </xf>
    <xf numFmtId="164" fontId="251" fillId="53" borderId="0" xfId="0" applyNumberFormat="1" applyFont="1" applyFill="1" applyAlignment="1">
      <alignment horizontal="center"/>
    </xf>
    <xf numFmtId="9" fontId="251" fillId="53" borderId="0" xfId="2" applyFont="1" applyFill="1" applyAlignment="1">
      <alignment horizontal="center"/>
    </xf>
    <xf numFmtId="5" fontId="2" fillId="53" borderId="63" xfId="1" applyNumberFormat="1" applyFont="1" applyFill="1" applyBorder="1"/>
    <xf numFmtId="164" fontId="15" fillId="59" borderId="140" xfId="1" applyNumberFormat="1" applyFont="1" applyFill="1" applyBorder="1" applyAlignment="1" applyProtection="1">
      <alignment horizontal="center"/>
      <protection locked="0"/>
    </xf>
    <xf numFmtId="164" fontId="15" fillId="59" borderId="139" xfId="1" applyNumberFormat="1" applyFont="1" applyFill="1" applyBorder="1" applyAlignment="1" applyProtection="1">
      <alignment horizontal="center"/>
      <protection locked="0"/>
    </xf>
    <xf numFmtId="164" fontId="257" fillId="0" borderId="116" xfId="1" applyNumberFormat="1" applyFont="1" applyFill="1" applyBorder="1" applyAlignment="1">
      <alignment horizontal="right"/>
    </xf>
    <xf numFmtId="164" fontId="257" fillId="0" borderId="21" xfId="1" applyNumberFormat="1" applyFont="1" applyFill="1" applyBorder="1" applyAlignment="1">
      <alignment horizontal="right"/>
    </xf>
    <xf numFmtId="164" fontId="257" fillId="0" borderId="118" xfId="1" applyNumberFormat="1" applyFont="1" applyFill="1" applyBorder="1" applyAlignment="1">
      <alignment horizontal="right"/>
    </xf>
    <xf numFmtId="164" fontId="257" fillId="0" borderId="140" xfId="1" applyNumberFormat="1" applyFont="1" applyFill="1" applyBorder="1" applyAlignment="1">
      <alignment horizontal="right"/>
    </xf>
    <xf numFmtId="164" fontId="257" fillId="0" borderId="139" xfId="1" applyNumberFormat="1" applyFont="1" applyFill="1" applyBorder="1" applyAlignment="1">
      <alignment horizontal="right"/>
    </xf>
    <xf numFmtId="164" fontId="257" fillId="0" borderId="59" xfId="1" applyNumberFormat="1" applyFont="1" applyFill="1" applyBorder="1" applyAlignment="1">
      <alignment horizontal="right"/>
    </xf>
    <xf numFmtId="164" fontId="257" fillId="0" borderId="59" xfId="1" applyNumberFormat="1" applyFont="1" applyFill="1" applyBorder="1" applyAlignment="1">
      <alignment horizontal="left" vertical="center"/>
    </xf>
    <xf numFmtId="164" fontId="257" fillId="0" borderId="113" xfId="1" applyNumberFormat="1" applyFont="1" applyFill="1" applyBorder="1" applyAlignment="1">
      <alignment horizontal="right"/>
    </xf>
    <xf numFmtId="164" fontId="257" fillId="0" borderId="64" xfId="1" applyNumberFormat="1" applyFont="1" applyFill="1" applyBorder="1" applyAlignment="1">
      <alignment horizontal="right"/>
    </xf>
    <xf numFmtId="164" fontId="0" fillId="0" borderId="117" xfId="1" applyNumberFormat="1" applyFont="1" applyFill="1" applyBorder="1" applyAlignment="1">
      <alignment horizontal="right"/>
    </xf>
    <xf numFmtId="164" fontId="0" fillId="0" borderId="107" xfId="1" applyNumberFormat="1" applyFont="1" applyFill="1" applyBorder="1" applyAlignment="1">
      <alignment horizontal="center" vertical="center"/>
    </xf>
    <xf numFmtId="164" fontId="0" fillId="0" borderId="98" xfId="4" applyNumberFormat="1" applyFont="1" applyFill="1" applyBorder="1" applyAlignment="1">
      <alignment horizontal="right"/>
    </xf>
    <xf numFmtId="164" fontId="0" fillId="0" borderId="86" xfId="4" applyNumberFormat="1" applyFont="1" applyFill="1" applyBorder="1" applyAlignment="1">
      <alignment horizontal="right"/>
    </xf>
    <xf numFmtId="164" fontId="0" fillId="0" borderId="116" xfId="4" applyNumberFormat="1" applyFont="1" applyFill="1" applyBorder="1" applyAlignment="1">
      <alignment horizontal="right"/>
    </xf>
    <xf numFmtId="164" fontId="0" fillId="0" borderId="125" xfId="1" applyNumberFormat="1" applyFont="1" applyFill="1" applyBorder="1" applyAlignment="1"/>
    <xf numFmtId="164" fontId="0" fillId="0" borderId="128" xfId="1" applyNumberFormat="1" applyFont="1" applyFill="1" applyBorder="1" applyAlignment="1"/>
    <xf numFmtId="164" fontId="0" fillId="12" borderId="59" xfId="1" applyNumberFormat="1" applyFont="1" applyFill="1" applyBorder="1" applyAlignment="1">
      <alignment horizontal="right"/>
    </xf>
    <xf numFmtId="0" fontId="0" fillId="62" borderId="121" xfId="0" applyFont="1" applyFill="1" applyBorder="1" applyAlignment="1">
      <alignment horizontal="center" vertical="center"/>
    </xf>
    <xf numFmtId="0" fontId="0" fillId="62" borderId="112" xfId="0" applyFont="1" applyFill="1" applyBorder="1" applyAlignment="1">
      <alignment horizontal="center" vertical="center"/>
    </xf>
    <xf numFmtId="0" fontId="0" fillId="62" borderId="123" xfId="0" applyFont="1" applyFill="1" applyBorder="1" applyAlignment="1">
      <alignment horizontal="center" vertical="center"/>
    </xf>
    <xf numFmtId="0" fontId="0" fillId="62" borderId="134" xfId="0" applyFont="1" applyFill="1" applyBorder="1" applyAlignment="1">
      <alignment horizontal="center" vertical="center"/>
    </xf>
    <xf numFmtId="0" fontId="0" fillId="62" borderId="118" xfId="0" applyFont="1" applyFill="1" applyBorder="1" applyAlignment="1">
      <alignment horizontal="center" vertical="center"/>
    </xf>
    <xf numFmtId="0" fontId="0" fillId="62" borderId="59" xfId="0" applyFont="1" applyFill="1" applyBorder="1" applyAlignment="1">
      <alignment horizontal="center" vertical="center"/>
    </xf>
    <xf numFmtId="0" fontId="15" fillId="62" borderId="107" xfId="0" applyFont="1" applyFill="1" applyBorder="1" applyAlignment="1" applyProtection="1">
      <alignment horizontal="center"/>
      <protection locked="0"/>
    </xf>
    <xf numFmtId="0" fontId="15" fillId="62" borderId="117" xfId="0" applyFont="1" applyFill="1" applyBorder="1" applyAlignment="1" applyProtection="1">
      <alignment horizontal="center"/>
      <protection locked="0"/>
    </xf>
    <xf numFmtId="331" fontId="244" fillId="0" borderId="21" xfId="0" applyNumberFormat="1" applyFont="1" applyFill="1" applyBorder="1" applyAlignment="1">
      <alignment horizontal="right"/>
    </xf>
    <xf numFmtId="331" fontId="244" fillId="0" borderId="91" xfId="0" applyNumberFormat="1" applyFont="1" applyFill="1" applyBorder="1" applyAlignment="1">
      <alignment horizontal="right"/>
    </xf>
    <xf numFmtId="164" fontId="244" fillId="0" borderId="21" xfId="4" applyNumberFormat="1" applyFont="1" applyFill="1" applyBorder="1" applyAlignment="1">
      <alignment horizontal="right"/>
    </xf>
    <xf numFmtId="164" fontId="244" fillId="0" borderId="52" xfId="4343" applyNumberFormat="1" applyFont="1" applyFill="1" applyBorder="1" applyAlignment="1">
      <alignment horizontal="right"/>
    </xf>
    <xf numFmtId="164" fontId="244" fillId="0" borderId="91" xfId="4343" applyNumberFormat="1" applyFont="1" applyFill="1" applyBorder="1" applyAlignment="1">
      <alignment horizontal="right"/>
    </xf>
    <xf numFmtId="164" fontId="244" fillId="0" borderId="59" xfId="4" applyNumberFormat="1" applyFont="1" applyFill="1" applyBorder="1" applyAlignment="1">
      <alignment horizontal="right"/>
    </xf>
    <xf numFmtId="3" fontId="257" fillId="0" borderId="59" xfId="0" applyNumberFormat="1" applyFont="1" applyBorder="1" applyAlignment="1"/>
    <xf numFmtId="164" fontId="244" fillId="12" borderId="68" xfId="4343" applyNumberFormat="1" applyFont="1" applyFill="1" applyBorder="1" applyAlignment="1">
      <alignment horizontal="center" vertical="center"/>
    </xf>
    <xf numFmtId="164" fontId="244" fillId="12" borderId="69" xfId="4343" applyNumberFormat="1" applyFont="1" applyFill="1" applyBorder="1" applyAlignment="1">
      <alignment horizontal="center" vertical="center"/>
    </xf>
    <xf numFmtId="0" fontId="15" fillId="62" borderId="68" xfId="0" applyFont="1" applyFill="1" applyBorder="1" applyAlignment="1" applyProtection="1">
      <alignment horizontal="center"/>
      <protection locked="0"/>
    </xf>
    <xf numFmtId="164" fontId="244" fillId="0" borderId="97" xfId="4" applyNumberFormat="1" applyFont="1" applyFill="1" applyBorder="1" applyAlignment="1">
      <alignment horizontal="right"/>
    </xf>
    <xf numFmtId="164" fontId="244" fillId="0" borderId="90" xfId="4" applyNumberFormat="1" applyFont="1" applyFill="1" applyBorder="1" applyAlignment="1">
      <alignment horizontal="right"/>
    </xf>
    <xf numFmtId="164" fontId="244" fillId="0" borderId="3" xfId="4" applyNumberFormat="1" applyFont="1" applyFill="1" applyBorder="1" applyAlignment="1">
      <alignment horizontal="right"/>
    </xf>
    <xf numFmtId="164" fontId="244" fillId="0" borderId="118" xfId="1" applyNumberFormat="1" applyFont="1" applyFill="1" applyBorder="1" applyAlignment="1">
      <alignment horizontal="right"/>
    </xf>
    <xf numFmtId="164" fontId="244" fillId="0" borderId="61" xfId="4" applyNumberFormat="1" applyFont="1" applyFill="1" applyBorder="1" applyAlignment="1">
      <alignment horizontal="right"/>
    </xf>
    <xf numFmtId="164" fontId="257" fillId="0" borderId="88" xfId="0" applyNumberFormat="1" applyFont="1" applyBorder="1"/>
    <xf numFmtId="164" fontId="257" fillId="0" borderId="59" xfId="0" applyNumberFormat="1" applyFont="1" applyBorder="1"/>
    <xf numFmtId="164" fontId="257" fillId="0" borderId="106" xfId="0" applyNumberFormat="1" applyFont="1" applyFill="1" applyBorder="1"/>
    <xf numFmtId="164" fontId="257" fillId="0" borderId="95" xfId="0" applyNumberFormat="1" applyFont="1" applyBorder="1"/>
    <xf numFmtId="164" fontId="257" fillId="0" borderId="80" xfId="0" applyNumberFormat="1" applyFont="1" applyBorder="1"/>
    <xf numFmtId="164" fontId="257" fillId="0" borderId="79" xfId="0" applyNumberFormat="1" applyFont="1" applyFill="1" applyBorder="1"/>
    <xf numFmtId="164" fontId="257" fillId="0" borderId="92" xfId="0" applyNumberFormat="1" applyFont="1" applyFill="1" applyBorder="1"/>
    <xf numFmtId="164" fontId="257" fillId="0" borderId="38" xfId="0" applyNumberFormat="1" applyFont="1" applyFill="1" applyBorder="1"/>
    <xf numFmtId="164" fontId="257" fillId="0" borderId="38" xfId="0" applyNumberFormat="1" applyFont="1" applyBorder="1"/>
    <xf numFmtId="164" fontId="257" fillId="0" borderId="19" xfId="0" applyNumberFormat="1" applyFont="1" applyFill="1" applyBorder="1"/>
    <xf numFmtId="164" fontId="257" fillId="0" borderId="89" xfId="0" applyNumberFormat="1" applyFont="1" applyFill="1" applyBorder="1"/>
    <xf numFmtId="164" fontId="257" fillId="0" borderId="86" xfId="0" applyNumberFormat="1" applyFont="1" applyBorder="1"/>
    <xf numFmtId="164" fontId="257" fillId="0" borderId="52" xfId="0" applyNumberFormat="1" applyFont="1" applyBorder="1"/>
    <xf numFmtId="164" fontId="257" fillId="0" borderId="63" xfId="0" applyNumberFormat="1" applyFont="1" applyBorder="1"/>
    <xf numFmtId="164" fontId="257" fillId="0" borderId="65" xfId="0" applyNumberFormat="1" applyFont="1" applyFill="1" applyBorder="1"/>
    <xf numFmtId="164" fontId="257" fillId="0" borderId="76" xfId="0" applyNumberFormat="1" applyFont="1" applyBorder="1"/>
    <xf numFmtId="164" fontId="257" fillId="0" borderId="75" xfId="0" applyNumberFormat="1" applyFont="1" applyFill="1" applyBorder="1"/>
    <xf numFmtId="164" fontId="257" fillId="63" borderId="53" xfId="4" applyNumberFormat="1" applyFont="1" applyFill="1" applyBorder="1"/>
    <xf numFmtId="164" fontId="257" fillId="63" borderId="38" xfId="4" applyNumberFormat="1" applyFont="1" applyFill="1" applyBorder="1"/>
    <xf numFmtId="164" fontId="257" fillId="63" borderId="54" xfId="4" applyNumberFormat="1" applyFont="1" applyFill="1" applyBorder="1"/>
    <xf numFmtId="164" fontId="257" fillId="0" borderId="98" xfId="4343" applyNumberFormat="1" applyFont="1" applyFill="1" applyBorder="1"/>
    <xf numFmtId="164" fontId="257" fillId="0" borderId="138" xfId="4" applyNumberFormat="1" applyFont="1" applyFill="1" applyBorder="1"/>
    <xf numFmtId="164" fontId="257" fillId="0" borderId="95" xfId="4343" applyNumberFormat="1" applyFont="1" applyFill="1" applyBorder="1"/>
    <xf numFmtId="164" fontId="257" fillId="0" borderId="57" xfId="4343" applyNumberFormat="1" applyFont="1" applyFill="1" applyBorder="1"/>
    <xf numFmtId="164" fontId="257" fillId="0" borderId="59" xfId="4343" applyNumberFormat="1" applyFont="1" applyFill="1" applyBorder="1" applyAlignment="1">
      <alignment horizontal="right"/>
    </xf>
    <xf numFmtId="164" fontId="257" fillId="0" borderId="138" xfId="4343" applyNumberFormat="1" applyFont="1" applyFill="1" applyBorder="1" applyAlignment="1">
      <alignment horizontal="right"/>
    </xf>
    <xf numFmtId="164" fontId="257" fillId="0" borderId="139" xfId="4343" applyNumberFormat="1" applyFont="1" applyFill="1" applyBorder="1" applyAlignment="1">
      <alignment horizontal="right"/>
    </xf>
    <xf numFmtId="164" fontId="257" fillId="0" borderId="86" xfId="4343" applyNumberFormat="1" applyFont="1" applyFill="1" applyBorder="1" applyAlignment="1">
      <alignment horizontal="right"/>
    </xf>
    <xf numFmtId="164" fontId="257" fillId="0" borderId="141" xfId="4343" applyNumberFormat="1" applyFont="1" applyFill="1" applyBorder="1" applyAlignment="1">
      <alignment horizontal="right"/>
    </xf>
    <xf numFmtId="331" fontId="257" fillId="0" borderId="67" xfId="0" applyNumberFormat="1" applyFont="1" applyBorder="1" applyAlignment="1">
      <alignment horizontal="right"/>
    </xf>
    <xf numFmtId="164" fontId="257" fillId="0" borderId="68" xfId="4343" applyNumberFormat="1" applyFont="1" applyFill="1" applyBorder="1"/>
    <xf numFmtId="164" fontId="257" fillId="0" borderId="76" xfId="4343" applyNumberFormat="1" applyFont="1" applyFill="1" applyBorder="1"/>
    <xf numFmtId="164" fontId="257" fillId="0" borderId="69" xfId="4343" applyNumberFormat="1" applyFont="1" applyFill="1" applyBorder="1"/>
    <xf numFmtId="164" fontId="257" fillId="12" borderId="76" xfId="4343" applyNumberFormat="1" applyFont="1" applyFill="1" applyBorder="1" applyAlignment="1">
      <alignment horizontal="center" vertical="center"/>
    </xf>
    <xf numFmtId="0" fontId="283" fillId="0" borderId="139" xfId="0" applyFont="1" applyFill="1" applyBorder="1" applyAlignment="1" applyProtection="1">
      <alignment horizontal="center" vertical="center"/>
      <protection locked="0"/>
    </xf>
    <xf numFmtId="0" fontId="0" fillId="0" borderId="140" xfId="0" applyFont="1" applyFill="1" applyBorder="1" applyAlignment="1" applyProtection="1">
      <alignment horizontal="center" vertical="center"/>
      <protection locked="0"/>
    </xf>
    <xf numFmtId="0" fontId="0" fillId="0" borderId="64" xfId="0" applyFont="1" applyFill="1" applyBorder="1" applyAlignment="1">
      <alignment horizontal="center" vertical="center" wrapText="1"/>
    </xf>
    <xf numFmtId="0" fontId="0" fillId="0" borderId="119" xfId="0" applyFont="1" applyFill="1" applyBorder="1" applyAlignment="1" applyProtection="1">
      <alignment horizontal="center"/>
      <protection locked="0"/>
    </xf>
    <xf numFmtId="0" fontId="0" fillId="0" borderId="21" xfId="0" applyFill="1" applyBorder="1" applyAlignment="1" applyProtection="1">
      <alignment horizontal="center" vertical="center"/>
      <protection locked="0"/>
    </xf>
    <xf numFmtId="0" fontId="0" fillId="0" borderId="151" xfId="0" applyFont="1" applyFill="1" applyBorder="1" applyAlignment="1">
      <alignment horizontal="center" vertical="center" wrapText="1"/>
    </xf>
    <xf numFmtId="0" fontId="0" fillId="0" borderId="151" xfId="0" applyFont="1" applyFill="1" applyBorder="1" applyAlignment="1">
      <alignment horizontal="center" vertical="center"/>
    </xf>
    <xf numFmtId="0" fontId="0" fillId="0" borderId="150" xfId="0" applyFont="1" applyFill="1" applyBorder="1" applyAlignment="1" applyProtection="1">
      <alignment horizontal="center"/>
      <protection locked="0"/>
    </xf>
    <xf numFmtId="9" fontId="251" fillId="53" borderId="0" xfId="2" applyFont="1" applyFill="1"/>
    <xf numFmtId="5" fontId="251" fillId="53" borderId="0" xfId="2" applyNumberFormat="1" applyFont="1" applyFill="1" applyBorder="1" applyAlignment="1">
      <alignment horizontal="left" indent="1"/>
    </xf>
    <xf numFmtId="0" fontId="0" fillId="53" borderId="111" xfId="0" applyFill="1" applyBorder="1"/>
    <xf numFmtId="5" fontId="251" fillId="53" borderId="124" xfId="1" applyNumberFormat="1" applyFont="1" applyFill="1" applyBorder="1"/>
    <xf numFmtId="9" fontId="2" fillId="53" borderId="0" xfId="2" applyFont="1" applyFill="1" applyBorder="1" applyAlignment="1">
      <alignment horizontal="center"/>
    </xf>
    <xf numFmtId="5" fontId="2" fillId="53" borderId="0" xfId="0" applyNumberFormat="1" applyFont="1" applyFill="1"/>
    <xf numFmtId="5" fontId="251" fillId="53" borderId="127" xfId="1" applyNumberFormat="1" applyFont="1" applyFill="1" applyBorder="1" applyAlignment="1">
      <alignment horizontal="left" indent="1"/>
    </xf>
    <xf numFmtId="164" fontId="251" fillId="53" borderId="62" xfId="1" applyNumberFormat="1" applyFont="1" applyFill="1" applyBorder="1" applyAlignment="1">
      <alignment horizontal="left" indent="1"/>
    </xf>
    <xf numFmtId="5" fontId="251" fillId="53" borderId="123" xfId="1" applyNumberFormat="1" applyFont="1" applyFill="1" applyBorder="1" applyAlignment="1">
      <alignment horizontal="left" indent="1"/>
    </xf>
    <xf numFmtId="5" fontId="251" fillId="53" borderId="124" xfId="1" applyNumberFormat="1" applyFont="1" applyFill="1" applyBorder="1" applyAlignment="1">
      <alignment horizontal="left" indent="1"/>
    </xf>
    <xf numFmtId="5" fontId="251" fillId="53" borderId="59" xfId="1" applyNumberFormat="1" applyFont="1" applyFill="1" applyBorder="1"/>
    <xf numFmtId="164" fontId="251" fillId="53" borderId="62" xfId="1" applyNumberFormat="1" applyFont="1" applyFill="1" applyBorder="1"/>
    <xf numFmtId="5" fontId="251" fillId="53" borderId="123" xfId="1" applyNumberFormat="1" applyFont="1" applyFill="1" applyBorder="1"/>
    <xf numFmtId="0" fontId="0" fillId="0" borderId="64" xfId="0" applyBorder="1" applyAlignment="1">
      <alignment horizontal="left" vertical="center" indent="1"/>
    </xf>
    <xf numFmtId="0" fontId="257" fillId="0" borderId="64" xfId="0" applyFont="1" applyFill="1" applyBorder="1" applyAlignment="1">
      <alignment horizontal="center" vertical="center"/>
    </xf>
    <xf numFmtId="331" fontId="0" fillId="0" borderId="71" xfId="4339" applyNumberFormat="1" applyFont="1" applyFill="1" applyBorder="1"/>
    <xf numFmtId="331" fontId="8" fillId="0" borderId="80" xfId="4339" applyNumberFormat="1" applyFont="1" applyFill="1" applyBorder="1"/>
    <xf numFmtId="331" fontId="8" fillId="0" borderId="72" xfId="4339" applyNumberFormat="1" applyFont="1" applyFill="1" applyBorder="1"/>
    <xf numFmtId="331" fontId="0" fillId="0" borderId="80" xfId="4339" applyNumberFormat="1" applyFont="1" applyFill="1" applyBorder="1"/>
    <xf numFmtId="331" fontId="244" fillId="0" borderId="80" xfId="4339" applyNumberFormat="1" applyFont="1" applyFill="1" applyBorder="1"/>
    <xf numFmtId="331" fontId="244" fillId="0" borderId="72" xfId="4339" applyNumberFormat="1" applyFont="1" applyFill="1" applyBorder="1"/>
    <xf numFmtId="0" fontId="0" fillId="0" borderId="152" xfId="0" applyBorder="1" applyAlignment="1">
      <alignment horizontal="left" vertical="center" indent="1"/>
    </xf>
    <xf numFmtId="0" fontId="257" fillId="0" borderId="153" xfId="0" applyFont="1" applyFill="1" applyBorder="1" applyAlignment="1">
      <alignment horizontal="center" vertical="center"/>
    </xf>
    <xf numFmtId="0" fontId="257" fillId="0" borderId="154" xfId="0" applyFont="1" applyFill="1" applyBorder="1" applyAlignment="1">
      <alignment horizontal="center" vertical="center"/>
    </xf>
    <xf numFmtId="164" fontId="8" fillId="60" borderId="64" xfId="4" applyNumberFormat="1" applyFont="1" applyFill="1" applyBorder="1"/>
    <xf numFmtId="164" fontId="8" fillId="60" borderId="96" xfId="4" applyNumberFormat="1" applyFont="1" applyFill="1" applyBorder="1"/>
    <xf numFmtId="164" fontId="0" fillId="60" borderId="71" xfId="4" applyNumberFormat="1" applyFont="1" applyFill="1" applyBorder="1"/>
    <xf numFmtId="164" fontId="0" fillId="60" borderId="72" xfId="4" applyNumberFormat="1" applyFont="1" applyFill="1" applyBorder="1"/>
    <xf numFmtId="164" fontId="0" fillId="60" borderId="80" xfId="4" applyNumberFormat="1" applyFont="1" applyFill="1" applyBorder="1"/>
    <xf numFmtId="164" fontId="244" fillId="60" borderId="71" xfId="4" applyNumberFormat="1" applyFont="1" applyFill="1" applyBorder="1"/>
    <xf numFmtId="164" fontId="244" fillId="60" borderId="72" xfId="4" applyNumberFormat="1" applyFont="1" applyFill="1" applyBorder="1"/>
    <xf numFmtId="0" fontId="257" fillId="0" borderId="153" xfId="0" applyFont="1" applyBorder="1" applyAlignment="1">
      <alignment horizontal="center" vertical="center"/>
    </xf>
    <xf numFmtId="164" fontId="257" fillId="0" borderId="64" xfId="0" applyNumberFormat="1" applyFont="1" applyFill="1" applyBorder="1"/>
    <xf numFmtId="164" fontId="0" fillId="0" borderId="153" xfId="0" applyNumberFormat="1" applyFont="1" applyFill="1" applyBorder="1"/>
    <xf numFmtId="164" fontId="257" fillId="0" borderId="105" xfId="0" applyNumberFormat="1" applyFont="1" applyFill="1" applyBorder="1"/>
    <xf numFmtId="164" fontId="0" fillId="0" borderId="90" xfId="0" applyNumberFormat="1" applyFont="1" applyFill="1" applyBorder="1"/>
    <xf numFmtId="164" fontId="0" fillId="0" borderId="98" xfId="0" applyNumberFormat="1" applyFont="1" applyBorder="1"/>
    <xf numFmtId="164" fontId="0" fillId="0" borderId="98" xfId="0" applyNumberFormat="1" applyFont="1" applyFill="1" applyBorder="1"/>
    <xf numFmtId="164" fontId="0" fillId="0" borderId="155" xfId="0" applyNumberFormat="1" applyFont="1" applyFill="1" applyBorder="1"/>
    <xf numFmtId="164" fontId="257" fillId="0" borderId="98" xfId="0" applyNumberFormat="1" applyFont="1" applyFill="1" applyBorder="1"/>
    <xf numFmtId="164" fontId="257" fillId="0" borderId="98" xfId="0" applyNumberFormat="1" applyFont="1" applyBorder="1"/>
    <xf numFmtId="164" fontId="257" fillId="0" borderId="155" xfId="0" applyNumberFormat="1" applyFont="1" applyFill="1" applyBorder="1"/>
    <xf numFmtId="331" fontId="257" fillId="0" borderId="80" xfId="4339" applyNumberFormat="1" applyFont="1" applyFill="1" applyBorder="1"/>
    <xf numFmtId="331" fontId="257" fillId="0" borderId="72" xfId="4339" applyNumberFormat="1" applyFont="1" applyFill="1" applyBorder="1"/>
    <xf numFmtId="164" fontId="257" fillId="60" borderId="71" xfId="4" applyNumberFormat="1" applyFont="1" applyFill="1" applyBorder="1"/>
    <xf numFmtId="164" fontId="257" fillId="60" borderId="72" xfId="4" applyNumberFormat="1" applyFont="1" applyFill="1" applyBorder="1"/>
    <xf numFmtId="331" fontId="257" fillId="0" borderId="67" xfId="4339" applyNumberFormat="1" applyFont="1" applyBorder="1"/>
    <xf numFmtId="3" fontId="0" fillId="0" borderId="93" xfId="0" applyNumberFormat="1" applyFont="1" applyBorder="1" applyAlignment="1">
      <alignment horizontal="left"/>
    </xf>
    <xf numFmtId="331" fontId="257" fillId="0" borderId="21" xfId="0" applyNumberFormat="1" applyFont="1" applyFill="1" applyBorder="1" applyAlignment="1">
      <alignment horizontal="left"/>
    </xf>
    <xf numFmtId="0" fontId="8" fillId="0" borderId="156" xfId="0" applyFont="1" applyFill="1" applyBorder="1" applyAlignment="1">
      <alignment horizontal="center"/>
    </xf>
    <xf numFmtId="331" fontId="11" fillId="0" borderId="157" xfId="4339" applyNumberFormat="1" applyFont="1" applyFill="1" applyBorder="1" applyAlignment="1">
      <alignment horizontal="center"/>
    </xf>
    <xf numFmtId="3" fontId="0" fillId="0" borderId="158" xfId="0" applyNumberFormat="1" applyFont="1" applyFill="1" applyBorder="1" applyAlignment="1">
      <alignment horizontal="right"/>
    </xf>
    <xf numFmtId="3" fontId="0" fillId="0" borderId="158" xfId="0" applyNumberFormat="1" applyFont="1" applyBorder="1" applyAlignment="1">
      <alignment horizontal="right"/>
    </xf>
    <xf numFmtId="0" fontId="0" fillId="0" borderId="97" xfId="0" applyFont="1" applyFill="1" applyBorder="1" applyAlignment="1">
      <alignment horizontal="center"/>
    </xf>
    <xf numFmtId="0" fontId="0" fillId="0" borderId="61" xfId="0" applyFont="1" applyFill="1" applyBorder="1" applyAlignment="1">
      <alignment horizontal="center"/>
    </xf>
    <xf numFmtId="3" fontId="0" fillId="0" borderId="98" xfId="0" applyNumberFormat="1" applyFont="1" applyBorder="1" applyAlignment="1">
      <alignment horizontal="right"/>
    </xf>
    <xf numFmtId="3" fontId="0" fillId="0" borderId="63" xfId="0" applyNumberFormat="1" applyFont="1" applyBorder="1" applyAlignment="1">
      <alignment horizontal="right"/>
    </xf>
    <xf numFmtId="3" fontId="0" fillId="0" borderId="159" xfId="0" applyNumberFormat="1" applyFont="1" applyBorder="1" applyAlignment="1">
      <alignment horizontal="right"/>
    </xf>
    <xf numFmtId="3" fontId="0" fillId="0" borderId="159" xfId="0" applyNumberFormat="1" applyFont="1" applyFill="1" applyBorder="1" applyAlignment="1">
      <alignment horizontal="right"/>
    </xf>
    <xf numFmtId="3" fontId="0" fillId="0" borderId="160" xfId="0" applyNumberFormat="1" applyFont="1" applyFill="1" applyBorder="1" applyAlignment="1">
      <alignment horizontal="right"/>
    </xf>
    <xf numFmtId="3" fontId="0" fillId="0" borderId="62" xfId="0" applyNumberFormat="1" applyFont="1" applyFill="1" applyBorder="1" applyAlignment="1">
      <alignment horizontal="right"/>
    </xf>
    <xf numFmtId="3" fontId="0" fillId="0" borderId="61" xfId="0" applyNumberFormat="1" applyFont="1" applyFill="1" applyBorder="1" applyAlignment="1">
      <alignment horizontal="right"/>
    </xf>
    <xf numFmtId="0" fontId="15" fillId="59" borderId="161" xfId="0" applyFont="1" applyFill="1" applyBorder="1" applyAlignment="1" applyProtection="1">
      <alignment horizontal="center"/>
      <protection locked="0"/>
    </xf>
    <xf numFmtId="331" fontId="0" fillId="0" borderId="94" xfId="4339" applyNumberFormat="1" applyFont="1" applyFill="1" applyBorder="1" applyAlignment="1">
      <alignment horizontal="right"/>
    </xf>
    <xf numFmtId="331" fontId="0" fillId="0" borderId="64" xfId="4339" applyNumberFormat="1" applyFont="1" applyFill="1" applyBorder="1" applyAlignment="1">
      <alignment horizontal="right"/>
    </xf>
    <xf numFmtId="3" fontId="0" fillId="0" borderId="64" xfId="0" applyNumberFormat="1" applyFont="1" applyFill="1" applyBorder="1" applyAlignment="1">
      <alignment horizontal="right"/>
    </xf>
    <xf numFmtId="3" fontId="0" fillId="0" borderId="96" xfId="0" applyNumberFormat="1" applyFont="1" applyFill="1" applyBorder="1" applyAlignment="1">
      <alignment horizontal="right"/>
    </xf>
    <xf numFmtId="331" fontId="0" fillId="0" borderId="95" xfId="4339" applyNumberFormat="1" applyFont="1" applyFill="1" applyBorder="1" applyAlignment="1">
      <alignment horizontal="right"/>
    </xf>
    <xf numFmtId="3" fontId="0" fillId="0" borderId="60" xfId="0" applyNumberFormat="1" applyFont="1" applyFill="1" applyBorder="1" applyAlignment="1">
      <alignment horizontal="right"/>
    </xf>
    <xf numFmtId="3" fontId="0" fillId="0" borderId="162" xfId="0" applyNumberFormat="1" applyFont="1" applyFill="1" applyBorder="1" applyAlignment="1">
      <alignment horizontal="right"/>
    </xf>
    <xf numFmtId="3" fontId="0" fillId="0" borderId="163" xfId="0" applyNumberFormat="1" applyFont="1" applyFill="1" applyBorder="1" applyAlignment="1">
      <alignment horizontal="right"/>
    </xf>
    <xf numFmtId="3" fontId="0" fillId="0" borderId="164" xfId="0" applyNumberFormat="1" applyFont="1" applyFill="1" applyBorder="1" applyAlignment="1">
      <alignment horizontal="right"/>
    </xf>
    <xf numFmtId="3" fontId="0" fillId="0" borderId="165" xfId="0" applyNumberFormat="1" applyFont="1" applyFill="1" applyBorder="1" applyAlignment="1">
      <alignment horizontal="right"/>
    </xf>
    <xf numFmtId="3" fontId="0" fillId="0" borderId="166" xfId="0" applyNumberFormat="1" applyFont="1" applyFill="1" applyBorder="1" applyAlignment="1">
      <alignment horizontal="right"/>
    </xf>
    <xf numFmtId="164" fontId="0" fillId="0" borderId="158" xfId="4" applyNumberFormat="1" applyFont="1" applyFill="1" applyBorder="1" applyAlignment="1"/>
    <xf numFmtId="164" fontId="257" fillId="0" borderId="158" xfId="4" applyNumberFormat="1" applyFont="1" applyFill="1" applyBorder="1" applyAlignment="1"/>
    <xf numFmtId="164" fontId="0" fillId="0" borderId="152" xfId="0" applyNumberFormat="1" applyFont="1" applyFill="1" applyBorder="1" applyAlignment="1">
      <alignment horizontal="right"/>
    </xf>
    <xf numFmtId="164" fontId="0" fillId="0" borderId="158" xfId="4" applyNumberFormat="1" applyFont="1" applyFill="1" applyBorder="1" applyAlignment="1">
      <alignment horizontal="right"/>
    </xf>
    <xf numFmtId="0" fontId="8" fillId="0" borderId="97" xfId="0" applyFont="1" applyFill="1" applyBorder="1" applyAlignment="1">
      <alignment horizontal="center"/>
    </xf>
    <xf numFmtId="0" fontId="8" fillId="0" borderId="61" xfId="0" applyFont="1" applyFill="1" applyBorder="1" applyAlignment="1">
      <alignment horizontal="center"/>
    </xf>
    <xf numFmtId="164" fontId="0" fillId="0" borderId="55" xfId="4" applyNumberFormat="1" applyFont="1" applyFill="1" applyBorder="1" applyAlignment="1"/>
    <xf numFmtId="164" fontId="0" fillId="0" borderId="72" xfId="4" applyNumberFormat="1" applyFont="1" applyFill="1" applyBorder="1" applyAlignment="1"/>
    <xf numFmtId="164" fontId="0" fillId="0" borderId="159" xfId="4" applyNumberFormat="1" applyFont="1" applyFill="1" applyBorder="1" applyAlignment="1"/>
    <xf numFmtId="164" fontId="0" fillId="0" borderId="160" xfId="4" applyNumberFormat="1" applyFont="1" applyFill="1" applyBorder="1" applyAlignment="1"/>
    <xf numFmtId="164" fontId="257" fillId="0" borderId="78" xfId="4" applyNumberFormat="1" applyFont="1" applyFill="1" applyBorder="1" applyAlignment="1"/>
    <xf numFmtId="164" fontId="257" fillId="0" borderId="61" xfId="4" applyNumberFormat="1" applyFont="1" applyFill="1" applyBorder="1" applyAlignment="1"/>
    <xf numFmtId="164" fontId="257" fillId="0" borderId="72" xfId="4" applyNumberFormat="1" applyFont="1" applyFill="1" applyBorder="1" applyAlignment="1"/>
    <xf numFmtId="164" fontId="257" fillId="0" borderId="160" xfId="4" applyNumberFormat="1" applyFont="1" applyFill="1" applyBorder="1" applyAlignment="1"/>
    <xf numFmtId="0" fontId="78" fillId="0" borderId="0" xfId="0" applyFont="1" applyFill="1" applyBorder="1" applyAlignment="1" applyProtection="1">
      <protection locked="0"/>
    </xf>
    <xf numFmtId="0" fontId="15" fillId="62" borderId="69" xfId="0" applyFont="1" applyFill="1" applyBorder="1" applyAlignment="1" applyProtection="1">
      <alignment horizontal="center"/>
      <protection locked="0"/>
    </xf>
    <xf numFmtId="164" fontId="257" fillId="0" borderId="139" xfId="4" applyNumberFormat="1" applyFont="1" applyFill="1" applyBorder="1" applyAlignment="1"/>
    <xf numFmtId="164" fontId="257" fillId="0" borderId="157" xfId="4" applyNumberFormat="1" applyFont="1" applyFill="1" applyBorder="1" applyAlignment="1"/>
    <xf numFmtId="164" fontId="257" fillId="0" borderId="141" xfId="4" applyNumberFormat="1" applyFont="1" applyFill="1" applyBorder="1" applyAlignment="1"/>
    <xf numFmtId="164" fontId="0" fillId="0" borderId="105" xfId="0" applyNumberFormat="1" applyFont="1" applyFill="1" applyBorder="1" applyAlignment="1">
      <alignment horizontal="right"/>
    </xf>
    <xf numFmtId="164" fontId="0" fillId="0" borderId="159" xfId="4" applyNumberFormat="1" applyFont="1" applyFill="1" applyBorder="1" applyAlignment="1">
      <alignment horizontal="right"/>
    </xf>
    <xf numFmtId="164" fontId="0" fillId="0" borderId="160" xfId="4" applyNumberFormat="1" applyFont="1" applyFill="1" applyBorder="1" applyAlignment="1">
      <alignment horizontal="right"/>
    </xf>
    <xf numFmtId="164" fontId="0" fillId="0" borderId="167" xfId="0" applyNumberFormat="1" applyFont="1" applyFill="1" applyBorder="1" applyAlignment="1">
      <alignment horizontal="right"/>
    </xf>
    <xf numFmtId="0" fontId="15" fillId="59" borderId="70" xfId="0" applyFont="1" applyFill="1" applyBorder="1" applyAlignment="1" applyProtection="1">
      <alignment horizontal="center"/>
      <protection locked="0"/>
    </xf>
    <xf numFmtId="0" fontId="15" fillId="59" borderId="71" xfId="0" applyFont="1" applyFill="1" applyBorder="1" applyAlignment="1" applyProtection="1">
      <alignment horizontal="center"/>
      <protection locked="0"/>
    </xf>
    <xf numFmtId="0" fontId="15" fillId="59" borderId="72" xfId="0" applyFont="1" applyFill="1" applyBorder="1" applyAlignment="1" applyProtection="1">
      <alignment horizontal="center"/>
      <protection locked="0"/>
    </xf>
    <xf numFmtId="0" fontId="15" fillId="59" borderId="80" xfId="0" applyFont="1" applyFill="1" applyBorder="1" applyAlignment="1" applyProtection="1">
      <alignment horizontal="center"/>
      <protection locked="0"/>
    </xf>
    <xf numFmtId="0" fontId="15" fillId="59" borderId="78" xfId="0" applyFont="1" applyFill="1" applyBorder="1" applyAlignment="1" applyProtection="1">
      <alignment horizontal="center"/>
      <protection locked="0"/>
    </xf>
    <xf numFmtId="164" fontId="0" fillId="0" borderId="104" xfId="0" applyNumberFormat="1" applyFont="1" applyFill="1" applyBorder="1" applyAlignment="1">
      <alignment horizontal="right"/>
    </xf>
    <xf numFmtId="0" fontId="15" fillId="62" borderId="72" xfId="0" applyFont="1" applyFill="1" applyBorder="1" applyAlignment="1" applyProtection="1">
      <alignment horizontal="center"/>
      <protection locked="0"/>
    </xf>
    <xf numFmtId="164" fontId="0" fillId="0" borderId="97" xfId="4" applyNumberFormat="1" applyFont="1" applyFill="1" applyBorder="1" applyAlignment="1">
      <alignment horizontal="right"/>
    </xf>
    <xf numFmtId="164" fontId="11" fillId="0" borderId="138" xfId="4" applyNumberFormat="1" applyFont="1" applyFill="1" applyBorder="1" applyAlignment="1">
      <alignment horizontal="right"/>
    </xf>
    <xf numFmtId="164" fontId="11" fillId="0" borderId="139" xfId="4" applyNumberFormat="1" applyFont="1" applyFill="1" applyBorder="1" applyAlignment="1">
      <alignment horizontal="right"/>
    </xf>
    <xf numFmtId="164" fontId="11" fillId="0" borderId="141" xfId="4" applyNumberFormat="1" applyFont="1" applyFill="1" applyBorder="1" applyAlignment="1">
      <alignment horizontal="right"/>
    </xf>
    <xf numFmtId="164" fontId="11" fillId="0" borderId="161" xfId="4" applyNumberFormat="1" applyFont="1" applyFill="1" applyBorder="1" applyAlignment="1">
      <alignment horizontal="right"/>
    </xf>
    <xf numFmtId="164" fontId="11" fillId="0" borderId="157" xfId="4" applyNumberFormat="1" applyFont="1" applyFill="1" applyBorder="1" applyAlignment="1">
      <alignment horizontal="right"/>
    </xf>
    <xf numFmtId="0" fontId="8" fillId="0" borderId="168" xfId="0" applyFont="1" applyFill="1" applyBorder="1" applyAlignment="1">
      <alignment horizontal="left" indent="1"/>
    </xf>
    <xf numFmtId="0" fontId="8" fillId="0" borderId="169" xfId="0" applyFont="1" applyFill="1" applyBorder="1" applyAlignment="1">
      <alignment horizontal="center"/>
    </xf>
    <xf numFmtId="0" fontId="0" fillId="0" borderId="157" xfId="0" applyFont="1" applyFill="1" applyBorder="1" applyAlignment="1">
      <alignment horizontal="center"/>
    </xf>
    <xf numFmtId="164" fontId="0" fillId="0" borderId="138" xfId="4" applyNumberFormat="1" applyFont="1" applyFill="1" applyBorder="1" applyAlignment="1"/>
    <xf numFmtId="164" fontId="0" fillId="0" borderId="139" xfId="4" applyNumberFormat="1" applyFont="1" applyFill="1" applyBorder="1" applyAlignment="1"/>
    <xf numFmtId="164" fontId="0" fillId="0" borderId="141" xfId="4" applyNumberFormat="1" applyFont="1" applyFill="1" applyBorder="1" applyAlignment="1"/>
    <xf numFmtId="164" fontId="0" fillId="0" borderId="161" xfId="4" applyNumberFormat="1" applyFont="1" applyFill="1" applyBorder="1" applyAlignment="1"/>
    <xf numFmtId="331" fontId="0" fillId="0" borderId="21" xfId="0" applyNumberFormat="1" applyFont="1" applyFill="1" applyBorder="1" applyAlignment="1">
      <alignment horizontal="left"/>
    </xf>
    <xf numFmtId="334" fontId="244" fillId="0" borderId="0" xfId="4339" applyNumberFormat="1" applyFont="1"/>
    <xf numFmtId="0" fontId="15" fillId="65" borderId="0" xfId="0" applyFont="1" applyFill="1" applyAlignment="1" applyProtection="1">
      <alignment readingOrder="1"/>
      <protection locked="0"/>
    </xf>
    <xf numFmtId="42" fontId="0" fillId="65" borderId="0" xfId="0" applyNumberFormat="1" applyFont="1" applyFill="1"/>
    <xf numFmtId="0" fontId="0" fillId="65" borderId="0" xfId="0" applyFont="1" applyFill="1"/>
    <xf numFmtId="0" fontId="244" fillId="65" borderId="0" xfId="0" applyFont="1" applyFill="1"/>
    <xf numFmtId="44" fontId="0" fillId="65" borderId="0" xfId="0" applyNumberFormat="1" applyFont="1" applyFill="1"/>
    <xf numFmtId="9" fontId="253" fillId="0" borderId="84" xfId="2" applyFont="1" applyFill="1" applyBorder="1"/>
    <xf numFmtId="9" fontId="253" fillId="0" borderId="0" xfId="2" applyFont="1" applyFill="1" applyBorder="1"/>
    <xf numFmtId="331" fontId="8" fillId="0" borderId="118" xfId="0" applyNumberFormat="1" applyFont="1" applyFill="1" applyBorder="1" applyAlignment="1">
      <alignment horizontal="right"/>
    </xf>
    <xf numFmtId="331" fontId="8" fillId="0" borderId="140" xfId="0" applyNumberFormat="1" applyFont="1" applyFill="1" applyBorder="1" applyAlignment="1">
      <alignment horizontal="right"/>
    </xf>
    <xf numFmtId="331" fontId="8" fillId="0" borderId="59" xfId="0" applyNumberFormat="1" applyFont="1" applyFill="1" applyBorder="1" applyAlignment="1">
      <alignment horizontal="left" vertical="center"/>
    </xf>
    <xf numFmtId="331" fontId="8" fillId="0" borderId="113" xfId="0" applyNumberFormat="1" applyFont="1" applyFill="1" applyBorder="1" applyAlignment="1">
      <alignment horizontal="right"/>
    </xf>
    <xf numFmtId="164" fontId="0" fillId="0" borderId="98" xfId="4" applyNumberFormat="1" applyFont="1" applyFill="1" applyBorder="1" applyAlignment="1">
      <alignment horizontal="left"/>
    </xf>
    <xf numFmtId="164" fontId="0" fillId="0" borderId="52" xfId="4" applyNumberFormat="1" applyFont="1" applyFill="1" applyBorder="1" applyAlignment="1">
      <alignment horizontal="left"/>
    </xf>
    <xf numFmtId="164" fontId="0" fillId="0" borderId="62" xfId="4" applyNumberFormat="1" applyFont="1" applyFill="1" applyBorder="1" applyAlignment="1">
      <alignment horizontal="left"/>
    </xf>
    <xf numFmtId="164" fontId="0" fillId="0" borderId="21" xfId="4" applyNumberFormat="1" applyFont="1" applyFill="1" applyBorder="1" applyAlignment="1">
      <alignment horizontal="left"/>
    </xf>
    <xf numFmtId="164" fontId="8" fillId="0" borderId="139" xfId="4" applyNumberFormat="1" applyFont="1" applyFill="1" applyBorder="1" applyAlignment="1">
      <alignment horizontal="right"/>
    </xf>
    <xf numFmtId="164" fontId="8" fillId="0" borderId="140" xfId="1" applyNumberFormat="1" applyFont="1" applyFill="1" applyBorder="1" applyAlignment="1">
      <alignment horizontal="right"/>
    </xf>
    <xf numFmtId="164" fontId="8" fillId="0" borderId="21" xfId="4" applyNumberFormat="1" applyFont="1" applyFill="1" applyBorder="1" applyAlignment="1">
      <alignment horizontal="right"/>
    </xf>
    <xf numFmtId="164" fontId="8" fillId="0" borderId="118" xfId="1" applyNumberFormat="1" applyFont="1" applyFill="1" applyBorder="1" applyAlignment="1">
      <alignment horizontal="right"/>
    </xf>
    <xf numFmtId="164" fontId="8" fillId="0" borderId="59" xfId="4" applyNumberFormat="1" applyFont="1" applyBorder="1" applyAlignment="1"/>
    <xf numFmtId="164" fontId="8" fillId="0" borderId="59" xfId="4" applyNumberFormat="1" applyFont="1" applyFill="1" applyBorder="1" applyAlignment="1">
      <alignment horizontal="center" vertical="center"/>
    </xf>
    <xf numFmtId="164" fontId="8" fillId="0" borderId="64" xfId="4" applyNumberFormat="1" applyFont="1" applyFill="1" applyBorder="1" applyAlignment="1">
      <alignment horizontal="center" vertical="center"/>
    </xf>
    <xf numFmtId="164" fontId="8" fillId="0" borderId="113" xfId="1" applyNumberFormat="1" applyFont="1" applyFill="1" applyBorder="1" applyAlignment="1">
      <alignment horizontal="right"/>
    </xf>
    <xf numFmtId="164" fontId="8" fillId="12" borderId="68" xfId="4343" applyNumberFormat="1" applyFont="1" applyFill="1" applyBorder="1" applyAlignment="1">
      <alignment horizontal="center" vertical="center"/>
    </xf>
    <xf numFmtId="164" fontId="8" fillId="0" borderId="117" xfId="1" applyNumberFormat="1" applyFont="1" applyFill="1" applyBorder="1" applyAlignment="1">
      <alignment horizontal="right"/>
    </xf>
    <xf numFmtId="331" fontId="8" fillId="0" borderId="93" xfId="4339" applyNumberFormat="1" applyFont="1" applyFill="1" applyBorder="1"/>
    <xf numFmtId="331" fontId="8" fillId="0" borderId="88" xfId="4339" applyNumberFormat="1" applyFont="1" applyFill="1" applyBorder="1"/>
    <xf numFmtId="331" fontId="8" fillId="0" borderId="94" xfId="4339" applyNumberFormat="1" applyFont="1" applyFill="1" applyBorder="1"/>
    <xf numFmtId="331" fontId="8" fillId="0" borderId="138" xfId="4339" applyNumberFormat="1" applyFont="1" applyFill="1" applyBorder="1"/>
    <xf numFmtId="331" fontId="8" fillId="0" borderId="57" xfId="4339" applyNumberFormat="1" applyFont="1" applyFill="1" applyBorder="1"/>
    <xf numFmtId="331" fontId="8" fillId="0" borderId="58" xfId="4339" applyNumberFormat="1" applyFont="1" applyFill="1" applyBorder="1"/>
    <xf numFmtId="331" fontId="8" fillId="0" borderId="57" xfId="0" applyNumberFormat="1" applyFont="1" applyFill="1" applyBorder="1" applyAlignment="1">
      <alignment horizontal="left"/>
    </xf>
    <xf numFmtId="331" fontId="8" fillId="0" borderId="58" xfId="0" applyNumberFormat="1" applyFont="1" applyFill="1" applyBorder="1" applyAlignment="1">
      <alignment horizontal="right"/>
    </xf>
    <xf numFmtId="331" fontId="8" fillId="0" borderId="91" xfId="0" applyNumberFormat="1" applyFont="1" applyFill="1" applyBorder="1" applyAlignment="1">
      <alignment horizontal="right"/>
    </xf>
    <xf numFmtId="331" fontId="8" fillId="0" borderId="94" xfId="0" applyNumberFormat="1" applyFont="1" applyFill="1" applyBorder="1" applyAlignment="1">
      <alignment horizontal="right"/>
    </xf>
    <xf numFmtId="331" fontId="8" fillId="0" borderId="96" xfId="0" applyNumberFormat="1" applyFont="1" applyFill="1" applyBorder="1" applyAlignment="1">
      <alignment horizontal="right"/>
    </xf>
    <xf numFmtId="3" fontId="8" fillId="0" borderId="88" xfId="4339" applyNumberFormat="1" applyFont="1" applyFill="1" applyBorder="1"/>
    <xf numFmtId="3" fontId="8" fillId="0" borderId="59" xfId="4339" applyNumberFormat="1" applyFont="1" applyFill="1" applyBorder="1"/>
    <xf numFmtId="3" fontId="8" fillId="0" borderId="86" xfId="4339" applyNumberFormat="1" applyFont="1" applyFill="1" applyBorder="1"/>
    <xf numFmtId="3" fontId="8" fillId="0" borderId="139" xfId="4339" applyNumberFormat="1" applyFont="1" applyFill="1" applyBorder="1"/>
    <xf numFmtId="3" fontId="8" fillId="0" borderId="138" xfId="4339" applyNumberFormat="1" applyFont="1" applyFill="1" applyBorder="1"/>
    <xf numFmtId="0" fontId="8" fillId="0" borderId="55" xfId="0" applyFont="1" applyBorder="1"/>
    <xf numFmtId="331" fontId="8" fillId="0" borderId="68" xfId="4339" applyNumberFormat="1" applyFont="1" applyFill="1" applyBorder="1"/>
    <xf numFmtId="164" fontId="8" fillId="63" borderId="67" xfId="4" applyNumberFormat="1" applyFont="1" applyFill="1" applyBorder="1"/>
    <xf numFmtId="164" fontId="8" fillId="63" borderId="68" xfId="4" applyNumberFormat="1" applyFont="1" applyFill="1" applyBorder="1"/>
    <xf numFmtId="331" fontId="8" fillId="63" borderId="69" xfId="4339" applyNumberFormat="1" applyFont="1" applyFill="1" applyBorder="1"/>
    <xf numFmtId="164" fontId="8" fillId="0" borderId="57" xfId="4" applyNumberFormat="1" applyFont="1" applyFill="1" applyBorder="1"/>
    <xf numFmtId="164" fontId="8" fillId="0" borderId="21" xfId="4343" applyNumberFormat="1" applyFont="1" applyFill="1" applyBorder="1"/>
    <xf numFmtId="164" fontId="8" fillId="0" borderId="58" xfId="4343" applyNumberFormat="1" applyFont="1" applyFill="1" applyBorder="1"/>
    <xf numFmtId="164" fontId="8" fillId="0" borderId="88" xfId="4" applyNumberFormat="1" applyFont="1" applyFill="1" applyBorder="1"/>
    <xf numFmtId="164" fontId="8" fillId="0" borderId="94" xfId="4" applyNumberFormat="1" applyFont="1" applyFill="1" applyBorder="1"/>
    <xf numFmtId="164" fontId="8" fillId="0" borderId="64" xfId="4343" applyNumberFormat="1" applyFont="1" applyFill="1" applyBorder="1"/>
    <xf numFmtId="164" fontId="8" fillId="0" borderId="96" xfId="4343" applyNumberFormat="1" applyFont="1" applyFill="1" applyBorder="1"/>
    <xf numFmtId="164" fontId="8" fillId="0" borderId="93" xfId="4" applyNumberFormat="1" applyFont="1" applyFill="1" applyBorder="1"/>
    <xf numFmtId="164" fontId="8" fillId="0" borderId="90" xfId="4343" applyNumberFormat="1" applyFont="1" applyFill="1" applyBorder="1"/>
    <xf numFmtId="164" fontId="8" fillId="0" borderId="99" xfId="4343" applyNumberFormat="1" applyFont="1" applyFill="1" applyBorder="1"/>
    <xf numFmtId="164" fontId="8" fillId="0" borderId="88" xfId="4343" applyNumberFormat="1" applyFont="1" applyFill="1" applyBorder="1"/>
    <xf numFmtId="164" fontId="8" fillId="0" borderId="138" xfId="4343" applyNumberFormat="1" applyFont="1" applyFill="1" applyBorder="1"/>
    <xf numFmtId="164" fontId="8" fillId="0" borderId="139" xfId="4343" applyNumberFormat="1" applyFont="1" applyFill="1" applyBorder="1"/>
    <xf numFmtId="164" fontId="8" fillId="0" borderId="141" xfId="4343" applyNumberFormat="1" applyFont="1" applyFill="1" applyBorder="1"/>
    <xf numFmtId="164" fontId="8" fillId="0" borderId="94" xfId="4343" applyNumberFormat="1" applyFont="1" applyFill="1" applyBorder="1"/>
    <xf numFmtId="164" fontId="8" fillId="0" borderId="93" xfId="4343" applyNumberFormat="1" applyFont="1" applyFill="1" applyBorder="1"/>
    <xf numFmtId="164" fontId="8" fillId="0" borderId="138" xfId="4343" applyNumberFormat="1" applyFont="1" applyBorder="1"/>
    <xf numFmtId="164" fontId="8" fillId="0" borderId="94" xfId="4343" applyNumberFormat="1" applyFont="1" applyBorder="1"/>
    <xf numFmtId="164" fontId="8" fillId="60" borderId="141" xfId="4" applyNumberFormat="1" applyFont="1" applyFill="1" applyBorder="1"/>
    <xf numFmtId="164" fontId="8" fillId="0" borderId="53" xfId="4343" applyNumberFormat="1" applyFont="1" applyFill="1" applyBorder="1"/>
    <xf numFmtId="164" fontId="8" fillId="0" borderId="54" xfId="4343" applyNumberFormat="1" applyFont="1" applyFill="1" applyBorder="1"/>
    <xf numFmtId="164" fontId="8" fillId="0" borderId="68" xfId="4343" applyNumberFormat="1" applyFont="1" applyFill="1" applyBorder="1"/>
    <xf numFmtId="164" fontId="8" fillId="0" borderId="69" xfId="4343" applyNumberFormat="1" applyFont="1" applyFill="1" applyBorder="1"/>
    <xf numFmtId="164" fontId="8" fillId="0" borderId="52" xfId="4343" applyNumberFormat="1" applyFont="1" applyFill="1" applyBorder="1" applyAlignment="1">
      <alignment horizontal="right"/>
    </xf>
    <xf numFmtId="3" fontId="0" fillId="0" borderId="21" xfId="0" applyNumberFormat="1" applyFont="1" applyBorder="1" applyAlignment="1"/>
    <xf numFmtId="331" fontId="0" fillId="0" borderId="59" xfId="4339" applyNumberFormat="1" applyFont="1" applyBorder="1"/>
    <xf numFmtId="331" fontId="0" fillId="0" borderId="59" xfId="0" applyNumberFormat="1" applyFont="1" applyFill="1" applyBorder="1" applyAlignment="1" applyProtection="1">
      <alignment horizontal="center"/>
      <protection locked="0"/>
    </xf>
    <xf numFmtId="164" fontId="8" fillId="0" borderId="3" xfId="4" applyNumberFormat="1" applyFont="1" applyFill="1" applyBorder="1" applyAlignment="1"/>
    <xf numFmtId="164" fontId="8" fillId="0" borderId="61" xfId="4" applyNumberFormat="1" applyFont="1" applyFill="1" applyBorder="1" applyAlignment="1"/>
    <xf numFmtId="164" fontId="8" fillId="0" borderId="58" xfId="4" applyNumberFormat="1" applyFont="1" applyFill="1" applyBorder="1" applyAlignment="1"/>
    <xf numFmtId="164" fontId="8" fillId="0" borderId="59" xfId="4" applyNumberFormat="1" applyFont="1" applyFill="1" applyBorder="1" applyAlignment="1"/>
    <xf numFmtId="164" fontId="8" fillId="0" borderId="91" xfId="4" applyNumberFormat="1" applyFont="1" applyFill="1" applyBorder="1" applyAlignment="1"/>
    <xf numFmtId="0" fontId="8" fillId="0" borderId="64" xfId="0" applyFont="1" applyFill="1" applyBorder="1"/>
    <xf numFmtId="164" fontId="8" fillId="0" borderId="97" xfId="4" applyNumberFormat="1" applyFont="1" applyFill="1" applyBorder="1" applyAlignment="1"/>
    <xf numFmtId="164" fontId="8" fillId="0" borderId="99" xfId="4" applyNumberFormat="1" applyFont="1" applyFill="1" applyBorder="1" applyAlignment="1"/>
    <xf numFmtId="3" fontId="8" fillId="0" borderId="63" xfId="0" applyNumberFormat="1" applyFont="1" applyFill="1" applyBorder="1" applyAlignment="1"/>
    <xf numFmtId="37" fontId="8" fillId="0" borderId="59" xfId="4" applyNumberFormat="1" applyFont="1" applyFill="1" applyBorder="1"/>
    <xf numFmtId="37" fontId="8" fillId="0" borderId="91" xfId="4" applyNumberFormat="1" applyFont="1" applyFill="1" applyBorder="1"/>
    <xf numFmtId="331" fontId="8" fillId="0" borderId="71" xfId="4339" applyNumberFormat="1" applyFont="1" applyFill="1" applyBorder="1"/>
    <xf numFmtId="331" fontId="8" fillId="0" borderId="107" xfId="4339" applyNumberFormat="1" applyFont="1" applyFill="1" applyBorder="1"/>
    <xf numFmtId="37" fontId="8" fillId="0" borderId="98" xfId="4" applyNumberFormat="1" applyFont="1" applyFill="1" applyBorder="1"/>
    <xf numFmtId="37" fontId="8" fillId="0" borderId="63" xfId="4" applyNumberFormat="1" applyFont="1" applyFill="1" applyBorder="1"/>
    <xf numFmtId="331" fontId="8" fillId="0" borderId="98" xfId="4339" applyNumberFormat="1" applyFont="1" applyFill="1" applyBorder="1"/>
    <xf numFmtId="331" fontId="8" fillId="0" borderId="63" xfId="4339" applyNumberFormat="1" applyFont="1" applyFill="1" applyBorder="1"/>
    <xf numFmtId="331" fontId="8" fillId="0" borderId="52" xfId="4339" applyNumberFormat="1" applyFont="1" applyFill="1" applyBorder="1"/>
    <xf numFmtId="164" fontId="8" fillId="60" borderId="68" xfId="4" applyNumberFormat="1" applyFont="1" applyFill="1" applyBorder="1"/>
    <xf numFmtId="164" fontId="8" fillId="60" borderId="69" xfId="4" applyNumberFormat="1" applyFont="1" applyFill="1" applyBorder="1"/>
    <xf numFmtId="164" fontId="8" fillId="0" borderId="90" xfId="4" applyNumberFormat="1" applyFont="1" applyFill="1" applyBorder="1"/>
    <xf numFmtId="164" fontId="8" fillId="0" borderId="58" xfId="4" applyNumberFormat="1" applyFont="1" applyFill="1" applyBorder="1"/>
    <xf numFmtId="164" fontId="8" fillId="0" borderId="59" xfId="4" applyNumberFormat="1" applyFont="1" applyFill="1" applyBorder="1"/>
    <xf numFmtId="164" fontId="8" fillId="0" borderId="91" xfId="4" applyNumberFormat="1" applyFont="1" applyFill="1" applyBorder="1"/>
    <xf numFmtId="164" fontId="8" fillId="0" borderId="139" xfId="4" applyNumberFormat="1" applyFont="1" applyFill="1" applyBorder="1"/>
    <xf numFmtId="164" fontId="8" fillId="0" borderId="141" xfId="4" applyNumberFormat="1" applyFont="1" applyFill="1" applyBorder="1"/>
    <xf numFmtId="164" fontId="8" fillId="0" borderId="21" xfId="4" applyNumberFormat="1" applyFont="1" applyFill="1" applyBorder="1"/>
    <xf numFmtId="164" fontId="8" fillId="0" borderId="52" xfId="4" applyNumberFormat="1" applyFont="1" applyFill="1" applyBorder="1"/>
    <xf numFmtId="164" fontId="8" fillId="0" borderId="63" xfId="4" applyNumberFormat="1" applyFont="1" applyFill="1" applyBorder="1"/>
    <xf numFmtId="164" fontId="8" fillId="0" borderId="86" xfId="4" applyNumberFormat="1" applyFont="1" applyFill="1" applyBorder="1"/>
    <xf numFmtId="164" fontId="8" fillId="0" borderId="38" xfId="4" applyNumberFormat="1" applyFont="1" applyFill="1" applyBorder="1"/>
    <xf numFmtId="164" fontId="8" fillId="0" borderId="53" xfId="4" applyNumberFormat="1" applyFont="1" applyFill="1" applyBorder="1"/>
    <xf numFmtId="164" fontId="8" fillId="0" borderId="54" xfId="4" applyNumberFormat="1" applyFont="1" applyFill="1" applyBorder="1"/>
    <xf numFmtId="164" fontId="8" fillId="0" borderId="95" xfId="4" applyNumberFormat="1" applyFont="1" applyFill="1" applyBorder="1"/>
    <xf numFmtId="164" fontId="8" fillId="0" borderId="64" xfId="4" applyNumberFormat="1" applyFont="1" applyFill="1" applyBorder="1"/>
    <xf numFmtId="164" fontId="8" fillId="0" borderId="96" xfId="4" applyNumberFormat="1" applyFont="1" applyFill="1" applyBorder="1"/>
    <xf numFmtId="164" fontId="8" fillId="0" borderId="80" xfId="4" applyNumberFormat="1" applyFont="1" applyFill="1" applyBorder="1"/>
    <xf numFmtId="164" fontId="8" fillId="0" borderId="71" xfId="4" applyNumberFormat="1" applyFont="1" applyFill="1" applyBorder="1"/>
    <xf numFmtId="164" fontId="8" fillId="0" borderId="72" xfId="4" applyNumberFormat="1" applyFont="1" applyFill="1" applyBorder="1"/>
    <xf numFmtId="164" fontId="8" fillId="0" borderId="105" xfId="4" applyNumberFormat="1" applyFont="1" applyFill="1" applyBorder="1"/>
    <xf numFmtId="164" fontId="8" fillId="0" borderId="107" xfId="4" applyNumberFormat="1" applyFont="1" applyFill="1" applyBorder="1"/>
    <xf numFmtId="164" fontId="8" fillId="0" borderId="82" xfId="4" applyNumberFormat="1" applyFont="1" applyFill="1" applyBorder="1"/>
    <xf numFmtId="164" fontId="8" fillId="0" borderId="76" xfId="4" applyNumberFormat="1" applyFont="1" applyFill="1" applyBorder="1"/>
    <xf numFmtId="164" fontId="8" fillId="0" borderId="68" xfId="4" applyNumberFormat="1" applyFont="1" applyFill="1" applyBorder="1"/>
    <xf numFmtId="164" fontId="8" fillId="0" borderId="69" xfId="4" applyNumberFormat="1" applyFont="1" applyFill="1" applyBorder="1"/>
    <xf numFmtId="3" fontId="0" fillId="0" borderId="98" xfId="0" applyNumberFormat="1" applyFont="1" applyFill="1" applyBorder="1" applyAlignment="1">
      <alignment horizontal="left"/>
    </xf>
    <xf numFmtId="3" fontId="0" fillId="0" borderId="59" xfId="0" applyNumberFormat="1" applyFont="1" applyFill="1" applyBorder="1" applyAlignment="1">
      <alignment horizontal="right"/>
    </xf>
    <xf numFmtId="3" fontId="0" fillId="0" borderId="95" xfId="0" applyNumberFormat="1" applyFont="1" applyFill="1" applyBorder="1" applyAlignment="1">
      <alignment horizontal="right"/>
    </xf>
    <xf numFmtId="3" fontId="0" fillId="0" borderId="106" xfId="0" applyNumberFormat="1" applyFont="1" applyFill="1" applyBorder="1" applyAlignment="1">
      <alignment horizontal="right"/>
    </xf>
    <xf numFmtId="0" fontId="0" fillId="0" borderId="152" xfId="0" applyFill="1" applyBorder="1" applyAlignment="1">
      <alignment horizontal="left" vertical="center" indent="1"/>
    </xf>
    <xf numFmtId="0" fontId="0" fillId="12" borderId="0" xfId="0" applyNumberFormat="1" applyFont="1" applyFill="1" applyAlignment="1">
      <alignment wrapText="1"/>
    </xf>
    <xf numFmtId="0" fontId="0" fillId="12" borderId="0" xfId="0" applyFont="1" applyFill="1" applyAlignment="1">
      <alignment wrapText="1"/>
    </xf>
    <xf numFmtId="0" fontId="8" fillId="12" borderId="0" xfId="0" applyNumberFormat="1" applyFont="1" applyFill="1" applyAlignment="1">
      <alignment wrapText="1"/>
    </xf>
    <xf numFmtId="0" fontId="0" fillId="0" borderId="0" xfId="0" applyFont="1" applyAlignment="1">
      <alignment wrapText="1"/>
    </xf>
    <xf numFmtId="331" fontId="8" fillId="0" borderId="170" xfId="4339" applyNumberFormat="1" applyFont="1" applyFill="1" applyBorder="1" applyAlignment="1">
      <alignment horizontal="center" wrapText="1"/>
    </xf>
    <xf numFmtId="331" fontId="8" fillId="0" borderId="98" xfId="4339" applyNumberFormat="1" applyFont="1" applyFill="1" applyBorder="1" applyAlignment="1">
      <alignment horizontal="center" wrapText="1"/>
    </xf>
    <xf numFmtId="0" fontId="15" fillId="53" borderId="148" xfId="0" applyFont="1" applyFill="1" applyBorder="1" applyAlignment="1">
      <alignment horizontal="center"/>
    </xf>
    <xf numFmtId="0" fontId="15" fillId="53" borderId="145" xfId="0" applyFont="1" applyFill="1" applyBorder="1" applyAlignment="1">
      <alignment horizontal="center"/>
    </xf>
    <xf numFmtId="0" fontId="15" fillId="55" borderId="59" xfId="0" applyFont="1" applyFill="1" applyBorder="1" applyAlignment="1">
      <alignment horizontal="center"/>
    </xf>
    <xf numFmtId="0" fontId="15" fillId="57" borderId="64" xfId="0" applyFont="1" applyFill="1" applyBorder="1" applyAlignment="1" applyProtection="1">
      <alignment horizontal="left" readingOrder="1"/>
      <protection locked="0"/>
    </xf>
    <xf numFmtId="0" fontId="15" fillId="57" borderId="21" xfId="0" applyFont="1" applyFill="1" applyBorder="1" applyAlignment="1" applyProtection="1">
      <alignment horizontal="left" readingOrder="1"/>
      <protection locked="0"/>
    </xf>
    <xf numFmtId="0" fontId="0" fillId="0" borderId="139" xfId="0" applyFill="1" applyBorder="1" applyAlignment="1">
      <alignment horizontal="center" vertical="center" wrapText="1"/>
    </xf>
    <xf numFmtId="0" fontId="0" fillId="0" borderId="81" xfId="0" applyFill="1" applyBorder="1" applyAlignment="1">
      <alignment horizontal="center" vertical="center" wrapText="1"/>
    </xf>
    <xf numFmtId="0" fontId="15" fillId="53" borderId="73" xfId="0" applyFont="1" applyFill="1" applyBorder="1" applyAlignment="1">
      <alignment horizontal="center"/>
    </xf>
    <xf numFmtId="0" fontId="15" fillId="53" borderId="75" xfId="0" applyFont="1" applyFill="1" applyBorder="1" applyAlignment="1">
      <alignment horizontal="center"/>
    </xf>
    <xf numFmtId="0" fontId="279" fillId="0" borderId="0" xfId="0" applyFont="1" applyAlignment="1">
      <alignment horizontal="left" wrapText="1"/>
    </xf>
    <xf numFmtId="0" fontId="0" fillId="0" borderId="77" xfId="0" applyBorder="1" applyAlignment="1">
      <alignment horizontal="left" vertical="center" wrapText="1" indent="1"/>
    </xf>
    <xf numFmtId="0" fontId="0" fillId="0" borderId="74" xfId="0" applyBorder="1" applyAlignment="1">
      <alignment horizontal="left" vertical="center" wrapText="1" indent="1"/>
    </xf>
    <xf numFmtId="0" fontId="0" fillId="0" borderId="73" xfId="0" applyFont="1" applyFill="1" applyBorder="1" applyAlignment="1">
      <alignment horizontal="left" indent="1"/>
    </xf>
    <xf numFmtId="0" fontId="0" fillId="0" borderId="74" xfId="0" applyFont="1" applyFill="1" applyBorder="1" applyAlignment="1">
      <alignment horizontal="left" indent="1"/>
    </xf>
    <xf numFmtId="0" fontId="15" fillId="53" borderId="83" xfId="0" applyFont="1" applyFill="1" applyBorder="1" applyAlignment="1">
      <alignment horizontal="center"/>
    </xf>
    <xf numFmtId="0" fontId="15" fillId="53" borderId="79" xfId="0" applyFont="1" applyFill="1" applyBorder="1" applyAlignment="1">
      <alignment horizontal="center"/>
    </xf>
    <xf numFmtId="0" fontId="244" fillId="0" borderId="0" xfId="0" applyFont="1" applyAlignment="1">
      <alignment horizontal="center" wrapText="1"/>
    </xf>
    <xf numFmtId="0" fontId="244" fillId="0" borderId="4" xfId="0" applyFont="1" applyBorder="1" applyAlignment="1">
      <alignment horizontal="center" wrapText="1"/>
    </xf>
    <xf numFmtId="190" fontId="257" fillId="0" borderId="0" xfId="2" applyNumberFormat="1" applyFont="1" applyFill="1"/>
    <xf numFmtId="190" fontId="244" fillId="0" borderId="0" xfId="2" applyNumberFormat="1" applyFont="1" applyFill="1"/>
    <xf numFmtId="0" fontId="256" fillId="0" borderId="0" xfId="0" applyFont="1"/>
    <xf numFmtId="164" fontId="0" fillId="0" borderId="0" xfId="0" applyNumberFormat="1" applyFill="1" applyBorder="1"/>
    <xf numFmtId="331" fontId="0" fillId="0" borderId="0" xfId="0" applyNumberFormat="1" applyFont="1" applyFill="1" applyBorder="1"/>
  </cellXfs>
  <cellStyles count="4374">
    <cellStyle name="_x0010_" xfId="12" xr:uid="{00000000-0005-0000-0000-000000000000}"/>
    <cellStyle name="_x000a_386grabber=M" xfId="3" xr:uid="{00000000-0005-0000-0000-000001000000}"/>
    <cellStyle name="_x000d__x000a_JournalTemplate=C:\COMFO\CTALK\JOURSTD.TPL_x000d__x000a_LbStateAddress=3 3 0 251 1 89 2 311_x000d__x000a_LbStateJou" xfId="13" xr:uid="{00000000-0005-0000-0000-000002000000}"/>
    <cellStyle name="_x000d__x000a_JournalTemplate=C:\COMFO\CTALK\JOURSTD.TPL_x000d__x000a_LbStateAddress=3 3 0 251 1 89 2 311_x000d__x000a_LbStateJou 2" xfId="14" xr:uid="{00000000-0005-0000-0000-000003000000}"/>
    <cellStyle name="_x000d__x000a_JournalTemplate=C:\COMFO\CTALK\JOURSTD.TPL_x000d__x000a_LbStateAddress=3 3 0 251 1 89 2 311_x000d__x000a_LbStateJou 3" xfId="15" xr:uid="{00000000-0005-0000-0000-000004000000}"/>
    <cellStyle name="$" xfId="16" xr:uid="{00000000-0005-0000-0000-000005000000}"/>
    <cellStyle name="$$K" xfId="17" xr:uid="{00000000-0005-0000-0000-000006000000}"/>
    <cellStyle name="$$Mil" xfId="18" xr:uid="{00000000-0005-0000-0000-000007000000}"/>
    <cellStyle name="%" xfId="19" xr:uid="{00000000-0005-0000-0000-000008000000}"/>
    <cellStyle name="% 2" xfId="20" xr:uid="{00000000-0005-0000-0000-000009000000}"/>
    <cellStyle name="% 3" xfId="21" xr:uid="{00000000-0005-0000-0000-00000A000000}"/>
    <cellStyle name="% 4" xfId="22" xr:uid="{00000000-0005-0000-0000-00000B000000}"/>
    <cellStyle name="% 5" xfId="23" xr:uid="{00000000-0005-0000-0000-00000C000000}"/>
    <cellStyle name="% 6" xfId="24" xr:uid="{00000000-0005-0000-0000-00000D000000}"/>
    <cellStyle name="% 7" xfId="25" xr:uid="{00000000-0005-0000-0000-00000E000000}"/>
    <cellStyle name="% 8" xfId="26" xr:uid="{00000000-0005-0000-0000-00000F000000}"/>
    <cellStyle name="******************************************" xfId="27" xr:uid="{00000000-0005-0000-0000-000010000000}"/>
    <cellStyle name="?? [0.00]_PERSONAL" xfId="28" xr:uid="{00000000-0005-0000-0000-000011000000}"/>
    <cellStyle name="?? [0]_??" xfId="29" xr:uid="{00000000-0005-0000-0000-000012000000}"/>
    <cellStyle name="???? [0.00]_PERSONAL" xfId="30" xr:uid="{00000000-0005-0000-0000-000013000000}"/>
    <cellStyle name="????_PERSONAL" xfId="31" xr:uid="{00000000-0005-0000-0000-000014000000}"/>
    <cellStyle name="??_?.????" xfId="32" xr:uid="{00000000-0005-0000-0000-000015000000}"/>
    <cellStyle name="_%(SignOnly)" xfId="33" xr:uid="{00000000-0005-0000-0000-000016000000}"/>
    <cellStyle name="_%(SignSpaceOnly)" xfId="34" xr:uid="{00000000-0005-0000-0000-000017000000}"/>
    <cellStyle name="_02.12 Bookings details" xfId="35" xr:uid="{00000000-0005-0000-0000-000018000000}"/>
    <cellStyle name="_02.12 Bookings details_Acquisition Schedules" xfId="36" xr:uid="{00000000-0005-0000-0000-000019000000}"/>
    <cellStyle name="_05 SA Key Trend Data" xfId="37" xr:uid="{00000000-0005-0000-0000-00001A000000}"/>
    <cellStyle name="_07.10" xfId="38" xr:uid="{00000000-0005-0000-0000-00001B000000}"/>
    <cellStyle name="_0706_CISCO Q4 FCST_CISCO VIEW_062107_V1A_CHQ PLNG" xfId="39" xr:uid="{00000000-0005-0000-0000-00001C000000}"/>
    <cellStyle name="_0706_CISCO_Cisco WebEx - Proforma PL_6-23-07_HYPERION" xfId="40" xr:uid="{00000000-0005-0000-0000-00001D000000}"/>
    <cellStyle name="_0707_CISCO_FOR CORP_ FY 08 PLAN MODEL_WEBEX_FINAL_CHQ PLNG" xfId="41" xr:uid="{00000000-0005-0000-0000-00001E000000}"/>
    <cellStyle name="_0707_CISCO_FOR CORP_ FY 08 PLAN MODEL_WEBEX_FINAL_CHQ PLNG_Acquisition Schedules" xfId="42" xr:uid="{00000000-0005-0000-0000-00001F000000}"/>
    <cellStyle name="_0707_CISCO_FY 08 PLAN MODEL_WEBEX_V3A_071607_CHQ PLNG" xfId="43" xr:uid="{00000000-0005-0000-0000-000020000000}"/>
    <cellStyle name="_0707_CISCO_FY 08 PLAN MODEL_WEBEX_V3A_071607_CHQ PLNG_Acquisition Schedules" xfId="44" xr:uid="{00000000-0005-0000-0000-000021000000}"/>
    <cellStyle name="_0707_CISCO_FY 08 PLAN MODEL_WEBEX_V4C_072507_CHQ PLNG" xfId="45" xr:uid="{00000000-0005-0000-0000-000022000000}"/>
    <cellStyle name="_0707_CISCO_FY 08 PLAN MODEL_WEBEX_V4C_072507_CHQ PLNG_Acquisition Schedules" xfId="46" xr:uid="{00000000-0005-0000-0000-000023000000}"/>
    <cellStyle name="_0708_WEBEXCONNECT PLAN CONTING- Q108 v9_APPROVED_CHQ PLNG" xfId="47" xr:uid="{00000000-0005-0000-0000-000024000000}"/>
    <cellStyle name="_0708_WEBEXCONNECT PLAN CONTING- Q108 v9_APPROVED_CHQ PLNG_Acquisition Schedules" xfId="48" xr:uid="{00000000-0005-0000-0000-000025000000}"/>
    <cellStyle name="_0708_WEBEXCONNECT PLAN CONTING- Q108 v9_APPROVED_CHQ PLNG_Acquisition Schedules_1" xfId="49" xr:uid="{00000000-0005-0000-0000-000026000000}"/>
    <cellStyle name="_0709_Q1 FCST_RANGE_09_24_07_V1_CHQ PLNG" xfId="50" xr:uid="{00000000-0005-0000-0000-000027000000}"/>
    <cellStyle name="_1.3.07 SA Closing Package DEC" xfId="51" xr:uid="{00000000-0005-0000-0000-000028000000}"/>
    <cellStyle name="_1.3.07 SA Closing Package DEC 2" xfId="52" xr:uid="{00000000-0005-0000-0000-000029000000}"/>
    <cellStyle name="_1.3.07 SA Closing Package DEC 3" xfId="53" xr:uid="{00000000-0005-0000-0000-00002A000000}"/>
    <cellStyle name="_1.3.07 SA Closing Package DEC 4" xfId="54" xr:uid="{00000000-0005-0000-0000-00002B000000}"/>
    <cellStyle name="_1.3.07 SA Closing Package DEC 5" xfId="55" xr:uid="{00000000-0005-0000-0000-00002C000000}"/>
    <cellStyle name="_1.3.07 SA Closing Package DEC 6" xfId="56" xr:uid="{00000000-0005-0000-0000-00002D000000}"/>
    <cellStyle name="_1.3.07 SA Closing Package DEC 7" xfId="57" xr:uid="{00000000-0005-0000-0000-00002E000000}"/>
    <cellStyle name="_1.3.07 SA Closing Package DEC 8" xfId="58" xr:uid="{00000000-0005-0000-0000-00002F000000}"/>
    <cellStyle name="_10 29 08 Demantra Upload" xfId="59" xr:uid="{00000000-0005-0000-0000-000030000000}"/>
    <cellStyle name="_10 29 08 Demantra Upload 2" xfId="60" xr:uid="{00000000-0005-0000-0000-000031000000}"/>
    <cellStyle name="_10 30 08 Demantra Upload" xfId="61" xr:uid="{00000000-0005-0000-0000-000032000000}"/>
    <cellStyle name="_10 30 08 Demantra Upload 2" xfId="62" xr:uid="{00000000-0005-0000-0000-000033000000}"/>
    <cellStyle name="_11 Bookings by Theater" xfId="63" xr:uid="{00000000-0005-0000-0000-000034000000}"/>
    <cellStyle name="_11 Bookings by Theater_Acquisition Schedules" xfId="64" xr:uid="{00000000-0005-0000-0000-000035000000}"/>
    <cellStyle name="_11.29.06 Closing Pack SA November" xfId="65" xr:uid="{00000000-0005-0000-0000-000036000000}"/>
    <cellStyle name="_11.29.06 Closing Pack SA November 2" xfId="66" xr:uid="{00000000-0005-0000-0000-000037000000}"/>
    <cellStyle name="_11.29.06 Closing Pack SA November 3" xfId="67" xr:uid="{00000000-0005-0000-0000-000038000000}"/>
    <cellStyle name="_11.29.06 Closing Pack SA November 4" xfId="68" xr:uid="{00000000-0005-0000-0000-000039000000}"/>
    <cellStyle name="_11.29.06 Closing Pack SA November 5" xfId="69" xr:uid="{00000000-0005-0000-0000-00003A000000}"/>
    <cellStyle name="_11.29.06 Closing Pack SA November 6" xfId="70" xr:uid="{00000000-0005-0000-0000-00003B000000}"/>
    <cellStyle name="_11.29.06 Closing Pack SA November 7" xfId="71" xr:uid="{00000000-0005-0000-0000-00003C000000}"/>
    <cellStyle name="_11.29.06 Closing Pack SA November 8" xfId="72" xr:uid="{00000000-0005-0000-0000-00003D000000}"/>
    <cellStyle name="_117492.xls Chart 31" xfId="73" xr:uid="{00000000-0005-0000-0000-00003E000000}"/>
    <cellStyle name="_117492.xls Chart 31_Acquisition Schedules" xfId="74" xr:uid="{00000000-0005-0000-0000-00003F000000}"/>
    <cellStyle name="_117492.xls Chart 31_Financial Model v6-03-26-2004" xfId="75" xr:uid="{00000000-0005-0000-0000-000040000000}"/>
    <cellStyle name="_117492.xls Chart 31_Financial Model v6-03-26-2004_Acquisition Schedules" xfId="76" xr:uid="{00000000-0005-0000-0000-000041000000}"/>
    <cellStyle name="_117492.xls Chart 32" xfId="77" xr:uid="{00000000-0005-0000-0000-000042000000}"/>
    <cellStyle name="_117492.xls Chart 32_Acquisition Schedules" xfId="78" xr:uid="{00000000-0005-0000-0000-000043000000}"/>
    <cellStyle name="_117492.xls Chart 32_Financial Model v6-03-26-2004" xfId="79" xr:uid="{00000000-0005-0000-0000-000044000000}"/>
    <cellStyle name="_117492.xls Chart 32_Financial Model v6-03-26-2004_Acquisition Schedules" xfId="80" xr:uid="{00000000-0005-0000-0000-000045000000}"/>
    <cellStyle name="_117492.xls Chart 33" xfId="81" xr:uid="{00000000-0005-0000-0000-000046000000}"/>
    <cellStyle name="_117492.xls Chart 33_Acquisition Schedules" xfId="82" xr:uid="{00000000-0005-0000-0000-000047000000}"/>
    <cellStyle name="_117492.xls Chart 33_Financial Model v6-03-26-2004" xfId="83" xr:uid="{00000000-0005-0000-0000-000048000000}"/>
    <cellStyle name="_117492.xls Chart 33_Financial Model v6-03-26-2004_Acquisition Schedules" xfId="84" xr:uid="{00000000-0005-0000-0000-000049000000}"/>
    <cellStyle name="_117492.xls Chart 34" xfId="85" xr:uid="{00000000-0005-0000-0000-00004A000000}"/>
    <cellStyle name="_117492.xls Chart 34_Acquisition Schedules" xfId="86" xr:uid="{00000000-0005-0000-0000-00004B000000}"/>
    <cellStyle name="_117492.xls Chart 34_Financial Model v6-03-26-2004" xfId="87" xr:uid="{00000000-0005-0000-0000-00004C000000}"/>
    <cellStyle name="_117492.xls Chart 34_Financial Model v6-03-26-2004_Acquisition Schedules" xfId="88" xr:uid="{00000000-0005-0000-0000-00004D000000}"/>
    <cellStyle name="_117492.xls Chart 35" xfId="89" xr:uid="{00000000-0005-0000-0000-00004E000000}"/>
    <cellStyle name="_117492.xls Chart 35_Acquisition Schedules" xfId="90" xr:uid="{00000000-0005-0000-0000-00004F000000}"/>
    <cellStyle name="_117492.xls Chart 35_Financial Model v6-03-26-2004" xfId="91" xr:uid="{00000000-0005-0000-0000-000050000000}"/>
    <cellStyle name="_117492.xls Chart 35_Financial Model v6-03-26-2004_Acquisition Schedules" xfId="92" xr:uid="{00000000-0005-0000-0000-000051000000}"/>
    <cellStyle name="_12 Bookings by area, cms ranking and discount" xfId="93" xr:uid="{00000000-0005-0000-0000-000052000000}"/>
    <cellStyle name="_12 Bookings by area, cms ranking and discount_Acquisition Schedules" xfId="94" xr:uid="{00000000-0005-0000-0000-000053000000}"/>
    <cellStyle name="_13 Bookings cheat sheet summary and details and Top 20" xfId="95" xr:uid="{00000000-0005-0000-0000-000054000000}"/>
    <cellStyle name="_13 Bookings cheat sheet summary and details and Top 20_Acquisition Schedules" xfId="96" xr:uid="{00000000-0005-0000-0000-000055000000}"/>
    <cellStyle name="_14 AT Bookings Expense" xfId="97" xr:uid="{00000000-0005-0000-0000-000056000000}"/>
    <cellStyle name="_14 AT Bookings Expense_Acquisition Schedules" xfId="98" xr:uid="{00000000-0005-0000-0000-000057000000}"/>
    <cellStyle name="_15600 Template for Customer Deals1" xfId="99" xr:uid="{00000000-0005-0000-0000-000058000000}"/>
    <cellStyle name="_15600 Template for Customer Deals1 2" xfId="100" xr:uid="{00000000-0005-0000-0000-000059000000}"/>
    <cellStyle name="_16 Revenue by Theatre" xfId="101" xr:uid="{00000000-0005-0000-0000-00005A000000}"/>
    <cellStyle name="_16 Revenue by Theatre_Acquisition Schedules" xfId="102" xr:uid="{00000000-0005-0000-0000-00005B000000}"/>
    <cellStyle name="_19 Revenue Top 20" xfId="103" xr:uid="{00000000-0005-0000-0000-00005C000000}"/>
    <cellStyle name="_19 Revenue Top 20_Acquisition Schedules" xfId="104" xr:uid="{00000000-0005-0000-0000-00005D000000}"/>
    <cellStyle name="_2.28.07 Closing Package Feb" xfId="105" xr:uid="{00000000-0005-0000-0000-00005E000000}"/>
    <cellStyle name="_2.28.07 Closing Package Feb 2" xfId="106" xr:uid="{00000000-0005-0000-0000-00005F000000}"/>
    <cellStyle name="_2.28.07 Closing Package Feb 3" xfId="107" xr:uid="{00000000-0005-0000-0000-000060000000}"/>
    <cellStyle name="_2.28.07 Closing Package Feb 4" xfId="108" xr:uid="{00000000-0005-0000-0000-000061000000}"/>
    <cellStyle name="_2.28.07 Closing Package Feb 5" xfId="109" xr:uid="{00000000-0005-0000-0000-000062000000}"/>
    <cellStyle name="_2.28.07 Closing Package Feb 6" xfId="110" xr:uid="{00000000-0005-0000-0000-000063000000}"/>
    <cellStyle name="_2.28.07 Closing Package Feb 7" xfId="111" xr:uid="{00000000-0005-0000-0000-000064000000}"/>
    <cellStyle name="_2.28.07 Closing Package Feb 8" xfId="112" xr:uid="{00000000-0005-0000-0000-000065000000}"/>
    <cellStyle name="_2005 Business Plan - EEMESA V5" xfId="113" xr:uid="{00000000-0005-0000-0000-000066000000}"/>
    <cellStyle name="_2006 EMEA BMT 121605" xfId="114" xr:uid="{00000000-0005-0000-0000-000067000000}"/>
    <cellStyle name="_2006 EMEA BMT 121605_Book1 (3)" xfId="115" xr:uid="{00000000-0005-0000-0000-000068000000}"/>
    <cellStyle name="_2006 Plan EUR by BMT 010506" xfId="116" xr:uid="{00000000-0005-0000-0000-000069000000}"/>
    <cellStyle name="_2006 Plan EUR by BMT 010506_Book1 (3)" xfId="117" xr:uid="{00000000-0005-0000-0000-00006A000000}"/>
    <cellStyle name="_2006 quarterly phasing by country" xfId="118" xr:uid="{00000000-0005-0000-0000-00006B000000}"/>
    <cellStyle name="_2007 07 16 XS CISCO GDL PCBA" xfId="119" xr:uid="{00000000-0005-0000-0000-00006C000000}"/>
    <cellStyle name="_2007 09 10 Staffing Report" xfId="120" xr:uid="{00000000-0005-0000-0000-00006D000000}"/>
    <cellStyle name="_2007 09 30 Staffing Report" xfId="121" xr:uid="{00000000-0005-0000-0000-00006E000000}"/>
    <cellStyle name="_2008 initial scenarios Jan v2" xfId="122" xr:uid="{00000000-0005-0000-0000-00006F000000}"/>
    <cellStyle name="_3.24.07 Final SA PL and PF Items" xfId="123" xr:uid="{00000000-0005-0000-0000-000070000000}"/>
    <cellStyle name="_3.24.07 Final SA PL and PF Items 2" xfId="124" xr:uid="{00000000-0005-0000-0000-000071000000}"/>
    <cellStyle name="_3.24.07 Final SA PL and PF Items 3" xfId="125" xr:uid="{00000000-0005-0000-0000-000072000000}"/>
    <cellStyle name="_3.24.07 Final SA PL and PF Items 4" xfId="126" xr:uid="{00000000-0005-0000-0000-000073000000}"/>
    <cellStyle name="_3.24.07 Final SA PL and PF Items 5" xfId="127" xr:uid="{00000000-0005-0000-0000-000074000000}"/>
    <cellStyle name="_3.24.07 Final SA PL and PF Items 6" xfId="128" xr:uid="{00000000-0005-0000-0000-000075000000}"/>
    <cellStyle name="_3.24.07 Final SA PL and PF Items 7" xfId="129" xr:uid="{00000000-0005-0000-0000-000076000000}"/>
    <cellStyle name="_3.24.07 Final SA PL and PF Items 8" xfId="130" xr:uid="{00000000-0005-0000-0000-000077000000}"/>
    <cellStyle name="_3-WW 2nd Pass With Bridge Recd 20-Apr $3.557Bn" xfId="131" xr:uid="{00000000-0005-0000-0000-000078000000}"/>
    <cellStyle name="_5Qtr forecast_28FEB07 (2)" xfId="132" xr:uid="{00000000-0005-0000-0000-000079000000}"/>
    <cellStyle name="_5Qtr forecast_28FEB07 (2) 2" xfId="133" xr:uid="{00000000-0005-0000-0000-00007A000000}"/>
    <cellStyle name="_5Qtr forecast_28FEB07 (2) 3" xfId="134" xr:uid="{00000000-0005-0000-0000-00007B000000}"/>
    <cellStyle name="_5Qtr forecast_28FEB07 (2) 4" xfId="135" xr:uid="{00000000-0005-0000-0000-00007C000000}"/>
    <cellStyle name="_5Qtr forecast_28FEB07 (2) 5" xfId="136" xr:uid="{00000000-0005-0000-0000-00007D000000}"/>
    <cellStyle name="_5Qtr forecast_28FEB07 (2) 6" xfId="137" xr:uid="{00000000-0005-0000-0000-00007E000000}"/>
    <cellStyle name="_5Qtr forecast_28FEB07 (2) 7" xfId="138" xr:uid="{00000000-0005-0000-0000-00007F000000}"/>
    <cellStyle name="_6th Mar 2006 Inside Sales Weekly Report" xfId="139" xr:uid="{00000000-0005-0000-0000-000080000000}"/>
    <cellStyle name="_6th Mar 2006 Inside Sales Weekly Report_Book1 (3)" xfId="140" xr:uid="{00000000-0005-0000-0000-000081000000}"/>
    <cellStyle name="_7 Deferred Revenue" xfId="141" xr:uid="{00000000-0005-0000-0000-000082000000}"/>
    <cellStyle name="_7 Deferred Revenue_Acquisition Schedules" xfId="142" xr:uid="{00000000-0005-0000-0000-000083000000}"/>
    <cellStyle name="_7-28-08 Book  Rev PL detail for Video TMS" xfId="143" xr:uid="{00000000-0005-0000-0000-000084000000}"/>
    <cellStyle name="_8 Inventory Summary, Turns &amp; SEC View" xfId="144" xr:uid="{00000000-0005-0000-0000-000085000000}"/>
    <cellStyle name="_Access Market Estimates - Telecom" xfId="145" xr:uid="{00000000-0005-0000-0000-000086000000}"/>
    <cellStyle name="_x0010__Acquisition Schedules" xfId="146" xr:uid="{00000000-0005-0000-0000-000087000000}"/>
    <cellStyle name="_x0010__Acquisition Schedules_1" xfId="147" xr:uid="{00000000-0005-0000-0000-000088000000}"/>
    <cellStyle name="_aes_May04_us" xfId="148" xr:uid="{00000000-0005-0000-0000-000089000000}"/>
    <cellStyle name="_aes_May04_us_Acquisition Schedules" xfId="149" xr:uid="{00000000-0005-0000-0000-00008A000000}"/>
    <cellStyle name="_aes_ww_Jan06_theater" xfId="150" xr:uid="{00000000-0005-0000-0000-00008B000000}"/>
    <cellStyle name="_aes_ww_Jan06_theater_Acquisition Schedules" xfId="151" xr:uid="{00000000-0005-0000-0000-00008C000000}"/>
    <cellStyle name="_aes_ww_jv_jan05" xfId="152" xr:uid="{00000000-0005-0000-0000-00008D000000}"/>
    <cellStyle name="_aes_ww_jv_jan05_Acquisition Schedules" xfId="153" xr:uid="{00000000-0005-0000-0000-00008E000000}"/>
    <cellStyle name="_AI-FY06_Q1-W10" xfId="154" xr:uid="{00000000-0005-0000-0000-00008F000000}"/>
    <cellStyle name="_AI-FY06_Q2-W7" xfId="155" xr:uid="{00000000-0005-0000-0000-000090000000}"/>
    <cellStyle name="_ANZ FY04 Goaling" xfId="156" xr:uid="{00000000-0005-0000-0000-000091000000}"/>
    <cellStyle name="_ANZ FY04 Goaling_Acquisition Schedules" xfId="157" xr:uid="{00000000-0005-0000-0000-000092000000}"/>
    <cellStyle name="_ANZ_S.Asia Q3 Commit" xfId="158" xr:uid="{00000000-0005-0000-0000-000093000000}"/>
    <cellStyle name="_APAC  Bookings Feb'02 Fcst" xfId="159" xr:uid="{00000000-0005-0000-0000-000094000000}"/>
    <cellStyle name="_APAC  Bookings Mar'02 Fcst" xfId="160" xr:uid="{00000000-0005-0000-0000-000095000000}"/>
    <cellStyle name="_APAC FY03 Plan_+Global (FinalRevised)" xfId="161" xr:uid="{00000000-0005-0000-0000-000096000000}"/>
    <cellStyle name="_APAC Support Bookings - July02" xfId="162" xr:uid="{00000000-0005-0000-0000-000097000000}"/>
    <cellStyle name="_APAC Support Bookings - July02_Acquisition Schedules" xfId="163" xr:uid="{00000000-0005-0000-0000-000098000000}"/>
    <cellStyle name="_APAC Support Bookings - July02_APAC AS Aug'05 WD3 Flash" xfId="164" xr:uid="{00000000-0005-0000-0000-000099000000}"/>
    <cellStyle name="_APAC Support Bookings - July02_APAC AS Aug'05 WD3 Flash_Acquisition Schedules" xfId="165" xr:uid="{00000000-0005-0000-0000-00009A000000}"/>
    <cellStyle name="_APAC Support Bookings - July02_AS WD1 Flash Charts - Apr'05" xfId="166" xr:uid="{00000000-0005-0000-0000-00009B000000}"/>
    <cellStyle name="_APAC Support Bookings - July02_AS WD1 Flash Charts - Apr'05_Acquisition Schedules" xfId="167" xr:uid="{00000000-0005-0000-0000-00009C000000}"/>
    <cellStyle name="_APAC Support Bookings - July02_AS WD1 Flash Charts - May'05" xfId="168" xr:uid="{00000000-0005-0000-0000-00009D000000}"/>
    <cellStyle name="_APAC Support Bookings - July02_AS WD1 Flash Charts - May'05_Acquisition Schedules" xfId="169" xr:uid="{00000000-0005-0000-0000-00009E000000}"/>
    <cellStyle name="_APAC Support Bookings - July02_AS WD3 Flash Charts - Apr'05" xfId="170" xr:uid="{00000000-0005-0000-0000-00009F000000}"/>
    <cellStyle name="_APAC Support Bookings - July02_AS WD3 Flash Charts - Apr'05_Acquisition Schedules" xfId="171" xr:uid="{00000000-0005-0000-0000-0000A0000000}"/>
    <cellStyle name="_APAC Support Bookings - July02_AS WD3 Flash Charts - Mar'05v1" xfId="172" xr:uid="{00000000-0005-0000-0000-0000A1000000}"/>
    <cellStyle name="_APAC Support Bookings - July02_AS WD3 Flash Charts - Mar'05v1_Acquisition Schedules" xfId="173" xr:uid="{00000000-0005-0000-0000-0000A2000000}"/>
    <cellStyle name="_APAC Support Bookings - July02_CA WD1 Flash Charts - Sep'05" xfId="174" xr:uid="{00000000-0005-0000-0000-0000A3000000}"/>
    <cellStyle name="_APAC Support Bookings - July02_CA WD1 Flash Charts - Sep'05_Acquisition Schedules" xfId="175" xr:uid="{00000000-0005-0000-0000-0000A4000000}"/>
    <cellStyle name="_APAC Support Bookings - Mar03" xfId="176" xr:uid="{00000000-0005-0000-0000-0000A5000000}"/>
    <cellStyle name="_APAC Support Bookings - Mar03_Acquisition Schedules" xfId="177" xr:uid="{00000000-0005-0000-0000-0000A6000000}"/>
    <cellStyle name="_APAC Support Bookings - Mar03_APAC AS Aug'05 WD3 Flash" xfId="178" xr:uid="{00000000-0005-0000-0000-0000A7000000}"/>
    <cellStyle name="_APAC Support Bookings - Mar03_APAC AS Aug'05 WD3 Flash_Acquisition Schedules" xfId="179" xr:uid="{00000000-0005-0000-0000-0000A8000000}"/>
    <cellStyle name="_APAC Support Bookings - Mar03_AS WD1 Flash Charts - Apr'05" xfId="180" xr:uid="{00000000-0005-0000-0000-0000A9000000}"/>
    <cellStyle name="_APAC Support Bookings - Mar03_AS WD1 Flash Charts - Apr'05_Acquisition Schedules" xfId="181" xr:uid="{00000000-0005-0000-0000-0000AA000000}"/>
    <cellStyle name="_APAC Support Bookings - Mar03_AS WD1 Flash Charts - May'05" xfId="182" xr:uid="{00000000-0005-0000-0000-0000AB000000}"/>
    <cellStyle name="_APAC Support Bookings - Mar03_AS WD1 Flash Charts - May'05_Acquisition Schedules" xfId="183" xr:uid="{00000000-0005-0000-0000-0000AC000000}"/>
    <cellStyle name="_APAC Support Bookings - Mar03_AS WD3 Flash Charts - Apr'05" xfId="184" xr:uid="{00000000-0005-0000-0000-0000AD000000}"/>
    <cellStyle name="_APAC Support Bookings - Mar03_AS WD3 Flash Charts - Apr'05_Acquisition Schedules" xfId="185" xr:uid="{00000000-0005-0000-0000-0000AE000000}"/>
    <cellStyle name="_APAC Support Bookings - Mar03_AS WD3 Flash Charts - Mar'05v1" xfId="186" xr:uid="{00000000-0005-0000-0000-0000AF000000}"/>
    <cellStyle name="_APAC Support Bookings - Mar03_AS WD3 Flash Charts - Mar'05v1_Acquisition Schedules" xfId="187" xr:uid="{00000000-0005-0000-0000-0000B0000000}"/>
    <cellStyle name="_APAC Support Bookings - Mar03_CA WD1 Flash Charts - Sep'05" xfId="188" xr:uid="{00000000-0005-0000-0000-0000B1000000}"/>
    <cellStyle name="_APAC Support Bookings - Mar03_CA WD1 Flash Charts - Sep'05_Acquisition Schedules" xfId="189" xr:uid="{00000000-0005-0000-0000-0000B2000000}"/>
    <cellStyle name="_APAC Support Bookings - Mar03_FY04 Korea Goaling" xfId="190" xr:uid="{00000000-0005-0000-0000-0000B3000000}"/>
    <cellStyle name="_APAC Support Bookings - Mar03_FY04 Korea Goaling_Acquisition Schedules" xfId="191" xr:uid="{00000000-0005-0000-0000-0000B4000000}"/>
    <cellStyle name="_APAC Support Bookings - May03" xfId="192" xr:uid="{00000000-0005-0000-0000-0000B5000000}"/>
    <cellStyle name="_APAC Support Bookings - May03_Acquisition Schedules" xfId="193" xr:uid="{00000000-0005-0000-0000-0000B6000000}"/>
    <cellStyle name="_APAC Support Bookings (Oct'02)" xfId="194" xr:uid="{00000000-0005-0000-0000-0000B7000000}"/>
    <cellStyle name="_APAC Support Bookings (Oct'02)_Acquisition Schedules" xfId="195" xr:uid="{00000000-0005-0000-0000-0000B8000000}"/>
    <cellStyle name="_APAC Support Bookings (Oct'02)_APAC AS Aug'05 WD3 Flash" xfId="196" xr:uid="{00000000-0005-0000-0000-0000B9000000}"/>
    <cellStyle name="_APAC Support Bookings (Oct'02)_APAC AS Aug'05 WD3 Flash_Acquisition Schedules" xfId="197" xr:uid="{00000000-0005-0000-0000-0000BA000000}"/>
    <cellStyle name="_APAC Support Bookings (Oct'02)_APAC AS Oct'06 WD3 Flash" xfId="198" xr:uid="{00000000-0005-0000-0000-0000BB000000}"/>
    <cellStyle name="_APAC Support Bookings (Oct'02)_APAC AS Oct'06 WD3 Flash_Acquisition Schedules" xfId="199" xr:uid="{00000000-0005-0000-0000-0000BC000000}"/>
    <cellStyle name="_APAC Support Bookings (Oct'02)_APAC Support Bookings - Jun03" xfId="200" xr:uid="{00000000-0005-0000-0000-0000BD000000}"/>
    <cellStyle name="_APAC Support Bookings (Oct'02)_APAC Support Bookings - Jun03_Acquisition Schedules" xfId="201" xr:uid="{00000000-0005-0000-0000-0000BE000000}"/>
    <cellStyle name="_APAC Support Bookings (Oct'02)_APAC Support Bookings - Jun03_APAC AS Aug'05 WD3 Flash" xfId="202" xr:uid="{00000000-0005-0000-0000-0000BF000000}"/>
    <cellStyle name="_APAC Support Bookings (Oct'02)_APAC Support Bookings - Jun03_APAC AS Aug'05 WD3 Flash_Acquisition Schedules" xfId="203" xr:uid="{00000000-0005-0000-0000-0000C0000000}"/>
    <cellStyle name="_APAC Support Bookings (Oct'02)_APAC Support Bookings - Jun03_AS Variance Analysis_Aug07" xfId="204" xr:uid="{00000000-0005-0000-0000-0000C1000000}"/>
    <cellStyle name="_APAC Support Bookings (Oct'02)_APAC Support Bookings - Jun03_AS Variance Analysis_Aug07_Acquisition Schedules" xfId="205" xr:uid="{00000000-0005-0000-0000-0000C2000000}"/>
    <cellStyle name="_APAC Support Bookings (Oct'02)_APAC Support Bookings - Jun03_AS WD1 Flash Charts - Apr'05" xfId="206" xr:uid="{00000000-0005-0000-0000-0000C3000000}"/>
    <cellStyle name="_APAC Support Bookings (Oct'02)_APAC Support Bookings - Jun03_AS WD1 Flash Charts - Apr'05_Acquisition Schedules" xfId="207" xr:uid="{00000000-0005-0000-0000-0000C4000000}"/>
    <cellStyle name="_APAC Support Bookings (Oct'02)_APAC Support Bookings - Jun03_AS WD1 Flash Charts - May'05" xfId="208" xr:uid="{00000000-0005-0000-0000-0000C5000000}"/>
    <cellStyle name="_APAC Support Bookings (Oct'02)_APAC Support Bookings - Jun03_AS WD1 Flash Charts - May'05_Acquisition Schedules" xfId="209" xr:uid="{00000000-0005-0000-0000-0000C6000000}"/>
    <cellStyle name="_APAC Support Bookings (Oct'02)_APAC Support Bookings - Jun03_AS WD3 Flash Charts - Apr'05" xfId="210" xr:uid="{00000000-0005-0000-0000-0000C7000000}"/>
    <cellStyle name="_APAC Support Bookings (Oct'02)_APAC Support Bookings - Jun03_AS WD3 Flash Charts - Apr'05_Acquisition Schedules" xfId="211" xr:uid="{00000000-0005-0000-0000-0000C8000000}"/>
    <cellStyle name="_APAC Support Bookings (Oct'02)_APAC Support Bookings - Jun03_AS WD3 Flash Charts - Mar'05v1" xfId="212" xr:uid="{00000000-0005-0000-0000-0000C9000000}"/>
    <cellStyle name="_APAC Support Bookings (Oct'02)_APAC Support Bookings - Jun03_AS WD3 Flash Charts - Mar'05v1_Acquisition Schedules" xfId="213" xr:uid="{00000000-0005-0000-0000-0000CA000000}"/>
    <cellStyle name="_APAC Support Bookings (Oct'02)_APAC Support Bookings - Jun03_CA WD1 Flash Charts - Sep'05" xfId="214" xr:uid="{00000000-0005-0000-0000-0000CB000000}"/>
    <cellStyle name="_APAC Support Bookings (Oct'02)_APAC Support Bookings - Jun03_CA WD1 Flash Charts - Sep'05_Acquisition Schedules" xfId="215" xr:uid="{00000000-0005-0000-0000-0000CC000000}"/>
    <cellStyle name="_APAC Support Bookings (Oct'02)_APAC Support Bookings - Jun03_Target Template" xfId="216" xr:uid="{00000000-0005-0000-0000-0000CD000000}"/>
    <cellStyle name="_APAC Support Bookings (Oct'02)_APAC Support Bookings - Jun03_Target Template_Acquisition Schedules" xfId="217" xr:uid="{00000000-0005-0000-0000-0000CE000000}"/>
    <cellStyle name="_APAC Support Bookings (Oct'02)_APAC Weekly Commit - FY04Q2W01" xfId="218" xr:uid="{00000000-0005-0000-0000-0000CF000000}"/>
    <cellStyle name="_APAC Support Bookings (Oct'02)_APAC Weekly Commit - FY04Q2W01_Acquisition Schedules" xfId="219" xr:uid="{00000000-0005-0000-0000-0000D0000000}"/>
    <cellStyle name="_APAC Support Bookings (Oct'02)_AS Variance Analysis_Aug07" xfId="220" xr:uid="{00000000-0005-0000-0000-0000D1000000}"/>
    <cellStyle name="_APAC Support Bookings (Oct'02)_AS Variance Analysis_Aug07_Acquisition Schedules" xfId="221" xr:uid="{00000000-0005-0000-0000-0000D2000000}"/>
    <cellStyle name="_APAC Support Bookings (Oct'02)_AS WD1 Flash Charts - Apr'05" xfId="222" xr:uid="{00000000-0005-0000-0000-0000D3000000}"/>
    <cellStyle name="_APAC Support Bookings (Oct'02)_AS WD1 Flash Charts - Apr'05_Acquisition Schedules" xfId="223" xr:uid="{00000000-0005-0000-0000-0000D4000000}"/>
    <cellStyle name="_APAC Support Bookings (Oct'02)_AS WD1 Flash Charts - May'05" xfId="224" xr:uid="{00000000-0005-0000-0000-0000D5000000}"/>
    <cellStyle name="_APAC Support Bookings (Oct'02)_AS WD1 Flash Charts - May'05_Acquisition Schedules" xfId="225" xr:uid="{00000000-0005-0000-0000-0000D6000000}"/>
    <cellStyle name="_APAC Support Bookings (Oct'02)_AS WD3 Flash Charts - Apr'05" xfId="226" xr:uid="{00000000-0005-0000-0000-0000D7000000}"/>
    <cellStyle name="_APAC Support Bookings (Oct'02)_AS WD3 Flash Charts - Apr'05_Acquisition Schedules" xfId="227" xr:uid="{00000000-0005-0000-0000-0000D8000000}"/>
    <cellStyle name="_APAC Support Bookings (Oct'02)_AS WD3 Flash Charts - Mar'05v1" xfId="228" xr:uid="{00000000-0005-0000-0000-0000D9000000}"/>
    <cellStyle name="_APAC Support Bookings (Oct'02)_AS WD3 Flash Charts - Mar'05v1_Acquisition Schedules" xfId="229" xr:uid="{00000000-0005-0000-0000-0000DA000000}"/>
    <cellStyle name="_APAC Support Bookings (Oct'02)_CA WD1 Flash Charts - Sep'05" xfId="230" xr:uid="{00000000-0005-0000-0000-0000DB000000}"/>
    <cellStyle name="_APAC Support Bookings (Oct'02)_CA WD1 Flash Charts - Sep'05_Acquisition Schedules" xfId="231" xr:uid="{00000000-0005-0000-0000-0000DC000000}"/>
    <cellStyle name="_APAC Support Bookings (Oct'02)_Forecast Accuracy &amp; Linearity" xfId="232" xr:uid="{00000000-0005-0000-0000-0000DD000000}"/>
    <cellStyle name="_APAC Support Bookings (Oct'02)_Forecast Accuracy &amp; Linearity_Acquisition Schedules" xfId="233" xr:uid="{00000000-0005-0000-0000-0000DE000000}"/>
    <cellStyle name="_APAC Support Bookings (Oct'02)_FY04 Korea Goaling" xfId="234" xr:uid="{00000000-0005-0000-0000-0000DF000000}"/>
    <cellStyle name="_APAC Support Bookings (Oct'02)_FY04 Korea Goaling_Acquisition Schedules" xfId="235" xr:uid="{00000000-0005-0000-0000-0000E0000000}"/>
    <cellStyle name="_APAC Support Bookings (Oct'02)_Q3'02 Ops Call_Feb'021  Korea" xfId="236" xr:uid="{00000000-0005-0000-0000-0000E1000000}"/>
    <cellStyle name="_APAC Support Bookings (Oct'02)_Q3'02 Ops Call_Feb'021  Korea_Acquisition Schedules" xfId="237" xr:uid="{00000000-0005-0000-0000-0000E2000000}"/>
    <cellStyle name="_APAC Support Bookings (Oct'02)_Q3'02 Ops Call_Feb'021  Korea_ANZ FY04 Goaling" xfId="238" xr:uid="{00000000-0005-0000-0000-0000E3000000}"/>
    <cellStyle name="_APAC Support Bookings (Oct'02)_Q3'02 Ops Call_Feb'021  Korea_ANZ FY04 Goaling_Acquisition Schedules" xfId="239" xr:uid="{00000000-0005-0000-0000-0000E4000000}"/>
    <cellStyle name="_APAC Support Bookings (Oct'02)_Q3'02 Ops Call_Feb'021  Korea_APAC AS Aug'05 WD3 Flash" xfId="240" xr:uid="{00000000-0005-0000-0000-0000E5000000}"/>
    <cellStyle name="_APAC Support Bookings (Oct'02)_Q3'02 Ops Call_Feb'021  Korea_APAC AS Aug'05 WD3 Flash_Acquisition Schedules" xfId="241" xr:uid="{00000000-0005-0000-0000-0000E6000000}"/>
    <cellStyle name="_APAC Support Bookings (Oct'02)_Q3'02 Ops Call_Feb'021  Korea_APAC Weekly Commit - FY04Q2W01" xfId="242" xr:uid="{00000000-0005-0000-0000-0000E7000000}"/>
    <cellStyle name="_APAC Support Bookings (Oct'02)_Q3'02 Ops Call_Feb'021  Korea_APAC Weekly Commit - FY04Q2W01_Acquisition Schedules" xfId="243" xr:uid="{00000000-0005-0000-0000-0000E8000000}"/>
    <cellStyle name="_APAC Support Bookings (Oct'02)_Q3'02 Ops Call_Feb'021  Korea_AS WD1 Flash Charts - Apr'05" xfId="244" xr:uid="{00000000-0005-0000-0000-0000E9000000}"/>
    <cellStyle name="_APAC Support Bookings (Oct'02)_Q3'02 Ops Call_Feb'021  Korea_AS WD1 Flash Charts - Apr'05_Acquisition Schedules" xfId="245" xr:uid="{00000000-0005-0000-0000-0000EA000000}"/>
    <cellStyle name="_APAC Support Bookings (Oct'02)_Q3'02 Ops Call_Feb'021  Korea_AS WD1 Flash Charts - May'05" xfId="246" xr:uid="{00000000-0005-0000-0000-0000EB000000}"/>
    <cellStyle name="_APAC Support Bookings (Oct'02)_Q3'02 Ops Call_Feb'021  Korea_AS WD1 Flash Charts - May'05_Acquisition Schedules" xfId="247" xr:uid="{00000000-0005-0000-0000-0000EC000000}"/>
    <cellStyle name="_APAC Support Bookings (Oct'02)_Q3'02 Ops Call_Feb'021  Korea_AS WD3 Flash Charts - Apr'05" xfId="248" xr:uid="{00000000-0005-0000-0000-0000ED000000}"/>
    <cellStyle name="_APAC Support Bookings (Oct'02)_Q3'02 Ops Call_Feb'021  Korea_AS WD3 Flash Charts - Apr'05_Acquisition Schedules" xfId="249" xr:uid="{00000000-0005-0000-0000-0000EE000000}"/>
    <cellStyle name="_APAC Support Bookings (Oct'02)_Q3'02 Ops Call_Feb'021  Korea_AS WD3 Flash Charts - Mar'05v1" xfId="250" xr:uid="{00000000-0005-0000-0000-0000EF000000}"/>
    <cellStyle name="_APAC Support Bookings (Oct'02)_Q3'02 Ops Call_Feb'021  Korea_AS WD3 Flash Charts - Mar'05v1_Acquisition Schedules" xfId="251" xr:uid="{00000000-0005-0000-0000-0000F0000000}"/>
    <cellStyle name="_APAC Support Bookings (Oct'02)_Q3'02 Ops Call_Feb'021  Korea_CA WD1 Flash Charts - Sep'05" xfId="252" xr:uid="{00000000-0005-0000-0000-0000F1000000}"/>
    <cellStyle name="_APAC Support Bookings (Oct'02)_Q3'02 Ops Call_Feb'021  Korea_CA WD1 Flash Charts - Sep'05_Acquisition Schedules" xfId="253" xr:uid="{00000000-0005-0000-0000-0000F2000000}"/>
    <cellStyle name="_APAC Support Bookings (Oct'02)_Q3'02 Ops Call_Feb'021  Korea_Forecast Accuracy &amp; Linearity" xfId="254" xr:uid="{00000000-0005-0000-0000-0000F3000000}"/>
    <cellStyle name="_APAC Support Bookings (Oct'02)_Q3'02 Ops Call_Feb'021  Korea_Forecast Accuracy &amp; Linearity_Acquisition Schedules" xfId="255" xr:uid="{00000000-0005-0000-0000-0000F4000000}"/>
    <cellStyle name="_APAC Support Bookings (Oct'02)_Q3'02 Ops Call_Feb'021  Korea_FY04 Korea Goaling" xfId="256" xr:uid="{00000000-0005-0000-0000-0000F5000000}"/>
    <cellStyle name="_APAC Support Bookings (Oct'02)_Q3'02 Ops Call_Feb'021  Korea_FY04 Korea Goaling_Acquisition Schedules" xfId="257" xr:uid="{00000000-0005-0000-0000-0000F6000000}"/>
    <cellStyle name="_APAC Support Bookings (Oct'02)_Q3'02 Ops Call_Feb'021  Korea_WD1APAC Summary-26-04-05 FY05 ------1" xfId="258" xr:uid="{00000000-0005-0000-0000-0000F7000000}"/>
    <cellStyle name="_APAC Support Bookings (Oct'02)_Q3'02 Ops Call_Feb'021  Korea_WD1APAC Summary-26-04-05 FY05 ------1_Acquisition Schedules" xfId="259" xr:uid="{00000000-0005-0000-0000-0000F8000000}"/>
    <cellStyle name="_APAC Support Bookings (Oct'02)_Target Template" xfId="260" xr:uid="{00000000-0005-0000-0000-0000F9000000}"/>
    <cellStyle name="_APAC Support Bookings (Oct'02)_Target Template_Acquisition Schedules" xfId="261" xr:uid="{00000000-0005-0000-0000-0000FA000000}"/>
    <cellStyle name="_APAC Support Bookings (Oct'02)_WD1APAC Summary-26-04-05 FY05 ------1" xfId="262" xr:uid="{00000000-0005-0000-0000-0000FB000000}"/>
    <cellStyle name="_APAC Support Bookings (Oct'02)_WD1APAC Summary-26-04-05 FY05 ------1_Acquisition Schedules" xfId="263" xr:uid="{00000000-0005-0000-0000-0000FC000000}"/>
    <cellStyle name="_APAC Support Bookings (Sep'02)" xfId="264" xr:uid="{00000000-0005-0000-0000-0000FD000000}"/>
    <cellStyle name="_APAC Support Bookings (Sep'02)_Acquisition Schedules" xfId="265" xr:uid="{00000000-0005-0000-0000-0000FE000000}"/>
    <cellStyle name="_APAC Support Bookings (Sep'02)_APAC AS Aug'05 WD3 Flash" xfId="266" xr:uid="{00000000-0005-0000-0000-0000FF000000}"/>
    <cellStyle name="_APAC Support Bookings (Sep'02)_APAC AS Aug'05 WD3 Flash_Acquisition Schedules" xfId="267" xr:uid="{00000000-0005-0000-0000-000000010000}"/>
    <cellStyle name="_APAC Support Bookings (Sep'02)_APAC AS Oct'06 WD3 Flash" xfId="268" xr:uid="{00000000-0005-0000-0000-000001010000}"/>
    <cellStyle name="_APAC Support Bookings (Sep'02)_APAC AS Oct'06 WD3 Flash_Acquisition Schedules" xfId="269" xr:uid="{00000000-0005-0000-0000-000002010000}"/>
    <cellStyle name="_APAC Support Bookings (Sep'02)_APAC Support Bookings - Jun03" xfId="270" xr:uid="{00000000-0005-0000-0000-000003010000}"/>
    <cellStyle name="_APAC Support Bookings (Sep'02)_APAC Support Bookings - Jun03_Acquisition Schedules" xfId="271" xr:uid="{00000000-0005-0000-0000-000004010000}"/>
    <cellStyle name="_APAC Support Bookings (Sep'02)_APAC Support Bookings - Jun03_APAC AS Aug'05 WD3 Flash" xfId="272" xr:uid="{00000000-0005-0000-0000-000005010000}"/>
    <cellStyle name="_APAC Support Bookings (Sep'02)_APAC Support Bookings - Jun03_APAC AS Aug'05 WD3 Flash_Acquisition Schedules" xfId="273" xr:uid="{00000000-0005-0000-0000-000006010000}"/>
    <cellStyle name="_APAC Support Bookings (Sep'02)_APAC Support Bookings - Jun03_AS Variance Analysis_Aug07" xfId="274" xr:uid="{00000000-0005-0000-0000-000007010000}"/>
    <cellStyle name="_APAC Support Bookings (Sep'02)_APAC Support Bookings - Jun03_AS Variance Analysis_Aug07_Acquisition Schedules" xfId="275" xr:uid="{00000000-0005-0000-0000-000008010000}"/>
    <cellStyle name="_APAC Support Bookings (Sep'02)_APAC Support Bookings - Jun03_AS WD1 Flash Charts - Apr'05" xfId="276" xr:uid="{00000000-0005-0000-0000-000009010000}"/>
    <cellStyle name="_APAC Support Bookings (Sep'02)_APAC Support Bookings - Jun03_AS WD1 Flash Charts - Apr'05_Acquisition Schedules" xfId="277" xr:uid="{00000000-0005-0000-0000-00000A010000}"/>
    <cellStyle name="_APAC Support Bookings (Sep'02)_APAC Support Bookings - Jun03_AS WD1 Flash Charts - May'05" xfId="278" xr:uid="{00000000-0005-0000-0000-00000B010000}"/>
    <cellStyle name="_APAC Support Bookings (Sep'02)_APAC Support Bookings - Jun03_AS WD1 Flash Charts - May'05_Acquisition Schedules" xfId="279" xr:uid="{00000000-0005-0000-0000-00000C010000}"/>
    <cellStyle name="_APAC Support Bookings (Sep'02)_APAC Support Bookings - Jun03_AS WD3 Flash Charts - Apr'05" xfId="280" xr:uid="{00000000-0005-0000-0000-00000D010000}"/>
    <cellStyle name="_APAC Support Bookings (Sep'02)_APAC Support Bookings - Jun03_AS WD3 Flash Charts - Apr'05_Acquisition Schedules" xfId="281" xr:uid="{00000000-0005-0000-0000-00000E010000}"/>
    <cellStyle name="_APAC Support Bookings (Sep'02)_APAC Support Bookings - Jun03_AS WD3 Flash Charts - Mar'05v1" xfId="282" xr:uid="{00000000-0005-0000-0000-00000F010000}"/>
    <cellStyle name="_APAC Support Bookings (Sep'02)_APAC Support Bookings - Jun03_AS WD3 Flash Charts - Mar'05v1_Acquisition Schedules" xfId="283" xr:uid="{00000000-0005-0000-0000-000010010000}"/>
    <cellStyle name="_APAC Support Bookings (Sep'02)_APAC Support Bookings - Jun03_CA WD1 Flash Charts - Sep'05" xfId="284" xr:uid="{00000000-0005-0000-0000-000011010000}"/>
    <cellStyle name="_APAC Support Bookings (Sep'02)_APAC Support Bookings - Jun03_CA WD1 Flash Charts - Sep'05_Acquisition Schedules" xfId="285" xr:uid="{00000000-0005-0000-0000-000012010000}"/>
    <cellStyle name="_APAC Support Bookings (Sep'02)_APAC Support Bookings - Jun03_Target Template" xfId="286" xr:uid="{00000000-0005-0000-0000-000013010000}"/>
    <cellStyle name="_APAC Support Bookings (Sep'02)_APAC Support Bookings - Jun03_Target Template_Acquisition Schedules" xfId="287" xr:uid="{00000000-0005-0000-0000-000014010000}"/>
    <cellStyle name="_APAC Support Bookings (Sep'02)_APAC Weekly Commit - FY04Q2W01" xfId="288" xr:uid="{00000000-0005-0000-0000-000015010000}"/>
    <cellStyle name="_APAC Support Bookings (Sep'02)_APAC Weekly Commit - FY04Q2W01_Acquisition Schedules" xfId="289" xr:uid="{00000000-0005-0000-0000-000016010000}"/>
    <cellStyle name="_APAC Support Bookings (Sep'02)_AS Variance Analysis_Aug07" xfId="290" xr:uid="{00000000-0005-0000-0000-000017010000}"/>
    <cellStyle name="_APAC Support Bookings (Sep'02)_AS Variance Analysis_Aug07_Acquisition Schedules" xfId="291" xr:uid="{00000000-0005-0000-0000-000018010000}"/>
    <cellStyle name="_APAC Support Bookings (Sep'02)_AS WD1 Flash Charts - Apr'05" xfId="292" xr:uid="{00000000-0005-0000-0000-000019010000}"/>
    <cellStyle name="_APAC Support Bookings (Sep'02)_AS WD1 Flash Charts - Apr'05_Acquisition Schedules" xfId="293" xr:uid="{00000000-0005-0000-0000-00001A010000}"/>
    <cellStyle name="_APAC Support Bookings (Sep'02)_AS WD1 Flash Charts - May'05" xfId="294" xr:uid="{00000000-0005-0000-0000-00001B010000}"/>
    <cellStyle name="_APAC Support Bookings (Sep'02)_AS WD1 Flash Charts - May'05_Acquisition Schedules" xfId="295" xr:uid="{00000000-0005-0000-0000-00001C010000}"/>
    <cellStyle name="_APAC Support Bookings (Sep'02)_AS WD3 Flash Charts - Apr'05" xfId="296" xr:uid="{00000000-0005-0000-0000-00001D010000}"/>
    <cellStyle name="_APAC Support Bookings (Sep'02)_AS WD3 Flash Charts - Apr'05_Acquisition Schedules" xfId="297" xr:uid="{00000000-0005-0000-0000-00001E010000}"/>
    <cellStyle name="_APAC Support Bookings (Sep'02)_AS WD3 Flash Charts - Mar'05v1" xfId="298" xr:uid="{00000000-0005-0000-0000-00001F010000}"/>
    <cellStyle name="_APAC Support Bookings (Sep'02)_AS WD3 Flash Charts - Mar'05v1_Acquisition Schedules" xfId="299" xr:uid="{00000000-0005-0000-0000-000020010000}"/>
    <cellStyle name="_APAC Support Bookings (Sep'02)_CA WD1 Flash Charts - Sep'05" xfId="300" xr:uid="{00000000-0005-0000-0000-000021010000}"/>
    <cellStyle name="_APAC Support Bookings (Sep'02)_CA WD1 Flash Charts - Sep'05_Acquisition Schedules" xfId="301" xr:uid="{00000000-0005-0000-0000-000022010000}"/>
    <cellStyle name="_APAC Support Bookings (Sep'02)_Forecast Accuracy &amp; Linearity" xfId="302" xr:uid="{00000000-0005-0000-0000-000023010000}"/>
    <cellStyle name="_APAC Support Bookings (Sep'02)_Forecast Accuracy &amp; Linearity_Acquisition Schedules" xfId="303" xr:uid="{00000000-0005-0000-0000-000024010000}"/>
    <cellStyle name="_APAC Support Bookings (Sep'02)_FY04 Korea Goaling" xfId="304" xr:uid="{00000000-0005-0000-0000-000025010000}"/>
    <cellStyle name="_APAC Support Bookings (Sep'02)_FY04 Korea Goaling_Acquisition Schedules" xfId="305" xr:uid="{00000000-0005-0000-0000-000026010000}"/>
    <cellStyle name="_APAC Support Bookings (Sep'02)_Q3'02 Ops Call_Feb'021  Korea" xfId="306" xr:uid="{00000000-0005-0000-0000-000027010000}"/>
    <cellStyle name="_APAC Support Bookings (Sep'02)_Q3'02 Ops Call_Feb'021  Korea_Acquisition Schedules" xfId="307" xr:uid="{00000000-0005-0000-0000-000028010000}"/>
    <cellStyle name="_APAC Support Bookings (Sep'02)_Q3'02 Ops Call_Feb'021  Korea_ANZ FY04 Goaling" xfId="308" xr:uid="{00000000-0005-0000-0000-000029010000}"/>
    <cellStyle name="_APAC Support Bookings (Sep'02)_Q3'02 Ops Call_Feb'021  Korea_ANZ FY04 Goaling_Acquisition Schedules" xfId="309" xr:uid="{00000000-0005-0000-0000-00002A010000}"/>
    <cellStyle name="_APAC Support Bookings (Sep'02)_Q3'02 Ops Call_Feb'021  Korea_APAC AS Aug'05 WD3 Flash" xfId="310" xr:uid="{00000000-0005-0000-0000-00002B010000}"/>
    <cellStyle name="_APAC Support Bookings (Sep'02)_Q3'02 Ops Call_Feb'021  Korea_APAC AS Aug'05 WD3 Flash_Acquisition Schedules" xfId="311" xr:uid="{00000000-0005-0000-0000-00002C010000}"/>
    <cellStyle name="_APAC Support Bookings (Sep'02)_Q3'02 Ops Call_Feb'021  Korea_APAC Weekly Commit - FY04Q2W01" xfId="312" xr:uid="{00000000-0005-0000-0000-00002D010000}"/>
    <cellStyle name="_APAC Support Bookings (Sep'02)_Q3'02 Ops Call_Feb'021  Korea_APAC Weekly Commit - FY04Q2W01_Acquisition Schedules" xfId="313" xr:uid="{00000000-0005-0000-0000-00002E010000}"/>
    <cellStyle name="_APAC Support Bookings (Sep'02)_Q3'02 Ops Call_Feb'021  Korea_AS WD1 Flash Charts - Apr'05" xfId="314" xr:uid="{00000000-0005-0000-0000-00002F010000}"/>
    <cellStyle name="_APAC Support Bookings (Sep'02)_Q3'02 Ops Call_Feb'021  Korea_AS WD1 Flash Charts - Apr'05_Acquisition Schedules" xfId="315" xr:uid="{00000000-0005-0000-0000-000030010000}"/>
    <cellStyle name="_APAC Support Bookings (Sep'02)_Q3'02 Ops Call_Feb'021  Korea_AS WD1 Flash Charts - May'05" xfId="316" xr:uid="{00000000-0005-0000-0000-000031010000}"/>
    <cellStyle name="_APAC Support Bookings (Sep'02)_Q3'02 Ops Call_Feb'021  Korea_AS WD1 Flash Charts - May'05_Acquisition Schedules" xfId="317" xr:uid="{00000000-0005-0000-0000-000032010000}"/>
    <cellStyle name="_APAC Support Bookings (Sep'02)_Q3'02 Ops Call_Feb'021  Korea_AS WD3 Flash Charts - Apr'05" xfId="318" xr:uid="{00000000-0005-0000-0000-000033010000}"/>
    <cellStyle name="_APAC Support Bookings (Sep'02)_Q3'02 Ops Call_Feb'021  Korea_AS WD3 Flash Charts - Apr'05_Acquisition Schedules" xfId="319" xr:uid="{00000000-0005-0000-0000-000034010000}"/>
    <cellStyle name="_APAC Support Bookings (Sep'02)_Q3'02 Ops Call_Feb'021  Korea_AS WD3 Flash Charts - Mar'05v1" xfId="320" xr:uid="{00000000-0005-0000-0000-000035010000}"/>
    <cellStyle name="_APAC Support Bookings (Sep'02)_Q3'02 Ops Call_Feb'021  Korea_AS WD3 Flash Charts - Mar'05v1_Acquisition Schedules" xfId="321" xr:uid="{00000000-0005-0000-0000-000036010000}"/>
    <cellStyle name="_APAC Support Bookings (Sep'02)_Q3'02 Ops Call_Feb'021  Korea_CA WD1 Flash Charts - Sep'05" xfId="322" xr:uid="{00000000-0005-0000-0000-000037010000}"/>
    <cellStyle name="_APAC Support Bookings (Sep'02)_Q3'02 Ops Call_Feb'021  Korea_CA WD1 Flash Charts - Sep'05_Acquisition Schedules" xfId="323" xr:uid="{00000000-0005-0000-0000-000038010000}"/>
    <cellStyle name="_APAC Support Bookings (Sep'02)_Q3'02 Ops Call_Feb'021  Korea_Forecast Accuracy &amp; Linearity" xfId="324" xr:uid="{00000000-0005-0000-0000-000039010000}"/>
    <cellStyle name="_APAC Support Bookings (Sep'02)_Q3'02 Ops Call_Feb'021  Korea_Forecast Accuracy &amp; Linearity_Acquisition Schedules" xfId="325" xr:uid="{00000000-0005-0000-0000-00003A010000}"/>
    <cellStyle name="_APAC Support Bookings (Sep'02)_Q3'02 Ops Call_Feb'021  Korea_FY04 Korea Goaling" xfId="326" xr:uid="{00000000-0005-0000-0000-00003B010000}"/>
    <cellStyle name="_APAC Support Bookings (Sep'02)_Q3'02 Ops Call_Feb'021  Korea_FY04 Korea Goaling_Acquisition Schedules" xfId="327" xr:uid="{00000000-0005-0000-0000-00003C010000}"/>
    <cellStyle name="_APAC Support Bookings (Sep'02)_Q3'02 Ops Call_Feb'021  Korea_WD1APAC Summary-26-04-05 FY05 ------1" xfId="328" xr:uid="{00000000-0005-0000-0000-00003D010000}"/>
    <cellStyle name="_APAC Support Bookings (Sep'02)_Q3'02 Ops Call_Feb'021  Korea_WD1APAC Summary-26-04-05 FY05 ------1_Acquisition Schedules" xfId="329" xr:uid="{00000000-0005-0000-0000-00003E010000}"/>
    <cellStyle name="_APAC Support Bookings (Sep'02)_Target Template" xfId="330" xr:uid="{00000000-0005-0000-0000-00003F010000}"/>
    <cellStyle name="_APAC Support Bookings (Sep'02)_Target Template_Acquisition Schedules" xfId="331" xr:uid="{00000000-0005-0000-0000-000040010000}"/>
    <cellStyle name="_APAC Support Bookings (Sep'02)_WD1APAC Summary-26-04-05 FY05 ------1" xfId="332" xr:uid="{00000000-0005-0000-0000-000041010000}"/>
    <cellStyle name="_APAC Support Bookings (Sep'02)_WD1APAC Summary-26-04-05 FY05 ------1_Acquisition Schedules" xfId="333" xr:uid="{00000000-0005-0000-0000-000042010000}"/>
    <cellStyle name="_APAC Support Bookings Dec02" xfId="334" xr:uid="{00000000-0005-0000-0000-000043010000}"/>
    <cellStyle name="_APAC Support Bookings Dec02_Acquisition Schedules" xfId="335" xr:uid="{00000000-0005-0000-0000-000044010000}"/>
    <cellStyle name="_APAC Support Bookings Dec02_APAC AS Aug'05 WD3 Flash" xfId="336" xr:uid="{00000000-0005-0000-0000-000045010000}"/>
    <cellStyle name="_APAC Support Bookings Dec02_APAC AS Aug'05 WD3 Flash_Acquisition Schedules" xfId="337" xr:uid="{00000000-0005-0000-0000-000046010000}"/>
    <cellStyle name="_APAC Support Bookings Dec02_APAC AS Oct'06 WD3 Flash" xfId="338" xr:uid="{00000000-0005-0000-0000-000047010000}"/>
    <cellStyle name="_APAC Support Bookings Dec02_APAC AS Oct'06 WD3 Flash_Acquisition Schedules" xfId="339" xr:uid="{00000000-0005-0000-0000-000048010000}"/>
    <cellStyle name="_APAC Support Bookings Dec02_APAC Support Bookings - Jun03" xfId="340" xr:uid="{00000000-0005-0000-0000-000049010000}"/>
    <cellStyle name="_APAC Support Bookings Dec02_APAC Support Bookings - Jun03_Acquisition Schedules" xfId="341" xr:uid="{00000000-0005-0000-0000-00004A010000}"/>
    <cellStyle name="_APAC Support Bookings Dec02_APAC Support Bookings - Jun03_APAC AS Aug'05 WD3 Flash" xfId="342" xr:uid="{00000000-0005-0000-0000-00004B010000}"/>
    <cellStyle name="_APAC Support Bookings Dec02_APAC Support Bookings - Jun03_APAC AS Aug'05 WD3 Flash_Acquisition Schedules" xfId="343" xr:uid="{00000000-0005-0000-0000-00004C010000}"/>
    <cellStyle name="_APAC Support Bookings Dec02_APAC Support Bookings - Jun03_AS Variance Analysis_Aug07" xfId="344" xr:uid="{00000000-0005-0000-0000-00004D010000}"/>
    <cellStyle name="_APAC Support Bookings Dec02_APAC Support Bookings - Jun03_AS Variance Analysis_Aug07_Acquisition Schedules" xfId="345" xr:uid="{00000000-0005-0000-0000-00004E010000}"/>
    <cellStyle name="_APAC Support Bookings Dec02_APAC Support Bookings - Jun03_AS WD1 Flash Charts - Apr'05" xfId="346" xr:uid="{00000000-0005-0000-0000-00004F010000}"/>
    <cellStyle name="_APAC Support Bookings Dec02_APAC Support Bookings - Jun03_AS WD1 Flash Charts - Apr'05_Acquisition Schedules" xfId="347" xr:uid="{00000000-0005-0000-0000-000050010000}"/>
    <cellStyle name="_APAC Support Bookings Dec02_APAC Support Bookings - Jun03_AS WD1 Flash Charts - May'05" xfId="348" xr:uid="{00000000-0005-0000-0000-000051010000}"/>
    <cellStyle name="_APAC Support Bookings Dec02_APAC Support Bookings - Jun03_AS WD1 Flash Charts - May'05_Acquisition Schedules" xfId="349" xr:uid="{00000000-0005-0000-0000-000052010000}"/>
    <cellStyle name="_APAC Support Bookings Dec02_APAC Support Bookings - Jun03_AS WD3 Flash Charts - Apr'05" xfId="350" xr:uid="{00000000-0005-0000-0000-000053010000}"/>
    <cellStyle name="_APAC Support Bookings Dec02_APAC Support Bookings - Jun03_AS WD3 Flash Charts - Apr'05_Acquisition Schedules" xfId="351" xr:uid="{00000000-0005-0000-0000-000054010000}"/>
    <cellStyle name="_APAC Support Bookings Dec02_APAC Support Bookings - Jun03_AS WD3 Flash Charts - Mar'05v1" xfId="352" xr:uid="{00000000-0005-0000-0000-000055010000}"/>
    <cellStyle name="_APAC Support Bookings Dec02_APAC Support Bookings - Jun03_AS WD3 Flash Charts - Mar'05v1_Acquisition Schedules" xfId="353" xr:uid="{00000000-0005-0000-0000-000056010000}"/>
    <cellStyle name="_APAC Support Bookings Dec02_APAC Support Bookings - Jun03_CA WD1 Flash Charts - Sep'05" xfId="354" xr:uid="{00000000-0005-0000-0000-000057010000}"/>
    <cellStyle name="_APAC Support Bookings Dec02_APAC Support Bookings - Jun03_CA WD1 Flash Charts - Sep'05_Acquisition Schedules" xfId="355" xr:uid="{00000000-0005-0000-0000-000058010000}"/>
    <cellStyle name="_APAC Support Bookings Dec02_APAC Support Bookings - Jun03_Target Template" xfId="356" xr:uid="{00000000-0005-0000-0000-000059010000}"/>
    <cellStyle name="_APAC Support Bookings Dec02_APAC Support Bookings - Jun03_Target Template_Acquisition Schedules" xfId="357" xr:uid="{00000000-0005-0000-0000-00005A010000}"/>
    <cellStyle name="_APAC Support Bookings Dec02_APAC Weekly Commit - FY04Q2W01" xfId="358" xr:uid="{00000000-0005-0000-0000-00005B010000}"/>
    <cellStyle name="_APAC Support Bookings Dec02_APAC Weekly Commit - FY04Q2W01_Acquisition Schedules" xfId="359" xr:uid="{00000000-0005-0000-0000-00005C010000}"/>
    <cellStyle name="_APAC Support Bookings Dec02_AS Variance Analysis_Aug07" xfId="360" xr:uid="{00000000-0005-0000-0000-00005D010000}"/>
    <cellStyle name="_APAC Support Bookings Dec02_AS Variance Analysis_Aug07_Acquisition Schedules" xfId="361" xr:uid="{00000000-0005-0000-0000-00005E010000}"/>
    <cellStyle name="_APAC Support Bookings Dec02_AS WD1 Flash Charts - Apr'05" xfId="362" xr:uid="{00000000-0005-0000-0000-00005F010000}"/>
    <cellStyle name="_APAC Support Bookings Dec02_AS WD1 Flash Charts - Apr'05_Acquisition Schedules" xfId="363" xr:uid="{00000000-0005-0000-0000-000060010000}"/>
    <cellStyle name="_APAC Support Bookings Dec02_AS WD1 Flash Charts - May'05" xfId="364" xr:uid="{00000000-0005-0000-0000-000061010000}"/>
    <cellStyle name="_APAC Support Bookings Dec02_AS WD1 Flash Charts - May'05_Acquisition Schedules" xfId="365" xr:uid="{00000000-0005-0000-0000-000062010000}"/>
    <cellStyle name="_APAC Support Bookings Dec02_AS WD3 Flash Charts - Apr'05" xfId="366" xr:uid="{00000000-0005-0000-0000-000063010000}"/>
    <cellStyle name="_APAC Support Bookings Dec02_AS WD3 Flash Charts - Apr'05_Acquisition Schedules" xfId="367" xr:uid="{00000000-0005-0000-0000-000064010000}"/>
    <cellStyle name="_APAC Support Bookings Dec02_AS WD3 Flash Charts - Mar'05v1" xfId="368" xr:uid="{00000000-0005-0000-0000-000065010000}"/>
    <cellStyle name="_APAC Support Bookings Dec02_AS WD3 Flash Charts - Mar'05v1_Acquisition Schedules" xfId="369" xr:uid="{00000000-0005-0000-0000-000066010000}"/>
    <cellStyle name="_APAC Support Bookings Dec02_CA WD1 Flash Charts - Sep'05" xfId="370" xr:uid="{00000000-0005-0000-0000-000067010000}"/>
    <cellStyle name="_APAC Support Bookings Dec02_CA WD1 Flash Charts - Sep'05_Acquisition Schedules" xfId="371" xr:uid="{00000000-0005-0000-0000-000068010000}"/>
    <cellStyle name="_APAC Support Bookings Dec02_Forecast Accuracy &amp; Linearity" xfId="372" xr:uid="{00000000-0005-0000-0000-000069010000}"/>
    <cellStyle name="_APAC Support Bookings Dec02_Forecast Accuracy &amp; Linearity_Acquisition Schedules" xfId="373" xr:uid="{00000000-0005-0000-0000-00006A010000}"/>
    <cellStyle name="_APAC Support Bookings Dec02_FY04 Korea Goaling" xfId="374" xr:uid="{00000000-0005-0000-0000-00006B010000}"/>
    <cellStyle name="_APAC Support Bookings Dec02_FY04 Korea Goaling_Acquisition Schedules" xfId="375" xr:uid="{00000000-0005-0000-0000-00006C010000}"/>
    <cellStyle name="_APAC Support Bookings Dec02_Q3'02 Ops Call_Feb'021  Korea" xfId="376" xr:uid="{00000000-0005-0000-0000-00006D010000}"/>
    <cellStyle name="_APAC Support Bookings Dec02_Q3'02 Ops Call_Feb'021  Korea_Acquisition Schedules" xfId="377" xr:uid="{00000000-0005-0000-0000-00006E010000}"/>
    <cellStyle name="_APAC Support Bookings Dec02_Q3'02 Ops Call_Feb'021  Korea_ANZ FY04 Goaling" xfId="378" xr:uid="{00000000-0005-0000-0000-00006F010000}"/>
    <cellStyle name="_APAC Support Bookings Dec02_Q3'02 Ops Call_Feb'021  Korea_ANZ FY04 Goaling_Acquisition Schedules" xfId="379" xr:uid="{00000000-0005-0000-0000-000070010000}"/>
    <cellStyle name="_APAC Support Bookings Dec02_Q3'02 Ops Call_Feb'021  Korea_APAC AS Aug'05 WD3 Flash" xfId="380" xr:uid="{00000000-0005-0000-0000-000071010000}"/>
    <cellStyle name="_APAC Support Bookings Dec02_Q3'02 Ops Call_Feb'021  Korea_APAC AS Aug'05 WD3 Flash_Acquisition Schedules" xfId="381" xr:uid="{00000000-0005-0000-0000-000072010000}"/>
    <cellStyle name="_APAC Support Bookings Dec02_Q3'02 Ops Call_Feb'021  Korea_APAC Weekly Commit - FY04Q2W01" xfId="382" xr:uid="{00000000-0005-0000-0000-000073010000}"/>
    <cellStyle name="_APAC Support Bookings Dec02_Q3'02 Ops Call_Feb'021  Korea_APAC Weekly Commit - FY04Q2W01_Acquisition Schedules" xfId="383" xr:uid="{00000000-0005-0000-0000-000074010000}"/>
    <cellStyle name="_APAC Support Bookings Dec02_Q3'02 Ops Call_Feb'021  Korea_AS WD1 Flash Charts - Apr'05" xfId="384" xr:uid="{00000000-0005-0000-0000-000075010000}"/>
    <cellStyle name="_APAC Support Bookings Dec02_Q3'02 Ops Call_Feb'021  Korea_AS WD1 Flash Charts - Apr'05_Acquisition Schedules" xfId="385" xr:uid="{00000000-0005-0000-0000-000076010000}"/>
    <cellStyle name="_APAC Support Bookings Dec02_Q3'02 Ops Call_Feb'021  Korea_AS WD1 Flash Charts - May'05" xfId="386" xr:uid="{00000000-0005-0000-0000-000077010000}"/>
    <cellStyle name="_APAC Support Bookings Dec02_Q3'02 Ops Call_Feb'021  Korea_AS WD1 Flash Charts - May'05_Acquisition Schedules" xfId="387" xr:uid="{00000000-0005-0000-0000-000078010000}"/>
    <cellStyle name="_APAC Support Bookings Dec02_Q3'02 Ops Call_Feb'021  Korea_AS WD3 Flash Charts - Apr'05" xfId="388" xr:uid="{00000000-0005-0000-0000-000079010000}"/>
    <cellStyle name="_APAC Support Bookings Dec02_Q3'02 Ops Call_Feb'021  Korea_AS WD3 Flash Charts - Apr'05_Acquisition Schedules" xfId="389" xr:uid="{00000000-0005-0000-0000-00007A010000}"/>
    <cellStyle name="_APAC Support Bookings Dec02_Q3'02 Ops Call_Feb'021  Korea_AS WD3 Flash Charts - Mar'05v1" xfId="390" xr:uid="{00000000-0005-0000-0000-00007B010000}"/>
    <cellStyle name="_APAC Support Bookings Dec02_Q3'02 Ops Call_Feb'021  Korea_AS WD3 Flash Charts - Mar'05v1_Acquisition Schedules" xfId="391" xr:uid="{00000000-0005-0000-0000-00007C010000}"/>
    <cellStyle name="_APAC Support Bookings Dec02_Q3'02 Ops Call_Feb'021  Korea_CA WD1 Flash Charts - Sep'05" xfId="392" xr:uid="{00000000-0005-0000-0000-00007D010000}"/>
    <cellStyle name="_APAC Support Bookings Dec02_Q3'02 Ops Call_Feb'021  Korea_CA WD1 Flash Charts - Sep'05_Acquisition Schedules" xfId="393" xr:uid="{00000000-0005-0000-0000-00007E010000}"/>
    <cellStyle name="_APAC Support Bookings Dec02_Q3'02 Ops Call_Feb'021  Korea_Forecast Accuracy &amp; Linearity" xfId="394" xr:uid="{00000000-0005-0000-0000-00007F010000}"/>
    <cellStyle name="_APAC Support Bookings Dec02_Q3'02 Ops Call_Feb'021  Korea_Forecast Accuracy &amp; Linearity_Acquisition Schedules" xfId="395" xr:uid="{00000000-0005-0000-0000-000080010000}"/>
    <cellStyle name="_APAC Support Bookings Dec02_Q3'02 Ops Call_Feb'021  Korea_FY04 Korea Goaling" xfId="396" xr:uid="{00000000-0005-0000-0000-000081010000}"/>
    <cellStyle name="_APAC Support Bookings Dec02_Q3'02 Ops Call_Feb'021  Korea_FY04 Korea Goaling_Acquisition Schedules" xfId="397" xr:uid="{00000000-0005-0000-0000-000082010000}"/>
    <cellStyle name="_APAC Support Bookings Dec02_Q3'02 Ops Call_Feb'021  Korea_WD1APAC Summary-26-04-05 FY05 ------1" xfId="398" xr:uid="{00000000-0005-0000-0000-000083010000}"/>
    <cellStyle name="_APAC Support Bookings Dec02_Q3'02 Ops Call_Feb'021  Korea_WD1APAC Summary-26-04-05 FY05 ------1_Acquisition Schedules" xfId="399" xr:uid="{00000000-0005-0000-0000-000084010000}"/>
    <cellStyle name="_APAC Support Bookings Dec02_Target Template" xfId="400" xr:uid="{00000000-0005-0000-0000-000085010000}"/>
    <cellStyle name="_APAC Support Bookings Dec02_Target Template_Acquisition Schedules" xfId="401" xr:uid="{00000000-0005-0000-0000-000086010000}"/>
    <cellStyle name="_APAC Support Bookings Dec02_WD1APAC Summary-26-04-05 FY05 ------1" xfId="402" xr:uid="{00000000-0005-0000-0000-000087010000}"/>
    <cellStyle name="_APAC Support Bookings Dec02_WD1APAC Summary-26-04-05 FY05 ------1_Acquisition Schedules" xfId="403" xr:uid="{00000000-0005-0000-0000-000088010000}"/>
    <cellStyle name="_APAC Support Bookings Nov02" xfId="404" xr:uid="{00000000-0005-0000-0000-000089010000}"/>
    <cellStyle name="_APAC Support Bookings Nov02_Acquisition Schedules" xfId="405" xr:uid="{00000000-0005-0000-0000-00008A010000}"/>
    <cellStyle name="_APAC Support Bookings Nov02_APAC AS Aug'05 WD3 Flash" xfId="406" xr:uid="{00000000-0005-0000-0000-00008B010000}"/>
    <cellStyle name="_APAC Support Bookings Nov02_APAC AS Aug'05 WD3 Flash_Acquisition Schedules" xfId="407" xr:uid="{00000000-0005-0000-0000-00008C010000}"/>
    <cellStyle name="_APAC Support Bookings Nov02_APAC AS Oct'06 WD3 Flash" xfId="408" xr:uid="{00000000-0005-0000-0000-00008D010000}"/>
    <cellStyle name="_APAC Support Bookings Nov02_APAC AS Oct'06 WD3 Flash_Acquisition Schedules" xfId="409" xr:uid="{00000000-0005-0000-0000-00008E010000}"/>
    <cellStyle name="_APAC Support Bookings Nov02_APAC Support Bookings - Jun03" xfId="410" xr:uid="{00000000-0005-0000-0000-00008F010000}"/>
    <cellStyle name="_APAC Support Bookings Nov02_APAC Support Bookings - Jun03_Acquisition Schedules" xfId="411" xr:uid="{00000000-0005-0000-0000-000090010000}"/>
    <cellStyle name="_APAC Support Bookings Nov02_APAC Support Bookings - Jun03_APAC AS Aug'05 WD3 Flash" xfId="412" xr:uid="{00000000-0005-0000-0000-000091010000}"/>
    <cellStyle name="_APAC Support Bookings Nov02_APAC Support Bookings - Jun03_APAC AS Aug'05 WD3 Flash_Acquisition Schedules" xfId="413" xr:uid="{00000000-0005-0000-0000-000092010000}"/>
    <cellStyle name="_APAC Support Bookings Nov02_APAC Support Bookings - Jun03_AS Variance Analysis_Aug07" xfId="414" xr:uid="{00000000-0005-0000-0000-000093010000}"/>
    <cellStyle name="_APAC Support Bookings Nov02_APAC Support Bookings - Jun03_AS Variance Analysis_Aug07_Acquisition Schedules" xfId="415" xr:uid="{00000000-0005-0000-0000-000094010000}"/>
    <cellStyle name="_APAC Support Bookings Nov02_APAC Support Bookings - Jun03_AS WD1 Flash Charts - Apr'05" xfId="416" xr:uid="{00000000-0005-0000-0000-000095010000}"/>
    <cellStyle name="_APAC Support Bookings Nov02_APAC Support Bookings - Jun03_AS WD1 Flash Charts - Apr'05_Acquisition Schedules" xfId="417" xr:uid="{00000000-0005-0000-0000-000096010000}"/>
    <cellStyle name="_APAC Support Bookings Nov02_APAC Support Bookings - Jun03_AS WD1 Flash Charts - May'05" xfId="418" xr:uid="{00000000-0005-0000-0000-000097010000}"/>
    <cellStyle name="_APAC Support Bookings Nov02_APAC Support Bookings - Jun03_AS WD1 Flash Charts - May'05_Acquisition Schedules" xfId="419" xr:uid="{00000000-0005-0000-0000-000098010000}"/>
    <cellStyle name="_APAC Support Bookings Nov02_APAC Support Bookings - Jun03_AS WD3 Flash Charts - Apr'05" xfId="420" xr:uid="{00000000-0005-0000-0000-000099010000}"/>
    <cellStyle name="_APAC Support Bookings Nov02_APAC Support Bookings - Jun03_AS WD3 Flash Charts - Apr'05_Acquisition Schedules" xfId="421" xr:uid="{00000000-0005-0000-0000-00009A010000}"/>
    <cellStyle name="_APAC Support Bookings Nov02_APAC Support Bookings - Jun03_AS WD3 Flash Charts - Mar'05v1" xfId="422" xr:uid="{00000000-0005-0000-0000-00009B010000}"/>
    <cellStyle name="_APAC Support Bookings Nov02_APAC Support Bookings - Jun03_AS WD3 Flash Charts - Mar'05v1_Acquisition Schedules" xfId="423" xr:uid="{00000000-0005-0000-0000-00009C010000}"/>
    <cellStyle name="_APAC Support Bookings Nov02_APAC Support Bookings - Jun03_CA WD1 Flash Charts - Sep'05" xfId="424" xr:uid="{00000000-0005-0000-0000-00009D010000}"/>
    <cellStyle name="_APAC Support Bookings Nov02_APAC Support Bookings - Jun03_CA WD1 Flash Charts - Sep'05_Acquisition Schedules" xfId="425" xr:uid="{00000000-0005-0000-0000-00009E010000}"/>
    <cellStyle name="_APAC Support Bookings Nov02_APAC Support Bookings - Jun03_Target Template" xfId="426" xr:uid="{00000000-0005-0000-0000-00009F010000}"/>
    <cellStyle name="_APAC Support Bookings Nov02_APAC Support Bookings - Jun03_Target Template_Acquisition Schedules" xfId="427" xr:uid="{00000000-0005-0000-0000-0000A0010000}"/>
    <cellStyle name="_APAC Support Bookings Nov02_APAC Weekly Commit - FY04Q2W01" xfId="428" xr:uid="{00000000-0005-0000-0000-0000A1010000}"/>
    <cellStyle name="_APAC Support Bookings Nov02_APAC Weekly Commit - FY04Q2W01_Acquisition Schedules" xfId="429" xr:uid="{00000000-0005-0000-0000-0000A2010000}"/>
    <cellStyle name="_APAC Support Bookings Nov02_AS Variance Analysis_Aug07" xfId="430" xr:uid="{00000000-0005-0000-0000-0000A3010000}"/>
    <cellStyle name="_APAC Support Bookings Nov02_AS Variance Analysis_Aug07_Acquisition Schedules" xfId="431" xr:uid="{00000000-0005-0000-0000-0000A4010000}"/>
    <cellStyle name="_APAC Support Bookings Nov02_AS WD1 Flash Charts - Apr'05" xfId="432" xr:uid="{00000000-0005-0000-0000-0000A5010000}"/>
    <cellStyle name="_APAC Support Bookings Nov02_AS WD1 Flash Charts - Apr'05_Acquisition Schedules" xfId="433" xr:uid="{00000000-0005-0000-0000-0000A6010000}"/>
    <cellStyle name="_APAC Support Bookings Nov02_AS WD1 Flash Charts - May'05" xfId="434" xr:uid="{00000000-0005-0000-0000-0000A7010000}"/>
    <cellStyle name="_APAC Support Bookings Nov02_AS WD1 Flash Charts - May'05_Acquisition Schedules" xfId="435" xr:uid="{00000000-0005-0000-0000-0000A8010000}"/>
    <cellStyle name="_APAC Support Bookings Nov02_AS WD3 Flash Charts - Apr'05" xfId="436" xr:uid="{00000000-0005-0000-0000-0000A9010000}"/>
    <cellStyle name="_APAC Support Bookings Nov02_AS WD3 Flash Charts - Apr'05_Acquisition Schedules" xfId="437" xr:uid="{00000000-0005-0000-0000-0000AA010000}"/>
    <cellStyle name="_APAC Support Bookings Nov02_AS WD3 Flash Charts - Mar'05v1" xfId="438" xr:uid="{00000000-0005-0000-0000-0000AB010000}"/>
    <cellStyle name="_APAC Support Bookings Nov02_AS WD3 Flash Charts - Mar'05v1_Acquisition Schedules" xfId="439" xr:uid="{00000000-0005-0000-0000-0000AC010000}"/>
    <cellStyle name="_APAC Support Bookings Nov02_CA WD1 Flash Charts - Sep'05" xfId="440" xr:uid="{00000000-0005-0000-0000-0000AD010000}"/>
    <cellStyle name="_APAC Support Bookings Nov02_CA WD1 Flash Charts - Sep'05_Acquisition Schedules" xfId="441" xr:uid="{00000000-0005-0000-0000-0000AE010000}"/>
    <cellStyle name="_APAC Support Bookings Nov02_Forecast Accuracy &amp; Linearity" xfId="442" xr:uid="{00000000-0005-0000-0000-0000AF010000}"/>
    <cellStyle name="_APAC Support Bookings Nov02_Forecast Accuracy &amp; Linearity_Acquisition Schedules" xfId="443" xr:uid="{00000000-0005-0000-0000-0000B0010000}"/>
    <cellStyle name="_APAC Support Bookings Nov02_FY04 Korea Goaling" xfId="444" xr:uid="{00000000-0005-0000-0000-0000B1010000}"/>
    <cellStyle name="_APAC Support Bookings Nov02_FY04 Korea Goaling_Acquisition Schedules" xfId="445" xr:uid="{00000000-0005-0000-0000-0000B2010000}"/>
    <cellStyle name="_APAC Support Bookings Nov02_Q3'02 Ops Call_Feb'021  Korea" xfId="446" xr:uid="{00000000-0005-0000-0000-0000B3010000}"/>
    <cellStyle name="_APAC Support Bookings Nov02_Q3'02 Ops Call_Feb'021  Korea_Acquisition Schedules" xfId="447" xr:uid="{00000000-0005-0000-0000-0000B4010000}"/>
    <cellStyle name="_APAC Support Bookings Nov02_Q3'02 Ops Call_Feb'021  Korea_ANZ FY04 Goaling" xfId="448" xr:uid="{00000000-0005-0000-0000-0000B5010000}"/>
    <cellStyle name="_APAC Support Bookings Nov02_Q3'02 Ops Call_Feb'021  Korea_ANZ FY04 Goaling_Acquisition Schedules" xfId="449" xr:uid="{00000000-0005-0000-0000-0000B6010000}"/>
    <cellStyle name="_APAC Support Bookings Nov02_Q3'02 Ops Call_Feb'021  Korea_APAC AS Aug'05 WD3 Flash" xfId="450" xr:uid="{00000000-0005-0000-0000-0000B7010000}"/>
    <cellStyle name="_APAC Support Bookings Nov02_Q3'02 Ops Call_Feb'021  Korea_APAC AS Aug'05 WD3 Flash_Acquisition Schedules" xfId="451" xr:uid="{00000000-0005-0000-0000-0000B8010000}"/>
    <cellStyle name="_APAC Support Bookings Nov02_Q3'02 Ops Call_Feb'021  Korea_APAC Weekly Commit - FY04Q2W01" xfId="452" xr:uid="{00000000-0005-0000-0000-0000B9010000}"/>
    <cellStyle name="_APAC Support Bookings Nov02_Q3'02 Ops Call_Feb'021  Korea_APAC Weekly Commit - FY04Q2W01_Acquisition Schedules" xfId="453" xr:uid="{00000000-0005-0000-0000-0000BA010000}"/>
    <cellStyle name="_APAC Support Bookings Nov02_Q3'02 Ops Call_Feb'021  Korea_AS WD1 Flash Charts - Apr'05" xfId="454" xr:uid="{00000000-0005-0000-0000-0000BB010000}"/>
    <cellStyle name="_APAC Support Bookings Nov02_Q3'02 Ops Call_Feb'021  Korea_AS WD1 Flash Charts - Apr'05_Acquisition Schedules" xfId="455" xr:uid="{00000000-0005-0000-0000-0000BC010000}"/>
    <cellStyle name="_APAC Support Bookings Nov02_Q3'02 Ops Call_Feb'021  Korea_AS WD1 Flash Charts - May'05" xfId="456" xr:uid="{00000000-0005-0000-0000-0000BD010000}"/>
    <cellStyle name="_APAC Support Bookings Nov02_Q3'02 Ops Call_Feb'021  Korea_AS WD1 Flash Charts - May'05_Acquisition Schedules" xfId="457" xr:uid="{00000000-0005-0000-0000-0000BE010000}"/>
    <cellStyle name="_APAC Support Bookings Nov02_Q3'02 Ops Call_Feb'021  Korea_AS WD3 Flash Charts - Apr'05" xfId="458" xr:uid="{00000000-0005-0000-0000-0000BF010000}"/>
    <cellStyle name="_APAC Support Bookings Nov02_Q3'02 Ops Call_Feb'021  Korea_AS WD3 Flash Charts - Apr'05_Acquisition Schedules" xfId="459" xr:uid="{00000000-0005-0000-0000-0000C0010000}"/>
    <cellStyle name="_APAC Support Bookings Nov02_Q3'02 Ops Call_Feb'021  Korea_AS WD3 Flash Charts - Mar'05v1" xfId="460" xr:uid="{00000000-0005-0000-0000-0000C1010000}"/>
    <cellStyle name="_APAC Support Bookings Nov02_Q3'02 Ops Call_Feb'021  Korea_AS WD3 Flash Charts - Mar'05v1_Acquisition Schedules" xfId="461" xr:uid="{00000000-0005-0000-0000-0000C2010000}"/>
    <cellStyle name="_APAC Support Bookings Nov02_Q3'02 Ops Call_Feb'021  Korea_CA WD1 Flash Charts - Sep'05" xfId="462" xr:uid="{00000000-0005-0000-0000-0000C3010000}"/>
    <cellStyle name="_APAC Support Bookings Nov02_Q3'02 Ops Call_Feb'021  Korea_CA WD1 Flash Charts - Sep'05_Acquisition Schedules" xfId="463" xr:uid="{00000000-0005-0000-0000-0000C4010000}"/>
    <cellStyle name="_APAC Support Bookings Nov02_Q3'02 Ops Call_Feb'021  Korea_Forecast Accuracy &amp; Linearity" xfId="464" xr:uid="{00000000-0005-0000-0000-0000C5010000}"/>
    <cellStyle name="_APAC Support Bookings Nov02_Q3'02 Ops Call_Feb'021  Korea_Forecast Accuracy &amp; Linearity_Acquisition Schedules" xfId="465" xr:uid="{00000000-0005-0000-0000-0000C6010000}"/>
    <cellStyle name="_APAC Support Bookings Nov02_Q3'02 Ops Call_Feb'021  Korea_FY04 Korea Goaling" xfId="466" xr:uid="{00000000-0005-0000-0000-0000C7010000}"/>
    <cellStyle name="_APAC Support Bookings Nov02_Q3'02 Ops Call_Feb'021  Korea_FY04 Korea Goaling_Acquisition Schedules" xfId="467" xr:uid="{00000000-0005-0000-0000-0000C8010000}"/>
    <cellStyle name="_APAC Support Bookings Nov02_Q3'02 Ops Call_Feb'021  Korea_WD1APAC Summary-26-04-05 FY05 ------1" xfId="468" xr:uid="{00000000-0005-0000-0000-0000C9010000}"/>
    <cellStyle name="_APAC Support Bookings Nov02_Q3'02 Ops Call_Feb'021  Korea_WD1APAC Summary-26-04-05 FY05 ------1_Acquisition Schedules" xfId="469" xr:uid="{00000000-0005-0000-0000-0000CA010000}"/>
    <cellStyle name="_APAC Support Bookings Nov02_Target Template" xfId="470" xr:uid="{00000000-0005-0000-0000-0000CB010000}"/>
    <cellStyle name="_APAC Support Bookings Nov02_Target Template_Acquisition Schedules" xfId="471" xr:uid="{00000000-0005-0000-0000-0000CC010000}"/>
    <cellStyle name="_APAC Support Bookings Nov02_WD1APAC Summary-26-04-05 FY05 ------1" xfId="472" xr:uid="{00000000-0005-0000-0000-0000CD010000}"/>
    <cellStyle name="_APAC Support Bookings Nov02_WD1APAC Summary-26-04-05 FY05 ------1_Acquisition Schedules" xfId="473" xr:uid="{00000000-0005-0000-0000-0000CE010000}"/>
    <cellStyle name="_APAC Weekly Commit - FY04Q2W01" xfId="474" xr:uid="{00000000-0005-0000-0000-0000CF010000}"/>
    <cellStyle name="_APJ Dec'03 Close Japan Delivery Split1" xfId="475" xr:uid="{00000000-0005-0000-0000-0000D0010000}"/>
    <cellStyle name="_APJ Dec'03 Close Japan Delivery Split1_Acquisition Schedules" xfId="476" xr:uid="{00000000-0005-0000-0000-0000D1010000}"/>
    <cellStyle name="_APJ Jan'03 Close with Delivery Splits" xfId="477" xr:uid="{00000000-0005-0000-0000-0000D2010000}"/>
    <cellStyle name="_APJ Jan'03 Close with Delivery Splits_Acquisition Schedules" xfId="478" xr:uid="{00000000-0005-0000-0000-0000D3010000}"/>
    <cellStyle name="_Apples to Apples" xfId="479" xr:uid="{00000000-0005-0000-0000-0000D4010000}"/>
    <cellStyle name="_Apr FY07 Reconciliation" xfId="480" xr:uid="{00000000-0005-0000-0000-0000D5010000}"/>
    <cellStyle name="_Apr FY07 Reconciliation 2" xfId="481" xr:uid="{00000000-0005-0000-0000-0000D6010000}"/>
    <cellStyle name="_April Revenue Expectations" xfId="482" xr:uid="{00000000-0005-0000-0000-0000D7010000}"/>
    <cellStyle name="_April Revenue Expectations Template 13-apr" xfId="483" xr:uid="{00000000-0005-0000-0000-0000D8010000}"/>
    <cellStyle name="_April Revenue Expectations Template 13-apr_Acquisition Schedules" xfId="484" xr:uid="{00000000-0005-0000-0000-0000D9010000}"/>
    <cellStyle name="_April Revenue Expectations_Acquisition Schedules" xfId="485" xr:uid="{00000000-0005-0000-0000-0000DA010000}"/>
    <cellStyle name="_April Revenue Expectations1" xfId="486" xr:uid="{00000000-0005-0000-0000-0000DB010000}"/>
    <cellStyle name="_April Revenue Expectations1_Acquisition Schedules" xfId="487" xr:uid="{00000000-0005-0000-0000-0000DC010000}"/>
    <cellStyle name="_April Revenue Expectations-v2" xfId="488" xr:uid="{00000000-0005-0000-0000-0000DD010000}"/>
    <cellStyle name="_April Revenue Expectations-v2_Acquisition Schedules" xfId="489" xr:uid="{00000000-0005-0000-0000-0000DE010000}"/>
    <cellStyle name="_AS FY04 Bookings Fcst Model.1" xfId="490" xr:uid="{00000000-0005-0000-0000-0000DF010000}"/>
    <cellStyle name="_AS FY04 Bookings Fcst Model.1_Acquisition Schedules" xfId="491" xr:uid="{00000000-0005-0000-0000-0000E0010000}"/>
    <cellStyle name="_AS Q2'02 Template " xfId="492" xr:uid="{00000000-0005-0000-0000-0000E1010000}"/>
    <cellStyle name="_AS Q2'02 Template _Acquisition Schedules" xfId="493" xr:uid="{00000000-0005-0000-0000-0000E2010000}"/>
    <cellStyle name="_AS Variance Analysis_Jan032" xfId="494" xr:uid="{00000000-0005-0000-0000-0000E3010000}"/>
    <cellStyle name="_AS Variance Analysis_Jan032_Acquisition Schedules" xfId="495" xr:uid="{00000000-0005-0000-0000-0000E4010000}"/>
    <cellStyle name="_AS Variance Analysis_Jan036" xfId="496" xr:uid="{00000000-0005-0000-0000-0000E5010000}"/>
    <cellStyle name="_AS Variance Analysis_Jan036_Acquisition Schedules" xfId="497" xr:uid="{00000000-0005-0000-0000-0000E6010000}"/>
    <cellStyle name="_AS Variance Analysis_Oct038" xfId="498" xr:uid="{00000000-0005-0000-0000-0000E7010000}"/>
    <cellStyle name="_AS Variance Analysis_Oct038_Acquisition Schedules" xfId="499" xr:uid="{00000000-0005-0000-0000-0000E8010000}"/>
    <cellStyle name="_AsiaPac FY03 Product Plan_Final_11Jul02" xfId="500" xr:uid="{00000000-0005-0000-0000-0000E9010000}"/>
    <cellStyle name="_AsiaPac FY03 Product Plan_Final_11Jul02_Acquisition Schedules" xfId="501" xr:uid="{00000000-0005-0000-0000-0000EA010000}"/>
    <cellStyle name="_Atlas Accretion Dilution Model" xfId="502" xr:uid="{00000000-0005-0000-0000-0000EB010000}"/>
    <cellStyle name="_Atlas Accretion Dilution Model_Acquisition Schedules" xfId="503" xr:uid="{00000000-0005-0000-0000-0000EC010000}"/>
    <cellStyle name="_Aug-05 PF Hierarchy" xfId="504" xr:uid="{00000000-0005-0000-0000-0000ED010000}"/>
    <cellStyle name="_Aug-05 PF Hierarchy 2" xfId="505" xr:uid="{00000000-0005-0000-0000-0000EE010000}"/>
    <cellStyle name="_Aug-05 PF Hierarchy 3" xfId="506" xr:uid="{00000000-0005-0000-0000-0000EF010000}"/>
    <cellStyle name="_Aug-05 PF Hierarchy 4" xfId="507" xr:uid="{00000000-0005-0000-0000-0000F0010000}"/>
    <cellStyle name="_Aug-05 PF Hierarchy 5" xfId="508" xr:uid="{00000000-0005-0000-0000-0000F1010000}"/>
    <cellStyle name="_Aug-05 PF Hierarchy 6" xfId="509" xr:uid="{00000000-0005-0000-0000-0000F2010000}"/>
    <cellStyle name="_Aug-05 PF Hierarchy 7" xfId="510" xr:uid="{00000000-0005-0000-0000-0000F3010000}"/>
    <cellStyle name="_Aug07 Summary" xfId="511" xr:uid="{00000000-0005-0000-0000-0000F4010000}"/>
    <cellStyle name="_Aug07 Summary_Acquisition Schedules" xfId="512" xr:uid="{00000000-0005-0000-0000-0000F5010000}"/>
    <cellStyle name="_Biz Metrics coverpage_Lil" xfId="513" xr:uid="{00000000-0005-0000-0000-0000F6010000}"/>
    <cellStyle name="_Biz Metrics coverpage_Lil_Acquisition Schedules" xfId="514" xr:uid="{00000000-0005-0000-0000-0000F7010000}"/>
    <cellStyle name="_Biz Metrics coverpage_Lil_ANZ FY04 Goaling" xfId="515" xr:uid="{00000000-0005-0000-0000-0000F8010000}"/>
    <cellStyle name="_Biz Metrics coverpage_Lil_ANZ FY04 Goaling_Acquisition Schedules" xfId="516" xr:uid="{00000000-0005-0000-0000-0000F9010000}"/>
    <cellStyle name="_Biz Metrics coverpage_Lil_FY04 Korea Goaling" xfId="517" xr:uid="{00000000-0005-0000-0000-0000FA010000}"/>
    <cellStyle name="_Biz Metrics coverpage_Lil_FY04 Korea Goaling_Acquisition Schedules" xfId="518" xr:uid="{00000000-0005-0000-0000-0000FB010000}"/>
    <cellStyle name="_Biz Metrics coverpage_Lil_FY04 Plan Book" xfId="519" xr:uid="{00000000-0005-0000-0000-0000FC010000}"/>
    <cellStyle name="_Biz Metrics coverpage_Lil_FY04 Plan Book_Acquisition Schedules" xfId="520" xr:uid="{00000000-0005-0000-0000-0000FD010000}"/>
    <cellStyle name="_Biz Metrics coverpage_Lil_FY04 Plan Book_APAC AS Aug'05 WD3 Flash" xfId="521" xr:uid="{00000000-0005-0000-0000-0000FE010000}"/>
    <cellStyle name="_Biz Metrics coverpage_Lil_FY04 Plan Book_APAC AS Aug'05 WD3 Flash_Acquisition Schedules" xfId="522" xr:uid="{00000000-0005-0000-0000-0000FF010000}"/>
    <cellStyle name="_Biz Metrics coverpage_Lil_FY04 Plan Book_AS WD1 Flash Charts - Apr'05" xfId="523" xr:uid="{00000000-0005-0000-0000-000000020000}"/>
    <cellStyle name="_Biz Metrics coverpage_Lil_FY04 Plan Book_AS WD1 Flash Charts - Apr'05_Acquisition Schedules" xfId="524" xr:uid="{00000000-0005-0000-0000-000001020000}"/>
    <cellStyle name="_Biz Metrics coverpage_Lil_FY04 Plan Book_AS WD1 Flash Charts - May'05" xfId="525" xr:uid="{00000000-0005-0000-0000-000002020000}"/>
    <cellStyle name="_Biz Metrics coverpage_Lil_FY04 Plan Book_AS WD1 Flash Charts - May'05_Acquisition Schedules" xfId="526" xr:uid="{00000000-0005-0000-0000-000003020000}"/>
    <cellStyle name="_Biz Metrics coverpage_Lil_FY04 Plan Book_AS WD3 Flash Charts - Apr'05" xfId="527" xr:uid="{00000000-0005-0000-0000-000004020000}"/>
    <cellStyle name="_Biz Metrics coverpage_Lil_FY04 Plan Book_AS WD3 Flash Charts - Apr'05_Acquisition Schedules" xfId="528" xr:uid="{00000000-0005-0000-0000-000005020000}"/>
    <cellStyle name="_Biz Metrics coverpage_Lil_FY04 Plan Book_AS WD3 Flash Charts - Mar'05v1" xfId="529" xr:uid="{00000000-0005-0000-0000-000006020000}"/>
    <cellStyle name="_Biz Metrics coverpage_Lil_FY04 Plan Book_AS WD3 Flash Charts - Mar'05v1_Acquisition Schedules" xfId="530" xr:uid="{00000000-0005-0000-0000-000007020000}"/>
    <cellStyle name="_Biz Metrics coverpage_Lil_FY04 Plan Book_CA WD1 Flash Charts - Sep'05" xfId="531" xr:uid="{00000000-0005-0000-0000-000008020000}"/>
    <cellStyle name="_Biz Metrics coverpage_Lil_FY04 Plan Book_CA WD1 Flash Charts - Sep'05_Acquisition Schedules" xfId="532" xr:uid="{00000000-0005-0000-0000-000009020000}"/>
    <cellStyle name="_Biz Metrics coverpage_Lil_P12 Jul FY03 ASIA PAC BOOK FCST - Final" xfId="533" xr:uid="{00000000-0005-0000-0000-00000A020000}"/>
    <cellStyle name="_Biz Metrics coverpage_Lil_P12 Jul FY03 ASIA PAC BOOK FCST - Final_Acquisition Schedules" xfId="534" xr:uid="{00000000-0005-0000-0000-00000B020000}"/>
    <cellStyle name="_Biz Metrics coverpage_Lil_P12 Jul FY03 ASIA PAC BOOK FCST - Final_APAC AS Aug'05 WD3 Flash" xfId="535" xr:uid="{00000000-0005-0000-0000-00000C020000}"/>
    <cellStyle name="_Biz Metrics coverpage_Lil_P12 Jul FY03 ASIA PAC BOOK FCST - Final_APAC AS Aug'05 WD3 Flash_Acquisition Schedules" xfId="536" xr:uid="{00000000-0005-0000-0000-00000D020000}"/>
    <cellStyle name="_Biz Metrics coverpage_Lil_P12 Jul FY03 ASIA PAC BOOK FCST - Final_AS WD1 Flash Charts - Apr'05" xfId="537" xr:uid="{00000000-0005-0000-0000-00000E020000}"/>
    <cellStyle name="_Biz Metrics coverpage_Lil_P12 Jul FY03 ASIA PAC BOOK FCST - Final_AS WD1 Flash Charts - Apr'05_Acquisition Schedules" xfId="538" xr:uid="{00000000-0005-0000-0000-00000F020000}"/>
    <cellStyle name="_Biz Metrics coverpage_Lil_P12 Jul FY03 ASIA PAC BOOK FCST - Final_AS WD1 Flash Charts - May'05" xfId="539" xr:uid="{00000000-0005-0000-0000-000010020000}"/>
    <cellStyle name="_Biz Metrics coverpage_Lil_P12 Jul FY03 ASIA PAC BOOK FCST - Final_AS WD1 Flash Charts - May'05_Acquisition Schedules" xfId="540" xr:uid="{00000000-0005-0000-0000-000011020000}"/>
    <cellStyle name="_Biz Metrics coverpage_Lil_P12 Jul FY03 ASIA PAC BOOK FCST - Final_AS WD3 Flash Charts - Apr'05" xfId="541" xr:uid="{00000000-0005-0000-0000-000012020000}"/>
    <cellStyle name="_Biz Metrics coverpage_Lil_P12 Jul FY03 ASIA PAC BOOK FCST - Final_AS WD3 Flash Charts - Apr'05_Acquisition Schedules" xfId="542" xr:uid="{00000000-0005-0000-0000-000013020000}"/>
    <cellStyle name="_Biz Metrics coverpage_Lil_P12 Jul FY03 ASIA PAC BOOK FCST - Final_AS WD3 Flash Charts - Mar'05v1" xfId="543" xr:uid="{00000000-0005-0000-0000-000014020000}"/>
    <cellStyle name="_Biz Metrics coverpage_Lil_P12 Jul FY03 ASIA PAC BOOK FCST - Final_AS WD3 Flash Charts - Mar'05v1_Acquisition Schedules" xfId="544" xr:uid="{00000000-0005-0000-0000-000015020000}"/>
    <cellStyle name="_Biz Metrics coverpage_Lil_P12 Jul FY03 ASIA PAC BOOK FCST - Final_CA WD1 Flash Charts - Sep'05" xfId="545" xr:uid="{00000000-0005-0000-0000-000016020000}"/>
    <cellStyle name="_Biz Metrics coverpage_Lil_P12 Jul FY03 ASIA PAC BOOK FCST - Final_CA WD1 Flash Charts - Sep'05_Acquisition Schedules" xfId="546" xr:uid="{00000000-0005-0000-0000-000017020000}"/>
    <cellStyle name="_bkg$" xfId="547" xr:uid="{00000000-0005-0000-0000-000018020000}"/>
    <cellStyle name="_bkg$ 2" xfId="548" xr:uid="{00000000-0005-0000-0000-000019020000}"/>
    <cellStyle name="_Book1" xfId="549" xr:uid="{00000000-0005-0000-0000-00001A020000}"/>
    <cellStyle name="_Book1 2" xfId="550" xr:uid="{00000000-0005-0000-0000-00001B020000}"/>
    <cellStyle name="_Book1 3" xfId="551" xr:uid="{00000000-0005-0000-0000-00001C020000}"/>
    <cellStyle name="_Book1 4" xfId="552" xr:uid="{00000000-0005-0000-0000-00001D020000}"/>
    <cellStyle name="_Book1 5" xfId="553" xr:uid="{00000000-0005-0000-0000-00001E020000}"/>
    <cellStyle name="_Book1 6" xfId="554" xr:uid="{00000000-0005-0000-0000-00001F020000}"/>
    <cellStyle name="_Book1 7" xfId="555" xr:uid="{00000000-0005-0000-0000-000020020000}"/>
    <cellStyle name="_Book1 8" xfId="556" xr:uid="{00000000-0005-0000-0000-000021020000}"/>
    <cellStyle name="_Book1_Acquisition Schedules" xfId="557" xr:uid="{00000000-0005-0000-0000-000022020000}"/>
    <cellStyle name="_Book2" xfId="558" xr:uid="{00000000-0005-0000-0000-000023020000}"/>
    <cellStyle name="_Book2 2" xfId="559" xr:uid="{00000000-0005-0000-0000-000024020000}"/>
    <cellStyle name="_Book3" xfId="560" xr:uid="{00000000-0005-0000-0000-000025020000}"/>
    <cellStyle name="_Book3_1" xfId="561" xr:uid="{00000000-0005-0000-0000-000026020000}"/>
    <cellStyle name="_Book3_Supply Chain Bridge Q4 07" xfId="562" xr:uid="{00000000-0005-0000-0000-000027020000}"/>
    <cellStyle name="_Bookings details" xfId="563" xr:uid="{00000000-0005-0000-0000-000028020000}"/>
    <cellStyle name="_Bookings details_Acquisition Schedules" xfId="564" xr:uid="{00000000-0005-0000-0000-000029020000}"/>
    <cellStyle name="_Bridge Analysis" xfId="565" xr:uid="{00000000-0005-0000-0000-00002A020000}"/>
    <cellStyle name="_Bridge Analysis - Non-normalized" xfId="566" xr:uid="{00000000-0005-0000-0000-00002B020000}"/>
    <cellStyle name="_bridge workbook (ISBU)" xfId="567" xr:uid="{00000000-0005-0000-0000-00002C020000}"/>
    <cellStyle name="_BU SUMMARY from i2 05.02.07" xfId="568" xr:uid="{00000000-0005-0000-0000-00002D020000}"/>
    <cellStyle name="_BU SUMMARY from i2 05.02.07 2" xfId="569" xr:uid="{00000000-0005-0000-0000-00002E020000}"/>
    <cellStyle name="_Budget Scenarios with Different Net Shipments Apr 28" xfId="570" xr:uid="{00000000-0005-0000-0000-00002F020000}"/>
    <cellStyle name="_Budget Scenarios with Different Net Shipments Apr 28 2" xfId="571" xr:uid="{00000000-0005-0000-0000-000030020000}"/>
    <cellStyle name="_Budget Scenarios with Different Net Shipments Apr 28 3" xfId="572" xr:uid="{00000000-0005-0000-0000-000031020000}"/>
    <cellStyle name="_Budget Scenarios with Different Net Shipments Apr 28 4" xfId="573" xr:uid="{00000000-0005-0000-0000-000032020000}"/>
    <cellStyle name="_Budget Scenarios with Different Net Shipments Apr 28 5" xfId="574" xr:uid="{00000000-0005-0000-0000-000033020000}"/>
    <cellStyle name="_Budget Scenarios with Different Net Shipments Apr 28 6" xfId="575" xr:uid="{00000000-0005-0000-0000-000034020000}"/>
    <cellStyle name="_Budget Scenarios with Different Net Shipments Apr 28 7" xfId="576" xr:uid="{00000000-0005-0000-0000-000035020000}"/>
    <cellStyle name="_Budget Scenarios with Different Net Shipments Apr 28 8" xfId="577" xr:uid="{00000000-0005-0000-0000-000036020000}"/>
    <cellStyle name="_Budget Scenarios with Different Net Shipments Apr 28_Acquisition Schedules" xfId="578" xr:uid="{00000000-0005-0000-0000-000037020000}"/>
    <cellStyle name="_BV WIP Commentary -- Jul'05" xfId="579" xr:uid="{00000000-0005-0000-0000-000038020000}"/>
    <cellStyle name="_BV WIP Commentary -- Jul'05_Acquisition Schedules" xfId="580" xr:uid="{00000000-0005-0000-0000-000039020000}"/>
    <cellStyle name="_CA &amp; Linksys &amp; Warranty" xfId="581" xr:uid="{00000000-0005-0000-0000-00003A020000}"/>
    <cellStyle name="_CA &amp; Linksys &amp; Warranty 2" xfId="582" xr:uid="{00000000-0005-0000-0000-00003B020000}"/>
    <cellStyle name="_CA &amp; Linksys &amp; Warranty 3" xfId="583" xr:uid="{00000000-0005-0000-0000-00003C020000}"/>
    <cellStyle name="_CA &amp; Linksys &amp; Warranty 4" xfId="584" xr:uid="{00000000-0005-0000-0000-00003D020000}"/>
    <cellStyle name="_CA &amp; Linksys &amp; Warranty 5" xfId="585" xr:uid="{00000000-0005-0000-0000-00003E020000}"/>
    <cellStyle name="_CA &amp; Linksys &amp; Warranty 6" xfId="586" xr:uid="{00000000-0005-0000-0000-00003F020000}"/>
    <cellStyle name="_CA &amp; Linksys &amp; Warranty 7" xfId="587" xr:uid="{00000000-0005-0000-0000-000040020000}"/>
    <cellStyle name="_CA ESMB Apr'02 Fcst Pack" xfId="588" xr:uid="{00000000-0005-0000-0000-000041020000}"/>
    <cellStyle name="_CA ESMB Apr'02 Fcst Pack_Acquisition Schedules" xfId="589" xr:uid="{00000000-0005-0000-0000-000042020000}"/>
    <cellStyle name="_CA to RL report template" xfId="590" xr:uid="{00000000-0005-0000-0000-000043020000}"/>
    <cellStyle name="_CA to RL report template_Acquisition Schedules" xfId="591" xr:uid="{00000000-0005-0000-0000-000044020000}"/>
    <cellStyle name="_CA WW CONSOL Jun06 WD+2.v2" xfId="592" xr:uid="{00000000-0005-0000-0000-000045020000}"/>
    <cellStyle name="_CA WW CONSOL Jun06 WD+2.v2_Acquisition Schedules" xfId="593" xr:uid="{00000000-0005-0000-0000-000046020000}"/>
    <cellStyle name="_CA_DB_APAC_Nov02(update)" xfId="594" xr:uid="{00000000-0005-0000-0000-000047020000}"/>
    <cellStyle name="_CA_DB_APAC_Nov02(update)_Acquisition Schedules" xfId="595" xr:uid="{00000000-0005-0000-0000-000048020000}"/>
    <cellStyle name="_CA_DB_APAC_Nov02(update)_ANZ FY04 Goaling" xfId="596" xr:uid="{00000000-0005-0000-0000-000049020000}"/>
    <cellStyle name="_CA_DB_APAC_Nov02(update)_ANZ FY04 Goaling_Acquisition Schedules" xfId="597" xr:uid="{00000000-0005-0000-0000-00004A020000}"/>
    <cellStyle name="_CA_DB_APAC_Nov02(update)_APAC AS Aug'05 WD3 Flash" xfId="598" xr:uid="{00000000-0005-0000-0000-00004B020000}"/>
    <cellStyle name="_CA_DB_APAC_Nov02(update)_APAC AS Aug'05 WD3 Flash_Acquisition Schedules" xfId="599" xr:uid="{00000000-0005-0000-0000-00004C020000}"/>
    <cellStyle name="_CA_DB_APAC_Nov02(update)_APAC Support Bookings - May03" xfId="600" xr:uid="{00000000-0005-0000-0000-00004D020000}"/>
    <cellStyle name="_CA_DB_APAC_Nov02(update)_APAC Support Bookings - May03_Acquisition Schedules" xfId="601" xr:uid="{00000000-0005-0000-0000-00004E020000}"/>
    <cellStyle name="_CA_DB_APAC_Nov02(update)_APAC Weekly Commit - FY04Q2W01" xfId="602" xr:uid="{00000000-0005-0000-0000-00004F020000}"/>
    <cellStyle name="_CA_DB_APAC_Nov02(update)_APAC Weekly Commit - FY04Q2W01_Acquisition Schedules" xfId="603" xr:uid="{00000000-0005-0000-0000-000050020000}"/>
    <cellStyle name="_CA_DB_APAC_Nov02(update)_AS WD1 Flash Charts - Apr'05" xfId="604" xr:uid="{00000000-0005-0000-0000-000051020000}"/>
    <cellStyle name="_CA_DB_APAC_Nov02(update)_AS WD1 Flash Charts - Apr'05_Acquisition Schedules" xfId="605" xr:uid="{00000000-0005-0000-0000-000052020000}"/>
    <cellStyle name="_CA_DB_APAC_Nov02(update)_AS WD1 Flash Charts - May'05" xfId="606" xr:uid="{00000000-0005-0000-0000-000053020000}"/>
    <cellStyle name="_CA_DB_APAC_Nov02(update)_AS WD1 Flash Charts - May'05_Acquisition Schedules" xfId="607" xr:uid="{00000000-0005-0000-0000-000054020000}"/>
    <cellStyle name="_CA_DB_APAC_Nov02(update)_AS WD3 Flash Charts - Apr'05" xfId="608" xr:uid="{00000000-0005-0000-0000-000055020000}"/>
    <cellStyle name="_CA_DB_APAC_Nov02(update)_AS WD3 Flash Charts - Apr'05_Acquisition Schedules" xfId="609" xr:uid="{00000000-0005-0000-0000-000056020000}"/>
    <cellStyle name="_CA_DB_APAC_Nov02(update)_AS WD3 Flash Charts - Mar'05v1" xfId="610" xr:uid="{00000000-0005-0000-0000-000057020000}"/>
    <cellStyle name="_CA_DB_APAC_Nov02(update)_AS WD3 Flash Charts - Mar'05v1_Acquisition Schedules" xfId="611" xr:uid="{00000000-0005-0000-0000-000058020000}"/>
    <cellStyle name="_CA_DB_APAC_Nov02(update)_CA WD1 Flash Charts - Sep'05" xfId="612" xr:uid="{00000000-0005-0000-0000-000059020000}"/>
    <cellStyle name="_CA_DB_APAC_Nov02(update)_CA WD1 Flash Charts - Sep'05_Acquisition Schedules" xfId="613" xr:uid="{00000000-0005-0000-0000-00005A020000}"/>
    <cellStyle name="_CA_DB_APAC_Nov02(update)_CAWW Bookings Bridge Mar02" xfId="614" xr:uid="{00000000-0005-0000-0000-00005B020000}"/>
    <cellStyle name="_CA_DB_APAC_Nov02(update)_CAWW Bookings Bridge Mar02_Acquisition Schedules" xfId="615" xr:uid="{00000000-0005-0000-0000-00005C020000}"/>
    <cellStyle name="_CA_DB_APAC_Nov02(update)_Forecast Accuracy &amp; Linearity" xfId="616" xr:uid="{00000000-0005-0000-0000-00005D020000}"/>
    <cellStyle name="_CA_DB_APAC_Nov02(update)_Forecast Accuracy &amp; Linearity_Acquisition Schedules" xfId="617" xr:uid="{00000000-0005-0000-0000-00005E020000}"/>
    <cellStyle name="_CA_DB_APAC_Nov02(update)_FY04 Korea Goaling" xfId="618" xr:uid="{00000000-0005-0000-0000-00005F020000}"/>
    <cellStyle name="_CA_DB_APAC_Nov02(update)_FY04 Korea Goaling_Acquisition Schedules" xfId="619" xr:uid="{00000000-0005-0000-0000-000060020000}"/>
    <cellStyle name="_CA_DB_APAC_Nov02(update)_JAPAN Support Bookings -Aug02" xfId="620" xr:uid="{00000000-0005-0000-0000-000061020000}"/>
    <cellStyle name="_CA_DB_APAC_Nov02(update)_JAPAN Support Bookings -Aug02_Acquisition Schedules" xfId="621" xr:uid="{00000000-0005-0000-0000-000062020000}"/>
    <cellStyle name="_CA_DB_APAC_Nov02(update)_WD1APAC Summary-26-04-05 FY05 ------1" xfId="622" xr:uid="{00000000-0005-0000-0000-000063020000}"/>
    <cellStyle name="_CA_DB_APAC_Nov02(update)_WD1APAC Summary-26-04-05 FY05 ------1_Acquisition Schedules" xfId="623" xr:uid="{00000000-0005-0000-0000-000064020000}"/>
    <cellStyle name="_CA_ManualRevAmort_Apr04" xfId="624" xr:uid="{00000000-0005-0000-0000-000065020000}"/>
    <cellStyle name="_CA_ManualRevAmort_Apr04_Acquisition Schedules" xfId="625" xr:uid="{00000000-0005-0000-0000-000066020000}"/>
    <cellStyle name="_CA_ManualRevAmort_Apr041" xfId="626" xr:uid="{00000000-0005-0000-0000-000067020000}"/>
    <cellStyle name="_CA_ManualRevAmort_Apr041_Acquisition Schedules" xfId="627" xr:uid="{00000000-0005-0000-0000-000068020000}"/>
    <cellStyle name="_CA_ManualRevAmort_Apr05" xfId="628" xr:uid="{00000000-0005-0000-0000-000069020000}"/>
    <cellStyle name="_CA_ManualRevAmort_Apr05_Acquisition Schedules" xfId="629" xr:uid="{00000000-0005-0000-0000-00006A020000}"/>
    <cellStyle name="_CA_ManualRevAmort_Apr06_wfy07detail" xfId="630" xr:uid="{00000000-0005-0000-0000-00006B020000}"/>
    <cellStyle name="_CA_ManualRevAmort_Apr06_wfy07detail_Acquisition Schedules" xfId="631" xr:uid="{00000000-0005-0000-0000-00006C020000}"/>
    <cellStyle name="_CA_ManualRevAmort_Aug05" xfId="632" xr:uid="{00000000-0005-0000-0000-00006D020000}"/>
    <cellStyle name="_CA_ManualRevAmort_Aug05_Acquisition Schedules" xfId="633" xr:uid="{00000000-0005-0000-0000-00006E020000}"/>
    <cellStyle name="_CA_ManualRevAmort_Aug06 (3)" xfId="634" xr:uid="{00000000-0005-0000-0000-00006F020000}"/>
    <cellStyle name="_CA_ManualRevAmort_Aug06 (3)_Acquisition Schedules" xfId="635" xr:uid="{00000000-0005-0000-0000-000070020000}"/>
    <cellStyle name="_CA_ManualRevAmort_Dec04" xfId="636" xr:uid="{00000000-0005-0000-0000-000071020000}"/>
    <cellStyle name="_CA_ManualRevAmort_Dec04_Acquisition Schedules" xfId="637" xr:uid="{00000000-0005-0000-0000-000072020000}"/>
    <cellStyle name="_CA_ManualRevAmort_Dec05" xfId="638" xr:uid="{00000000-0005-0000-0000-000073020000}"/>
    <cellStyle name="_CA_ManualRevAmort_Dec05_Acquisition Schedules" xfId="639" xr:uid="{00000000-0005-0000-0000-000074020000}"/>
    <cellStyle name="_CA_ManualRevAmort_Dec06_wfy07detail" xfId="640" xr:uid="{00000000-0005-0000-0000-000075020000}"/>
    <cellStyle name="_CA_ManualRevAmort_Dec06_wfy07detail_Acquisition Schedules" xfId="641" xr:uid="{00000000-0005-0000-0000-000076020000}"/>
    <cellStyle name="_CA_ManualRevAmort_Feb04" xfId="642" xr:uid="{00000000-0005-0000-0000-000077020000}"/>
    <cellStyle name="_CA_ManualRevAmort_Feb04_Acquisition Schedules" xfId="643" xr:uid="{00000000-0005-0000-0000-000078020000}"/>
    <cellStyle name="_CA_ManualRevAmort_Feb05" xfId="644" xr:uid="{00000000-0005-0000-0000-000079020000}"/>
    <cellStyle name="_CA_ManualRevAmort_Feb05_Acquisition Schedules" xfId="645" xr:uid="{00000000-0005-0000-0000-00007A020000}"/>
    <cellStyle name="_CA_ManualRevAmort_Feb06_JB" xfId="646" xr:uid="{00000000-0005-0000-0000-00007B020000}"/>
    <cellStyle name="_CA_ManualRevAmort_Feb06_JB_Acquisition Schedules" xfId="647" xr:uid="{00000000-0005-0000-0000-00007C020000}"/>
    <cellStyle name="_CA_ManualRevAmort_Jan04" xfId="648" xr:uid="{00000000-0005-0000-0000-00007D020000}"/>
    <cellStyle name="_CA_ManualRevAmort_Jan04_Acquisition Schedules" xfId="649" xr:uid="{00000000-0005-0000-0000-00007E020000}"/>
    <cellStyle name="_CA_ManualRevAmort_Jan05" xfId="650" xr:uid="{00000000-0005-0000-0000-00007F020000}"/>
    <cellStyle name="_CA_ManualRevAmort_Jan05_Acquisition Schedules" xfId="651" xr:uid="{00000000-0005-0000-0000-000080020000}"/>
    <cellStyle name="_CA_ManualRevAmort_Jan06_wfy07detail" xfId="652" xr:uid="{00000000-0005-0000-0000-000081020000}"/>
    <cellStyle name="_CA_ManualRevAmort_Jan06_wfy07detail_Acquisition Schedules" xfId="653" xr:uid="{00000000-0005-0000-0000-000082020000}"/>
    <cellStyle name="_CA_ManualRevAmort_Jul04" xfId="654" xr:uid="{00000000-0005-0000-0000-000083020000}"/>
    <cellStyle name="_CA_ManualRevAmort_Jul04_Acquisition Schedules" xfId="655" xr:uid="{00000000-0005-0000-0000-000084020000}"/>
    <cellStyle name="_CA_ManualRevAmort_Jul05 (2)" xfId="656" xr:uid="{00000000-0005-0000-0000-000085020000}"/>
    <cellStyle name="_CA_ManualRevAmort_Jul05 (2)_Acquisition Schedules" xfId="657" xr:uid="{00000000-0005-0000-0000-000086020000}"/>
    <cellStyle name="_CA_ManualRevAmort_Jul05 (3)" xfId="658" xr:uid="{00000000-0005-0000-0000-000087020000}"/>
    <cellStyle name="_CA_ManualRevAmort_Jul05 (3)_Acquisition Schedules" xfId="659" xr:uid="{00000000-0005-0000-0000-000088020000}"/>
    <cellStyle name="_CA_ManualRevAmort_Jul05 (4)" xfId="660" xr:uid="{00000000-0005-0000-0000-000089020000}"/>
    <cellStyle name="_CA_ManualRevAmort_Jul05 (4)_Acquisition Schedules" xfId="661" xr:uid="{00000000-0005-0000-0000-00008A020000}"/>
    <cellStyle name="_CA_ManualRevAmort_Jul06_wfy07detail" xfId="662" xr:uid="{00000000-0005-0000-0000-00008B020000}"/>
    <cellStyle name="_CA_ManualRevAmort_Jul06_wfy07detail_Acquisition Schedules" xfId="663" xr:uid="{00000000-0005-0000-0000-00008C020000}"/>
    <cellStyle name="_CA_ManualRevAmort_Jun04" xfId="664" xr:uid="{00000000-0005-0000-0000-00008D020000}"/>
    <cellStyle name="_CA_ManualRevAmort_Jun04_Acquisition Schedules" xfId="665" xr:uid="{00000000-0005-0000-0000-00008E020000}"/>
    <cellStyle name="_CA_ManualRevAmort_Jun05" xfId="666" xr:uid="{00000000-0005-0000-0000-00008F020000}"/>
    <cellStyle name="_CA_ManualRevAmort_Jun05_Acquisition Schedules" xfId="667" xr:uid="{00000000-0005-0000-0000-000090020000}"/>
    <cellStyle name="_CA_ManualRevAmort_Jun06_wfy07detail" xfId="668" xr:uid="{00000000-0005-0000-0000-000091020000}"/>
    <cellStyle name="_CA_ManualRevAmort_Jun06_wfy07detail_Acquisition Schedules" xfId="669" xr:uid="{00000000-0005-0000-0000-000092020000}"/>
    <cellStyle name="_CA_ManualRevAmort_Mar04" xfId="670" xr:uid="{00000000-0005-0000-0000-000093020000}"/>
    <cellStyle name="_CA_ManualRevAmort_Mar04_Acquisition Schedules" xfId="671" xr:uid="{00000000-0005-0000-0000-000094020000}"/>
    <cellStyle name="_CA_ManualRevAmort_Mar051" xfId="672" xr:uid="{00000000-0005-0000-0000-000095020000}"/>
    <cellStyle name="_CA_ManualRevAmort_Mar051_Acquisition Schedules" xfId="673" xr:uid="{00000000-0005-0000-0000-000096020000}"/>
    <cellStyle name="_CA_ManualRevAmort_Mar06_wfy07detail" xfId="674" xr:uid="{00000000-0005-0000-0000-000097020000}"/>
    <cellStyle name="_CA_ManualRevAmort_Mar06_wfy07detail_Acquisition Schedules" xfId="675" xr:uid="{00000000-0005-0000-0000-000098020000}"/>
    <cellStyle name="_CA_ManualRevAmort_May04" xfId="676" xr:uid="{00000000-0005-0000-0000-000099020000}"/>
    <cellStyle name="_CA_ManualRevAmort_May04_Acquisition Schedules" xfId="677" xr:uid="{00000000-0005-0000-0000-00009A020000}"/>
    <cellStyle name="_CA_ManualRevAmort_May05" xfId="678" xr:uid="{00000000-0005-0000-0000-00009B020000}"/>
    <cellStyle name="_CA_ManualRevAmort_May05_Acquisition Schedules" xfId="679" xr:uid="{00000000-0005-0000-0000-00009C020000}"/>
    <cellStyle name="_CA_ManualRevAmort_Nov05" xfId="680" xr:uid="{00000000-0005-0000-0000-00009D020000}"/>
    <cellStyle name="_CA_ManualRevAmort_Nov05_Acquisition Schedules" xfId="681" xr:uid="{00000000-0005-0000-0000-00009E020000}"/>
    <cellStyle name="_CA_ManualRevAmort_Oct05" xfId="682" xr:uid="{00000000-0005-0000-0000-00009F020000}"/>
    <cellStyle name="_CA_ManualRevAmort_Oct05_Acquisition Schedules" xfId="683" xr:uid="{00000000-0005-0000-0000-0000A0020000}"/>
    <cellStyle name="_CA_ManualRevAmort_Oct06_wfy07detail" xfId="684" xr:uid="{00000000-0005-0000-0000-0000A1020000}"/>
    <cellStyle name="_CA_ManualRevAmort_Oct06_wfy07detail_Acquisition Schedules" xfId="685" xr:uid="{00000000-0005-0000-0000-0000A2020000}"/>
    <cellStyle name="_CA_ManualRevAmort_Sep05" xfId="686" xr:uid="{00000000-0005-0000-0000-0000A3020000}"/>
    <cellStyle name="_CA_ManualRevAmort_Sep05_Acquisition Schedules" xfId="687" xr:uid="{00000000-0005-0000-0000-0000A4020000}"/>
    <cellStyle name="_Cable Modem Sales Report 8.27.07 revised" xfId="688" xr:uid="{00000000-0005-0000-0000-0000A5020000}"/>
    <cellStyle name="_Cable Modem Sales Report 8.27.07 revised 2" xfId="689" xr:uid="{00000000-0005-0000-0000-0000A6020000}"/>
    <cellStyle name="_CA-EMEA-FY03 Growth" xfId="690" xr:uid="{00000000-0005-0000-0000-0000A7020000}"/>
    <cellStyle name="_CA-EMEA-FY03 Growth_Acquisition Schedules" xfId="691" xr:uid="{00000000-0005-0000-0000-0000A8020000}"/>
    <cellStyle name="_CAWW Bookings Bridge Mar02" xfId="692" xr:uid="{00000000-0005-0000-0000-0000A9020000}"/>
    <cellStyle name="_CAWW Bookings Bridge Mar02_Acquisition Schedules" xfId="693" xr:uid="{00000000-0005-0000-0000-0000AA020000}"/>
    <cellStyle name="_CAWW Bookings Bridge Mar02_JAPAN Support Bookings -Aug02" xfId="694" xr:uid="{00000000-0005-0000-0000-0000AB020000}"/>
    <cellStyle name="_CAWW Bookings Bridge Mar02_JAPAN Support Bookings -Aug02_Acquisition Schedules" xfId="695" xr:uid="{00000000-0005-0000-0000-0000AC020000}"/>
    <cellStyle name="_CAWW Support Bookings - June02" xfId="696" xr:uid="{00000000-0005-0000-0000-0000AD020000}"/>
    <cellStyle name="_CAWW Support Bookings - June02 2" xfId="697" xr:uid="{00000000-0005-0000-0000-0000AE020000}"/>
    <cellStyle name="_CAWW Support Bookings - June02 3" xfId="698" xr:uid="{00000000-0005-0000-0000-0000AF020000}"/>
    <cellStyle name="_CAWW Support Bookings - June02 4" xfId="699" xr:uid="{00000000-0005-0000-0000-0000B0020000}"/>
    <cellStyle name="_CAWW Support Bookings - June02 5" xfId="700" xr:uid="{00000000-0005-0000-0000-0000B1020000}"/>
    <cellStyle name="_CAWW Support Bookings - June02 6" xfId="701" xr:uid="{00000000-0005-0000-0000-0000B2020000}"/>
    <cellStyle name="_CAWW Support Bookings - June02 7" xfId="702" xr:uid="{00000000-0005-0000-0000-0000B3020000}"/>
    <cellStyle name="_CAWW Support Bookings - June02 8" xfId="703" xr:uid="{00000000-0005-0000-0000-0000B4020000}"/>
    <cellStyle name="_CAWW Support Bookings - June02_Acquisition Schedules" xfId="704" xr:uid="{00000000-0005-0000-0000-0000B5020000}"/>
    <cellStyle name="_CDO CM_DM FCST Template" xfId="705" xr:uid="{00000000-0005-0000-0000-0000B6020000}"/>
    <cellStyle name="_CFO Commit Models 031405" xfId="706" xr:uid="{00000000-0005-0000-0000-0000B7020000}"/>
    <cellStyle name="_CFO Commit Models 040105" xfId="707" xr:uid="{00000000-0005-0000-0000-0000B8020000}"/>
    <cellStyle name="_CFO Commit Models SBv12" xfId="708" xr:uid="{00000000-0005-0000-0000-0000B9020000}"/>
    <cellStyle name="_Cisco Q2 FY'07 P&amp;L" xfId="709" xr:uid="{00000000-0005-0000-0000-0000BA020000}"/>
    <cellStyle name="_Cisco Q2 FY'07 P&amp;L 2" xfId="710" xr:uid="{00000000-0005-0000-0000-0000BB020000}"/>
    <cellStyle name="_Cisco Q2 FY'07 P&amp;L 3" xfId="711" xr:uid="{00000000-0005-0000-0000-0000BC020000}"/>
    <cellStyle name="_Cisco Q2 FY'07 P&amp;L 4" xfId="712" xr:uid="{00000000-0005-0000-0000-0000BD020000}"/>
    <cellStyle name="_Cisco Q2 FY'07 P&amp;L 5" xfId="713" xr:uid="{00000000-0005-0000-0000-0000BE020000}"/>
    <cellStyle name="_Cisco Q2 FY'07 P&amp;L 6" xfId="714" xr:uid="{00000000-0005-0000-0000-0000BF020000}"/>
    <cellStyle name="_Cisco Q2 FY'07 P&amp;L 7" xfId="715" xr:uid="{00000000-0005-0000-0000-0000C0020000}"/>
    <cellStyle name="_Cisco Q2 FY'07 P&amp;L 8" xfId="716" xr:uid="{00000000-0005-0000-0000-0000C1020000}"/>
    <cellStyle name="_Cisco WebEx - Proforma PL_103007v1" xfId="717" xr:uid="{00000000-0005-0000-0000-0000C2020000}"/>
    <cellStyle name="_Cisco WebEx - Proforma PL_112107" xfId="718" xr:uid="{00000000-0005-0000-0000-0000C3020000}"/>
    <cellStyle name="_Cisco WebEx - Proforma PL_112707" xfId="719" xr:uid="{00000000-0005-0000-0000-0000C4020000}"/>
    <cellStyle name="_Cisco WebEx - Proforma PL_12-21-07" xfId="720" xr:uid="{00000000-0005-0000-0000-0000C5020000}"/>
    <cellStyle name="_Cisco WebEx - Proforma PL_2005 - 2007" xfId="721" xr:uid="{00000000-0005-0000-0000-0000C6020000}"/>
    <cellStyle name="_Cisco WIP Oct Kitted" xfId="722" xr:uid="{00000000-0005-0000-0000-0000C7020000}"/>
    <cellStyle name="_Cisco-Linksys Performance Summary July 05" xfId="723" xr:uid="{00000000-0005-0000-0000-0000C8020000}"/>
    <cellStyle name="_Cisco-Linksys Performance Summary July 05 2" xfId="724" xr:uid="{00000000-0005-0000-0000-0000C9020000}"/>
    <cellStyle name="_Cisco-Linksys Performance Summary July 05 3" xfId="725" xr:uid="{00000000-0005-0000-0000-0000CA020000}"/>
    <cellStyle name="_Cisco-Linksys Performance Summary July 05 4" xfId="726" xr:uid="{00000000-0005-0000-0000-0000CB020000}"/>
    <cellStyle name="_Cisco-Linksys Performance Summary July 05 5" xfId="727" xr:uid="{00000000-0005-0000-0000-0000CC020000}"/>
    <cellStyle name="_Cisco-Linksys Performance Summary July 05 6" xfId="728" xr:uid="{00000000-0005-0000-0000-0000CD020000}"/>
    <cellStyle name="_Cisco-Linksys Performance Summary July 05 7" xfId="729" xr:uid="{00000000-0005-0000-0000-0000CE020000}"/>
    <cellStyle name="_Cisco-Linksys Performance Summary July 05 8" xfId="730" xr:uid="{00000000-0005-0000-0000-0000CF020000}"/>
    <cellStyle name="_Cisco-Linksys Performance Summary July 05_Acquisition Schedules" xfId="731" xr:uid="{00000000-0005-0000-0000-0000D0020000}"/>
    <cellStyle name="_Close package Inventory Trend" xfId="732" xr:uid="{00000000-0005-0000-0000-0000D1020000}"/>
    <cellStyle name="_Close package Inventory Trend 2" xfId="733" xr:uid="{00000000-0005-0000-0000-0000D2020000}"/>
    <cellStyle name="_Close package Inventory Trend 3" xfId="734" xr:uid="{00000000-0005-0000-0000-0000D3020000}"/>
    <cellStyle name="_Close package Inventory Trend 4" xfId="735" xr:uid="{00000000-0005-0000-0000-0000D4020000}"/>
    <cellStyle name="_Close package Inventory Trend 5" xfId="736" xr:uid="{00000000-0005-0000-0000-0000D5020000}"/>
    <cellStyle name="_Close package Inventory Trend 6" xfId="737" xr:uid="{00000000-0005-0000-0000-0000D6020000}"/>
    <cellStyle name="_Close package Inventory Trend 7" xfId="738" xr:uid="{00000000-0005-0000-0000-0000D7020000}"/>
    <cellStyle name="_Close package Inventory Trend 8" xfId="739" xr:uid="{00000000-0005-0000-0000-0000D8020000}"/>
    <cellStyle name="_Close package Inventory Trend_Acquisition Schedules" xfId="740" xr:uid="{00000000-0005-0000-0000-0000D9020000}"/>
    <cellStyle name="_CM E&amp;O by BU Dec 05 Summary" xfId="741" xr:uid="{00000000-0005-0000-0000-0000DA020000}"/>
    <cellStyle name="_CM E&amp;O by BU Nov 05 Summary" xfId="742" xr:uid="{00000000-0005-0000-0000-0000DB020000}"/>
    <cellStyle name="_CMTSBU Dec FY08 Reconciliation" xfId="743" xr:uid="{00000000-0005-0000-0000-0000DC020000}"/>
    <cellStyle name="_CMTSBU Dec FY08 Reconciliation 2" xfId="744" xr:uid="{00000000-0005-0000-0000-0000DD020000}"/>
    <cellStyle name="_CMTSBU Feb FY07 Reconciliation" xfId="745" xr:uid="{00000000-0005-0000-0000-0000DE020000}"/>
    <cellStyle name="_CMTSBU Feb FY07 Reconciliation 2" xfId="746" xr:uid="{00000000-0005-0000-0000-0000DF020000}"/>
    <cellStyle name="_CMTSBU Jul FY07 Reconciliation" xfId="747" xr:uid="{00000000-0005-0000-0000-0000E0020000}"/>
    <cellStyle name="_CMTSBU Jul FY07 Reconciliation 2" xfId="748" xr:uid="{00000000-0005-0000-0000-0000E1020000}"/>
    <cellStyle name="_CMTSBU Mar FY07 Reconciliation" xfId="749" xr:uid="{00000000-0005-0000-0000-0000E2020000}"/>
    <cellStyle name="_CMTSBU Mar FY07 Reconciliation 2" xfId="750" xr:uid="{00000000-0005-0000-0000-0000E3020000}"/>
    <cellStyle name="_CMTSBU May FY07 Reconciliation" xfId="751" xr:uid="{00000000-0005-0000-0000-0000E4020000}"/>
    <cellStyle name="_CMTSBU May FY07 Reconciliation 2" xfId="752" xr:uid="{00000000-0005-0000-0000-0000E5020000}"/>
    <cellStyle name="_CMTSBU Nov FY08 Reconciliation" xfId="753" xr:uid="{00000000-0005-0000-0000-0000E6020000}"/>
    <cellStyle name="_CMTSBU Nov FY08 Reconciliation 2" xfId="754" xr:uid="{00000000-0005-0000-0000-0000E7020000}"/>
    <cellStyle name="_CMTSBU Sep FY08 Reconciliation" xfId="755" xr:uid="{00000000-0005-0000-0000-0000E8020000}"/>
    <cellStyle name="_CMTSBU Sep FY08 Reconciliation 2" xfId="756" xr:uid="{00000000-0005-0000-0000-0000E9020000}"/>
    <cellStyle name="_CMTSBU_Fcst_Aug_FY08_Details_01.08.07" xfId="757" xr:uid="{00000000-0005-0000-0000-0000EA020000}"/>
    <cellStyle name="_CMTSBU_Fcst_Aug_FY08_Details_01.08.07 2" xfId="758" xr:uid="{00000000-0005-0000-0000-0000EB020000}"/>
    <cellStyle name="_Comma" xfId="759" xr:uid="{00000000-0005-0000-0000-0000EC020000}"/>
    <cellStyle name="_Comma_AVP" xfId="760" xr:uid="{00000000-0005-0000-0000-0000ED020000}"/>
    <cellStyle name="_Comma_Book1" xfId="761" xr:uid="{00000000-0005-0000-0000-0000EE020000}"/>
    <cellStyle name="_Comma_contribution_analysis" xfId="762" xr:uid="{00000000-0005-0000-0000-0000EF020000}"/>
    <cellStyle name="_Comma_Financials_v2" xfId="763" xr:uid="{00000000-0005-0000-0000-0000F0020000}"/>
    <cellStyle name="_comments" xfId="764" xr:uid="{00000000-0005-0000-0000-0000F1020000}"/>
    <cellStyle name="_comments_Acquisition Schedules" xfId="765" xr:uid="{00000000-0005-0000-0000-0000F2020000}"/>
    <cellStyle name="_Commercial-SMB MM_Restated" xfId="766" xr:uid="{00000000-0005-0000-0000-0000F3020000}"/>
    <cellStyle name="_Consolidated" xfId="767" xr:uid="{00000000-0005-0000-0000-0000F4020000}"/>
    <cellStyle name="_ConsolidatedQ104TopRenewals-CA US Theater" xfId="768" xr:uid="{00000000-0005-0000-0000-0000F5020000}"/>
    <cellStyle name="_Consolidator" xfId="769" xr:uid="{00000000-0005-0000-0000-0000F6020000}"/>
    <cellStyle name="_contingentliabilities DEC06" xfId="770" xr:uid="{00000000-0005-0000-0000-0000F7020000}"/>
    <cellStyle name="_Contract Metrics 10-19-2007 (Q1'08)" xfId="771" xr:uid="{00000000-0005-0000-0000-0000F8020000}"/>
    <cellStyle name="_Control template Optimized - Eric 11 30 07" xfId="772" xr:uid="{00000000-0005-0000-0000-0000F9020000}"/>
    <cellStyle name="_Copy of CA FY06 and Beyond Plan and Estimates" xfId="773" xr:uid="{00000000-0005-0000-0000-0000FA020000}"/>
    <cellStyle name="_Copy of CA FY06 and Beyond Plan and Estimates_Acquisition Schedules" xfId="774" xr:uid="{00000000-0005-0000-0000-0000FB020000}"/>
    <cellStyle name="_Copy of Sanmina-SCI PenangShenzen EO report week 04 02 07_updated" xfId="775" xr:uid="{00000000-0005-0000-0000-0000FC020000}"/>
    <cellStyle name="_Corp Rev &amp; Cogs Adj" xfId="776" xr:uid="{00000000-0005-0000-0000-0000FD020000}"/>
    <cellStyle name="_CS EMEA 2005 340m Rev Plan 13Jan05 " xfId="777" xr:uid="{00000000-0005-0000-0000-0000FE020000}"/>
    <cellStyle name="_CSI00053_02 (2)" xfId="778" xr:uid="{00000000-0005-0000-0000-0000FF020000}"/>
    <cellStyle name="_Currency" xfId="779" xr:uid="{00000000-0005-0000-0000-000000030000}"/>
    <cellStyle name="_Currency_AVP" xfId="780" xr:uid="{00000000-0005-0000-0000-000001030000}"/>
    <cellStyle name="_Currency_Book1" xfId="781" xr:uid="{00000000-0005-0000-0000-000002030000}"/>
    <cellStyle name="_Currency_contribution_analysis" xfId="782" xr:uid="{00000000-0005-0000-0000-000003030000}"/>
    <cellStyle name="_Currency_Financials_v2" xfId="783" xr:uid="{00000000-0005-0000-0000-000004030000}"/>
    <cellStyle name="_CurrencySpace" xfId="784" xr:uid="{00000000-0005-0000-0000-000005030000}"/>
    <cellStyle name="_CurrencySpace_AVP" xfId="785" xr:uid="{00000000-0005-0000-0000-000006030000}"/>
    <cellStyle name="_CurrencySpace_Book1" xfId="786" xr:uid="{00000000-0005-0000-0000-000007030000}"/>
    <cellStyle name="_CurrencySpace_contribution_analysis" xfId="787" xr:uid="{00000000-0005-0000-0000-000008030000}"/>
    <cellStyle name="_CurrencySpace_Financials_v2" xfId="788" xr:uid="{00000000-0005-0000-0000-000009030000}"/>
    <cellStyle name="_D-3 Schedule 4 28 08" xfId="789" xr:uid="{00000000-0005-0000-0000-00000A030000}"/>
    <cellStyle name="_Data ESMB" xfId="790" xr:uid="{00000000-0005-0000-0000-00000B030000}"/>
    <cellStyle name="_Data ESMB_Acquisition Schedules" xfId="791" xr:uid="{00000000-0005-0000-0000-00000C030000}"/>
    <cellStyle name="_Dec FY07" xfId="792" xr:uid="{00000000-0005-0000-0000-00000D030000}"/>
    <cellStyle name="_Dec FY07 2" xfId="793" xr:uid="{00000000-0005-0000-0000-00000E030000}"/>
    <cellStyle name="_Dec FY08 Reconciliation" xfId="794" xr:uid="{00000000-0005-0000-0000-00000F030000}"/>
    <cellStyle name="_Dec FY08 Reconciliation 2" xfId="795" xr:uid="{00000000-0005-0000-0000-000010030000}"/>
    <cellStyle name="_Dec-05 Provision by PF Raw" xfId="796" xr:uid="{00000000-0005-0000-0000-000011030000}"/>
    <cellStyle name="_Dec'08 OH E&amp;O Summary M2 FINAL" xfId="797" xr:uid="{00000000-0005-0000-0000-000012030000}"/>
    <cellStyle name="_December Other Reserves" xfId="798" xr:uid="{00000000-0005-0000-0000-000013030000}"/>
    <cellStyle name="_Deferred Rev-Subs" xfId="799" xr:uid="{00000000-0005-0000-0000-000014030000}"/>
    <cellStyle name="_Deferred Rev-Subs_Acquisition Schedules" xfId="800" xr:uid="{00000000-0005-0000-0000-000015030000}"/>
    <cellStyle name="_Dept Input Sheet" xfId="801" xr:uid="{00000000-0005-0000-0000-000016030000}"/>
    <cellStyle name="_DF PCP TAC" xfId="802" xr:uid="{00000000-0005-0000-0000-000017030000}"/>
    <cellStyle name="_Discount Section 13.xls Chart 1" xfId="803" xr:uid="{00000000-0005-0000-0000-000018030000}"/>
    <cellStyle name="_Discount Section 13.xls Chart 1_Acquisition Schedules" xfId="804" xr:uid="{00000000-0005-0000-0000-000019030000}"/>
    <cellStyle name="_Donald-Model_c_v24 with M&amp;A DCF" xfId="805" xr:uid="{00000000-0005-0000-0000-00001A030000}"/>
    <cellStyle name="_E47- Cisco Excess Breakdown 04-04-07" xfId="806" xr:uid="{00000000-0005-0000-0000-00001B030000}"/>
    <cellStyle name="_EA EO Report Jul 2007_SZ" xfId="807" xr:uid="{00000000-0005-0000-0000-00001C030000}"/>
    <cellStyle name="_EEMESA 2006 Business Plan AMESA V10 (AMESA TS Plan)" xfId="808" xr:uid="{00000000-0005-0000-0000-00001D030000}"/>
    <cellStyle name="_EEMESA 2006 Business Plan AMESA V10 (AMESA TS Plan)_Book1 (3)" xfId="809" xr:uid="{00000000-0005-0000-0000-00001E030000}"/>
    <cellStyle name="_EEMESA 2006 Business Plan EE V10 (EE TS plan)" xfId="810" xr:uid="{00000000-0005-0000-0000-00001F030000}"/>
    <cellStyle name="_EEMESA 2006 Business Plan EE V10 (EE TS plan)_Book1 (3)" xfId="811" xr:uid="{00000000-0005-0000-0000-000020030000}"/>
    <cellStyle name="_eExec - APAC_W7" xfId="812" xr:uid="{00000000-0005-0000-0000-000021030000}"/>
    <cellStyle name="_eExec - APAC_W7_Acquisition Schedules" xfId="813" xr:uid="{00000000-0005-0000-0000-000022030000}"/>
    <cellStyle name="_eExec - APAC_W7_APAC AS Aug'05 WD3 Flash" xfId="814" xr:uid="{00000000-0005-0000-0000-000023030000}"/>
    <cellStyle name="_eExec - APAC_W7_APAC AS Aug'05 WD3 Flash_Acquisition Schedules" xfId="815" xr:uid="{00000000-0005-0000-0000-000024030000}"/>
    <cellStyle name="_eExec - APAC_W7_APAC Weekly Commit - FY04Q2W01" xfId="816" xr:uid="{00000000-0005-0000-0000-000025030000}"/>
    <cellStyle name="_eExec - APAC_W7_APAC Weekly Commit - FY04Q2W01_Acquisition Schedules" xfId="817" xr:uid="{00000000-0005-0000-0000-000026030000}"/>
    <cellStyle name="_eExec - APAC_W7_AS WD1 Flash Charts - Apr'05" xfId="818" xr:uid="{00000000-0005-0000-0000-000027030000}"/>
    <cellStyle name="_eExec - APAC_W7_AS WD1 Flash Charts - Apr'05_Acquisition Schedules" xfId="819" xr:uid="{00000000-0005-0000-0000-000028030000}"/>
    <cellStyle name="_eExec - APAC_W7_AS WD1 Flash Charts - May'05" xfId="820" xr:uid="{00000000-0005-0000-0000-000029030000}"/>
    <cellStyle name="_eExec - APAC_W7_AS WD1 Flash Charts - May'05_Acquisition Schedules" xfId="821" xr:uid="{00000000-0005-0000-0000-00002A030000}"/>
    <cellStyle name="_eExec - APAC_W7_AS WD3 Flash Charts - Apr'05" xfId="822" xr:uid="{00000000-0005-0000-0000-00002B030000}"/>
    <cellStyle name="_eExec - APAC_W7_AS WD3 Flash Charts - Apr'05_Acquisition Schedules" xfId="823" xr:uid="{00000000-0005-0000-0000-00002C030000}"/>
    <cellStyle name="_eExec - APAC_W7_AS WD3 Flash Charts - Mar'05v1" xfId="824" xr:uid="{00000000-0005-0000-0000-00002D030000}"/>
    <cellStyle name="_eExec - APAC_W7_AS WD3 Flash Charts - Mar'05v1_Acquisition Schedules" xfId="825" xr:uid="{00000000-0005-0000-0000-00002E030000}"/>
    <cellStyle name="_eExec - APAC_W7_CA WD1 Flash Charts - Sep'05" xfId="826" xr:uid="{00000000-0005-0000-0000-00002F030000}"/>
    <cellStyle name="_eExec - APAC_W7_CA WD1 Flash Charts - Sep'05_Acquisition Schedules" xfId="827" xr:uid="{00000000-0005-0000-0000-000030030000}"/>
    <cellStyle name="_eExec - APAC_W7_Forecast Accuracy &amp; Linearity" xfId="828" xr:uid="{00000000-0005-0000-0000-000031030000}"/>
    <cellStyle name="_eExec - APAC_W7_Forecast Accuracy &amp; Linearity_Acquisition Schedules" xfId="829" xr:uid="{00000000-0005-0000-0000-000032030000}"/>
    <cellStyle name="_eExec - APAC_W7_FY04 Korea Goaling" xfId="830" xr:uid="{00000000-0005-0000-0000-000033030000}"/>
    <cellStyle name="_eExec - APAC_W7_FY04 Korea Goaling_Acquisition Schedules" xfId="831" xr:uid="{00000000-0005-0000-0000-000034030000}"/>
    <cellStyle name="_EM PL FY06 to FY09 Draft 2 SSF" xfId="832" xr:uid="{00000000-0005-0000-0000-000035030000}"/>
    <cellStyle name="_EM PL FY06 to FY09 Draft 2 SSF_Acquisition Schedules" xfId="833" xr:uid="{00000000-0005-0000-0000-000036030000}"/>
    <cellStyle name="_EM Weekly Commit Q2W04v2" xfId="834" xr:uid="{00000000-0005-0000-0000-000037030000}"/>
    <cellStyle name="_EM Weekly Commit Q2W05v2" xfId="835" xr:uid="{00000000-0005-0000-0000-000038030000}"/>
    <cellStyle name="_EMEA - FY05 actuals_FINAL" xfId="836" xr:uid="{00000000-0005-0000-0000-000039030000}"/>
    <cellStyle name="_EMEA - FY05 actuals_FINAL_Acquisition Schedules" xfId="837" xr:uid="{00000000-0005-0000-0000-00003A030000}"/>
    <cellStyle name="_EMEA CA Commit FY05 - Q4M1W3" xfId="838" xr:uid="{00000000-0005-0000-0000-00003B030000}"/>
    <cellStyle name="_EMEA CA Commit FY05 - Q4M1W3_Acquisition Schedules" xfId="839" xr:uid="{00000000-0005-0000-0000-00003C030000}"/>
    <cellStyle name="_Emerging Scenarios" xfId="840" xr:uid="{00000000-0005-0000-0000-00003D030000}"/>
    <cellStyle name="_Emerging Top deals Week 11" xfId="841" xr:uid="{00000000-0005-0000-0000-00003E030000}"/>
    <cellStyle name="_Emerging Top deals Week 11_Acquisition Schedules" xfId="842" xr:uid="{00000000-0005-0000-0000-00003F030000}"/>
    <cellStyle name="_Emerging Top deals Week 12" xfId="843" xr:uid="{00000000-0005-0000-0000-000040030000}"/>
    <cellStyle name="_Emerging Top deals Week 12_Acquisition Schedules" xfId="844" xr:uid="{00000000-0005-0000-0000-000041030000}"/>
    <cellStyle name="_ERBU FY09 Oct  fcst for SPTG submission 092308 Final" xfId="845" xr:uid="{00000000-0005-0000-0000-000042030000}"/>
    <cellStyle name="_ERBU FY09 Oct  fcst for SPTG submission 092308 Final 2" xfId="846" xr:uid="{00000000-0005-0000-0000-000043030000}"/>
    <cellStyle name="_e-Section 2 - Paper Bookings" xfId="847" xr:uid="{00000000-0005-0000-0000-000044030000}"/>
    <cellStyle name="_ESSBASE Expense &amp; HC" xfId="848" xr:uid="{00000000-0005-0000-0000-000045030000}"/>
    <cellStyle name="_ESSBASE Expense &amp; HC_Acquisition Schedules" xfId="849" xr:uid="{00000000-0005-0000-0000-000046030000}"/>
    <cellStyle name="_Essbase IP All spending" xfId="850" xr:uid="{00000000-0005-0000-0000-000047030000}"/>
    <cellStyle name="_EU Weekly Commit_Q2W04" xfId="851" xr:uid="{00000000-0005-0000-0000-000048030000}"/>
    <cellStyle name="_EU Weekly Commit_Q2W06" xfId="852" xr:uid="{00000000-0005-0000-0000-000049030000}"/>
    <cellStyle name="_Euro" xfId="853" xr:uid="{00000000-0005-0000-0000-00004A030000}"/>
    <cellStyle name="_European Top deals Week 11" xfId="854" xr:uid="{00000000-0005-0000-0000-00004B030000}"/>
    <cellStyle name="_European Top deals Week 11_Acquisition Schedules" xfId="855" xr:uid="{00000000-0005-0000-0000-00004C030000}"/>
    <cellStyle name="_Exhibit G" xfId="856" xr:uid="{00000000-0005-0000-0000-00004D030000}"/>
    <cellStyle name="_Feb05AS rev trans Log" xfId="857" xr:uid="{00000000-0005-0000-0000-00004E030000}"/>
    <cellStyle name="_Feb-06 PF Hierarchy" xfId="858" xr:uid="{00000000-0005-0000-0000-00004F030000}"/>
    <cellStyle name="_Feb-06 PF Hierarchy 2" xfId="859" xr:uid="{00000000-0005-0000-0000-000050030000}"/>
    <cellStyle name="_Feb-06 PF Hierarchy 3" xfId="860" xr:uid="{00000000-0005-0000-0000-000051030000}"/>
    <cellStyle name="_Feb-06 PF Hierarchy 4" xfId="861" xr:uid="{00000000-0005-0000-0000-000052030000}"/>
    <cellStyle name="_Feb-06 PF Hierarchy 5" xfId="862" xr:uid="{00000000-0005-0000-0000-000053030000}"/>
    <cellStyle name="_Feb-06 PF Hierarchy 6" xfId="863" xr:uid="{00000000-0005-0000-0000-000054030000}"/>
    <cellStyle name="_Feb-06 PF Hierarchy 7" xfId="864" xr:uid="{00000000-0005-0000-0000-000055030000}"/>
    <cellStyle name="_Final Field August Fcst Pack " xfId="865" xr:uid="{00000000-0005-0000-0000-000056030000}"/>
    <cellStyle name="_Final Field August Fcst Pack _Acquisition Schedules" xfId="866" xr:uid="{00000000-0005-0000-0000-000057030000}"/>
    <cellStyle name="_FINAL Q4commit" xfId="867" xr:uid="{00000000-0005-0000-0000-000058030000}"/>
    <cellStyle name="_FINAL Q4commit_Acquisition Schedules" xfId="868" xr:uid="{00000000-0005-0000-0000-000059030000}"/>
    <cellStyle name="_Final SCD Bridge" xfId="869" xr:uid="{00000000-0005-0000-0000-00005A030000}"/>
    <cellStyle name="_Final WE Stats CY 2002 April 2003.xls Chart 10" xfId="870" xr:uid="{00000000-0005-0000-0000-00005B030000}"/>
    <cellStyle name="_Final WE Stats CY 2002 April 2003.xls Chart 10_Acquisition Schedules" xfId="871" xr:uid="{00000000-0005-0000-0000-00005C030000}"/>
    <cellStyle name="_Final WE Stats CY 2002 April 2003.xls Chart 10_Financial Model v6-03-26-2004" xfId="872" xr:uid="{00000000-0005-0000-0000-00005D030000}"/>
    <cellStyle name="_Final WE Stats CY 2002 April 2003.xls Chart 10_Financial Model v6-03-26-2004_Acquisition Schedules" xfId="873" xr:uid="{00000000-0005-0000-0000-00005E030000}"/>
    <cellStyle name="_Final WE Stats CY 2002 April 2003.xls Chart 11" xfId="874" xr:uid="{00000000-0005-0000-0000-00005F030000}"/>
    <cellStyle name="_Final WE Stats CY 2002 April 2003.xls Chart 11_Acquisition Schedules" xfId="875" xr:uid="{00000000-0005-0000-0000-000060030000}"/>
    <cellStyle name="_Final WE Stats CY 2002 April 2003.xls Chart 11_Financial Model v6-03-26-2004" xfId="876" xr:uid="{00000000-0005-0000-0000-000061030000}"/>
    <cellStyle name="_Final WE Stats CY 2002 April 2003.xls Chart 11_Financial Model v6-03-26-2004_Acquisition Schedules" xfId="877" xr:uid="{00000000-0005-0000-0000-000062030000}"/>
    <cellStyle name="_Final WE Stats CY 2002 April 2003.xls Chart 12" xfId="878" xr:uid="{00000000-0005-0000-0000-000063030000}"/>
    <cellStyle name="_Final WE Stats CY 2002 April 2003.xls Chart 12_Acquisition Schedules" xfId="879" xr:uid="{00000000-0005-0000-0000-000064030000}"/>
    <cellStyle name="_Final WE Stats CY 2002 April 2003.xls Chart 12_Financial Model v6-03-26-2004" xfId="880" xr:uid="{00000000-0005-0000-0000-000065030000}"/>
    <cellStyle name="_Final WE Stats CY 2002 April 2003.xls Chart 12_Financial Model v6-03-26-2004_Acquisition Schedules" xfId="881" xr:uid="{00000000-0005-0000-0000-000066030000}"/>
    <cellStyle name="_Final WE Stats CY 2002 April 2003.xls Chart 13" xfId="882" xr:uid="{00000000-0005-0000-0000-000067030000}"/>
    <cellStyle name="_Final WE Stats CY 2002 April 2003.xls Chart 13_Acquisition Schedules" xfId="883" xr:uid="{00000000-0005-0000-0000-000068030000}"/>
    <cellStyle name="_Final WE Stats CY 2002 April 2003.xls Chart 13_Financial Model v6-03-26-2004" xfId="884" xr:uid="{00000000-0005-0000-0000-000069030000}"/>
    <cellStyle name="_Final WE Stats CY 2002 April 2003.xls Chart 13_Financial Model v6-03-26-2004_Acquisition Schedules" xfId="885" xr:uid="{00000000-0005-0000-0000-00006A030000}"/>
    <cellStyle name="_Final WE Stats CY 2002 April 2003.xls Chart 14" xfId="886" xr:uid="{00000000-0005-0000-0000-00006B030000}"/>
    <cellStyle name="_Final WE Stats CY 2002 April 2003.xls Chart 14_Acquisition Schedules" xfId="887" xr:uid="{00000000-0005-0000-0000-00006C030000}"/>
    <cellStyle name="_Final WE Stats CY 2002 April 2003.xls Chart 14_Financial Model v6-03-26-2004" xfId="888" xr:uid="{00000000-0005-0000-0000-00006D030000}"/>
    <cellStyle name="_Final WE Stats CY 2002 April 2003.xls Chart 14_Financial Model v6-03-26-2004_Acquisition Schedules" xfId="889" xr:uid="{00000000-0005-0000-0000-00006E030000}"/>
    <cellStyle name="_Final WE Stats CY 2002 April 2003.xls Chart 15" xfId="890" xr:uid="{00000000-0005-0000-0000-00006F030000}"/>
    <cellStyle name="_Final WE Stats CY 2002 April 2003.xls Chart 15_Acquisition Schedules" xfId="891" xr:uid="{00000000-0005-0000-0000-000070030000}"/>
    <cellStyle name="_Final WE Stats CY 2002 April 2003.xls Chart 15_Financial Model v6-03-26-2004" xfId="892" xr:uid="{00000000-0005-0000-0000-000071030000}"/>
    <cellStyle name="_Final WE Stats CY 2002 April 2003.xls Chart 15_Financial Model v6-03-26-2004_Acquisition Schedules" xfId="893" xr:uid="{00000000-0005-0000-0000-000072030000}"/>
    <cellStyle name="_Final WE Stats CY 2002 April 2003.xls Chart 16" xfId="894" xr:uid="{00000000-0005-0000-0000-000073030000}"/>
    <cellStyle name="_Final WE Stats CY 2002 April 2003.xls Chart 16_Acquisition Schedules" xfId="895" xr:uid="{00000000-0005-0000-0000-000074030000}"/>
    <cellStyle name="_Final WE Stats CY 2002 April 2003.xls Chart 16_Financial Model v6-03-26-2004" xfId="896" xr:uid="{00000000-0005-0000-0000-000075030000}"/>
    <cellStyle name="_Final WE Stats CY 2002 April 2003.xls Chart 16_Financial Model v6-03-26-2004_Acquisition Schedules" xfId="897" xr:uid="{00000000-0005-0000-0000-000076030000}"/>
    <cellStyle name="_Final WE Stats CY 2002 April 2003.xls Chart 17" xfId="898" xr:uid="{00000000-0005-0000-0000-000077030000}"/>
    <cellStyle name="_Final WE Stats CY 2002 April 2003.xls Chart 17_Acquisition Schedules" xfId="899" xr:uid="{00000000-0005-0000-0000-000078030000}"/>
    <cellStyle name="_Final WE Stats CY 2002 April 2003.xls Chart 17_Financial Model v6-03-26-2004" xfId="900" xr:uid="{00000000-0005-0000-0000-000079030000}"/>
    <cellStyle name="_Final WE Stats CY 2002 April 2003.xls Chart 17_Financial Model v6-03-26-2004_Acquisition Schedules" xfId="901" xr:uid="{00000000-0005-0000-0000-00007A030000}"/>
    <cellStyle name="_Final WE Stats CY 2002 April 2003.xls Chart 18" xfId="902" xr:uid="{00000000-0005-0000-0000-00007B030000}"/>
    <cellStyle name="_Final WE Stats CY 2002 April 2003.xls Chart 18_Acquisition Schedules" xfId="903" xr:uid="{00000000-0005-0000-0000-00007C030000}"/>
    <cellStyle name="_Final WE Stats CY 2002 April 2003.xls Chart 18_Financial Model v6-03-26-2004" xfId="904" xr:uid="{00000000-0005-0000-0000-00007D030000}"/>
    <cellStyle name="_Final WE Stats CY 2002 April 2003.xls Chart 18_Financial Model v6-03-26-2004_Acquisition Schedules" xfId="905" xr:uid="{00000000-0005-0000-0000-00007E030000}"/>
    <cellStyle name="_Final WE Stats CY 2002 April 2003.xls Chart 36" xfId="906" xr:uid="{00000000-0005-0000-0000-00007F030000}"/>
    <cellStyle name="_Final WE Stats CY 2002 April 2003.xls Chart 36_Acquisition Schedules" xfId="907" xr:uid="{00000000-0005-0000-0000-000080030000}"/>
    <cellStyle name="_Final WE Stats CY 2002 April 2003.xls Chart 36_Financial Model v6-03-26-2004" xfId="908" xr:uid="{00000000-0005-0000-0000-000081030000}"/>
    <cellStyle name="_Final WE Stats CY 2002 April 2003.xls Chart 36_Financial Model v6-03-26-2004_Acquisition Schedules" xfId="909" xr:uid="{00000000-0005-0000-0000-000082030000}"/>
    <cellStyle name="_Final WE Stats CY 2002 April 2003.xls Chart 37" xfId="910" xr:uid="{00000000-0005-0000-0000-000083030000}"/>
    <cellStyle name="_Final WE Stats CY 2002 April 2003.xls Chart 37_Acquisition Schedules" xfId="911" xr:uid="{00000000-0005-0000-0000-000084030000}"/>
    <cellStyle name="_Final WE Stats CY 2002 April 2003.xls Chart 37_Financial Model v6-03-26-2004" xfId="912" xr:uid="{00000000-0005-0000-0000-000085030000}"/>
    <cellStyle name="_Final WE Stats CY 2002 April 2003.xls Chart 37_Financial Model v6-03-26-2004_Acquisition Schedules" xfId="913" xr:uid="{00000000-0005-0000-0000-000086030000}"/>
    <cellStyle name="_Final WE Stats CY 2002 April 2003.xls Chart 7" xfId="914" xr:uid="{00000000-0005-0000-0000-000087030000}"/>
    <cellStyle name="_Final WE Stats CY 2002 April 2003.xls Chart 7_Acquisition Schedules" xfId="915" xr:uid="{00000000-0005-0000-0000-000088030000}"/>
    <cellStyle name="_Final WE Stats CY 2002 April 2003.xls Chart 7_Financial Model v6-03-26-2004" xfId="916" xr:uid="{00000000-0005-0000-0000-000089030000}"/>
    <cellStyle name="_Final WE Stats CY 2002 April 2003.xls Chart 7_Financial Model v6-03-26-2004_Acquisition Schedules" xfId="917" xr:uid="{00000000-0005-0000-0000-00008A030000}"/>
    <cellStyle name="_Final WE Stats CY 2002 April 2003.xls Chart 8" xfId="918" xr:uid="{00000000-0005-0000-0000-00008B030000}"/>
    <cellStyle name="_Final WE Stats CY 2002 April 2003.xls Chart 8_Acquisition Schedules" xfId="919" xr:uid="{00000000-0005-0000-0000-00008C030000}"/>
    <cellStyle name="_Final WE Stats CY 2002 April 2003.xls Chart 8_Financial Model v6-03-26-2004" xfId="920" xr:uid="{00000000-0005-0000-0000-00008D030000}"/>
    <cellStyle name="_Final WE Stats CY 2002 April 2003.xls Chart 8_Financial Model v6-03-26-2004_Acquisition Schedules" xfId="921" xr:uid="{00000000-0005-0000-0000-00008E030000}"/>
    <cellStyle name="_Final WE Stats CY 2002 April 2003.xls Chart 9" xfId="922" xr:uid="{00000000-0005-0000-0000-00008F030000}"/>
    <cellStyle name="_Final WE Stats CY 2002 April 2003.xls Chart 9_Acquisition Schedules" xfId="923" xr:uid="{00000000-0005-0000-0000-000090030000}"/>
    <cellStyle name="_Final WE Stats CY 2002 April 2003.xls Chart 9_Financial Model v6-03-26-2004" xfId="924" xr:uid="{00000000-0005-0000-0000-000091030000}"/>
    <cellStyle name="_Final WE Stats CY 2002 April 2003.xls Chart 9_Financial Model v6-03-26-2004_Acquisition Schedules" xfId="925" xr:uid="{00000000-0005-0000-0000-000092030000}"/>
    <cellStyle name="_Forecast 04 FY01 before review" xfId="926" xr:uid="{00000000-0005-0000-0000-000093030000}"/>
    <cellStyle name="_Forecast 04 FY01 before review_Acquisition Schedules" xfId="927" xr:uid="{00000000-0005-0000-0000-000094030000}"/>
    <cellStyle name="_Forecast 04 FY01 before review_APAC AS Aug'05 WD3 Flash" xfId="928" xr:uid="{00000000-0005-0000-0000-000095030000}"/>
    <cellStyle name="_Forecast 04 FY01 before review_APAC AS Aug'05 WD3 Flash_Acquisition Schedules" xfId="929" xr:uid="{00000000-0005-0000-0000-000096030000}"/>
    <cellStyle name="_Forecast 04 FY01 before review_APAC AS Oct'06 WD3 Flash" xfId="930" xr:uid="{00000000-0005-0000-0000-000097030000}"/>
    <cellStyle name="_Forecast 04 FY01 before review_APAC AS Oct'06 WD3 Flash_Acquisition Schedules" xfId="931" xr:uid="{00000000-0005-0000-0000-000098030000}"/>
    <cellStyle name="_Forecast 04 FY01 before review_APAC Support Bookings - Jun03" xfId="932" xr:uid="{00000000-0005-0000-0000-000099030000}"/>
    <cellStyle name="_Forecast 04 FY01 before review_APAC Support Bookings - Jun03_Acquisition Schedules" xfId="933" xr:uid="{00000000-0005-0000-0000-00009A030000}"/>
    <cellStyle name="_Forecast 04 FY01 before review_APAC Support Bookings - Jun03_APAC AS Aug'05 WD3 Flash" xfId="934" xr:uid="{00000000-0005-0000-0000-00009B030000}"/>
    <cellStyle name="_Forecast 04 FY01 before review_APAC Support Bookings - Jun03_APAC AS Aug'05 WD3 Flash_Acquisition Schedules" xfId="935" xr:uid="{00000000-0005-0000-0000-00009C030000}"/>
    <cellStyle name="_Forecast 04 FY01 before review_APAC Support Bookings - Jun03_AS Variance Analysis_Aug07" xfId="936" xr:uid="{00000000-0005-0000-0000-00009D030000}"/>
    <cellStyle name="_Forecast 04 FY01 before review_APAC Support Bookings - Jun03_AS Variance Analysis_Aug07_Acquisition Schedules" xfId="937" xr:uid="{00000000-0005-0000-0000-00009E030000}"/>
    <cellStyle name="_Forecast 04 FY01 before review_APAC Support Bookings - Jun03_AS WD1 Flash Charts - Apr'05" xfId="938" xr:uid="{00000000-0005-0000-0000-00009F030000}"/>
    <cellStyle name="_Forecast 04 FY01 before review_APAC Support Bookings - Jun03_AS WD1 Flash Charts - Apr'05_Acquisition Schedules" xfId="939" xr:uid="{00000000-0005-0000-0000-0000A0030000}"/>
    <cellStyle name="_Forecast 04 FY01 before review_APAC Support Bookings - Jun03_AS WD1 Flash Charts - May'05" xfId="940" xr:uid="{00000000-0005-0000-0000-0000A1030000}"/>
    <cellStyle name="_Forecast 04 FY01 before review_APAC Support Bookings - Jun03_AS WD1 Flash Charts - May'05_Acquisition Schedules" xfId="941" xr:uid="{00000000-0005-0000-0000-0000A2030000}"/>
    <cellStyle name="_Forecast 04 FY01 before review_APAC Support Bookings - Jun03_AS WD3 Flash Charts - Apr'05" xfId="942" xr:uid="{00000000-0005-0000-0000-0000A3030000}"/>
    <cellStyle name="_Forecast 04 FY01 before review_APAC Support Bookings - Jun03_AS WD3 Flash Charts - Apr'05_Acquisition Schedules" xfId="943" xr:uid="{00000000-0005-0000-0000-0000A4030000}"/>
    <cellStyle name="_Forecast 04 FY01 before review_APAC Support Bookings - Jun03_AS WD3 Flash Charts - Mar'05v1" xfId="944" xr:uid="{00000000-0005-0000-0000-0000A5030000}"/>
    <cellStyle name="_Forecast 04 FY01 before review_APAC Support Bookings - Jun03_AS WD3 Flash Charts - Mar'05v1_Acquisition Schedules" xfId="945" xr:uid="{00000000-0005-0000-0000-0000A6030000}"/>
    <cellStyle name="_Forecast 04 FY01 before review_APAC Support Bookings - Jun03_CA WD1 Flash Charts - Sep'05" xfId="946" xr:uid="{00000000-0005-0000-0000-0000A7030000}"/>
    <cellStyle name="_Forecast 04 FY01 before review_APAC Support Bookings - Jun03_CA WD1 Flash Charts - Sep'05_Acquisition Schedules" xfId="947" xr:uid="{00000000-0005-0000-0000-0000A8030000}"/>
    <cellStyle name="_Forecast 04 FY01 before review_APAC Support Bookings - Jun03_Target Template" xfId="948" xr:uid="{00000000-0005-0000-0000-0000A9030000}"/>
    <cellStyle name="_Forecast 04 FY01 before review_APAC Support Bookings - Jun03_Target Template_Acquisition Schedules" xfId="949" xr:uid="{00000000-0005-0000-0000-0000AA030000}"/>
    <cellStyle name="_Forecast 04 FY01 before review_APAC Weekly Commit - FY04Q2W01" xfId="950" xr:uid="{00000000-0005-0000-0000-0000AB030000}"/>
    <cellStyle name="_Forecast 04 FY01 before review_APAC Weekly Commit - FY04Q2W01_Acquisition Schedules" xfId="951" xr:uid="{00000000-0005-0000-0000-0000AC030000}"/>
    <cellStyle name="_Forecast 04 FY01 before review_AS Variance Analysis_Aug07" xfId="952" xr:uid="{00000000-0005-0000-0000-0000AD030000}"/>
    <cellStyle name="_Forecast 04 FY01 before review_AS Variance Analysis_Aug07_Acquisition Schedules" xfId="953" xr:uid="{00000000-0005-0000-0000-0000AE030000}"/>
    <cellStyle name="_Forecast 04 FY01 before review_AS WD1 Flash Charts - Apr'05" xfId="954" xr:uid="{00000000-0005-0000-0000-0000AF030000}"/>
    <cellStyle name="_Forecast 04 FY01 before review_AS WD1 Flash Charts - Apr'05_Acquisition Schedules" xfId="955" xr:uid="{00000000-0005-0000-0000-0000B0030000}"/>
    <cellStyle name="_Forecast 04 FY01 before review_AS WD1 Flash Charts - May'05" xfId="956" xr:uid="{00000000-0005-0000-0000-0000B1030000}"/>
    <cellStyle name="_Forecast 04 FY01 before review_AS WD1 Flash Charts - May'05_Acquisition Schedules" xfId="957" xr:uid="{00000000-0005-0000-0000-0000B2030000}"/>
    <cellStyle name="_Forecast 04 FY01 before review_AS WD3 Flash Charts - Apr'05" xfId="958" xr:uid="{00000000-0005-0000-0000-0000B3030000}"/>
    <cellStyle name="_Forecast 04 FY01 before review_AS WD3 Flash Charts - Apr'05_Acquisition Schedules" xfId="959" xr:uid="{00000000-0005-0000-0000-0000B4030000}"/>
    <cellStyle name="_Forecast 04 FY01 before review_AS WD3 Flash Charts - Mar'05v1" xfId="960" xr:uid="{00000000-0005-0000-0000-0000B5030000}"/>
    <cellStyle name="_Forecast 04 FY01 before review_AS WD3 Flash Charts - Mar'05v1_Acquisition Schedules" xfId="961" xr:uid="{00000000-0005-0000-0000-0000B6030000}"/>
    <cellStyle name="_Forecast 04 FY01 before review_CA WD1 Flash Charts - Sep'05" xfId="962" xr:uid="{00000000-0005-0000-0000-0000B7030000}"/>
    <cellStyle name="_Forecast 04 FY01 before review_CA WD1 Flash Charts - Sep'05_Acquisition Schedules" xfId="963" xr:uid="{00000000-0005-0000-0000-0000B8030000}"/>
    <cellStyle name="_Forecast 04 FY01 before review_Forecast Accuracy &amp; Linearity" xfId="964" xr:uid="{00000000-0005-0000-0000-0000B9030000}"/>
    <cellStyle name="_Forecast 04 FY01 before review_Forecast Accuracy &amp; Linearity_Acquisition Schedules" xfId="965" xr:uid="{00000000-0005-0000-0000-0000BA030000}"/>
    <cellStyle name="_Forecast 04 FY01 before review_FY04 Korea Goaling" xfId="966" xr:uid="{00000000-0005-0000-0000-0000BB030000}"/>
    <cellStyle name="_Forecast 04 FY01 before review_FY04 Korea Goaling_Acquisition Schedules" xfId="967" xr:uid="{00000000-0005-0000-0000-0000BC030000}"/>
    <cellStyle name="_Forecast 04 FY01 before review_Q3'02 Ops Call_Feb'021  Korea" xfId="968" xr:uid="{00000000-0005-0000-0000-0000BD030000}"/>
    <cellStyle name="_Forecast 04 FY01 before review_Q3'02 Ops Call_Feb'021  Korea_Acquisition Schedules" xfId="969" xr:uid="{00000000-0005-0000-0000-0000BE030000}"/>
    <cellStyle name="_Forecast 04 FY01 before review_Q3'02 Ops Call_Feb'021  Korea_ANZ FY04 Goaling" xfId="970" xr:uid="{00000000-0005-0000-0000-0000BF030000}"/>
    <cellStyle name="_Forecast 04 FY01 before review_Q3'02 Ops Call_Feb'021  Korea_ANZ FY04 Goaling_Acquisition Schedules" xfId="971" xr:uid="{00000000-0005-0000-0000-0000C0030000}"/>
    <cellStyle name="_Forecast 04 FY01 before review_Q3'02 Ops Call_Feb'021  Korea_APAC AS Aug'05 WD3 Flash" xfId="972" xr:uid="{00000000-0005-0000-0000-0000C1030000}"/>
    <cellStyle name="_Forecast 04 FY01 before review_Q3'02 Ops Call_Feb'021  Korea_APAC AS Aug'05 WD3 Flash_Acquisition Schedules" xfId="973" xr:uid="{00000000-0005-0000-0000-0000C2030000}"/>
    <cellStyle name="_Forecast 04 FY01 before review_Q3'02 Ops Call_Feb'021  Korea_APAC Weekly Commit - FY04Q2W01" xfId="974" xr:uid="{00000000-0005-0000-0000-0000C3030000}"/>
    <cellStyle name="_Forecast 04 FY01 before review_Q3'02 Ops Call_Feb'021  Korea_APAC Weekly Commit - FY04Q2W01_Acquisition Schedules" xfId="975" xr:uid="{00000000-0005-0000-0000-0000C4030000}"/>
    <cellStyle name="_Forecast 04 FY01 before review_Q3'02 Ops Call_Feb'021  Korea_AS WD1 Flash Charts - Apr'05" xfId="976" xr:uid="{00000000-0005-0000-0000-0000C5030000}"/>
    <cellStyle name="_Forecast 04 FY01 before review_Q3'02 Ops Call_Feb'021  Korea_AS WD1 Flash Charts - Apr'05_Acquisition Schedules" xfId="977" xr:uid="{00000000-0005-0000-0000-0000C6030000}"/>
    <cellStyle name="_Forecast 04 FY01 before review_Q3'02 Ops Call_Feb'021  Korea_AS WD1 Flash Charts - May'05" xfId="978" xr:uid="{00000000-0005-0000-0000-0000C7030000}"/>
    <cellStyle name="_Forecast 04 FY01 before review_Q3'02 Ops Call_Feb'021  Korea_AS WD1 Flash Charts - May'05_Acquisition Schedules" xfId="979" xr:uid="{00000000-0005-0000-0000-0000C8030000}"/>
    <cellStyle name="_Forecast 04 FY01 before review_Q3'02 Ops Call_Feb'021  Korea_AS WD3 Flash Charts - Apr'05" xfId="980" xr:uid="{00000000-0005-0000-0000-0000C9030000}"/>
    <cellStyle name="_Forecast 04 FY01 before review_Q3'02 Ops Call_Feb'021  Korea_AS WD3 Flash Charts - Apr'05_Acquisition Schedules" xfId="981" xr:uid="{00000000-0005-0000-0000-0000CA030000}"/>
    <cellStyle name="_Forecast 04 FY01 before review_Q3'02 Ops Call_Feb'021  Korea_AS WD3 Flash Charts - Mar'05v1" xfId="982" xr:uid="{00000000-0005-0000-0000-0000CB030000}"/>
    <cellStyle name="_Forecast 04 FY01 before review_Q3'02 Ops Call_Feb'021  Korea_AS WD3 Flash Charts - Mar'05v1_Acquisition Schedules" xfId="983" xr:uid="{00000000-0005-0000-0000-0000CC030000}"/>
    <cellStyle name="_Forecast 04 FY01 before review_Q3'02 Ops Call_Feb'021  Korea_CA WD1 Flash Charts - Sep'05" xfId="984" xr:uid="{00000000-0005-0000-0000-0000CD030000}"/>
    <cellStyle name="_Forecast 04 FY01 before review_Q3'02 Ops Call_Feb'021  Korea_CA WD1 Flash Charts - Sep'05_Acquisition Schedules" xfId="985" xr:uid="{00000000-0005-0000-0000-0000CE030000}"/>
    <cellStyle name="_Forecast 04 FY01 before review_Q3'02 Ops Call_Feb'021  Korea_Forecast Accuracy &amp; Linearity" xfId="986" xr:uid="{00000000-0005-0000-0000-0000CF030000}"/>
    <cellStyle name="_Forecast 04 FY01 before review_Q3'02 Ops Call_Feb'021  Korea_Forecast Accuracy &amp; Linearity_Acquisition Schedules" xfId="987" xr:uid="{00000000-0005-0000-0000-0000D0030000}"/>
    <cellStyle name="_Forecast 04 FY01 before review_Q3'02 Ops Call_Feb'021  Korea_FY04 Korea Goaling" xfId="988" xr:uid="{00000000-0005-0000-0000-0000D1030000}"/>
    <cellStyle name="_Forecast 04 FY01 before review_Q3'02 Ops Call_Feb'021  Korea_FY04 Korea Goaling_Acquisition Schedules" xfId="989" xr:uid="{00000000-0005-0000-0000-0000D2030000}"/>
    <cellStyle name="_Forecast 04 FY01 before review_Q3'02 Ops Call_Feb'021  Korea_WD1APAC Summary-26-04-05 FY05 ------1" xfId="990" xr:uid="{00000000-0005-0000-0000-0000D3030000}"/>
    <cellStyle name="_Forecast 04 FY01 before review_Q3'02 Ops Call_Feb'021  Korea_WD1APAC Summary-26-04-05 FY05 ------1_Acquisition Schedules" xfId="991" xr:uid="{00000000-0005-0000-0000-0000D4030000}"/>
    <cellStyle name="_Forecast 04 FY01 before review_Target Template" xfId="992" xr:uid="{00000000-0005-0000-0000-0000D5030000}"/>
    <cellStyle name="_Forecast 04 FY01 before review_Target Template_Acquisition Schedules" xfId="993" xr:uid="{00000000-0005-0000-0000-0000D6030000}"/>
    <cellStyle name="_Forecast 04 FY01 before review_WD1APAC Summary-26-04-05 FY05 ------1" xfId="994" xr:uid="{00000000-0005-0000-0000-0000D7030000}"/>
    <cellStyle name="_Forecast 04 FY01 before review_WD1APAC Summary-26-04-05 FY05 ------1_Acquisition Schedules" xfId="995" xr:uid="{00000000-0005-0000-0000-0000D8030000}"/>
    <cellStyle name="_Forecast Accuracy &amp; Linearity" xfId="996" xr:uid="{00000000-0005-0000-0000-0000D9030000}"/>
    <cellStyle name="_Forecast Summary" xfId="997" xr:uid="{00000000-0005-0000-0000-0000DA030000}"/>
    <cellStyle name="_Forecast Summary 2" xfId="998" xr:uid="{00000000-0005-0000-0000-0000DB030000}"/>
    <cellStyle name="_FP&amp;A Consolidated Forecast Q4FY'07" xfId="999" xr:uid="{00000000-0005-0000-0000-0000DC030000}"/>
    <cellStyle name="_FP&amp;A Consolidated Forecast Q4FY'07 2" xfId="1000" xr:uid="{00000000-0005-0000-0000-0000DD030000}"/>
    <cellStyle name="_FP&amp;A Consolidated Forecast Q4FY'07 3" xfId="1001" xr:uid="{00000000-0005-0000-0000-0000DE030000}"/>
    <cellStyle name="_FP&amp;A Consolidated Forecast Q4FY'07 4" xfId="1002" xr:uid="{00000000-0005-0000-0000-0000DF030000}"/>
    <cellStyle name="_FP&amp;A Consolidated Forecast Q4FY'07 5" xfId="1003" xr:uid="{00000000-0005-0000-0000-0000E0030000}"/>
    <cellStyle name="_FP&amp;A Consolidated Forecast Q4FY'07 6" xfId="1004" xr:uid="{00000000-0005-0000-0000-0000E1030000}"/>
    <cellStyle name="_FP&amp;A Consolidated Forecast Q4FY'07 7" xfId="1005" xr:uid="{00000000-0005-0000-0000-0000E2030000}"/>
    <cellStyle name="_FP&amp;A Consolidated Forecast Q4FY'07 8" xfId="1006" xr:uid="{00000000-0005-0000-0000-0000E3030000}"/>
    <cellStyle name="_FY 07-08 Sales Plans - Final for Pat Belotti" xfId="1007" xr:uid="{00000000-0005-0000-0000-0000E4030000}"/>
    <cellStyle name="_FY02 APAC Goal(FINALv1)" xfId="1008" xr:uid="{00000000-0005-0000-0000-0000E5030000}"/>
    <cellStyle name="_FY02Plan Mkt Lob - Asia all - consol FINAL - CA1" xfId="1009" xr:uid="{00000000-0005-0000-0000-0000E6030000}"/>
    <cellStyle name="_FY02Plan Mkt Lob - Asia all - consol FINAL - CA1_Acquisition Schedules" xfId="1010" xr:uid="{00000000-0005-0000-0000-0000E7030000}"/>
    <cellStyle name="_FY02Plan Mkt Lob - Asia all - consol FINAL - CA1_APAC AS Aug'05 WD3 Flash" xfId="1011" xr:uid="{00000000-0005-0000-0000-0000E8030000}"/>
    <cellStyle name="_FY02Plan Mkt Lob - Asia all - consol FINAL - CA1_APAC AS Aug'05 WD3 Flash_Acquisition Schedules" xfId="1012" xr:uid="{00000000-0005-0000-0000-0000E9030000}"/>
    <cellStyle name="_FY02Plan Mkt Lob - Asia all - consol FINAL - CA1_APAC AS Oct'06 WD3 Flash" xfId="1013" xr:uid="{00000000-0005-0000-0000-0000EA030000}"/>
    <cellStyle name="_FY02Plan Mkt Lob - Asia all - consol FINAL - CA1_APAC AS Oct'06 WD3 Flash_Acquisition Schedules" xfId="1014" xr:uid="{00000000-0005-0000-0000-0000EB030000}"/>
    <cellStyle name="_FY02Plan Mkt Lob - Asia all - consol FINAL - CA1_APAC Support Bookings - Jun03" xfId="1015" xr:uid="{00000000-0005-0000-0000-0000EC030000}"/>
    <cellStyle name="_FY02Plan Mkt Lob - Asia all - consol FINAL - CA1_APAC Support Bookings - Jun03_Acquisition Schedules" xfId="1016" xr:uid="{00000000-0005-0000-0000-0000ED030000}"/>
    <cellStyle name="_FY02Plan Mkt Lob - Asia all - consol FINAL - CA1_APAC Support Bookings - Jun03_APAC AS Aug'05 WD3 Flash" xfId="1017" xr:uid="{00000000-0005-0000-0000-0000EE030000}"/>
    <cellStyle name="_FY02Plan Mkt Lob - Asia all - consol FINAL - CA1_APAC Support Bookings - Jun03_APAC AS Aug'05 WD3 Flash_Acquisition Schedules" xfId="1018" xr:uid="{00000000-0005-0000-0000-0000EF030000}"/>
    <cellStyle name="_FY02Plan Mkt Lob - Asia all - consol FINAL - CA1_APAC Support Bookings - Jun03_AS Variance Analysis_Aug07" xfId="1019" xr:uid="{00000000-0005-0000-0000-0000F0030000}"/>
    <cellStyle name="_FY02Plan Mkt Lob - Asia all - consol FINAL - CA1_APAC Support Bookings - Jun03_AS Variance Analysis_Aug07_Acquisition Schedules" xfId="1020" xr:uid="{00000000-0005-0000-0000-0000F1030000}"/>
    <cellStyle name="_FY02Plan Mkt Lob - Asia all - consol FINAL - CA1_APAC Support Bookings - Jun03_AS WD1 Flash Charts - Apr'05" xfId="1021" xr:uid="{00000000-0005-0000-0000-0000F2030000}"/>
    <cellStyle name="_FY02Plan Mkt Lob - Asia all - consol FINAL - CA1_APAC Support Bookings - Jun03_AS WD1 Flash Charts - Apr'05_Acquisition Schedules" xfId="1022" xr:uid="{00000000-0005-0000-0000-0000F3030000}"/>
    <cellStyle name="_FY02Plan Mkt Lob - Asia all - consol FINAL - CA1_APAC Support Bookings - Jun03_AS WD1 Flash Charts - May'05" xfId="1023" xr:uid="{00000000-0005-0000-0000-0000F4030000}"/>
    <cellStyle name="_FY02Plan Mkt Lob - Asia all - consol FINAL - CA1_APAC Support Bookings - Jun03_AS WD1 Flash Charts - May'05_Acquisition Schedules" xfId="1024" xr:uid="{00000000-0005-0000-0000-0000F5030000}"/>
    <cellStyle name="_FY02Plan Mkt Lob - Asia all - consol FINAL - CA1_APAC Support Bookings - Jun03_AS WD3 Flash Charts - Apr'05" xfId="1025" xr:uid="{00000000-0005-0000-0000-0000F6030000}"/>
    <cellStyle name="_FY02Plan Mkt Lob - Asia all - consol FINAL - CA1_APAC Support Bookings - Jun03_AS WD3 Flash Charts - Apr'05_Acquisition Schedules" xfId="1026" xr:uid="{00000000-0005-0000-0000-0000F7030000}"/>
    <cellStyle name="_FY02Plan Mkt Lob - Asia all - consol FINAL - CA1_APAC Support Bookings - Jun03_AS WD3 Flash Charts - Mar'05v1" xfId="1027" xr:uid="{00000000-0005-0000-0000-0000F8030000}"/>
    <cellStyle name="_FY02Plan Mkt Lob - Asia all - consol FINAL - CA1_APAC Support Bookings - Jun03_AS WD3 Flash Charts - Mar'05v1_Acquisition Schedules" xfId="1028" xr:uid="{00000000-0005-0000-0000-0000F9030000}"/>
    <cellStyle name="_FY02Plan Mkt Lob - Asia all - consol FINAL - CA1_APAC Support Bookings - Jun03_CA WD1 Flash Charts - Sep'05" xfId="1029" xr:uid="{00000000-0005-0000-0000-0000FA030000}"/>
    <cellStyle name="_FY02Plan Mkt Lob - Asia all - consol FINAL - CA1_APAC Support Bookings - Jun03_CA WD1 Flash Charts - Sep'05_Acquisition Schedules" xfId="1030" xr:uid="{00000000-0005-0000-0000-0000FB030000}"/>
    <cellStyle name="_FY02Plan Mkt Lob - Asia all - consol FINAL - CA1_APAC Support Bookings - Jun03_Target Template" xfId="1031" xr:uid="{00000000-0005-0000-0000-0000FC030000}"/>
    <cellStyle name="_FY02Plan Mkt Lob - Asia all - consol FINAL - CA1_APAC Support Bookings - Jun03_Target Template_Acquisition Schedules" xfId="1032" xr:uid="{00000000-0005-0000-0000-0000FD030000}"/>
    <cellStyle name="_FY02Plan Mkt Lob - Asia all - consol FINAL - CA1_APAC Weekly Commit - FY04Q2W01" xfId="1033" xr:uid="{00000000-0005-0000-0000-0000FE030000}"/>
    <cellStyle name="_FY02Plan Mkt Lob - Asia all - consol FINAL - CA1_APAC Weekly Commit - FY04Q2W01_Acquisition Schedules" xfId="1034" xr:uid="{00000000-0005-0000-0000-0000FF030000}"/>
    <cellStyle name="_FY02Plan Mkt Lob - Asia all - consol FINAL - CA1_AS Variance Analysis_Aug07" xfId="1035" xr:uid="{00000000-0005-0000-0000-000000040000}"/>
    <cellStyle name="_FY02Plan Mkt Lob - Asia all - consol FINAL - CA1_AS Variance Analysis_Aug07_Acquisition Schedules" xfId="1036" xr:uid="{00000000-0005-0000-0000-000001040000}"/>
    <cellStyle name="_FY02Plan Mkt Lob - Asia all - consol FINAL - CA1_AS WD1 Flash Charts - Apr'05" xfId="1037" xr:uid="{00000000-0005-0000-0000-000002040000}"/>
    <cellStyle name="_FY02Plan Mkt Lob - Asia all - consol FINAL - CA1_AS WD1 Flash Charts - Apr'05_Acquisition Schedules" xfId="1038" xr:uid="{00000000-0005-0000-0000-000003040000}"/>
    <cellStyle name="_FY02Plan Mkt Lob - Asia all - consol FINAL - CA1_AS WD1 Flash Charts - May'05" xfId="1039" xr:uid="{00000000-0005-0000-0000-000004040000}"/>
    <cellStyle name="_FY02Plan Mkt Lob - Asia all - consol FINAL - CA1_AS WD1 Flash Charts - May'05_Acquisition Schedules" xfId="1040" xr:uid="{00000000-0005-0000-0000-000005040000}"/>
    <cellStyle name="_FY02Plan Mkt Lob - Asia all - consol FINAL - CA1_AS WD3 Flash Charts - Apr'05" xfId="1041" xr:uid="{00000000-0005-0000-0000-000006040000}"/>
    <cellStyle name="_FY02Plan Mkt Lob - Asia all - consol FINAL - CA1_AS WD3 Flash Charts - Apr'05_Acquisition Schedules" xfId="1042" xr:uid="{00000000-0005-0000-0000-000007040000}"/>
    <cellStyle name="_FY02Plan Mkt Lob - Asia all - consol FINAL - CA1_AS WD3 Flash Charts - Mar'05v1" xfId="1043" xr:uid="{00000000-0005-0000-0000-000008040000}"/>
    <cellStyle name="_FY02Plan Mkt Lob - Asia all - consol FINAL - CA1_AS WD3 Flash Charts - Mar'05v1_Acquisition Schedules" xfId="1044" xr:uid="{00000000-0005-0000-0000-000009040000}"/>
    <cellStyle name="_FY02Plan Mkt Lob - Asia all - consol FINAL - CA1_CA WD1 Flash Charts - Sep'05" xfId="1045" xr:uid="{00000000-0005-0000-0000-00000A040000}"/>
    <cellStyle name="_FY02Plan Mkt Lob - Asia all - consol FINAL - CA1_CA WD1 Flash Charts - Sep'05_Acquisition Schedules" xfId="1046" xr:uid="{00000000-0005-0000-0000-00000B040000}"/>
    <cellStyle name="_FY02Plan Mkt Lob - Asia all - consol FINAL - CA1_Forecast Accuracy &amp; Linearity" xfId="1047" xr:uid="{00000000-0005-0000-0000-00000C040000}"/>
    <cellStyle name="_FY02Plan Mkt Lob - Asia all - consol FINAL - CA1_Forecast Accuracy &amp; Linearity_Acquisition Schedules" xfId="1048" xr:uid="{00000000-0005-0000-0000-00000D040000}"/>
    <cellStyle name="_FY02Plan Mkt Lob - Asia all - consol FINAL - CA1_FY04 Korea Goaling" xfId="1049" xr:uid="{00000000-0005-0000-0000-00000E040000}"/>
    <cellStyle name="_FY02Plan Mkt Lob - Asia all - consol FINAL - CA1_FY04 Korea Goaling_Acquisition Schedules" xfId="1050" xr:uid="{00000000-0005-0000-0000-00000F040000}"/>
    <cellStyle name="_FY02Plan Mkt Lob - Asia all - consol FINAL - CA1_Q3'02 Ops Call_Feb'021  Korea" xfId="1051" xr:uid="{00000000-0005-0000-0000-000010040000}"/>
    <cellStyle name="_FY02Plan Mkt Lob - Asia all - consol FINAL - CA1_Q3'02 Ops Call_Feb'021  Korea_Acquisition Schedules" xfId="1052" xr:uid="{00000000-0005-0000-0000-000011040000}"/>
    <cellStyle name="_FY02Plan Mkt Lob - Asia all - consol FINAL - CA1_Q3'02 Ops Call_Feb'021  Korea_ANZ FY04 Goaling" xfId="1053" xr:uid="{00000000-0005-0000-0000-000012040000}"/>
    <cellStyle name="_FY02Plan Mkt Lob - Asia all - consol FINAL - CA1_Q3'02 Ops Call_Feb'021  Korea_ANZ FY04 Goaling_Acquisition Schedules" xfId="1054" xr:uid="{00000000-0005-0000-0000-000013040000}"/>
    <cellStyle name="_FY02Plan Mkt Lob - Asia all - consol FINAL - CA1_Q3'02 Ops Call_Feb'021  Korea_APAC AS Aug'05 WD3 Flash" xfId="1055" xr:uid="{00000000-0005-0000-0000-000014040000}"/>
    <cellStyle name="_FY02Plan Mkt Lob - Asia all - consol FINAL - CA1_Q3'02 Ops Call_Feb'021  Korea_APAC AS Aug'05 WD3 Flash_Acquisition Schedules" xfId="1056" xr:uid="{00000000-0005-0000-0000-000015040000}"/>
    <cellStyle name="_FY02Plan Mkt Lob - Asia all - consol FINAL - CA1_Q3'02 Ops Call_Feb'021  Korea_APAC Weekly Commit - FY04Q2W01" xfId="1057" xr:uid="{00000000-0005-0000-0000-000016040000}"/>
    <cellStyle name="_FY02Plan Mkt Lob - Asia all - consol FINAL - CA1_Q3'02 Ops Call_Feb'021  Korea_APAC Weekly Commit - FY04Q2W01_Acquisition Schedules" xfId="1058" xr:uid="{00000000-0005-0000-0000-000017040000}"/>
    <cellStyle name="_FY02Plan Mkt Lob - Asia all - consol FINAL - CA1_Q3'02 Ops Call_Feb'021  Korea_AS WD1 Flash Charts - Apr'05" xfId="1059" xr:uid="{00000000-0005-0000-0000-000018040000}"/>
    <cellStyle name="_FY02Plan Mkt Lob - Asia all - consol FINAL - CA1_Q3'02 Ops Call_Feb'021  Korea_AS WD1 Flash Charts - Apr'05_Acquisition Schedules" xfId="1060" xr:uid="{00000000-0005-0000-0000-000019040000}"/>
    <cellStyle name="_FY02Plan Mkt Lob - Asia all - consol FINAL - CA1_Q3'02 Ops Call_Feb'021  Korea_AS WD1 Flash Charts - May'05" xfId="1061" xr:uid="{00000000-0005-0000-0000-00001A040000}"/>
    <cellStyle name="_FY02Plan Mkt Lob - Asia all - consol FINAL - CA1_Q3'02 Ops Call_Feb'021  Korea_AS WD1 Flash Charts - May'05_Acquisition Schedules" xfId="1062" xr:uid="{00000000-0005-0000-0000-00001B040000}"/>
    <cellStyle name="_FY02Plan Mkt Lob - Asia all - consol FINAL - CA1_Q3'02 Ops Call_Feb'021  Korea_AS WD3 Flash Charts - Apr'05" xfId="1063" xr:uid="{00000000-0005-0000-0000-00001C040000}"/>
    <cellStyle name="_FY02Plan Mkt Lob - Asia all - consol FINAL - CA1_Q3'02 Ops Call_Feb'021  Korea_AS WD3 Flash Charts - Apr'05_Acquisition Schedules" xfId="1064" xr:uid="{00000000-0005-0000-0000-00001D040000}"/>
    <cellStyle name="_FY02Plan Mkt Lob - Asia all - consol FINAL - CA1_Q3'02 Ops Call_Feb'021  Korea_AS WD3 Flash Charts - Mar'05v1" xfId="1065" xr:uid="{00000000-0005-0000-0000-00001E040000}"/>
    <cellStyle name="_FY02Plan Mkt Lob - Asia all - consol FINAL - CA1_Q3'02 Ops Call_Feb'021  Korea_AS WD3 Flash Charts - Mar'05v1_Acquisition Schedules" xfId="1066" xr:uid="{00000000-0005-0000-0000-00001F040000}"/>
    <cellStyle name="_FY02Plan Mkt Lob - Asia all - consol FINAL - CA1_Q3'02 Ops Call_Feb'021  Korea_CA WD1 Flash Charts - Sep'05" xfId="1067" xr:uid="{00000000-0005-0000-0000-000020040000}"/>
    <cellStyle name="_FY02Plan Mkt Lob - Asia all - consol FINAL - CA1_Q3'02 Ops Call_Feb'021  Korea_CA WD1 Flash Charts - Sep'05_Acquisition Schedules" xfId="1068" xr:uid="{00000000-0005-0000-0000-000021040000}"/>
    <cellStyle name="_FY02Plan Mkt Lob - Asia all - consol FINAL - CA1_Q3'02 Ops Call_Feb'021  Korea_Forecast Accuracy &amp; Linearity" xfId="1069" xr:uid="{00000000-0005-0000-0000-000022040000}"/>
    <cellStyle name="_FY02Plan Mkt Lob - Asia all - consol FINAL - CA1_Q3'02 Ops Call_Feb'021  Korea_Forecast Accuracy &amp; Linearity_Acquisition Schedules" xfId="1070" xr:uid="{00000000-0005-0000-0000-000023040000}"/>
    <cellStyle name="_FY02Plan Mkt Lob - Asia all - consol FINAL - CA1_Q3'02 Ops Call_Feb'021  Korea_FY04 Korea Goaling" xfId="1071" xr:uid="{00000000-0005-0000-0000-000024040000}"/>
    <cellStyle name="_FY02Plan Mkt Lob - Asia all - consol FINAL - CA1_Q3'02 Ops Call_Feb'021  Korea_FY04 Korea Goaling_Acquisition Schedules" xfId="1072" xr:uid="{00000000-0005-0000-0000-000025040000}"/>
    <cellStyle name="_FY02Plan Mkt Lob - Asia all - consol FINAL - CA1_Q3'02 Ops Call_Feb'021  Korea_WD1APAC Summary-26-04-05 FY05 ------1" xfId="1073" xr:uid="{00000000-0005-0000-0000-000026040000}"/>
    <cellStyle name="_FY02Plan Mkt Lob - Asia all - consol FINAL - CA1_Q3'02 Ops Call_Feb'021  Korea_WD1APAC Summary-26-04-05 FY05 ------1_Acquisition Schedules" xfId="1074" xr:uid="{00000000-0005-0000-0000-000027040000}"/>
    <cellStyle name="_FY02Plan Mkt Lob - Asia all - consol FINAL - CA1_Target Template" xfId="1075" xr:uid="{00000000-0005-0000-0000-000028040000}"/>
    <cellStyle name="_FY02Plan Mkt Lob - Asia all - consol FINAL - CA1_Target Template_Acquisition Schedules" xfId="1076" xr:uid="{00000000-0005-0000-0000-000029040000}"/>
    <cellStyle name="_FY02Plan Mkt Lob - Asia all - consol FINAL - CA1_WD1APAC Summary-26-04-05 FY05 ------1" xfId="1077" xr:uid="{00000000-0005-0000-0000-00002A040000}"/>
    <cellStyle name="_FY02Plan Mkt Lob - Asia all - consol FINAL - CA1_WD1APAC Summary-26-04-05 FY05 ------1_Acquisition Schedules" xfId="1078" xr:uid="{00000000-0005-0000-0000-00002B040000}"/>
    <cellStyle name="_FY03Model0619" xfId="1079" xr:uid="{00000000-0005-0000-0000-00002C040000}"/>
    <cellStyle name="_FY03Model0619 2" xfId="1080" xr:uid="{00000000-0005-0000-0000-00002D040000}"/>
    <cellStyle name="_FY03Model0619 3" xfId="1081" xr:uid="{00000000-0005-0000-0000-00002E040000}"/>
    <cellStyle name="_FY03Model0619 4" xfId="1082" xr:uid="{00000000-0005-0000-0000-00002F040000}"/>
    <cellStyle name="_FY03Model0619 5" xfId="1083" xr:uid="{00000000-0005-0000-0000-000030040000}"/>
    <cellStyle name="_FY03Model0619 6" xfId="1084" xr:uid="{00000000-0005-0000-0000-000031040000}"/>
    <cellStyle name="_FY03Model0619 7" xfId="1085" xr:uid="{00000000-0005-0000-0000-000032040000}"/>
    <cellStyle name="_FY03Model0619 8" xfId="1086" xr:uid="{00000000-0005-0000-0000-000033040000}"/>
    <cellStyle name="_FY03Model0619_Acquisition Schedules" xfId="1087" xr:uid="{00000000-0005-0000-0000-000034040000}"/>
    <cellStyle name="_FY04 goal template - CA Canada" xfId="1088" xr:uid="{00000000-0005-0000-0000-000035040000}"/>
    <cellStyle name="_FY04 goal template - CA Canada_Acquisition Schedules" xfId="1089" xr:uid="{00000000-0005-0000-0000-000036040000}"/>
    <cellStyle name="_FY04 Plan Book" xfId="1090" xr:uid="{00000000-0005-0000-0000-000037040000}"/>
    <cellStyle name="_FY04 Plan REVISED-FINAL from Elisa Aug.'03" xfId="1091" xr:uid="{00000000-0005-0000-0000-000038040000}"/>
    <cellStyle name="_FY04 Plan REVISED-FINAL from Elisa Aug.'03_Acquisition Schedules" xfId="1092" xr:uid="{00000000-0005-0000-0000-000039040000}"/>
    <cellStyle name="_FY04 Q1 EIS Bookings AES_Match LT Report_Week 3" xfId="1093" xr:uid="{00000000-0005-0000-0000-00003A040000}"/>
    <cellStyle name="_FY04 Q1 EIS Bookings AES_Match LT Report_Week 3_Acquisition Schedules" xfId="1094" xr:uid="{00000000-0005-0000-0000-00003B040000}"/>
    <cellStyle name="_FY04 YTD Bookings Summary -AUG wk2 - Q1" xfId="1095" xr:uid="{00000000-0005-0000-0000-00003C040000}"/>
    <cellStyle name="_FY04 YTD Bookings Summary -AUG wk2 - Q1_Acquisition Schedules" xfId="1096" xr:uid="{00000000-0005-0000-0000-00003D040000}"/>
    <cellStyle name="_FY04 YTD Bookings Summary -AUG wk3 - Q1" xfId="1097" xr:uid="{00000000-0005-0000-0000-00003E040000}"/>
    <cellStyle name="_FY04 YTD Bookings Summary -AUG wk3 - Q1_Acquisition Schedules" xfId="1098" xr:uid="{00000000-0005-0000-0000-00003F040000}"/>
    <cellStyle name="_FY04_YTD_Bookings_Summary_JULY_wk12_Q4" xfId="1099" xr:uid="{00000000-0005-0000-0000-000040040000}"/>
    <cellStyle name="_FY04_YTD_Bookings_Summary_JULY_wk12_Q4_Acquisition Schedules" xfId="1100" xr:uid="{00000000-0005-0000-0000-000041040000}"/>
    <cellStyle name="_FY'04+FY'05 -" xfId="1101" xr:uid="{00000000-0005-0000-0000-000042040000}"/>
    <cellStyle name="_FY05 AA - Risk Buys (to Dao 042005)" xfId="1102" xr:uid="{00000000-0005-0000-0000-000043040000}"/>
    <cellStyle name="_FY05 AA - Risk Buys (to Dao 072605) (2)" xfId="1103" xr:uid="{00000000-0005-0000-0000-000044040000}"/>
    <cellStyle name="_FY05 AA - Risk Buys2_Janice Griffin" xfId="1104" xr:uid="{00000000-0005-0000-0000-000045040000}"/>
    <cellStyle name="_FY05 AA - Risk Buys3" xfId="1105" xr:uid="{00000000-0005-0000-0000-000046040000}"/>
    <cellStyle name="_FY'05 Plan_rev3rdpass" xfId="1106" xr:uid="{00000000-0005-0000-0000-000047040000}"/>
    <cellStyle name="_FY'05 Plan_rev3rdpass_Acquisition Schedules" xfId="1107" xr:uid="{00000000-0005-0000-0000-000048040000}"/>
    <cellStyle name="_FY05_YTD_Bookings_Summary_AUG_wk3_Q1 " xfId="1108" xr:uid="{00000000-0005-0000-0000-000049040000}"/>
    <cellStyle name="_FY05_YTD_Bookings_Summary_AUG_wk3_Q1 _Acquisition Schedules" xfId="1109" xr:uid="{00000000-0005-0000-0000-00004A040000}"/>
    <cellStyle name="_FY05_YTD_Bookings_Summary_SEPT_wk3_Q1 " xfId="1110" xr:uid="{00000000-0005-0000-0000-00004B040000}"/>
    <cellStyle name="_FY05_YTD_Bookings_Summary_SEPT_wk3_Q1 _Acquisition Schedules" xfId="1111" xr:uid="{00000000-0005-0000-0000-00004C040000}"/>
    <cellStyle name="_FY06 AA - Risk Buys-March" xfId="1112" xr:uid="{00000000-0005-0000-0000-00004D040000}"/>
    <cellStyle name="_FY'06 Service Bookings Plan (for Quan)" xfId="1113" xr:uid="{00000000-0005-0000-0000-00004E040000}"/>
    <cellStyle name="_FY'06 Service Bookings Plan (for Quan)_Acquisition Schedules" xfId="1114" xr:uid="{00000000-0005-0000-0000-00004F040000}"/>
    <cellStyle name="_FY'07 Plan vs forecast 01-04-07" xfId="1115" xr:uid="{00000000-0005-0000-0000-000050040000}"/>
    <cellStyle name="_FY'07 Plan vs forecast 01-04-07 2" xfId="1116" xr:uid="{00000000-0005-0000-0000-000051040000}"/>
    <cellStyle name="_FY'07 Plan vs forecast 01-04-07 3" xfId="1117" xr:uid="{00000000-0005-0000-0000-000052040000}"/>
    <cellStyle name="_FY'07 Plan vs forecast 01-04-07 4" xfId="1118" xr:uid="{00000000-0005-0000-0000-000053040000}"/>
    <cellStyle name="_FY'07 Plan vs forecast 01-04-07 5" xfId="1119" xr:uid="{00000000-0005-0000-0000-000054040000}"/>
    <cellStyle name="_FY'07 Plan vs forecast 01-04-07 6" xfId="1120" xr:uid="{00000000-0005-0000-0000-000055040000}"/>
    <cellStyle name="_FY'07 Plan vs forecast 01-04-07 7" xfId="1121" xr:uid="{00000000-0005-0000-0000-000056040000}"/>
    <cellStyle name="_FY'07 Plan vs forecast 01-04-07 8" xfId="1122" xr:uid="{00000000-0005-0000-0000-000057040000}"/>
    <cellStyle name="_FY07REVIEWPACKAGEFORJIM" xfId="1123" xr:uid="{00000000-0005-0000-0000-000058040000}"/>
    <cellStyle name="_FY07REVIEWPACKAGEFORJIM 2" xfId="1124" xr:uid="{00000000-0005-0000-0000-000059040000}"/>
    <cellStyle name="_FY07REVIEWPACKAGEFORJIM 3" xfId="1125" xr:uid="{00000000-0005-0000-0000-00005A040000}"/>
    <cellStyle name="_FY07REVIEWPACKAGEFORJIM 4" xfId="1126" xr:uid="{00000000-0005-0000-0000-00005B040000}"/>
    <cellStyle name="_FY07REVIEWPACKAGEFORJIM 5" xfId="1127" xr:uid="{00000000-0005-0000-0000-00005C040000}"/>
    <cellStyle name="_FY07REVIEWPACKAGEFORJIM 6" xfId="1128" xr:uid="{00000000-0005-0000-0000-00005D040000}"/>
    <cellStyle name="_FY07REVIEWPACKAGEFORJIM 7" xfId="1129" xr:uid="{00000000-0005-0000-0000-00005E040000}"/>
    <cellStyle name="_FY07REVIEWPACKAGEFORJIM 8" xfId="1130" xr:uid="{00000000-0005-0000-0000-00005F040000}"/>
    <cellStyle name="_FY08 fist pass" xfId="1131" xr:uid="{00000000-0005-0000-0000-000060040000}"/>
    <cellStyle name="_FY08 fist pass 2" xfId="1132" xr:uid="{00000000-0005-0000-0000-000061040000}"/>
    <cellStyle name="_FY08 fist pass 3" xfId="1133" xr:uid="{00000000-0005-0000-0000-000062040000}"/>
    <cellStyle name="_FY08 fist pass 4" xfId="1134" xr:uid="{00000000-0005-0000-0000-000063040000}"/>
    <cellStyle name="_FY08 fist pass 5" xfId="1135" xr:uid="{00000000-0005-0000-0000-000064040000}"/>
    <cellStyle name="_FY08 fist pass 6" xfId="1136" xr:uid="{00000000-0005-0000-0000-000065040000}"/>
    <cellStyle name="_FY08 fist pass 7" xfId="1137" xr:uid="{00000000-0005-0000-0000-000066040000}"/>
    <cellStyle name="_FY08 Modeling (2)" xfId="1138" xr:uid="{00000000-0005-0000-0000-000067040000}"/>
    <cellStyle name="_FY08 Modeling (2) 2" xfId="1139" xr:uid="{00000000-0005-0000-0000-000068040000}"/>
    <cellStyle name="_FY08 Modeling (2) 3" xfId="1140" xr:uid="{00000000-0005-0000-0000-000069040000}"/>
    <cellStyle name="_FY08 Modeling (2) 4" xfId="1141" xr:uid="{00000000-0005-0000-0000-00006A040000}"/>
    <cellStyle name="_FY08 Modeling (2) 5" xfId="1142" xr:uid="{00000000-0005-0000-0000-00006B040000}"/>
    <cellStyle name="_FY08 Modeling (2) 6" xfId="1143" xr:uid="{00000000-0005-0000-0000-00006C040000}"/>
    <cellStyle name="_FY08 Modeling (2) 7" xfId="1144" xr:uid="{00000000-0005-0000-0000-00006D040000}"/>
    <cellStyle name="_FY08-09 IP Budget Q2 v1" xfId="1145" xr:uid="{00000000-0005-0000-0000-00006E040000}"/>
    <cellStyle name="_GAAP GM$" xfId="1146" xr:uid="{00000000-0005-0000-0000-00006F040000}"/>
    <cellStyle name="_Gartner - Misc Market data" xfId="1147" xr:uid="{00000000-0005-0000-0000-000070040000}"/>
    <cellStyle name="_Ginseng Analysis Final - Jan 29, 2004" xfId="1148" xr:uid="{00000000-0005-0000-0000-000071040000}"/>
    <cellStyle name="_GM Trend" xfId="1149" xr:uid="{00000000-0005-0000-0000-000072040000}"/>
    <cellStyle name="_GM$ FebvsCommit" xfId="1150" xr:uid="{00000000-0005-0000-0000-000073040000}"/>
    <cellStyle name="_GM$ FebvsNov" xfId="1151" xr:uid="{00000000-0005-0000-0000-000074040000}"/>
    <cellStyle name="_GM$ May Act vs. Aug Act" xfId="1152" xr:uid="{00000000-0005-0000-0000-000075040000}"/>
    <cellStyle name="_GM$ Q207 Vs Q206 Actuals YTD" xfId="1153" xr:uid="{00000000-0005-0000-0000-000076040000}"/>
    <cellStyle name="_GM$ Q3OQ2" xfId="1154" xr:uid="{00000000-0005-0000-0000-000077040000}"/>
    <cellStyle name="_Goaling update 2.09Ire1" xfId="1155" xr:uid="{00000000-0005-0000-0000-000078040000}"/>
    <cellStyle name="_goaling update 9th sept" xfId="1156" xr:uid="{00000000-0005-0000-0000-000079040000}"/>
    <cellStyle name="_Greater China FY02 Goal-v21" xfId="1157" xr:uid="{00000000-0005-0000-0000-00007A040000}"/>
    <cellStyle name="_GSR Jun FY07 SPA Platform Breakdown" xfId="1158" xr:uid="{00000000-0005-0000-0000-00007B040000}"/>
    <cellStyle name="_GSR Jun FY07 SPA Platform Breakdown 2" xfId="1159" xr:uid="{00000000-0005-0000-0000-00007C040000}"/>
    <cellStyle name="_GSR Spa v Platform Breakdown Jul07" xfId="1160" xr:uid="{00000000-0005-0000-0000-00007D040000}"/>
    <cellStyle name="_GSR Spa v Platform Breakdown Jul07 2" xfId="1161" xr:uid="{00000000-0005-0000-0000-00007E040000}"/>
    <cellStyle name="_Guiding Assumptions" xfId="1162" xr:uid="{00000000-0005-0000-0000-00007F040000}"/>
    <cellStyle name="_HARGROVE FY05 Expenses-FY05 Q4 MAY" xfId="1163" xr:uid="{00000000-0005-0000-0000-000080040000}"/>
    <cellStyle name="_HARGROVE FY05 Expenses-FY05 Q4 MAY_Acquisition Schedules" xfId="1164" xr:uid="{00000000-0005-0000-0000-000081040000}"/>
    <cellStyle name="_Heading" xfId="1165" xr:uid="{00000000-0005-0000-0000-000082040000}"/>
    <cellStyle name="_Heading_Financials_v2" xfId="1166" xr:uid="{00000000-0005-0000-0000-000083040000}"/>
    <cellStyle name="_Heading_Financials_v2_Book1 (3)" xfId="1167" xr:uid="{00000000-0005-0000-0000-000084040000}"/>
    <cellStyle name="_Highlight" xfId="1168" xr:uid="{00000000-0005-0000-0000-000085040000}"/>
    <cellStyle name="_i2 comparison_013007 to 010407" xfId="1169" xr:uid="{00000000-0005-0000-0000-000086040000}"/>
    <cellStyle name="_i2 comparison_013007 to 010407 2" xfId="1170" xr:uid="{00000000-0005-0000-0000-000087040000}"/>
    <cellStyle name="_Input Sheet" xfId="1171" xr:uid="{00000000-0005-0000-0000-000088040000}"/>
    <cellStyle name="_Input Sheet_Acquisition Schedules" xfId="1172" xr:uid="{00000000-0005-0000-0000-000089040000}"/>
    <cellStyle name="_Inv summary template for Linksys" xfId="1173" xr:uid="{00000000-0005-0000-0000-00008A040000}"/>
    <cellStyle name="_Inventory schedule for December Cisco Mtg" xfId="1174" xr:uid="{00000000-0005-0000-0000-00008B040000}"/>
    <cellStyle name="_Inventory schedule for December Cisco Mtg 2" xfId="1175" xr:uid="{00000000-0005-0000-0000-00008C040000}"/>
    <cellStyle name="_IP STB Report 03.26.07" xfId="1176" xr:uid="{00000000-0005-0000-0000-00008D040000}"/>
    <cellStyle name="_IP STB Report 03.26.07 2" xfId="1177" xr:uid="{00000000-0005-0000-0000-00008E040000}"/>
    <cellStyle name="_IP STB Report 12.21.07 values" xfId="1178" xr:uid="{00000000-0005-0000-0000-00008F040000}"/>
    <cellStyle name="_IP STB Report 12.21.07 values 2" xfId="1179" xr:uid="{00000000-0005-0000-0000-000090040000}"/>
    <cellStyle name="_IP STB Report 5.29.07" xfId="1180" xr:uid="{00000000-0005-0000-0000-000091040000}"/>
    <cellStyle name="_IP STB Report 5.29.07 2" xfId="1181" xr:uid="{00000000-0005-0000-0000-000092040000}"/>
    <cellStyle name="_IP STB Report 6.25.07" xfId="1182" xr:uid="{00000000-0005-0000-0000-000093040000}"/>
    <cellStyle name="_IP STB Report 6.25.07 2" xfId="1183" xr:uid="{00000000-0005-0000-0000-000094040000}"/>
    <cellStyle name="_IP STB Report Final Q2'08 values" xfId="1184" xr:uid="{00000000-0005-0000-0000-000095040000}"/>
    <cellStyle name="_IP STB Report Final Q2'08 values 2" xfId="1185" xr:uid="{00000000-0005-0000-0000-000096040000}"/>
    <cellStyle name="_IP STB REPORT FINAL Q3'07" xfId="1186" xr:uid="{00000000-0005-0000-0000-000097040000}"/>
    <cellStyle name="_IP STB REPORT FINAL Q3'07 2" xfId="1187" xr:uid="{00000000-0005-0000-0000-000098040000}"/>
    <cellStyle name="_IP STB Report Q1'08 9.24.07 values" xfId="1188" xr:uid="{00000000-0005-0000-0000-000099040000}"/>
    <cellStyle name="_IP STB Report Q1'08 9.24.07 values 2" xfId="1189" xr:uid="{00000000-0005-0000-0000-00009A040000}"/>
    <cellStyle name="_IP STB Report Q1'08 FINAL values1" xfId="1190" xr:uid="{00000000-0005-0000-0000-00009B040000}"/>
    <cellStyle name="_IP STB Report Q1'08 FINAL values1 2" xfId="1191" xr:uid="{00000000-0005-0000-0000-00009C040000}"/>
    <cellStyle name="_IP STB Report Q1'08 values 8.27.07" xfId="1192" xr:uid="{00000000-0005-0000-0000-00009D040000}"/>
    <cellStyle name="_IP STB Report Q1'08 values 8.27.07 2" xfId="1193" xr:uid="{00000000-0005-0000-0000-00009E040000}"/>
    <cellStyle name="_IP STB Report Q4 FINALvalues" xfId="1194" xr:uid="{00000000-0005-0000-0000-00009F040000}"/>
    <cellStyle name="_IP STB Report Q4 FINALvalues 2" xfId="1195" xr:uid="{00000000-0005-0000-0000-0000A0040000}"/>
    <cellStyle name="_IR schedule - TMS revenue segments" xfId="1196" xr:uid="{00000000-0005-0000-0000-0000A1040000}"/>
    <cellStyle name="_Jan-05 TAS release_US" xfId="1197" xr:uid="{00000000-0005-0000-0000-0000A2040000}"/>
    <cellStyle name="_Jan-05 TAS release_US_Acquisition Schedules" xfId="1198" xr:uid="{00000000-0005-0000-0000-0000A3040000}"/>
    <cellStyle name="_Jan05AS rev trans Log" xfId="1199" xr:uid="{00000000-0005-0000-0000-0000A4040000}"/>
    <cellStyle name="_Jan05AS rev trans Log_Acquisition Schedules" xfId="1200" xr:uid="{00000000-0005-0000-0000-0000A5040000}"/>
    <cellStyle name="_Japan" xfId="1201" xr:uid="{00000000-0005-0000-0000-0000A6040000}"/>
    <cellStyle name="_Japan 10" xfId="1202" xr:uid="{00000000-0005-0000-0000-0000A7040000}"/>
    <cellStyle name="_Japan 11" xfId="1203" xr:uid="{00000000-0005-0000-0000-0000A8040000}"/>
    <cellStyle name="_Japan 12" xfId="1204" xr:uid="{00000000-0005-0000-0000-0000A9040000}"/>
    <cellStyle name="_Japan 13" xfId="1205" xr:uid="{00000000-0005-0000-0000-0000AA040000}"/>
    <cellStyle name="_Japan 14" xfId="1206" xr:uid="{00000000-0005-0000-0000-0000AB040000}"/>
    <cellStyle name="_Japan 15" xfId="1207" xr:uid="{00000000-0005-0000-0000-0000AC040000}"/>
    <cellStyle name="_Japan 16" xfId="1208" xr:uid="{00000000-0005-0000-0000-0000AD040000}"/>
    <cellStyle name="_Japan 17" xfId="1209" xr:uid="{00000000-0005-0000-0000-0000AE040000}"/>
    <cellStyle name="_Japan 18" xfId="1210" xr:uid="{00000000-0005-0000-0000-0000AF040000}"/>
    <cellStyle name="_Japan 19" xfId="1211" xr:uid="{00000000-0005-0000-0000-0000B0040000}"/>
    <cellStyle name="_Japan 2" xfId="1212" xr:uid="{00000000-0005-0000-0000-0000B1040000}"/>
    <cellStyle name="_Japan 20" xfId="1213" xr:uid="{00000000-0005-0000-0000-0000B2040000}"/>
    <cellStyle name="_Japan 21" xfId="1214" xr:uid="{00000000-0005-0000-0000-0000B3040000}"/>
    <cellStyle name="_Japan 22" xfId="1215" xr:uid="{00000000-0005-0000-0000-0000B4040000}"/>
    <cellStyle name="_Japan 23" xfId="1216" xr:uid="{00000000-0005-0000-0000-0000B5040000}"/>
    <cellStyle name="_Japan 24" xfId="1217" xr:uid="{00000000-0005-0000-0000-0000B6040000}"/>
    <cellStyle name="_Japan 25" xfId="1218" xr:uid="{00000000-0005-0000-0000-0000B7040000}"/>
    <cellStyle name="_Japan 26" xfId="1219" xr:uid="{00000000-0005-0000-0000-0000B8040000}"/>
    <cellStyle name="_Japan 27" xfId="1220" xr:uid="{00000000-0005-0000-0000-0000B9040000}"/>
    <cellStyle name="_Japan 28" xfId="1221" xr:uid="{00000000-0005-0000-0000-0000BA040000}"/>
    <cellStyle name="_Japan 29" xfId="1222" xr:uid="{00000000-0005-0000-0000-0000BB040000}"/>
    <cellStyle name="_Japan 3" xfId="1223" xr:uid="{00000000-0005-0000-0000-0000BC040000}"/>
    <cellStyle name="_Japan 30" xfId="1224" xr:uid="{00000000-0005-0000-0000-0000BD040000}"/>
    <cellStyle name="_Japan 4" xfId="1225" xr:uid="{00000000-0005-0000-0000-0000BE040000}"/>
    <cellStyle name="_Japan 5" xfId="1226" xr:uid="{00000000-0005-0000-0000-0000BF040000}"/>
    <cellStyle name="_Japan 6" xfId="1227" xr:uid="{00000000-0005-0000-0000-0000C0040000}"/>
    <cellStyle name="_Japan 7" xfId="1228" xr:uid="{00000000-0005-0000-0000-0000C1040000}"/>
    <cellStyle name="_Japan 8" xfId="1229" xr:uid="{00000000-0005-0000-0000-0000C2040000}"/>
    <cellStyle name="_Japan 9" xfId="1230" xr:uid="{00000000-0005-0000-0000-0000C3040000}"/>
    <cellStyle name="_Japan AS Expense 16Jan2003" xfId="1231" xr:uid="{00000000-0005-0000-0000-0000C4040000}"/>
    <cellStyle name="_Japan AS Expense 16Jan2003_Acquisition Schedules" xfId="1232" xr:uid="{00000000-0005-0000-0000-0000C5040000}"/>
    <cellStyle name="_JAPAN Support Bookings - Dec03" xfId="1233" xr:uid="{00000000-0005-0000-0000-0000C6040000}"/>
    <cellStyle name="_JAPAN Support Bookings - Dec03_Acquisition Schedules" xfId="1234" xr:uid="{00000000-0005-0000-0000-0000C7040000}"/>
    <cellStyle name="_JAPAN Support Bookings - Feb03_Aki" xfId="1235" xr:uid="{00000000-0005-0000-0000-0000C8040000}"/>
    <cellStyle name="_JAPAN Support Bookings - Feb03_Aki_Acquisition Schedules" xfId="1236" xr:uid="{00000000-0005-0000-0000-0000C9040000}"/>
    <cellStyle name="_JAPAN Support Bookings - Jun03" xfId="1237" xr:uid="{00000000-0005-0000-0000-0000CA040000}"/>
    <cellStyle name="_JAPAN Support Bookings - Jun03_Acquisition Schedules" xfId="1238" xr:uid="{00000000-0005-0000-0000-0000CB040000}"/>
    <cellStyle name="_JAPAN Support Bookings - Nov032" xfId="1239" xr:uid="{00000000-0005-0000-0000-0000CC040000}"/>
    <cellStyle name="_JAPAN Support Bookings - Nov032_Acquisition Schedules" xfId="1240" xr:uid="{00000000-0005-0000-0000-0000CD040000}"/>
    <cellStyle name="_JAPAN Support Bookings - Oct03_Aki2" xfId="1241" xr:uid="{00000000-0005-0000-0000-0000CE040000}"/>
    <cellStyle name="_JAPAN Support Bookings - Oct03_Aki2_Acquisition Schedules" xfId="1242" xr:uid="{00000000-0005-0000-0000-0000CF040000}"/>
    <cellStyle name="_JAPAN Support Bookings -June02" xfId="1243" xr:uid="{00000000-0005-0000-0000-0000D0040000}"/>
    <cellStyle name="_JAPAN Support Bookings -June02_Acquisition Schedules" xfId="1244" xr:uid="{00000000-0005-0000-0000-0000D1040000}"/>
    <cellStyle name="_Japan_Acquisition Schedules" xfId="1245" xr:uid="{00000000-0005-0000-0000-0000D2040000}"/>
    <cellStyle name="_Japan_Top_Deals_by_Theater_Profile_Sep_wk3" xfId="1246" xr:uid="{00000000-0005-0000-0000-0000D3040000}"/>
    <cellStyle name="_Japan_Top_Deals_by_Theater_Profile_Sep_wk3_Acquisition Schedules" xfId="1247" xr:uid="{00000000-0005-0000-0000-0000D4040000}"/>
    <cellStyle name="_Japan_Top_Deals_Q2_Wk4 (2)" xfId="1248" xr:uid="{00000000-0005-0000-0000-0000D5040000}"/>
    <cellStyle name="_Japan_Top_Deals_Q2_Wk4 (2)_Acquisition Schedules" xfId="1249" xr:uid="{00000000-0005-0000-0000-0000D6040000}"/>
    <cellStyle name="_Japan_Top_Deals_Q2_Wk7" xfId="1250" xr:uid="{00000000-0005-0000-0000-0000D7040000}"/>
    <cellStyle name="_Japan_Top_Deals_Q2_Wk7_Acquisition Schedules" xfId="1251" xr:uid="{00000000-0005-0000-0000-0000D8040000}"/>
    <cellStyle name="_JuL FY07 Reconciliation" xfId="1252" xr:uid="{00000000-0005-0000-0000-0000D9040000}"/>
    <cellStyle name="_JuL FY07 Reconciliation 2" xfId="1253" xr:uid="{00000000-0005-0000-0000-0000DA040000}"/>
    <cellStyle name="_July'08 OH E&amp;O Summary M3 FINAL" xfId="1254" xr:uid="{00000000-0005-0000-0000-0000DB040000}"/>
    <cellStyle name="_JulyFY07 7600 MRP upload" xfId="1255" xr:uid="{00000000-0005-0000-0000-0000DC040000}"/>
    <cellStyle name="_JulyFY07 7600 MRP upload 2" xfId="1256" xr:uid="{00000000-0005-0000-0000-0000DD040000}"/>
    <cellStyle name="_Jun'08 OH E&amp;O Summary M1 FINAL" xfId="1257" xr:uid="{00000000-0005-0000-0000-0000DE040000}"/>
    <cellStyle name="_June Prelims" xfId="1258" xr:uid="{00000000-0005-0000-0000-0000DF040000}"/>
    <cellStyle name="_June Prelims_Acquisition Schedules" xfId="1259" xr:uid="{00000000-0005-0000-0000-0000E0040000}"/>
    <cellStyle name="_Lean Close Schedule" xfId="1260" xr:uid="{00000000-0005-0000-0000-0000E1040000}"/>
    <cellStyle name="_Linksys Theater Dashboard_MayFY06" xfId="1261" xr:uid="{00000000-0005-0000-0000-0000E2040000}"/>
    <cellStyle name="_List of Schedules - Iron Port_v1" xfId="1262" xr:uid="{00000000-0005-0000-0000-0000E3040000}"/>
    <cellStyle name="_List of Schedules - Iron Port_v1_Acquisition Schedules" xfId="1263" xr:uid="{00000000-0005-0000-0000-0000E4040000}"/>
    <cellStyle name="_l-Section 9 - Discounts" xfId="1264" xr:uid="{00000000-0005-0000-0000-0000E5040000}"/>
    <cellStyle name="_LTB's" xfId="1265" xr:uid="{00000000-0005-0000-0000-0000E6040000}"/>
    <cellStyle name="_Mar FY01 Dashboard - Asia2" xfId="1266" xr:uid="{00000000-0005-0000-0000-0000E7040000}"/>
    <cellStyle name="_Mar FY01 Dashboard - Asia2_Acquisition Schedules" xfId="1267" xr:uid="{00000000-0005-0000-0000-0000E8040000}"/>
    <cellStyle name="_Mar FY01 Dashboard - Asia2_ANZ FY04 Goaling" xfId="1268" xr:uid="{00000000-0005-0000-0000-0000E9040000}"/>
    <cellStyle name="_Mar FY01 Dashboard - Asia2_ANZ FY04 Goaling_Acquisition Schedules" xfId="1269" xr:uid="{00000000-0005-0000-0000-0000EA040000}"/>
    <cellStyle name="_Mar FY01 Dashboard - Asia2_APAC AS Aug'05 WD3 Flash" xfId="1270" xr:uid="{00000000-0005-0000-0000-0000EB040000}"/>
    <cellStyle name="_Mar FY01 Dashboard - Asia2_APAC AS Aug'05 WD3 Flash_Acquisition Schedules" xfId="1271" xr:uid="{00000000-0005-0000-0000-0000EC040000}"/>
    <cellStyle name="_Mar FY01 Dashboard - Asia2_APAC Weekly Commit - FY04Q2W01" xfId="1272" xr:uid="{00000000-0005-0000-0000-0000ED040000}"/>
    <cellStyle name="_Mar FY01 Dashboard - Asia2_APAC Weekly Commit - FY04Q2W01_Acquisition Schedules" xfId="1273" xr:uid="{00000000-0005-0000-0000-0000EE040000}"/>
    <cellStyle name="_Mar FY01 Dashboard - Asia2_AS WD1 Flash Charts - Apr'05" xfId="1274" xr:uid="{00000000-0005-0000-0000-0000EF040000}"/>
    <cellStyle name="_Mar FY01 Dashboard - Asia2_AS WD1 Flash Charts - Apr'05_Acquisition Schedules" xfId="1275" xr:uid="{00000000-0005-0000-0000-0000F0040000}"/>
    <cellStyle name="_Mar FY01 Dashboard - Asia2_AS WD1 Flash Charts - May'05" xfId="1276" xr:uid="{00000000-0005-0000-0000-0000F1040000}"/>
    <cellStyle name="_Mar FY01 Dashboard - Asia2_AS WD1 Flash Charts - May'05_Acquisition Schedules" xfId="1277" xr:uid="{00000000-0005-0000-0000-0000F2040000}"/>
    <cellStyle name="_Mar FY01 Dashboard - Asia2_AS WD3 Flash Charts - Apr'05" xfId="1278" xr:uid="{00000000-0005-0000-0000-0000F3040000}"/>
    <cellStyle name="_Mar FY01 Dashboard - Asia2_AS WD3 Flash Charts - Apr'05_Acquisition Schedules" xfId="1279" xr:uid="{00000000-0005-0000-0000-0000F4040000}"/>
    <cellStyle name="_Mar FY01 Dashboard - Asia2_AS WD3 Flash Charts - Mar'05v1" xfId="1280" xr:uid="{00000000-0005-0000-0000-0000F5040000}"/>
    <cellStyle name="_Mar FY01 Dashboard - Asia2_AS WD3 Flash Charts - Mar'05v1_Acquisition Schedules" xfId="1281" xr:uid="{00000000-0005-0000-0000-0000F6040000}"/>
    <cellStyle name="_Mar FY01 Dashboard - Asia2_CA WD1 Flash Charts - Sep'05" xfId="1282" xr:uid="{00000000-0005-0000-0000-0000F7040000}"/>
    <cellStyle name="_Mar FY01 Dashboard - Asia2_CA WD1 Flash Charts - Sep'05_Acquisition Schedules" xfId="1283" xr:uid="{00000000-0005-0000-0000-0000F8040000}"/>
    <cellStyle name="_Mar FY01 Dashboard - Asia2_Forecast Accuracy &amp; Linearity" xfId="1284" xr:uid="{00000000-0005-0000-0000-0000F9040000}"/>
    <cellStyle name="_Mar FY01 Dashboard - Asia2_Forecast Accuracy &amp; Linearity_Acquisition Schedules" xfId="1285" xr:uid="{00000000-0005-0000-0000-0000FA040000}"/>
    <cellStyle name="_Mar FY01 Dashboard - Asia2_FY04 Korea Goaling" xfId="1286" xr:uid="{00000000-0005-0000-0000-0000FB040000}"/>
    <cellStyle name="_Mar FY01 Dashboard - Asia2_FY04 Korea Goaling_Acquisition Schedules" xfId="1287" xr:uid="{00000000-0005-0000-0000-0000FC040000}"/>
    <cellStyle name="_Mar FY01 Dashboard - Asia2_WD1APAC Summary-26-04-05 FY05 ------1" xfId="1288" xr:uid="{00000000-0005-0000-0000-0000FD040000}"/>
    <cellStyle name="_Mar FY01 Dashboard - Asia2_WD1APAC Summary-26-04-05 FY05 ------1_Acquisition Schedules" xfId="1289" xr:uid="{00000000-0005-0000-0000-0000FE040000}"/>
    <cellStyle name="_Mar FY07 Reconciliation" xfId="1290" xr:uid="{00000000-0005-0000-0000-0000FF040000}"/>
    <cellStyle name="_Mar FY07 Reconciliation 2" xfId="1291" xr:uid="{00000000-0005-0000-0000-000000050000}"/>
    <cellStyle name="_MAR_05AS rev trans Log" xfId="1292" xr:uid="{00000000-0005-0000-0000-000001050000}"/>
    <cellStyle name="_Mar-05 PF Hierarchy" xfId="1293" xr:uid="{00000000-0005-0000-0000-000002050000}"/>
    <cellStyle name="_Mar-05 PF Hierarchy 2" xfId="1294" xr:uid="{00000000-0005-0000-0000-000003050000}"/>
    <cellStyle name="_Mar-05 PF Hierarchy 3" xfId="1295" xr:uid="{00000000-0005-0000-0000-000004050000}"/>
    <cellStyle name="_Mar-05 PF Hierarchy 4" xfId="1296" xr:uid="{00000000-0005-0000-0000-000005050000}"/>
    <cellStyle name="_Mar-05 PF Hierarchy 5" xfId="1297" xr:uid="{00000000-0005-0000-0000-000006050000}"/>
    <cellStyle name="_Mar-05 PF Hierarchy 6" xfId="1298" xr:uid="{00000000-0005-0000-0000-000007050000}"/>
    <cellStyle name="_Mar-05 PF Hierarchy 7" xfId="1299" xr:uid="{00000000-0005-0000-0000-000008050000}"/>
    <cellStyle name="_Margin Forecast Detail FY06 with Net Shipped" xfId="1300" xr:uid="{00000000-0005-0000-0000-000009050000}"/>
    <cellStyle name="_Margin Forecast Detail FY06 with Net Shipped 2" xfId="1301" xr:uid="{00000000-0005-0000-0000-00000A050000}"/>
    <cellStyle name="_Market_Segment_Expense_FY03Q31" xfId="1302" xr:uid="{00000000-0005-0000-0000-00000B050000}"/>
    <cellStyle name="_Market_Segment_Expense_FY03Q31_Acquisition Schedules" xfId="1303" xr:uid="{00000000-0005-0000-0000-00000C050000}"/>
    <cellStyle name="_MarketSegmentPL_FY03Q4" xfId="1304" xr:uid="{00000000-0005-0000-0000-00000D050000}"/>
    <cellStyle name="_MarketSegmentPL_FY03Q4_Acquisition Schedules" xfId="1305" xr:uid="{00000000-0005-0000-0000-00000E050000}"/>
    <cellStyle name="_Master Abbrev Modelv12" xfId="1306" xr:uid="{00000000-0005-0000-0000-00000F050000}"/>
    <cellStyle name="_MAY_05AS rev trans Log" xfId="1307" xr:uid="{00000000-0005-0000-0000-000010050000}"/>
    <cellStyle name="_May-05 PF Hierarchy" xfId="1308" xr:uid="{00000000-0005-0000-0000-000011050000}"/>
    <cellStyle name="_May-05 PF Hierarchy 2" xfId="1309" xr:uid="{00000000-0005-0000-0000-000012050000}"/>
    <cellStyle name="_May-05 PF Hierarchy 3" xfId="1310" xr:uid="{00000000-0005-0000-0000-000013050000}"/>
    <cellStyle name="_May-05 PF Hierarchy 4" xfId="1311" xr:uid="{00000000-0005-0000-0000-000014050000}"/>
    <cellStyle name="_May-05 PF Hierarchy 5" xfId="1312" xr:uid="{00000000-0005-0000-0000-000015050000}"/>
    <cellStyle name="_May-05 PF Hierarchy 6" xfId="1313" xr:uid="{00000000-0005-0000-0000-000016050000}"/>
    <cellStyle name="_May-05 PF Hierarchy 7" xfId="1314" xr:uid="{00000000-0005-0000-0000-000017050000}"/>
    <cellStyle name="_May'08 OH E&amp;O Summary M1 FINAL" xfId="1315" xr:uid="{00000000-0005-0000-0000-000018050000}"/>
    <cellStyle name="_MayFY07 MCP Forecast FINAL" xfId="1316" xr:uid="{00000000-0005-0000-0000-000019050000}"/>
    <cellStyle name="_MayFY07 MCP Forecast FINAL 2" xfId="1317" xr:uid="{00000000-0005-0000-0000-00001A050000}"/>
    <cellStyle name="_Mfg Schedules as of 1.26.07 Values" xfId="1318" xr:uid="{00000000-0005-0000-0000-00001B050000}"/>
    <cellStyle name="_Mfg Schedules as of 1.26.07 Values 2" xfId="1319" xr:uid="{00000000-0005-0000-0000-00001C050000}"/>
    <cellStyle name="_Mfg Schedules as of 3.24.07_values1" xfId="1320" xr:uid="{00000000-0005-0000-0000-00001D050000}"/>
    <cellStyle name="_Mfg Schedules as of 3.24.07_values1 2" xfId="1321" xr:uid="{00000000-0005-0000-0000-00001E050000}"/>
    <cellStyle name="_Mfg Schedules as of 4.27.07 values" xfId="1322" xr:uid="{00000000-0005-0000-0000-00001F050000}"/>
    <cellStyle name="_Mfg Schedules as of 4.27.07 values 2" xfId="1323" xr:uid="{00000000-0005-0000-0000-000020050000}"/>
    <cellStyle name="_Mfg Schedules as of 5.26.07 values" xfId="1324" xr:uid="{00000000-0005-0000-0000-000021050000}"/>
    <cellStyle name="_Mfg Schedules as of 5.26.07 values 2" xfId="1325" xr:uid="{00000000-0005-0000-0000-000022050000}"/>
    <cellStyle name="_Model 032604 Dan Final" xfId="1326" xr:uid="{00000000-0005-0000-0000-000023050000}"/>
    <cellStyle name="_Modem Sales 01 02 07 (2)" xfId="1327" xr:uid="{00000000-0005-0000-0000-000024050000}"/>
    <cellStyle name="_Modem Sales 01 02 07 (2) 2" xfId="1328" xr:uid="{00000000-0005-0000-0000-000025050000}"/>
    <cellStyle name="_Modem Sales Final Q1'08" xfId="1329" xr:uid="{00000000-0005-0000-0000-000026050000}"/>
    <cellStyle name="_Modem Sales Final Q1'08 2" xfId="1330" xr:uid="{00000000-0005-0000-0000-000027050000}"/>
    <cellStyle name="_Multiple" xfId="1331" xr:uid="{00000000-0005-0000-0000-000028050000}"/>
    <cellStyle name="_Multiple_AVP" xfId="1332" xr:uid="{00000000-0005-0000-0000-000029050000}"/>
    <cellStyle name="_Multiple_Book1" xfId="1333" xr:uid="{00000000-0005-0000-0000-00002A050000}"/>
    <cellStyle name="_Multiple_contribution_analysis" xfId="1334" xr:uid="{00000000-0005-0000-0000-00002B050000}"/>
    <cellStyle name="_Multiple_Financials_v2" xfId="1335" xr:uid="{00000000-0005-0000-0000-00002C050000}"/>
    <cellStyle name="_MultipleSpace" xfId="1336" xr:uid="{00000000-0005-0000-0000-00002D050000}"/>
    <cellStyle name="_MultipleSpace_AVP" xfId="1337" xr:uid="{00000000-0005-0000-0000-00002E050000}"/>
    <cellStyle name="_MultipleSpace_Book1" xfId="1338" xr:uid="{00000000-0005-0000-0000-00002F050000}"/>
    <cellStyle name="_MultipleSpace_contribution_analysis" xfId="1339" xr:uid="{00000000-0005-0000-0000-000030050000}"/>
    <cellStyle name="_MultipleSpace_DCF_format" xfId="1340" xr:uid="{00000000-0005-0000-0000-000031050000}"/>
    <cellStyle name="_MultipleSpace_Financials_v2" xfId="1341" xr:uid="{00000000-0005-0000-0000-000032050000}"/>
    <cellStyle name="_Net Suite Bookings Q106 to 5_31_07 for Cisco Goaling v2" xfId="1342" xr:uid="{00000000-0005-0000-0000-000033050000}"/>
    <cellStyle name="_NEW AABU FORECAST 110906" xfId="1343" xr:uid="{00000000-0005-0000-0000-000034050000}"/>
    <cellStyle name="_NEW AABU FORECAST 110906 2" xfId="1344" xr:uid="{00000000-0005-0000-0000-000035050000}"/>
    <cellStyle name="_NMS GM% Dec Vs Mar Qtd FY07 Act" xfId="1345" xr:uid="{00000000-0005-0000-0000-000036050000}"/>
    <cellStyle name="_Nov FY07" xfId="1346" xr:uid="{00000000-0005-0000-0000-000037050000}"/>
    <cellStyle name="_Nov FY07 2" xfId="1347" xr:uid="{00000000-0005-0000-0000-000038050000}"/>
    <cellStyle name="_Nov FY08 Reconciliation" xfId="1348" xr:uid="{00000000-0005-0000-0000-000039050000}"/>
    <cellStyle name="_Nov FY08 Reconciliation 2" xfId="1349" xr:uid="{00000000-0005-0000-0000-00003A050000}"/>
    <cellStyle name="_Nov-05 OH Reserve" xfId="1350" xr:uid="{00000000-0005-0000-0000-00003B050000}"/>
    <cellStyle name="_Nov-05 OH Reserve 2" xfId="1351" xr:uid="{00000000-0005-0000-0000-00003C050000}"/>
    <cellStyle name="_Nov-05 OH Reserve 3" xfId="1352" xr:uid="{00000000-0005-0000-0000-00003D050000}"/>
    <cellStyle name="_Nov-05 OH Reserve 4" xfId="1353" xr:uid="{00000000-0005-0000-0000-00003E050000}"/>
    <cellStyle name="_Nov-05 OH Reserve 5" xfId="1354" xr:uid="{00000000-0005-0000-0000-00003F050000}"/>
    <cellStyle name="_Nov-05 OH Reserve 6" xfId="1355" xr:uid="{00000000-0005-0000-0000-000040050000}"/>
    <cellStyle name="_Nov-05 OH Reserve 7" xfId="1356" xr:uid="{00000000-0005-0000-0000-000041050000}"/>
    <cellStyle name="_Nov-06 PF Hierarchy" xfId="1357" xr:uid="{00000000-0005-0000-0000-000042050000}"/>
    <cellStyle name="_Nov-06 PF Hierarchy 2" xfId="1358" xr:uid="{00000000-0005-0000-0000-000043050000}"/>
    <cellStyle name="_Nov-06 PF Hierarchy 3" xfId="1359" xr:uid="{00000000-0005-0000-0000-000044050000}"/>
    <cellStyle name="_Nov-06 PF Hierarchy 4" xfId="1360" xr:uid="{00000000-0005-0000-0000-000045050000}"/>
    <cellStyle name="_Nov-06 PF Hierarchy 5" xfId="1361" xr:uid="{00000000-0005-0000-0000-000046050000}"/>
    <cellStyle name="_Nov-06 PF Hierarchy 6" xfId="1362" xr:uid="{00000000-0005-0000-0000-000047050000}"/>
    <cellStyle name="_Nov-06 PF Hierarchy 7" xfId="1363" xr:uid="{00000000-0005-0000-0000-000048050000}"/>
    <cellStyle name="_Nov'08 Close Controller Review" xfId="1364" xr:uid="{00000000-0005-0000-0000-000049050000}"/>
    <cellStyle name="_Nov'08 OH E&amp;O Summary M1 FINAL" xfId="1365" xr:uid="{00000000-0005-0000-0000-00004A050000}"/>
    <cellStyle name="_November Other Reserves" xfId="1366" xr:uid="{00000000-0005-0000-0000-00004B050000}"/>
    <cellStyle name="_Oct FY07" xfId="1367" xr:uid="{00000000-0005-0000-0000-00004C050000}"/>
    <cellStyle name="_Oct FY07 2" xfId="1368" xr:uid="{00000000-0005-0000-0000-00004D050000}"/>
    <cellStyle name="_Opex Consolidation1" xfId="1369" xr:uid="{00000000-0005-0000-0000-00004E050000}"/>
    <cellStyle name="_Ops Review - FY04" xfId="1370" xr:uid="{00000000-0005-0000-0000-00004F050000}"/>
    <cellStyle name="_OPS REVIEW WORKBOOK" xfId="1371" xr:uid="{00000000-0005-0000-0000-000050050000}"/>
    <cellStyle name="_OPS REVIEW WORKBOOK_Acquisition Schedules" xfId="1372" xr:uid="{00000000-0005-0000-0000-000051050000}"/>
    <cellStyle name="_Other Reserves and Buydown" xfId="1373" xr:uid="{00000000-0005-0000-0000-000052050000}"/>
    <cellStyle name="_Overhead" xfId="1374" xr:uid="{00000000-0005-0000-0000-000053050000}"/>
    <cellStyle name="_P10 May FY02 ASIA PAC BOOK FCST - FINAL" xfId="1375" xr:uid="{00000000-0005-0000-0000-000054050000}"/>
    <cellStyle name="_P12 Jul FY03 ASIA PAC BOOK FCST - Final" xfId="1376" xr:uid="{00000000-0005-0000-0000-000055050000}"/>
    <cellStyle name="_P12 Jul'04 AS APAC Mgmt Report" xfId="1377" xr:uid="{00000000-0005-0000-0000-000056050000}"/>
    <cellStyle name="_P12 Jul'04 AS APAC Mgmt Report_Acquisition Schedules" xfId="1378" xr:uid="{00000000-0005-0000-0000-000057050000}"/>
    <cellStyle name="_Percent" xfId="1379" xr:uid="{00000000-0005-0000-0000-000058050000}"/>
    <cellStyle name="_Percent_AVP" xfId="1380" xr:uid="{00000000-0005-0000-0000-000059050000}"/>
    <cellStyle name="_Percent_Book1" xfId="1381" xr:uid="{00000000-0005-0000-0000-00005A050000}"/>
    <cellStyle name="_Percent_contribution_analysis" xfId="1382" xr:uid="{00000000-0005-0000-0000-00005B050000}"/>
    <cellStyle name="_PercentSpace" xfId="1383" xr:uid="{00000000-0005-0000-0000-00005C050000}"/>
    <cellStyle name="_PercentSpace_AVP" xfId="1384" xr:uid="{00000000-0005-0000-0000-00005D050000}"/>
    <cellStyle name="_PercentSpace_Book1" xfId="1385" xr:uid="{00000000-0005-0000-0000-00005E050000}"/>
    <cellStyle name="_PercentSpace_contribution_analysis" xfId="1386" xr:uid="{00000000-0005-0000-0000-00005F050000}"/>
    <cellStyle name="_PL by theatre3" xfId="1387" xr:uid="{00000000-0005-0000-0000-000060050000}"/>
    <cellStyle name="_PL by theatre3 2" xfId="1388" xr:uid="{00000000-0005-0000-0000-000061050000}"/>
    <cellStyle name="_PL by theatre3 3" xfId="1389" xr:uid="{00000000-0005-0000-0000-000062050000}"/>
    <cellStyle name="_PL by theatre3 4" xfId="1390" xr:uid="{00000000-0005-0000-0000-000063050000}"/>
    <cellStyle name="_PL by theatre3 5" xfId="1391" xr:uid="{00000000-0005-0000-0000-000064050000}"/>
    <cellStyle name="_PL by theatre3 6" xfId="1392" xr:uid="{00000000-0005-0000-0000-000065050000}"/>
    <cellStyle name="_PL by theatre3 7" xfId="1393" xr:uid="{00000000-0005-0000-0000-000066050000}"/>
    <cellStyle name="_PL by theatre3 8" xfId="1394" xr:uid="{00000000-0005-0000-0000-000067050000}"/>
    <cellStyle name="_PL by theatre3_Acquisition Schedules" xfId="1395" xr:uid="{00000000-0005-0000-0000-000068050000}"/>
    <cellStyle name="_PRC-FY02 Regoal details" xfId="1396" xr:uid="{00000000-0005-0000-0000-000069050000}"/>
    <cellStyle name="_prelim bridges" xfId="1397" xr:uid="{00000000-0005-0000-0000-00006A050000}"/>
    <cellStyle name="_Q1'06 P&amp;L - August Update V2" xfId="1398" xr:uid="{00000000-0005-0000-0000-00006B050000}"/>
    <cellStyle name="_Q1'06 P&amp;L - August Update V2_Acquisition Schedules" xfId="1399" xr:uid="{00000000-0005-0000-0000-00006C050000}"/>
    <cellStyle name="_Q1'06 P&amp;L - August Update V2_Japan_Top_Deals_by_Theater_Profile_Sep_wk3" xfId="1400" xr:uid="{00000000-0005-0000-0000-00006D050000}"/>
    <cellStyle name="_Q1'06 P&amp;L - August Update V2_Japan_Top_Deals_by_Theater_Profile_Sep_wk3_Acquisition Schedules" xfId="1401" xr:uid="{00000000-0005-0000-0000-00006E050000}"/>
    <cellStyle name="_Q1'06 P&amp;L - August Update V2_Japan_Top_Deals_Q2_Wk4 (2)" xfId="1402" xr:uid="{00000000-0005-0000-0000-00006F050000}"/>
    <cellStyle name="_Q1'06 P&amp;L - August Update V2_Japan_Top_Deals_Q2_Wk4 (2)_Acquisition Schedules" xfId="1403" xr:uid="{00000000-0005-0000-0000-000070050000}"/>
    <cellStyle name="_Q1'06 P&amp;L - August Update V2_Japan_Top_Deals_Q2_Wk7" xfId="1404" xr:uid="{00000000-0005-0000-0000-000071050000}"/>
    <cellStyle name="_Q1'06 P&amp;L - August Update V2_Japan_Top_Deals_Q2_Wk7_Acquisition Schedules" xfId="1405" xr:uid="{00000000-0005-0000-0000-000072050000}"/>
    <cellStyle name="_Q1'06 Rev  COGS Forecast-Oct06 Final" xfId="1406" xr:uid="{00000000-0005-0000-0000-000073050000}"/>
    <cellStyle name="_Q107 Revenue Highlights" xfId="1407" xr:uid="{00000000-0005-0000-0000-000074050000}"/>
    <cellStyle name="_Q108 SBM COST WORK FILE IS UPLOAD" xfId="1408" xr:uid="{00000000-0005-0000-0000-000075050000}"/>
    <cellStyle name="_Q108WK-5" xfId="1409" xr:uid="{00000000-0005-0000-0000-000076050000}"/>
    <cellStyle name="_Q2 PL and Rev Forecast -- JANUARY 2006 WWSP-Q2 (3)" xfId="1410" xr:uid="{00000000-0005-0000-0000-000077050000}"/>
    <cellStyle name="_Q2 PL and Rev Forecast -- JANUARY 2006 WWSP-Q2 (3)_Acquisition Schedules" xfId="1411" xr:uid="{00000000-0005-0000-0000-000078050000}"/>
    <cellStyle name="_Q2_Bkgs_Bridge_Nov021" xfId="1412" xr:uid="{00000000-0005-0000-0000-000079050000}"/>
    <cellStyle name="_Q2_Bkgs_Bridge_Nov021_Acquisition Schedules" xfId="1413" xr:uid="{00000000-0005-0000-0000-00007A050000}"/>
    <cellStyle name="_Q2_Bkgs_Bridge_Nov021_ANZ FY04 Goaling" xfId="1414" xr:uid="{00000000-0005-0000-0000-00007B050000}"/>
    <cellStyle name="_Q2_Bkgs_Bridge_Nov021_ANZ FY04 Goaling_Acquisition Schedules" xfId="1415" xr:uid="{00000000-0005-0000-0000-00007C050000}"/>
    <cellStyle name="_Q2_Bkgs_Bridge_Nov021_APAC AS Aug'05 WD3 Flash" xfId="1416" xr:uid="{00000000-0005-0000-0000-00007D050000}"/>
    <cellStyle name="_Q2_Bkgs_Bridge_Nov021_APAC AS Aug'05 WD3 Flash_Acquisition Schedules" xfId="1417" xr:uid="{00000000-0005-0000-0000-00007E050000}"/>
    <cellStyle name="_Q2_Bkgs_Bridge_Nov021_APAC Support Bookings - May03" xfId="1418" xr:uid="{00000000-0005-0000-0000-00007F050000}"/>
    <cellStyle name="_Q2_Bkgs_Bridge_Nov021_APAC Support Bookings - May03_Acquisition Schedules" xfId="1419" xr:uid="{00000000-0005-0000-0000-000080050000}"/>
    <cellStyle name="_Q2_Bkgs_Bridge_Nov021_APAC Weekly Commit - FY04Q2W01" xfId="1420" xr:uid="{00000000-0005-0000-0000-000081050000}"/>
    <cellStyle name="_Q2_Bkgs_Bridge_Nov021_APAC Weekly Commit - FY04Q2W01_Acquisition Schedules" xfId="1421" xr:uid="{00000000-0005-0000-0000-000082050000}"/>
    <cellStyle name="_Q2_Bkgs_Bridge_Nov021_AS WD1 Flash Charts - Apr'05" xfId="1422" xr:uid="{00000000-0005-0000-0000-000083050000}"/>
    <cellStyle name="_Q2_Bkgs_Bridge_Nov021_AS WD1 Flash Charts - Apr'05_Acquisition Schedules" xfId="1423" xr:uid="{00000000-0005-0000-0000-000084050000}"/>
    <cellStyle name="_Q2_Bkgs_Bridge_Nov021_AS WD1 Flash Charts - May'05" xfId="1424" xr:uid="{00000000-0005-0000-0000-000085050000}"/>
    <cellStyle name="_Q2_Bkgs_Bridge_Nov021_AS WD1 Flash Charts - May'05_Acquisition Schedules" xfId="1425" xr:uid="{00000000-0005-0000-0000-000086050000}"/>
    <cellStyle name="_Q2_Bkgs_Bridge_Nov021_AS WD3 Flash Charts - Apr'05" xfId="1426" xr:uid="{00000000-0005-0000-0000-000087050000}"/>
    <cellStyle name="_Q2_Bkgs_Bridge_Nov021_AS WD3 Flash Charts - Apr'05_Acquisition Schedules" xfId="1427" xr:uid="{00000000-0005-0000-0000-000088050000}"/>
    <cellStyle name="_Q2_Bkgs_Bridge_Nov021_AS WD3 Flash Charts - Mar'05v1" xfId="1428" xr:uid="{00000000-0005-0000-0000-000089050000}"/>
    <cellStyle name="_Q2_Bkgs_Bridge_Nov021_AS WD3 Flash Charts - Mar'05v1_Acquisition Schedules" xfId="1429" xr:uid="{00000000-0005-0000-0000-00008A050000}"/>
    <cellStyle name="_Q2_Bkgs_Bridge_Nov021_CA WD1 Flash Charts - Sep'05" xfId="1430" xr:uid="{00000000-0005-0000-0000-00008B050000}"/>
    <cellStyle name="_Q2_Bkgs_Bridge_Nov021_CA WD1 Flash Charts - Sep'05_Acquisition Schedules" xfId="1431" xr:uid="{00000000-0005-0000-0000-00008C050000}"/>
    <cellStyle name="_Q2_Bkgs_Bridge_Nov021_CAWW Bookings Bridge Mar02" xfId="1432" xr:uid="{00000000-0005-0000-0000-00008D050000}"/>
    <cellStyle name="_Q2_Bkgs_Bridge_Nov021_CAWW Bookings Bridge Mar02_Acquisition Schedules" xfId="1433" xr:uid="{00000000-0005-0000-0000-00008E050000}"/>
    <cellStyle name="_Q2_Bkgs_Bridge_Nov021_Forecast Accuracy &amp; Linearity" xfId="1434" xr:uid="{00000000-0005-0000-0000-00008F050000}"/>
    <cellStyle name="_Q2_Bkgs_Bridge_Nov021_Forecast Accuracy &amp; Linearity_Acquisition Schedules" xfId="1435" xr:uid="{00000000-0005-0000-0000-000090050000}"/>
    <cellStyle name="_Q2_Bkgs_Bridge_Nov021_FY04 Korea Goaling" xfId="1436" xr:uid="{00000000-0005-0000-0000-000091050000}"/>
    <cellStyle name="_Q2_Bkgs_Bridge_Nov021_FY04 Korea Goaling_Acquisition Schedules" xfId="1437" xr:uid="{00000000-0005-0000-0000-000092050000}"/>
    <cellStyle name="_Q2_Bkgs_Bridge_Nov021_JAPAN Support Bookings -Aug02" xfId="1438" xr:uid="{00000000-0005-0000-0000-000093050000}"/>
    <cellStyle name="_Q2_Bkgs_Bridge_Nov021_JAPAN Support Bookings -Aug02_Acquisition Schedules" xfId="1439" xr:uid="{00000000-0005-0000-0000-000094050000}"/>
    <cellStyle name="_Q2_Bkgs_Bridge_Nov021_WD1APAC Summary-26-04-05 FY05 ------1" xfId="1440" xr:uid="{00000000-0005-0000-0000-000095050000}"/>
    <cellStyle name="_Q2_Bkgs_Bridge_Nov021_WD1APAC Summary-26-04-05 FY05 ------1_Acquisition Schedules" xfId="1441" xr:uid="{00000000-0005-0000-0000-000096050000}"/>
    <cellStyle name="_Q2'03 By Region By Offering FINAL fff_report_new Version2" xfId="1442" xr:uid="{00000000-0005-0000-0000-000097050000}"/>
    <cellStyle name="_Q2'03 By Region By Offering FINAL fff_report_new Version2_Acquisition Schedules" xfId="1443" xr:uid="{00000000-0005-0000-0000-000098050000}"/>
    <cellStyle name="_Q2'03_M1Upd_Bookings_rev_by_TheaterFinal" xfId="1444" xr:uid="{00000000-0005-0000-0000-000099050000}"/>
    <cellStyle name="_Q2'03_M1Upd_Bookings_rev_by_TheaterFinal_Acquisition Schedules" xfId="1445" xr:uid="{00000000-0005-0000-0000-00009A050000}"/>
    <cellStyle name="_Q204 booking vs plan-final" xfId="1446" xr:uid="{00000000-0005-0000-0000-00009B050000}"/>
    <cellStyle name="_Q204 booking vs plan-final_Acquisition Schedules" xfId="1447" xr:uid="{00000000-0005-0000-0000-00009C050000}"/>
    <cellStyle name="_Q2'05 buydown Allocation by PF" xfId="1448" xr:uid="{00000000-0005-0000-0000-00009D050000}"/>
    <cellStyle name="_Q207 Revenue Highlights_Adjusted" xfId="1449" xr:uid="{00000000-0005-0000-0000-00009E050000}"/>
    <cellStyle name="_Q208 Apples to Apples" xfId="1450" xr:uid="{00000000-0005-0000-0000-00009F050000}"/>
    <cellStyle name="_Q208 SBM COST WORK FILE IS UPLOAD" xfId="1451" xr:uid="{00000000-0005-0000-0000-0000A0050000}"/>
    <cellStyle name="_Q2-Q4 Outlook template US-1" xfId="1452" xr:uid="{00000000-0005-0000-0000-0000A1050000}"/>
    <cellStyle name="_Q2-Q4 Outlook template US-1_Acquisition Schedules" xfId="1453" xr:uid="{00000000-0005-0000-0000-0000A2050000}"/>
    <cellStyle name="_Q3 07 Supply chain Bridge Final Version" xfId="1454" xr:uid="{00000000-0005-0000-0000-0000A3050000}"/>
    <cellStyle name="_Q3 Customer Revenue" xfId="1455" xr:uid="{00000000-0005-0000-0000-0000A4050000}"/>
    <cellStyle name="_Q3 Customer Revenue 2" xfId="1456" xr:uid="{00000000-0005-0000-0000-0000A5050000}"/>
    <cellStyle name="_Q3 Customer Revenue 3" xfId="1457" xr:uid="{00000000-0005-0000-0000-0000A6050000}"/>
    <cellStyle name="_Q3 Customer Revenue 4" xfId="1458" xr:uid="{00000000-0005-0000-0000-0000A7050000}"/>
    <cellStyle name="_Q3 Customer Revenue 5" xfId="1459" xr:uid="{00000000-0005-0000-0000-0000A8050000}"/>
    <cellStyle name="_Q3 Customer Revenue 6" xfId="1460" xr:uid="{00000000-0005-0000-0000-0000A9050000}"/>
    <cellStyle name="_Q3 Customer Revenue 7" xfId="1461" xr:uid="{00000000-0005-0000-0000-0000AA050000}"/>
    <cellStyle name="_Q3 Customer Revenue 8" xfId="1462" xr:uid="{00000000-0005-0000-0000-0000AB050000}"/>
    <cellStyle name="_Q3 FY07 Rev_Cogs ADJ FCST-Mar'07 Wk11" xfId="1463" xr:uid="{00000000-0005-0000-0000-0000AC050000}"/>
    <cellStyle name="_Q3 FY07 Rev_Cogs ADJ FCST-Mar'07 Wk13" xfId="1464" xr:uid="{00000000-0005-0000-0000-0000AD050000}"/>
    <cellStyle name="_Q3 P &amp; L" xfId="1465" xr:uid="{00000000-0005-0000-0000-0000AE050000}"/>
    <cellStyle name="_Q3 P &amp; L_Acquisition Schedules" xfId="1466" xr:uid="{00000000-0005-0000-0000-0000AF050000}"/>
    <cellStyle name="_Q3 PL and Rev Forecast -- FEBRUARY 2006 WWSP-Q2" xfId="1467" xr:uid="{00000000-0005-0000-0000-0000B0050000}"/>
    <cellStyle name="_Q3 PL and Rev Forecast -- FEBRUARY 2006 WWSP-Q2_Acquisition Schedules" xfId="1468" xr:uid="{00000000-0005-0000-0000-0000B1050000}"/>
    <cellStyle name="_Q3'02 Ops Call_Feb'02" xfId="1469" xr:uid="{00000000-0005-0000-0000-0000B2050000}"/>
    <cellStyle name="_Q3'02 Ops Call_Feb'02_Acquisition Schedules" xfId="1470" xr:uid="{00000000-0005-0000-0000-0000B3050000}"/>
    <cellStyle name="_Q3'02 Ops Call_Feb'02_ANZ FY04 Goaling" xfId="1471" xr:uid="{00000000-0005-0000-0000-0000B4050000}"/>
    <cellStyle name="_Q3'02 Ops Call_Feb'02_ANZ FY04 Goaling_Acquisition Schedules" xfId="1472" xr:uid="{00000000-0005-0000-0000-0000B5050000}"/>
    <cellStyle name="_Q3'02 Ops Call_Feb'02_APAC AS Aug'05 WD3 Flash" xfId="1473" xr:uid="{00000000-0005-0000-0000-0000B6050000}"/>
    <cellStyle name="_Q3'02 Ops Call_Feb'02_APAC AS Aug'05 WD3 Flash_Acquisition Schedules" xfId="1474" xr:uid="{00000000-0005-0000-0000-0000B7050000}"/>
    <cellStyle name="_Q3'02 Ops Call_Feb'02_APAC Weekly Commit - FY04Q2W01" xfId="1475" xr:uid="{00000000-0005-0000-0000-0000B8050000}"/>
    <cellStyle name="_Q3'02 Ops Call_Feb'02_APAC Weekly Commit - FY04Q2W01_Acquisition Schedules" xfId="1476" xr:uid="{00000000-0005-0000-0000-0000B9050000}"/>
    <cellStyle name="_Q3'02 Ops Call_Feb'02_AS WD1 Flash Charts - Apr'05" xfId="1477" xr:uid="{00000000-0005-0000-0000-0000BA050000}"/>
    <cellStyle name="_Q3'02 Ops Call_Feb'02_AS WD1 Flash Charts - Apr'05_Acquisition Schedules" xfId="1478" xr:uid="{00000000-0005-0000-0000-0000BB050000}"/>
    <cellStyle name="_Q3'02 Ops Call_Feb'02_AS WD1 Flash Charts - May'05" xfId="1479" xr:uid="{00000000-0005-0000-0000-0000BC050000}"/>
    <cellStyle name="_Q3'02 Ops Call_Feb'02_AS WD1 Flash Charts - May'05_Acquisition Schedules" xfId="1480" xr:uid="{00000000-0005-0000-0000-0000BD050000}"/>
    <cellStyle name="_Q3'02 Ops Call_Feb'02_AS WD3 Flash Charts - Apr'05" xfId="1481" xr:uid="{00000000-0005-0000-0000-0000BE050000}"/>
    <cellStyle name="_Q3'02 Ops Call_Feb'02_AS WD3 Flash Charts - Apr'05_Acquisition Schedules" xfId="1482" xr:uid="{00000000-0005-0000-0000-0000BF050000}"/>
    <cellStyle name="_Q3'02 Ops Call_Feb'02_AS WD3 Flash Charts - Mar'05v1" xfId="1483" xr:uid="{00000000-0005-0000-0000-0000C0050000}"/>
    <cellStyle name="_Q3'02 Ops Call_Feb'02_AS WD3 Flash Charts - Mar'05v1_Acquisition Schedules" xfId="1484" xr:uid="{00000000-0005-0000-0000-0000C1050000}"/>
    <cellStyle name="_Q3'02 Ops Call_Feb'02_CA WD1 Flash Charts - Sep'05" xfId="1485" xr:uid="{00000000-0005-0000-0000-0000C2050000}"/>
    <cellStyle name="_Q3'02 Ops Call_Feb'02_CA WD1 Flash Charts - Sep'05_Acquisition Schedules" xfId="1486" xr:uid="{00000000-0005-0000-0000-0000C3050000}"/>
    <cellStyle name="_Q3'02 Ops Call_Feb'02_Forecast Accuracy &amp; Linearity" xfId="1487" xr:uid="{00000000-0005-0000-0000-0000C4050000}"/>
    <cellStyle name="_Q3'02 Ops Call_Feb'02_Forecast Accuracy &amp; Linearity_Acquisition Schedules" xfId="1488" xr:uid="{00000000-0005-0000-0000-0000C5050000}"/>
    <cellStyle name="_Q3'02 Ops Call_Feb'02_FY04 Korea Goaling" xfId="1489" xr:uid="{00000000-0005-0000-0000-0000C6050000}"/>
    <cellStyle name="_Q3'02 Ops Call_Feb'02_FY04 Korea Goaling_Acquisition Schedules" xfId="1490" xr:uid="{00000000-0005-0000-0000-0000C7050000}"/>
    <cellStyle name="_Q3'02 Ops Call_Feb'02_WD1APAC Summary-26-04-05 FY05 ------1" xfId="1491" xr:uid="{00000000-0005-0000-0000-0000C8050000}"/>
    <cellStyle name="_Q3'02 Ops Call_Feb'02_WD1APAC Summary-26-04-05 FY05 ------1_Acquisition Schedules" xfId="1492" xr:uid="{00000000-0005-0000-0000-0000C9050000}"/>
    <cellStyle name="_Q3'02 Ops Commit Call_Jan'02" xfId="1493" xr:uid="{00000000-0005-0000-0000-0000CA050000}"/>
    <cellStyle name="_Q3'02 Ops Commit Call_Jan'02_Acquisition Schedules" xfId="1494" xr:uid="{00000000-0005-0000-0000-0000CB050000}"/>
    <cellStyle name="_Q3'02 Ops Commit Call_Jan'02_ANZ FY04 Goaling" xfId="1495" xr:uid="{00000000-0005-0000-0000-0000CC050000}"/>
    <cellStyle name="_Q3'02 Ops Commit Call_Jan'02_ANZ FY04 Goaling_Acquisition Schedules" xfId="1496" xr:uid="{00000000-0005-0000-0000-0000CD050000}"/>
    <cellStyle name="_Q3'02 Ops Commit Call_Jan'02_APAC AS Aug'05 WD3 Flash" xfId="1497" xr:uid="{00000000-0005-0000-0000-0000CE050000}"/>
    <cellStyle name="_Q3'02 Ops Commit Call_Jan'02_APAC AS Aug'05 WD3 Flash_Acquisition Schedules" xfId="1498" xr:uid="{00000000-0005-0000-0000-0000CF050000}"/>
    <cellStyle name="_Q3'02 Ops Commit Call_Jan'02_APAC Weekly Commit - FY04Q2W01" xfId="1499" xr:uid="{00000000-0005-0000-0000-0000D0050000}"/>
    <cellStyle name="_Q3'02 Ops Commit Call_Jan'02_APAC Weekly Commit - FY04Q2W01_Acquisition Schedules" xfId="1500" xr:uid="{00000000-0005-0000-0000-0000D1050000}"/>
    <cellStyle name="_Q3'02 Ops Commit Call_Jan'02_AS WD1 Flash Charts - Apr'05" xfId="1501" xr:uid="{00000000-0005-0000-0000-0000D2050000}"/>
    <cellStyle name="_Q3'02 Ops Commit Call_Jan'02_AS WD1 Flash Charts - Apr'05_Acquisition Schedules" xfId="1502" xr:uid="{00000000-0005-0000-0000-0000D3050000}"/>
    <cellStyle name="_Q3'02 Ops Commit Call_Jan'02_AS WD1 Flash Charts - May'05" xfId="1503" xr:uid="{00000000-0005-0000-0000-0000D4050000}"/>
    <cellStyle name="_Q3'02 Ops Commit Call_Jan'02_AS WD1 Flash Charts - May'05_Acquisition Schedules" xfId="1504" xr:uid="{00000000-0005-0000-0000-0000D5050000}"/>
    <cellStyle name="_Q3'02 Ops Commit Call_Jan'02_AS WD3 Flash Charts - Apr'05" xfId="1505" xr:uid="{00000000-0005-0000-0000-0000D6050000}"/>
    <cellStyle name="_Q3'02 Ops Commit Call_Jan'02_AS WD3 Flash Charts - Apr'05_Acquisition Schedules" xfId="1506" xr:uid="{00000000-0005-0000-0000-0000D7050000}"/>
    <cellStyle name="_Q3'02 Ops Commit Call_Jan'02_AS WD3 Flash Charts - Mar'05v1" xfId="1507" xr:uid="{00000000-0005-0000-0000-0000D8050000}"/>
    <cellStyle name="_Q3'02 Ops Commit Call_Jan'02_AS WD3 Flash Charts - Mar'05v1_Acquisition Schedules" xfId="1508" xr:uid="{00000000-0005-0000-0000-0000D9050000}"/>
    <cellStyle name="_Q3'02 Ops Commit Call_Jan'02_CA WD1 Flash Charts - Sep'05" xfId="1509" xr:uid="{00000000-0005-0000-0000-0000DA050000}"/>
    <cellStyle name="_Q3'02 Ops Commit Call_Jan'02_CA WD1 Flash Charts - Sep'05_Acquisition Schedules" xfId="1510" xr:uid="{00000000-0005-0000-0000-0000DB050000}"/>
    <cellStyle name="_Q3'02 Ops Commit Call_Jan'02_Forecast Accuracy &amp; Linearity" xfId="1511" xr:uid="{00000000-0005-0000-0000-0000DC050000}"/>
    <cellStyle name="_Q3'02 Ops Commit Call_Jan'02_Forecast Accuracy &amp; Linearity_Acquisition Schedules" xfId="1512" xr:uid="{00000000-0005-0000-0000-0000DD050000}"/>
    <cellStyle name="_Q3'02 Ops Commit Call_Jan'02_FY04 Korea Goaling" xfId="1513" xr:uid="{00000000-0005-0000-0000-0000DE050000}"/>
    <cellStyle name="_Q3'02 Ops Commit Call_Jan'02_FY04 Korea Goaling_Acquisition Schedules" xfId="1514" xr:uid="{00000000-0005-0000-0000-0000DF050000}"/>
    <cellStyle name="_Q3'02 Ops Commit Call_Jan'02_WD1APAC Summary-26-04-05 FY05 ------1" xfId="1515" xr:uid="{00000000-0005-0000-0000-0000E0050000}"/>
    <cellStyle name="_Q3'02 Ops Commit Call_Jan'02_WD1APAC Summary-26-04-05 FY05 ------1_Acquisition Schedules" xfId="1516" xr:uid="{00000000-0005-0000-0000-0000E1050000}"/>
    <cellStyle name="_Q302 weeklybookings_Q3 Wk5" xfId="1517" xr:uid="{00000000-0005-0000-0000-0000E2050000}"/>
    <cellStyle name="_Q302 weeklybookings_Q3 Wk9" xfId="1518" xr:uid="{00000000-0005-0000-0000-0000E3050000}"/>
    <cellStyle name="_Q3'06 Bookings Summary" xfId="1519" xr:uid="{00000000-0005-0000-0000-0000E4050000}"/>
    <cellStyle name="_Q3'06 Bookings Summary_Acquisition Schedules" xfId="1520" xr:uid="{00000000-0005-0000-0000-0000E5050000}"/>
    <cellStyle name="_Q307 SBM COST WORK FILE IS UPLOAD" xfId="1521" xr:uid="{00000000-0005-0000-0000-0000E6050000}"/>
    <cellStyle name="_Q3FY07 Wk5 Non 2 Tier New Format-FINAL VER " xfId="1522" xr:uid="{00000000-0005-0000-0000-0000E7050000}"/>
    <cellStyle name="_Q4 FY03 WW Renewal Update_MAY" xfId="1523" xr:uid="{00000000-0005-0000-0000-0000E8050000}"/>
    <cellStyle name="_Q4 FY03 WW Renewal Update_MAY_Acquisition Schedules" xfId="1524" xr:uid="{00000000-0005-0000-0000-0000E9050000}"/>
    <cellStyle name="_Q4 FY03 WW Renewal Update_MAY_APAC AS Aug'05 WD3 Flash" xfId="1525" xr:uid="{00000000-0005-0000-0000-0000EA050000}"/>
    <cellStyle name="_Q4 FY03 WW Renewal Update_MAY_APAC AS Aug'05 WD3 Flash_Acquisition Schedules" xfId="1526" xr:uid="{00000000-0005-0000-0000-0000EB050000}"/>
    <cellStyle name="_Q4 FY03 WW Renewal Update_MAY_AS Variance Analysis_Aug07" xfId="1527" xr:uid="{00000000-0005-0000-0000-0000EC050000}"/>
    <cellStyle name="_Q4 FY03 WW Renewal Update_MAY_AS Variance Analysis_Aug07_Acquisition Schedules" xfId="1528" xr:uid="{00000000-0005-0000-0000-0000ED050000}"/>
    <cellStyle name="_Q4 FY03 WW Renewal Update_MAY_AS WD1 Flash Charts - Apr'05" xfId="1529" xr:uid="{00000000-0005-0000-0000-0000EE050000}"/>
    <cellStyle name="_Q4 FY03 WW Renewal Update_MAY_AS WD1 Flash Charts - Apr'05_Acquisition Schedules" xfId="1530" xr:uid="{00000000-0005-0000-0000-0000EF050000}"/>
    <cellStyle name="_Q4 FY03 WW Renewal Update_MAY_AS WD1 Flash Charts - May'05" xfId="1531" xr:uid="{00000000-0005-0000-0000-0000F0050000}"/>
    <cellStyle name="_Q4 FY03 WW Renewal Update_MAY_AS WD1 Flash Charts - May'05_Acquisition Schedules" xfId="1532" xr:uid="{00000000-0005-0000-0000-0000F1050000}"/>
    <cellStyle name="_Q4 FY03 WW Renewal Update_MAY_AS WD3 Flash Charts - Apr'05" xfId="1533" xr:uid="{00000000-0005-0000-0000-0000F2050000}"/>
    <cellStyle name="_Q4 FY03 WW Renewal Update_MAY_AS WD3 Flash Charts - Apr'05_Acquisition Schedules" xfId="1534" xr:uid="{00000000-0005-0000-0000-0000F3050000}"/>
    <cellStyle name="_Q4 FY03 WW Renewal Update_MAY_AS WD3 Flash Charts - Mar'05v1" xfId="1535" xr:uid="{00000000-0005-0000-0000-0000F4050000}"/>
    <cellStyle name="_Q4 FY03 WW Renewal Update_MAY_AS WD3 Flash Charts - Mar'05v1_Acquisition Schedules" xfId="1536" xr:uid="{00000000-0005-0000-0000-0000F5050000}"/>
    <cellStyle name="_Q4 FY03 WW Renewal Update_MAY_CA WD1 Flash Charts - Sep'05" xfId="1537" xr:uid="{00000000-0005-0000-0000-0000F6050000}"/>
    <cellStyle name="_Q4 FY03 WW Renewal Update_MAY_CA WD1 Flash Charts - Sep'05_Acquisition Schedules" xfId="1538" xr:uid="{00000000-0005-0000-0000-0000F7050000}"/>
    <cellStyle name="_Q4 FY03 WW Renewal Update_MAY_Target Template" xfId="1539" xr:uid="{00000000-0005-0000-0000-0000F8050000}"/>
    <cellStyle name="_Q4 FY03 WW Renewal Update_MAY_Target Template_Acquisition Schedules" xfId="1540" xr:uid="{00000000-0005-0000-0000-0000F9050000}"/>
    <cellStyle name="_Q4 FY07 Rev ADJ BOQ" xfId="1541" xr:uid="{00000000-0005-0000-0000-0000FA050000}"/>
    <cellStyle name="_Q4 P&amp;L and Rev Forecast -- JULY 2004 SP-Q4" xfId="1542" xr:uid="{00000000-0005-0000-0000-0000FB050000}"/>
    <cellStyle name="_Q4 P&amp;L and Rev Forecast -- JULY 2004 SP-Q4_Acquisition Schedules" xfId="1543" xr:uid="{00000000-0005-0000-0000-0000FC050000}"/>
    <cellStyle name="_Q402 weeklybookings_Q4 Wk1" xfId="1544" xr:uid="{00000000-0005-0000-0000-0000FD050000}"/>
    <cellStyle name="_Q402 weeklybookings_Q4 Wk5" xfId="1545" xr:uid="{00000000-0005-0000-0000-0000FE050000}"/>
    <cellStyle name="_Q402 weeklybookings_Q4 Wk9" xfId="1546" xr:uid="{00000000-0005-0000-0000-0000FF050000}"/>
    <cellStyle name="_Q405 US Final Commit" xfId="1547" xr:uid="{00000000-0005-0000-0000-000000060000}"/>
    <cellStyle name="_Q405 US Final Commit_Acquisition Schedules" xfId="1548" xr:uid="{00000000-0005-0000-0000-000001060000}"/>
    <cellStyle name="_Q405 US Preliminary Commit v3" xfId="1549" xr:uid="{00000000-0005-0000-0000-000002060000}"/>
    <cellStyle name="_Q405 US Preliminary Commit v3_Acquisition Schedules" xfId="1550" xr:uid="{00000000-0005-0000-0000-000003060000}"/>
    <cellStyle name="_Q406 Apples to Apples_HW-SW-SVC_new segment view" xfId="1551" xr:uid="{00000000-0005-0000-0000-000004060000}"/>
    <cellStyle name="_Q407 Revenue Highlights" xfId="1552" xr:uid="{00000000-0005-0000-0000-000005060000}"/>
    <cellStyle name="_Q407 SBM COST WORK FILE IS UPLOAD" xfId="1553" xr:uid="{00000000-0005-0000-0000-000006060000}"/>
    <cellStyle name="_Raw Data" xfId="1554" xr:uid="{00000000-0005-0000-0000-000007060000}"/>
    <cellStyle name="_Reno P&amp;L1" xfId="1555" xr:uid="{00000000-0005-0000-0000-000008060000}"/>
    <cellStyle name="_Reno P&amp;L1_Acquisition Schedules" xfId="1556" xr:uid="{00000000-0005-0000-0000-000009060000}"/>
    <cellStyle name="_Reno PL1" xfId="1557" xr:uid="{00000000-0005-0000-0000-00000A060000}"/>
    <cellStyle name="_Reno PL1_Acquisition Schedules" xfId="1558" xr:uid="{00000000-0005-0000-0000-00000B060000}"/>
    <cellStyle name="_Restated PL's working file with emerging" xfId="1559" xr:uid="{00000000-0005-0000-0000-00000C060000}"/>
    <cellStyle name="_RESULTS" xfId="1560" xr:uid="{00000000-0005-0000-0000-00000D060000}"/>
    <cellStyle name="_Rev ADJ Data Input Sheet" xfId="1561" xr:uid="{00000000-0005-0000-0000-00000E060000}"/>
    <cellStyle name="_Rev Adj Fcst" xfId="1562" xr:uid="{00000000-0005-0000-0000-00000F060000}"/>
    <cellStyle name="_Rev Adj New" xfId="1563" xr:uid="{00000000-0005-0000-0000-000010060000}"/>
    <cellStyle name="_Revenue Highlights - business segment view_Q406" xfId="1564" xr:uid="{00000000-0005-0000-0000-000011060000}"/>
    <cellStyle name="_Revenue Transfer Analysis_NovFy05a" xfId="1565" xr:uid="{00000000-0005-0000-0000-000012060000}"/>
    <cellStyle name="_Revenue Transfer Analysis_NovFy05a 2" xfId="1566" xr:uid="{00000000-0005-0000-0000-000013060000}"/>
    <cellStyle name="_Revenue Transfer Analysis_NovFy05a 3" xfId="1567" xr:uid="{00000000-0005-0000-0000-000014060000}"/>
    <cellStyle name="_Revenue Transfer Analysis_NovFy05a 4" xfId="1568" xr:uid="{00000000-0005-0000-0000-000015060000}"/>
    <cellStyle name="_Revenue Transfer Analysis_NovFy05a 5" xfId="1569" xr:uid="{00000000-0005-0000-0000-000016060000}"/>
    <cellStyle name="_Revenue Transfer Analysis_NovFy05a 6" xfId="1570" xr:uid="{00000000-0005-0000-0000-000017060000}"/>
    <cellStyle name="_Revenue Transfer Analysis_NovFy05a 7" xfId="1571" xr:uid="{00000000-0005-0000-0000-000018060000}"/>
    <cellStyle name="_Revenue Transfer Analysis_NovFy05a 8" xfId="1572" xr:uid="{00000000-0005-0000-0000-000019060000}"/>
    <cellStyle name="_Revenue Transfer Analysis_NovFy05a_Acquisition Schedules" xfId="1573" xr:uid="{00000000-0005-0000-0000-00001A060000}"/>
    <cellStyle name="_Round Q1'09" xfId="1574" xr:uid="{00000000-0005-0000-0000-00001B060000}"/>
    <cellStyle name="_Round Q1'09_1" xfId="1575" xr:uid="{00000000-0005-0000-0000-00001C060000}"/>
    <cellStyle name="_RSA Revenue by Class and Geo Backlog Bookings Final 10 05 06" xfId="1576" xr:uid="{00000000-0005-0000-0000-00001D060000}"/>
    <cellStyle name="_RSPTG New Excel Template" xfId="1577" xr:uid="{00000000-0005-0000-0000-00001E060000}"/>
    <cellStyle name="_RSPTG New Excel Template 2" xfId="1578" xr:uid="{00000000-0005-0000-0000-00001F060000}"/>
    <cellStyle name="_RSPTG Templates in excel (3)" xfId="1579" xr:uid="{00000000-0005-0000-0000-000020060000}"/>
    <cellStyle name="_RSPTG Templates in excel (3) 2" xfId="1580" xr:uid="{00000000-0005-0000-0000-000021060000}"/>
    <cellStyle name="_Sample" xfId="1581" xr:uid="{00000000-0005-0000-0000-000022060000}"/>
    <cellStyle name="_Sample 2" xfId="1582" xr:uid="{00000000-0005-0000-0000-000023060000}"/>
    <cellStyle name="_Sample 3" xfId="1583" xr:uid="{00000000-0005-0000-0000-000024060000}"/>
    <cellStyle name="_Sample 4" xfId="1584" xr:uid="{00000000-0005-0000-0000-000025060000}"/>
    <cellStyle name="_Sample 5" xfId="1585" xr:uid="{00000000-0005-0000-0000-000026060000}"/>
    <cellStyle name="_Sample 6" xfId="1586" xr:uid="{00000000-0005-0000-0000-000027060000}"/>
    <cellStyle name="_Sample 7" xfId="1587" xr:uid="{00000000-0005-0000-0000-000028060000}"/>
    <cellStyle name="_Sample 8" xfId="1588" xr:uid="{00000000-0005-0000-0000-000029060000}"/>
    <cellStyle name="_Sample_Acquisition Schedules" xfId="1589" xr:uid="{00000000-0005-0000-0000-00002A060000}"/>
    <cellStyle name="_SASIA Goals for GPS (regoal)" xfId="1590" xr:uid="{00000000-0005-0000-0000-00002B060000}"/>
    <cellStyle name="_SASIA Goals for GPS (regoal)_Acquisition Schedules" xfId="1591" xr:uid="{00000000-0005-0000-0000-00002C060000}"/>
    <cellStyle name="_SASIA Goals for GPS (regoal)_APAC AS Aug'05 WD3 Flash" xfId="1592" xr:uid="{00000000-0005-0000-0000-00002D060000}"/>
    <cellStyle name="_SASIA Goals for GPS (regoal)_APAC AS Aug'05 WD3 Flash_Acquisition Schedules" xfId="1593" xr:uid="{00000000-0005-0000-0000-00002E060000}"/>
    <cellStyle name="_SASIA Goals for GPS (regoal)_APAC AS Oct'06 WD3 Flash" xfId="1594" xr:uid="{00000000-0005-0000-0000-00002F060000}"/>
    <cellStyle name="_SASIA Goals for GPS (regoal)_APAC AS Oct'06 WD3 Flash_Acquisition Schedules" xfId="1595" xr:uid="{00000000-0005-0000-0000-000030060000}"/>
    <cellStyle name="_SASIA Goals for GPS (regoal)_APAC Support Bookings - Jun03" xfId="1596" xr:uid="{00000000-0005-0000-0000-000031060000}"/>
    <cellStyle name="_SASIA Goals for GPS (regoal)_APAC Support Bookings - Jun03_Acquisition Schedules" xfId="1597" xr:uid="{00000000-0005-0000-0000-000032060000}"/>
    <cellStyle name="_SASIA Goals for GPS (regoal)_APAC Support Bookings - Jun03_APAC AS Aug'05 WD3 Flash" xfId="1598" xr:uid="{00000000-0005-0000-0000-000033060000}"/>
    <cellStyle name="_SASIA Goals for GPS (regoal)_APAC Support Bookings - Jun03_APAC AS Aug'05 WD3 Flash_Acquisition Schedules" xfId="1599" xr:uid="{00000000-0005-0000-0000-000034060000}"/>
    <cellStyle name="_SASIA Goals for GPS (regoal)_APAC Support Bookings - Jun03_AS Variance Analysis_Aug07" xfId="1600" xr:uid="{00000000-0005-0000-0000-000035060000}"/>
    <cellStyle name="_SASIA Goals for GPS (regoal)_APAC Support Bookings - Jun03_AS Variance Analysis_Aug07_Acquisition Schedules" xfId="1601" xr:uid="{00000000-0005-0000-0000-000036060000}"/>
    <cellStyle name="_SASIA Goals for GPS (regoal)_APAC Support Bookings - Jun03_AS WD1 Flash Charts - Apr'05" xfId="1602" xr:uid="{00000000-0005-0000-0000-000037060000}"/>
    <cellStyle name="_SASIA Goals for GPS (regoal)_APAC Support Bookings - Jun03_AS WD1 Flash Charts - Apr'05_Acquisition Schedules" xfId="1603" xr:uid="{00000000-0005-0000-0000-000038060000}"/>
    <cellStyle name="_SASIA Goals for GPS (regoal)_APAC Support Bookings - Jun03_AS WD1 Flash Charts - May'05" xfId="1604" xr:uid="{00000000-0005-0000-0000-000039060000}"/>
    <cellStyle name="_SASIA Goals for GPS (regoal)_APAC Support Bookings - Jun03_AS WD1 Flash Charts - May'05_Acquisition Schedules" xfId="1605" xr:uid="{00000000-0005-0000-0000-00003A060000}"/>
    <cellStyle name="_SASIA Goals for GPS (regoal)_APAC Support Bookings - Jun03_AS WD3 Flash Charts - Apr'05" xfId="1606" xr:uid="{00000000-0005-0000-0000-00003B060000}"/>
    <cellStyle name="_SASIA Goals for GPS (regoal)_APAC Support Bookings - Jun03_AS WD3 Flash Charts - Apr'05_Acquisition Schedules" xfId="1607" xr:uid="{00000000-0005-0000-0000-00003C060000}"/>
    <cellStyle name="_SASIA Goals for GPS (regoal)_APAC Support Bookings - Jun03_AS WD3 Flash Charts - Mar'05v1" xfId="1608" xr:uid="{00000000-0005-0000-0000-00003D060000}"/>
    <cellStyle name="_SASIA Goals for GPS (regoal)_APAC Support Bookings - Jun03_AS WD3 Flash Charts - Mar'05v1_Acquisition Schedules" xfId="1609" xr:uid="{00000000-0005-0000-0000-00003E060000}"/>
    <cellStyle name="_SASIA Goals for GPS (regoal)_APAC Support Bookings - Jun03_CA WD1 Flash Charts - Sep'05" xfId="1610" xr:uid="{00000000-0005-0000-0000-00003F060000}"/>
    <cellStyle name="_SASIA Goals for GPS (regoal)_APAC Support Bookings - Jun03_CA WD1 Flash Charts - Sep'05_Acquisition Schedules" xfId="1611" xr:uid="{00000000-0005-0000-0000-000040060000}"/>
    <cellStyle name="_SASIA Goals for GPS (regoal)_APAC Support Bookings - Jun03_Target Template" xfId="1612" xr:uid="{00000000-0005-0000-0000-000041060000}"/>
    <cellStyle name="_SASIA Goals for GPS (regoal)_APAC Support Bookings - Jun03_Target Template_Acquisition Schedules" xfId="1613" xr:uid="{00000000-0005-0000-0000-000042060000}"/>
    <cellStyle name="_SASIA Goals for GPS (regoal)_APAC Weekly Commit - FY04Q2W01" xfId="1614" xr:uid="{00000000-0005-0000-0000-000043060000}"/>
    <cellStyle name="_SASIA Goals for GPS (regoal)_APAC Weekly Commit - FY04Q2W01_Acquisition Schedules" xfId="1615" xr:uid="{00000000-0005-0000-0000-000044060000}"/>
    <cellStyle name="_SASIA Goals for GPS (regoal)_AS Variance Analysis_Aug07" xfId="1616" xr:uid="{00000000-0005-0000-0000-000045060000}"/>
    <cellStyle name="_SASIA Goals for GPS (regoal)_AS Variance Analysis_Aug07_Acquisition Schedules" xfId="1617" xr:uid="{00000000-0005-0000-0000-000046060000}"/>
    <cellStyle name="_SASIA Goals for GPS (regoal)_AS WD1 Flash Charts - Apr'05" xfId="1618" xr:uid="{00000000-0005-0000-0000-000047060000}"/>
    <cellStyle name="_SASIA Goals for GPS (regoal)_AS WD1 Flash Charts - Apr'05_Acquisition Schedules" xfId="1619" xr:uid="{00000000-0005-0000-0000-000048060000}"/>
    <cellStyle name="_SASIA Goals for GPS (regoal)_AS WD1 Flash Charts - May'05" xfId="1620" xr:uid="{00000000-0005-0000-0000-000049060000}"/>
    <cellStyle name="_SASIA Goals for GPS (regoal)_AS WD1 Flash Charts - May'05_Acquisition Schedules" xfId="1621" xr:uid="{00000000-0005-0000-0000-00004A060000}"/>
    <cellStyle name="_SASIA Goals for GPS (regoal)_AS WD3 Flash Charts - Apr'05" xfId="1622" xr:uid="{00000000-0005-0000-0000-00004B060000}"/>
    <cellStyle name="_SASIA Goals for GPS (regoal)_AS WD3 Flash Charts - Apr'05_Acquisition Schedules" xfId="1623" xr:uid="{00000000-0005-0000-0000-00004C060000}"/>
    <cellStyle name="_SASIA Goals for GPS (regoal)_AS WD3 Flash Charts - Mar'05v1" xfId="1624" xr:uid="{00000000-0005-0000-0000-00004D060000}"/>
    <cellStyle name="_SASIA Goals for GPS (regoal)_AS WD3 Flash Charts - Mar'05v1_Acquisition Schedules" xfId="1625" xr:uid="{00000000-0005-0000-0000-00004E060000}"/>
    <cellStyle name="_SASIA Goals for GPS (regoal)_CA WD1 Flash Charts - Sep'05" xfId="1626" xr:uid="{00000000-0005-0000-0000-00004F060000}"/>
    <cellStyle name="_SASIA Goals for GPS (regoal)_CA WD1 Flash Charts - Sep'05_Acquisition Schedules" xfId="1627" xr:uid="{00000000-0005-0000-0000-000050060000}"/>
    <cellStyle name="_SASIA Goals for GPS (regoal)_Forecast Accuracy &amp; Linearity" xfId="1628" xr:uid="{00000000-0005-0000-0000-000051060000}"/>
    <cellStyle name="_SASIA Goals for GPS (regoal)_Forecast Accuracy &amp; Linearity_Acquisition Schedules" xfId="1629" xr:uid="{00000000-0005-0000-0000-000052060000}"/>
    <cellStyle name="_SASIA Goals for GPS (regoal)_FY04 Korea Goaling" xfId="1630" xr:uid="{00000000-0005-0000-0000-000053060000}"/>
    <cellStyle name="_SASIA Goals for GPS (regoal)_FY04 Korea Goaling_Acquisition Schedules" xfId="1631" xr:uid="{00000000-0005-0000-0000-000054060000}"/>
    <cellStyle name="_SASIA Goals for GPS (regoal)_Q3'02 Ops Call_Feb'021  Korea" xfId="1632" xr:uid="{00000000-0005-0000-0000-000055060000}"/>
    <cellStyle name="_SASIA Goals for GPS (regoal)_Q3'02 Ops Call_Feb'021  Korea_Acquisition Schedules" xfId="1633" xr:uid="{00000000-0005-0000-0000-000056060000}"/>
    <cellStyle name="_SASIA Goals for GPS (regoal)_Q3'02 Ops Call_Feb'021  Korea_ANZ FY04 Goaling" xfId="1634" xr:uid="{00000000-0005-0000-0000-000057060000}"/>
    <cellStyle name="_SASIA Goals for GPS (regoal)_Q3'02 Ops Call_Feb'021  Korea_ANZ FY04 Goaling_Acquisition Schedules" xfId="1635" xr:uid="{00000000-0005-0000-0000-000058060000}"/>
    <cellStyle name="_SASIA Goals for GPS (regoal)_Q3'02 Ops Call_Feb'021  Korea_APAC AS Aug'05 WD3 Flash" xfId="1636" xr:uid="{00000000-0005-0000-0000-000059060000}"/>
    <cellStyle name="_SASIA Goals for GPS (regoal)_Q3'02 Ops Call_Feb'021  Korea_APAC AS Aug'05 WD3 Flash_Acquisition Schedules" xfId="1637" xr:uid="{00000000-0005-0000-0000-00005A060000}"/>
    <cellStyle name="_SASIA Goals for GPS (regoal)_Q3'02 Ops Call_Feb'021  Korea_APAC Weekly Commit - FY04Q2W01" xfId="1638" xr:uid="{00000000-0005-0000-0000-00005B060000}"/>
    <cellStyle name="_SASIA Goals for GPS (regoal)_Q3'02 Ops Call_Feb'021  Korea_APAC Weekly Commit - FY04Q2W01_Acquisition Schedules" xfId="1639" xr:uid="{00000000-0005-0000-0000-00005C060000}"/>
    <cellStyle name="_SASIA Goals for GPS (regoal)_Q3'02 Ops Call_Feb'021  Korea_AS WD1 Flash Charts - Apr'05" xfId="1640" xr:uid="{00000000-0005-0000-0000-00005D060000}"/>
    <cellStyle name="_SASIA Goals for GPS (regoal)_Q3'02 Ops Call_Feb'021  Korea_AS WD1 Flash Charts - Apr'05_Acquisition Schedules" xfId="1641" xr:uid="{00000000-0005-0000-0000-00005E060000}"/>
    <cellStyle name="_SASIA Goals for GPS (regoal)_Q3'02 Ops Call_Feb'021  Korea_AS WD1 Flash Charts - May'05" xfId="1642" xr:uid="{00000000-0005-0000-0000-00005F060000}"/>
    <cellStyle name="_SASIA Goals for GPS (regoal)_Q3'02 Ops Call_Feb'021  Korea_AS WD1 Flash Charts - May'05_Acquisition Schedules" xfId="1643" xr:uid="{00000000-0005-0000-0000-000060060000}"/>
    <cellStyle name="_SASIA Goals for GPS (regoal)_Q3'02 Ops Call_Feb'021  Korea_AS WD3 Flash Charts - Apr'05" xfId="1644" xr:uid="{00000000-0005-0000-0000-000061060000}"/>
    <cellStyle name="_SASIA Goals for GPS (regoal)_Q3'02 Ops Call_Feb'021  Korea_AS WD3 Flash Charts - Apr'05_Acquisition Schedules" xfId="1645" xr:uid="{00000000-0005-0000-0000-000062060000}"/>
    <cellStyle name="_SASIA Goals for GPS (regoal)_Q3'02 Ops Call_Feb'021  Korea_AS WD3 Flash Charts - Mar'05v1" xfId="1646" xr:uid="{00000000-0005-0000-0000-000063060000}"/>
    <cellStyle name="_SASIA Goals for GPS (regoal)_Q3'02 Ops Call_Feb'021  Korea_AS WD3 Flash Charts - Mar'05v1_Acquisition Schedules" xfId="1647" xr:uid="{00000000-0005-0000-0000-000064060000}"/>
    <cellStyle name="_SASIA Goals for GPS (regoal)_Q3'02 Ops Call_Feb'021  Korea_CA WD1 Flash Charts - Sep'05" xfId="1648" xr:uid="{00000000-0005-0000-0000-000065060000}"/>
    <cellStyle name="_SASIA Goals for GPS (regoal)_Q3'02 Ops Call_Feb'021  Korea_CA WD1 Flash Charts - Sep'05_Acquisition Schedules" xfId="1649" xr:uid="{00000000-0005-0000-0000-000066060000}"/>
    <cellStyle name="_SASIA Goals for GPS (regoal)_Q3'02 Ops Call_Feb'021  Korea_Forecast Accuracy &amp; Linearity" xfId="1650" xr:uid="{00000000-0005-0000-0000-000067060000}"/>
    <cellStyle name="_SASIA Goals for GPS (regoal)_Q3'02 Ops Call_Feb'021  Korea_Forecast Accuracy &amp; Linearity_Acquisition Schedules" xfId="1651" xr:uid="{00000000-0005-0000-0000-000068060000}"/>
    <cellStyle name="_SASIA Goals for GPS (regoal)_Q3'02 Ops Call_Feb'021  Korea_FY04 Korea Goaling" xfId="1652" xr:uid="{00000000-0005-0000-0000-000069060000}"/>
    <cellStyle name="_SASIA Goals for GPS (regoal)_Q3'02 Ops Call_Feb'021  Korea_FY04 Korea Goaling_Acquisition Schedules" xfId="1653" xr:uid="{00000000-0005-0000-0000-00006A060000}"/>
    <cellStyle name="_SASIA Goals for GPS (regoal)_Q3'02 Ops Call_Feb'021  Korea_WD1APAC Summary-26-04-05 FY05 ------1" xfId="1654" xr:uid="{00000000-0005-0000-0000-00006B060000}"/>
    <cellStyle name="_SASIA Goals for GPS (regoal)_Q3'02 Ops Call_Feb'021  Korea_WD1APAC Summary-26-04-05 FY05 ------1_Acquisition Schedules" xfId="1655" xr:uid="{00000000-0005-0000-0000-00006C060000}"/>
    <cellStyle name="_SASIA Goals for GPS (regoal)_Target Template" xfId="1656" xr:uid="{00000000-0005-0000-0000-00006D060000}"/>
    <cellStyle name="_SASIA Goals for GPS (regoal)_Target Template_Acquisition Schedules" xfId="1657" xr:uid="{00000000-0005-0000-0000-00006E060000}"/>
    <cellStyle name="_SASIA Goals for GPS (regoal)_WD1APAC Summary-26-04-05 FY05 ------1" xfId="1658" xr:uid="{00000000-0005-0000-0000-00006F060000}"/>
    <cellStyle name="_SASIA Goals for GPS (regoal)_WD1APAC Summary-26-04-05 FY05 ------1_Acquisition Schedules" xfId="1659" xr:uid="{00000000-0005-0000-0000-000070060000}"/>
    <cellStyle name="_Scientific Atlanta" xfId="1660" xr:uid="{00000000-0005-0000-0000-000071060000}"/>
    <cellStyle name="_SEC_B_Q107" xfId="1661" xr:uid="{00000000-0005-0000-0000-000072060000}"/>
    <cellStyle name="_SEC_B_Q107 2" xfId="1662" xr:uid="{00000000-0005-0000-0000-000073060000}"/>
    <cellStyle name="_SEC_B_Q107 3" xfId="1663" xr:uid="{00000000-0005-0000-0000-000074060000}"/>
    <cellStyle name="_SEC_B_Q107 4" xfId="1664" xr:uid="{00000000-0005-0000-0000-000075060000}"/>
    <cellStyle name="_SEC_B_Q107 5" xfId="1665" xr:uid="{00000000-0005-0000-0000-000076060000}"/>
    <cellStyle name="_SEC_B_Q107 6" xfId="1666" xr:uid="{00000000-0005-0000-0000-000077060000}"/>
    <cellStyle name="_SEC_B_Q107 7" xfId="1667" xr:uid="{00000000-0005-0000-0000-000078060000}"/>
    <cellStyle name="_SEC_B_Q107 8" xfId="1668" xr:uid="{00000000-0005-0000-0000-000079060000}"/>
    <cellStyle name="_Section 13-Discounts" xfId="1669" xr:uid="{00000000-0005-0000-0000-00007A060000}"/>
    <cellStyle name="_Section 13-Discounts_Acquisition Schedules" xfId="1670" xr:uid="{00000000-0005-0000-0000-00007B060000}"/>
    <cellStyle name="_Sept '07 Close Prelim" xfId="1671" xr:uid="{00000000-0005-0000-0000-00007C060000}"/>
    <cellStyle name="_Service_Dec03local33" xfId="1672" xr:uid="{00000000-0005-0000-0000-00007D060000}"/>
    <cellStyle name="_Service_Dec03local33_Acquisition Schedules" xfId="1673" xr:uid="{00000000-0005-0000-0000-00007E060000}"/>
    <cellStyle name="_Service_Oct051" xfId="1674" xr:uid="{00000000-0005-0000-0000-00007F060000}"/>
    <cellStyle name="_Service_Oct051_Acquisition Schedules" xfId="1675" xr:uid="{00000000-0005-0000-0000-000080060000}"/>
    <cellStyle name="_Sheet1" xfId="1676" xr:uid="{00000000-0005-0000-0000-000081060000}"/>
    <cellStyle name="_Sheet1 2" xfId="1677" xr:uid="{00000000-0005-0000-0000-000082060000}"/>
    <cellStyle name="_Sheet1 3" xfId="1678" xr:uid="{00000000-0005-0000-0000-000083060000}"/>
    <cellStyle name="_Sheet1 4" xfId="1679" xr:uid="{00000000-0005-0000-0000-000084060000}"/>
    <cellStyle name="_Sheet1 5" xfId="1680" xr:uid="{00000000-0005-0000-0000-000085060000}"/>
    <cellStyle name="_Sheet1 6" xfId="1681" xr:uid="{00000000-0005-0000-0000-000086060000}"/>
    <cellStyle name="_Sheet1 7" xfId="1682" xr:uid="{00000000-0005-0000-0000-000087060000}"/>
    <cellStyle name="_Sheet1 8" xfId="1683" xr:uid="{00000000-0005-0000-0000-000088060000}"/>
    <cellStyle name="_Sheet1_Acquisition Schedules" xfId="1684" xr:uid="{00000000-0005-0000-0000-000089060000}"/>
    <cellStyle name="_Sheet1_AS Variance Analysis_JUL-06 (2)" xfId="1685" xr:uid="{00000000-0005-0000-0000-00008A060000}"/>
    <cellStyle name="_Sheet1_AS Variance Analysis_JUL-06 (2)_Acquisition Schedules" xfId="1686" xr:uid="{00000000-0005-0000-0000-00008B060000}"/>
    <cellStyle name="_Sheet1_Raw Data" xfId="1687" xr:uid="{00000000-0005-0000-0000-00008C060000}"/>
    <cellStyle name="_Sheet2" xfId="1688" xr:uid="{00000000-0005-0000-0000-00008D060000}"/>
    <cellStyle name="_Sheet6" xfId="1689" xr:uid="{00000000-0005-0000-0000-00008E060000}"/>
    <cellStyle name="_Sheet6 2" xfId="1690" xr:uid="{00000000-0005-0000-0000-00008F060000}"/>
    <cellStyle name="_Sheet6 3" xfId="1691" xr:uid="{00000000-0005-0000-0000-000090060000}"/>
    <cellStyle name="_Sheet6 4" xfId="1692" xr:uid="{00000000-0005-0000-0000-000091060000}"/>
    <cellStyle name="_Sheet6 5" xfId="1693" xr:uid="{00000000-0005-0000-0000-000092060000}"/>
    <cellStyle name="_Sheet6 6" xfId="1694" xr:uid="{00000000-0005-0000-0000-000093060000}"/>
    <cellStyle name="_Sheet6 7" xfId="1695" xr:uid="{00000000-0005-0000-0000-000094060000}"/>
    <cellStyle name="_Sheet6 8" xfId="1696" xr:uid="{00000000-0005-0000-0000-000095060000}"/>
    <cellStyle name="_Sheet7" xfId="1697" xr:uid="{00000000-0005-0000-0000-000096060000}"/>
    <cellStyle name="_Sheet7 2" xfId="1698" xr:uid="{00000000-0005-0000-0000-000097060000}"/>
    <cellStyle name="_Sheet7 3" xfId="1699" xr:uid="{00000000-0005-0000-0000-000098060000}"/>
    <cellStyle name="_Sheet7 4" xfId="1700" xr:uid="{00000000-0005-0000-0000-000099060000}"/>
    <cellStyle name="_Sheet7 5" xfId="1701" xr:uid="{00000000-0005-0000-0000-00009A060000}"/>
    <cellStyle name="_Sheet7 6" xfId="1702" xr:uid="{00000000-0005-0000-0000-00009B060000}"/>
    <cellStyle name="_Sheet7 7" xfId="1703" xr:uid="{00000000-0005-0000-0000-00009C060000}"/>
    <cellStyle name="_Sheet7 8" xfId="1704" xr:uid="{00000000-0005-0000-0000-00009D060000}"/>
    <cellStyle name="_SJ_BPA Cisco Excess Breakdown 04-04-07" xfId="1705" xr:uid="{00000000-0005-0000-0000-00009E060000}"/>
    <cellStyle name="_SLR E&amp;O Reserve April FY06" xfId="1706" xr:uid="{00000000-0005-0000-0000-00009F060000}"/>
    <cellStyle name="_SNI Purchase Final" xfId="1707" xr:uid="{00000000-0005-0000-0000-0000A0060000}"/>
    <cellStyle name="_Southern P&amp;L -FINAL" xfId="1708" xr:uid="{00000000-0005-0000-0000-0000A1060000}"/>
    <cellStyle name="_Southern P&amp;L -FINAL_Acquisition Schedules" xfId="1709" xr:uid="{00000000-0005-0000-0000-0000A2060000}"/>
    <cellStyle name="_SP Sum - Final Tie (2)" xfId="1710" xr:uid="{00000000-0005-0000-0000-0000A3060000}"/>
    <cellStyle name="_SP Sum - Final Tie (2)_Acquisition Schedules" xfId="1711" xr:uid="{00000000-0005-0000-0000-0000A4060000}"/>
    <cellStyle name="_SPA Demantra Load file Dec FY09" xfId="1712" xr:uid="{00000000-0005-0000-0000-0000A5060000}"/>
    <cellStyle name="_SPA Demantra Load file Dec FY09 2" xfId="1713" xr:uid="{00000000-0005-0000-0000-0000A6060000}"/>
    <cellStyle name="_SPA Demantra Load file Nov FY09" xfId="1714" xr:uid="{00000000-0005-0000-0000-0000A7060000}"/>
    <cellStyle name="_SPA Demantra Load file Nov FY09 2" xfId="1715" xr:uid="{00000000-0005-0000-0000-0000A8060000}"/>
    <cellStyle name="_SRG_SPA_Oct FY09 Forecast" xfId="1716" xr:uid="{00000000-0005-0000-0000-0000A9060000}"/>
    <cellStyle name="_SRG_SPA_Oct FY09 Forecast 2" xfId="1717" xr:uid="{00000000-0005-0000-0000-0000AA060000}"/>
    <cellStyle name="_SubHeading" xfId="1718" xr:uid="{00000000-0005-0000-0000-0000AB060000}"/>
    <cellStyle name="_SubHeading_Financials_v2" xfId="1719" xr:uid="{00000000-0005-0000-0000-0000AC060000}"/>
    <cellStyle name="_SubHeading_Financials_v2_Book1 (3)" xfId="1720" xr:uid="{00000000-0005-0000-0000-0000AD060000}"/>
    <cellStyle name="_Sub-K Accruals_Jun 02" xfId="1721" xr:uid="{00000000-0005-0000-0000-0000AE060000}"/>
    <cellStyle name="_Sub-K Accruals_Jun 02_Acquisition Schedules" xfId="1722" xr:uid="{00000000-0005-0000-0000-0000AF060000}"/>
    <cellStyle name="_Subscription REV" xfId="1723" xr:uid="{00000000-0005-0000-0000-0000B0060000}"/>
    <cellStyle name="_Subscription REV Q2" xfId="1724" xr:uid="{00000000-0005-0000-0000-0000B1060000}"/>
    <cellStyle name="_Subscription REV Q2_Acquisition Schedules" xfId="1725" xr:uid="{00000000-0005-0000-0000-0000B2060000}"/>
    <cellStyle name="_Subscription REV Q3" xfId="1726" xr:uid="{00000000-0005-0000-0000-0000B3060000}"/>
    <cellStyle name="_Subscription REV Q3_Acquisition Schedules" xfId="1727" xr:uid="{00000000-0005-0000-0000-0000B4060000}"/>
    <cellStyle name="_Subscription REV Q4" xfId="1728" xr:uid="{00000000-0005-0000-0000-0000B5060000}"/>
    <cellStyle name="_Subscription REV Q4_Acquisition Schedules" xfId="1729" xr:uid="{00000000-0005-0000-0000-0000B6060000}"/>
    <cellStyle name="_Subscription REV_Acquisition Schedules" xfId="1730" xr:uid="{00000000-0005-0000-0000-0000B7060000}"/>
    <cellStyle name="_Summary of Input" xfId="1731" xr:uid="{00000000-0005-0000-0000-0000B8060000}"/>
    <cellStyle name="_Summary of Input_Acquisition Schedules" xfId="1732" xr:uid="{00000000-0005-0000-0000-0000B9060000}"/>
    <cellStyle name="_Summary of Input_ANZ FY04 Goaling" xfId="1733" xr:uid="{00000000-0005-0000-0000-0000BA060000}"/>
    <cellStyle name="_Summary of Input_ANZ FY04 Goaling_Acquisition Schedules" xfId="1734" xr:uid="{00000000-0005-0000-0000-0000BB060000}"/>
    <cellStyle name="_Summary of Input_APAC AS Aug'05 WD3 Flash" xfId="1735" xr:uid="{00000000-0005-0000-0000-0000BC060000}"/>
    <cellStyle name="_Summary of Input_APAC AS Aug'05 WD3 Flash_Acquisition Schedules" xfId="1736" xr:uid="{00000000-0005-0000-0000-0000BD060000}"/>
    <cellStyle name="_Summary of Input_APAC Weekly Commit - FY04Q2W01" xfId="1737" xr:uid="{00000000-0005-0000-0000-0000BE060000}"/>
    <cellStyle name="_Summary of Input_APAC Weekly Commit - FY04Q2W01_Acquisition Schedules" xfId="1738" xr:uid="{00000000-0005-0000-0000-0000BF060000}"/>
    <cellStyle name="_Summary of Input_AS WD1 Flash Charts - Apr'05" xfId="1739" xr:uid="{00000000-0005-0000-0000-0000C0060000}"/>
    <cellStyle name="_Summary of Input_AS WD1 Flash Charts - Apr'05_Acquisition Schedules" xfId="1740" xr:uid="{00000000-0005-0000-0000-0000C1060000}"/>
    <cellStyle name="_Summary of Input_AS WD1 Flash Charts - May'05" xfId="1741" xr:uid="{00000000-0005-0000-0000-0000C2060000}"/>
    <cellStyle name="_Summary of Input_AS WD1 Flash Charts - May'05_Acquisition Schedules" xfId="1742" xr:uid="{00000000-0005-0000-0000-0000C3060000}"/>
    <cellStyle name="_Summary of Input_AS WD3 Flash Charts - Apr'05" xfId="1743" xr:uid="{00000000-0005-0000-0000-0000C4060000}"/>
    <cellStyle name="_Summary of Input_AS WD3 Flash Charts - Apr'05_Acquisition Schedules" xfId="1744" xr:uid="{00000000-0005-0000-0000-0000C5060000}"/>
    <cellStyle name="_Summary of Input_AS WD3 Flash Charts - Mar'05v1" xfId="1745" xr:uid="{00000000-0005-0000-0000-0000C6060000}"/>
    <cellStyle name="_Summary of Input_AS WD3 Flash Charts - Mar'05v1_Acquisition Schedules" xfId="1746" xr:uid="{00000000-0005-0000-0000-0000C7060000}"/>
    <cellStyle name="_Summary of Input_CA WD1 Flash Charts - Sep'05" xfId="1747" xr:uid="{00000000-0005-0000-0000-0000C8060000}"/>
    <cellStyle name="_Summary of Input_CA WD1 Flash Charts - Sep'05_Acquisition Schedules" xfId="1748" xr:uid="{00000000-0005-0000-0000-0000C9060000}"/>
    <cellStyle name="_Summary of Input_Forecast Accuracy &amp; Linearity" xfId="1749" xr:uid="{00000000-0005-0000-0000-0000CA060000}"/>
    <cellStyle name="_Summary of Input_Forecast Accuracy &amp; Linearity_Acquisition Schedules" xfId="1750" xr:uid="{00000000-0005-0000-0000-0000CB060000}"/>
    <cellStyle name="_Summary of Input_FY04 Korea Goaling" xfId="1751" xr:uid="{00000000-0005-0000-0000-0000CC060000}"/>
    <cellStyle name="_Summary of Input_FY04 Korea Goaling_Acquisition Schedules" xfId="1752" xr:uid="{00000000-0005-0000-0000-0000CD060000}"/>
    <cellStyle name="_Summary of Input_WD1APAC Summary-26-04-05 FY05 ------1" xfId="1753" xr:uid="{00000000-0005-0000-0000-0000CE060000}"/>
    <cellStyle name="_Summary of Input_WD1APAC Summary-26-04-05 FY05 ------1_Acquisition Schedules" xfId="1754" xr:uid="{00000000-0005-0000-0000-0000CF060000}"/>
    <cellStyle name="_Summary Sheets" xfId="1755" xr:uid="{00000000-0005-0000-0000-0000D0060000}"/>
    <cellStyle name="_Summary Sheets_Acquisition Schedules" xfId="1756" xr:uid="{00000000-0005-0000-0000-0000D1060000}"/>
    <cellStyle name="_Summary Sheets_ANZ FY04 Goaling" xfId="1757" xr:uid="{00000000-0005-0000-0000-0000D2060000}"/>
    <cellStyle name="_Summary Sheets_ANZ FY04 Goaling_Acquisition Schedules" xfId="1758" xr:uid="{00000000-0005-0000-0000-0000D3060000}"/>
    <cellStyle name="_Summary Sheets_CA COGS FY'07 Guidance (7)" xfId="1759" xr:uid="{00000000-0005-0000-0000-0000D4060000}"/>
    <cellStyle name="_Summary Sheets_CA COGS FY'07 Guidance (7)_Acquisition Schedules" xfId="1760" xr:uid="{00000000-0005-0000-0000-0000D5060000}"/>
    <cellStyle name="_Summary Sheets_EMEA - FY05 actuals_FINAL" xfId="1761" xr:uid="{00000000-0005-0000-0000-0000D6060000}"/>
    <cellStyle name="_Summary Sheets_EMEA - FY05 actuals_FINAL_Acquisition Schedules" xfId="1762" xr:uid="{00000000-0005-0000-0000-0000D7060000}"/>
    <cellStyle name="_Summary Sheets_EMEA CA Commit FY05 - Q4M1W3" xfId="1763" xr:uid="{00000000-0005-0000-0000-0000D8060000}"/>
    <cellStyle name="_Summary Sheets_EMEA CA Commit FY05 - Q4M1W3_Acquisition Schedules" xfId="1764" xr:uid="{00000000-0005-0000-0000-0000D9060000}"/>
    <cellStyle name="_Summary Sheets_FY04 Korea Goaling" xfId="1765" xr:uid="{00000000-0005-0000-0000-0000DA060000}"/>
    <cellStyle name="_Summary Sheets_FY04 Korea Goaling_Acquisition Schedules" xfId="1766" xr:uid="{00000000-0005-0000-0000-0000DB060000}"/>
    <cellStyle name="_Summary Sheets_FY04 Plan Book" xfId="1767" xr:uid="{00000000-0005-0000-0000-0000DC060000}"/>
    <cellStyle name="_Summary Sheets_FY04 Plan Book_Acquisition Schedules" xfId="1768" xr:uid="{00000000-0005-0000-0000-0000DD060000}"/>
    <cellStyle name="_Summary Sheets_FY04 Plan Book_APAC AS Aug'05 WD3 Flash" xfId="1769" xr:uid="{00000000-0005-0000-0000-0000DE060000}"/>
    <cellStyle name="_Summary Sheets_FY04 Plan Book_APAC AS Aug'05 WD3 Flash_Acquisition Schedules" xfId="1770" xr:uid="{00000000-0005-0000-0000-0000DF060000}"/>
    <cellStyle name="_Summary Sheets_FY04 Plan Book_AS WD1 Flash Charts - Apr'05" xfId="1771" xr:uid="{00000000-0005-0000-0000-0000E0060000}"/>
    <cellStyle name="_Summary Sheets_FY04 Plan Book_AS WD1 Flash Charts - Apr'05_Acquisition Schedules" xfId="1772" xr:uid="{00000000-0005-0000-0000-0000E1060000}"/>
    <cellStyle name="_Summary Sheets_FY04 Plan Book_AS WD1 Flash Charts - May'05" xfId="1773" xr:uid="{00000000-0005-0000-0000-0000E2060000}"/>
    <cellStyle name="_Summary Sheets_FY04 Plan Book_AS WD1 Flash Charts - May'05_Acquisition Schedules" xfId="1774" xr:uid="{00000000-0005-0000-0000-0000E3060000}"/>
    <cellStyle name="_Summary Sheets_FY04 Plan Book_AS WD3 Flash Charts - Apr'05" xfId="1775" xr:uid="{00000000-0005-0000-0000-0000E4060000}"/>
    <cellStyle name="_Summary Sheets_FY04 Plan Book_AS WD3 Flash Charts - Apr'05_Acquisition Schedules" xfId="1776" xr:uid="{00000000-0005-0000-0000-0000E5060000}"/>
    <cellStyle name="_Summary Sheets_FY04 Plan Book_AS WD3 Flash Charts - Mar'05v1" xfId="1777" xr:uid="{00000000-0005-0000-0000-0000E6060000}"/>
    <cellStyle name="_Summary Sheets_FY04 Plan Book_AS WD3 Flash Charts - Mar'05v1_Acquisition Schedules" xfId="1778" xr:uid="{00000000-0005-0000-0000-0000E7060000}"/>
    <cellStyle name="_Summary Sheets_FY04 Plan Book_CA WD1 Flash Charts - Sep'05" xfId="1779" xr:uid="{00000000-0005-0000-0000-0000E8060000}"/>
    <cellStyle name="_Summary Sheets_FY04 Plan Book_CA WD1 Flash Charts - Sep'05_Acquisition Schedules" xfId="1780" xr:uid="{00000000-0005-0000-0000-0000E9060000}"/>
    <cellStyle name="_Summary Sheets_P12 Jul FY03 ASIA PAC BOOK FCST - Final" xfId="1781" xr:uid="{00000000-0005-0000-0000-0000EA060000}"/>
    <cellStyle name="_Summary Sheets_P12 Jul FY03 ASIA PAC BOOK FCST - Final_Acquisition Schedules" xfId="1782" xr:uid="{00000000-0005-0000-0000-0000EB060000}"/>
    <cellStyle name="_Summary Sheets_P12 Jul FY03 ASIA PAC BOOK FCST - Final_APAC AS Aug'05 WD3 Flash" xfId="1783" xr:uid="{00000000-0005-0000-0000-0000EC060000}"/>
    <cellStyle name="_Summary Sheets_P12 Jul FY03 ASIA PAC BOOK FCST - Final_APAC AS Aug'05 WD3 Flash_Acquisition Schedules" xfId="1784" xr:uid="{00000000-0005-0000-0000-0000ED060000}"/>
    <cellStyle name="_Summary Sheets_P12 Jul FY03 ASIA PAC BOOK FCST - Final_AS WD1 Flash Charts - Apr'05" xfId="1785" xr:uid="{00000000-0005-0000-0000-0000EE060000}"/>
    <cellStyle name="_Summary Sheets_P12 Jul FY03 ASIA PAC BOOK FCST - Final_AS WD1 Flash Charts - Apr'05_Acquisition Schedules" xfId="1786" xr:uid="{00000000-0005-0000-0000-0000EF060000}"/>
    <cellStyle name="_Summary Sheets_P12 Jul FY03 ASIA PAC BOOK FCST - Final_AS WD1 Flash Charts - May'05" xfId="1787" xr:uid="{00000000-0005-0000-0000-0000F0060000}"/>
    <cellStyle name="_Summary Sheets_P12 Jul FY03 ASIA PAC BOOK FCST - Final_AS WD1 Flash Charts - May'05_Acquisition Schedules" xfId="1788" xr:uid="{00000000-0005-0000-0000-0000F1060000}"/>
    <cellStyle name="_Summary Sheets_P12 Jul FY03 ASIA PAC BOOK FCST - Final_AS WD3 Flash Charts - Apr'05" xfId="1789" xr:uid="{00000000-0005-0000-0000-0000F2060000}"/>
    <cellStyle name="_Summary Sheets_P12 Jul FY03 ASIA PAC BOOK FCST - Final_AS WD3 Flash Charts - Apr'05_Acquisition Schedules" xfId="1790" xr:uid="{00000000-0005-0000-0000-0000F3060000}"/>
    <cellStyle name="_Summary Sheets_P12 Jul FY03 ASIA PAC BOOK FCST - Final_AS WD3 Flash Charts - Mar'05v1" xfId="1791" xr:uid="{00000000-0005-0000-0000-0000F4060000}"/>
    <cellStyle name="_Summary Sheets_P12 Jul FY03 ASIA PAC BOOK FCST - Final_AS WD3 Flash Charts - Mar'05v1_Acquisition Schedules" xfId="1792" xr:uid="{00000000-0005-0000-0000-0000F5060000}"/>
    <cellStyle name="_Summary Sheets_P12 Jul FY03 ASIA PAC BOOK FCST - Final_CA WD1 Flash Charts - Sep'05" xfId="1793" xr:uid="{00000000-0005-0000-0000-0000F6060000}"/>
    <cellStyle name="_Summary Sheets_P12 Jul FY03 ASIA PAC BOOK FCST - Final_CA WD1 Flash Charts - Sep'05_Acquisition Schedules" xfId="1794" xr:uid="{00000000-0005-0000-0000-0000F7060000}"/>
    <cellStyle name="_summary.14.10" xfId="1795" xr:uid="{00000000-0005-0000-0000-0000F8060000}"/>
    <cellStyle name="_summary.21.101" xfId="1796" xr:uid="{00000000-0005-0000-0000-0000F9060000}"/>
    <cellStyle name="_summary.4.11" xfId="1797" xr:uid="{00000000-0005-0000-0000-0000FA060000}"/>
    <cellStyle name="_Supply Chain Bridge Q4 07" xfId="1798" xr:uid="{00000000-0005-0000-0000-0000FB060000}"/>
    <cellStyle name="_Table" xfId="1799" xr:uid="{00000000-0005-0000-0000-0000FC060000}"/>
    <cellStyle name="_Table 2" xfId="1800" xr:uid="{00000000-0005-0000-0000-0000FD060000}"/>
    <cellStyle name="_Table 2_Acquisition Schedules" xfId="1801" xr:uid="{00000000-0005-0000-0000-0000FE060000}"/>
    <cellStyle name="_Table_Book1 (3)" xfId="1802" xr:uid="{00000000-0005-0000-0000-0000FF060000}"/>
    <cellStyle name="_Table_Book1 (3)_Q111 PR_NEW_2" xfId="1803" xr:uid="{00000000-0005-0000-0000-000000070000}"/>
    <cellStyle name="_Table_Book1 (3)_Reconciliation of GAAP to Non-GAAP Adjusted_3" xfId="1804" xr:uid="{00000000-0005-0000-0000-000001070000}"/>
    <cellStyle name="_Table_Book1 (3)_Reconciliation of NI &amp; EPS_2" xfId="1805" xr:uid="{00000000-0005-0000-0000-000002070000}"/>
    <cellStyle name="_Table_Financials_v2" xfId="1806" xr:uid="{00000000-0005-0000-0000-000003070000}"/>
    <cellStyle name="_Table_Financials_v2_Book1 (3)" xfId="1807" xr:uid="{00000000-0005-0000-0000-000004070000}"/>
    <cellStyle name="_Table_Financials_v2_Book1 (3)_Q111 PR_NEW_2" xfId="1808" xr:uid="{00000000-0005-0000-0000-000005070000}"/>
    <cellStyle name="_Table_Financials_v2_Book1 (3)_Reconciliation of GAAP to Non-GAAP Adjusted_3" xfId="1809" xr:uid="{00000000-0005-0000-0000-000006070000}"/>
    <cellStyle name="_Table_Financials_v2_Book1 (3)_Reconciliation of NI &amp; EPS_2" xfId="1810" xr:uid="{00000000-0005-0000-0000-000007070000}"/>
    <cellStyle name="_Table_Financials_v2_Q111 PR_NEW_2" xfId="1811" xr:uid="{00000000-0005-0000-0000-000008070000}"/>
    <cellStyle name="_Table_Financials_v2_Reconciliation of GAAP to Non-GAAP Adjusted_3" xfId="1812" xr:uid="{00000000-0005-0000-0000-000009070000}"/>
    <cellStyle name="_Table_Financials_v2_Reconciliation of NI &amp; EPS_2" xfId="1813" xr:uid="{00000000-0005-0000-0000-00000A070000}"/>
    <cellStyle name="_Table_Q111 PR_NEW_2" xfId="1814" xr:uid="{00000000-0005-0000-0000-00000B070000}"/>
    <cellStyle name="_Table_Reconciliation of GAAP to Non-GAAP Adjusted_3" xfId="1815" xr:uid="{00000000-0005-0000-0000-00000C070000}"/>
    <cellStyle name="_Table_Reconciliation of NI &amp; EPS_2" xfId="1816" xr:uid="{00000000-0005-0000-0000-00000D070000}"/>
    <cellStyle name="_TableHead" xfId="1817" xr:uid="{00000000-0005-0000-0000-00000E070000}"/>
    <cellStyle name="_TableHead_Book1 (3)" xfId="1818" xr:uid="{00000000-0005-0000-0000-00000F070000}"/>
    <cellStyle name="_TableHead_Book1 (3)_Q111 PR_NEW_2" xfId="1819" xr:uid="{00000000-0005-0000-0000-000010070000}"/>
    <cellStyle name="_TableHead_Book1 (3)_Reconciliation of GAAP to Non-GAAP Adjusted_3" xfId="1820" xr:uid="{00000000-0005-0000-0000-000011070000}"/>
    <cellStyle name="_TableHead_Book1 (3)_Reconciliation of NI &amp; EPS_2" xfId="1821" xr:uid="{00000000-0005-0000-0000-000012070000}"/>
    <cellStyle name="_TableHead_Financials_v2" xfId="1822" xr:uid="{00000000-0005-0000-0000-000013070000}"/>
    <cellStyle name="_TableHead_Financials_v2_Book1 (3)" xfId="1823" xr:uid="{00000000-0005-0000-0000-000014070000}"/>
    <cellStyle name="_TableHead_Financials_v2_Book1 (3)_Q111 PR_NEW_2" xfId="1824" xr:uid="{00000000-0005-0000-0000-000015070000}"/>
    <cellStyle name="_TableHead_Financials_v2_Book1 (3)_Reconciliation of GAAP to Non-GAAP Adjusted_3" xfId="1825" xr:uid="{00000000-0005-0000-0000-000016070000}"/>
    <cellStyle name="_TableHead_Financials_v2_Book1 (3)_Reconciliation of NI &amp; EPS_2" xfId="1826" xr:uid="{00000000-0005-0000-0000-000017070000}"/>
    <cellStyle name="_TableHead_Financials_v2_Q111 PR_NEW_2" xfId="1827" xr:uid="{00000000-0005-0000-0000-000018070000}"/>
    <cellStyle name="_TableHead_Financials_v2_Reconciliation of GAAP to Non-GAAP Adjusted_3" xfId="1828" xr:uid="{00000000-0005-0000-0000-000019070000}"/>
    <cellStyle name="_TableHead_Financials_v2_Reconciliation of NI &amp; EPS_2" xfId="1829" xr:uid="{00000000-0005-0000-0000-00001A070000}"/>
    <cellStyle name="_TableHead_Q111 PR_NEW_2" xfId="1830" xr:uid="{00000000-0005-0000-0000-00001B070000}"/>
    <cellStyle name="_TableHead_Reconciliation of GAAP to Non-GAAP Adjusted_3" xfId="1831" xr:uid="{00000000-0005-0000-0000-00001C070000}"/>
    <cellStyle name="_TableHead_Reconciliation of NI &amp; EPS_2" xfId="1832" xr:uid="{00000000-0005-0000-0000-00001D070000}"/>
    <cellStyle name="_TableRowHead" xfId="1833" xr:uid="{00000000-0005-0000-0000-00001E070000}"/>
    <cellStyle name="_TableRowHead_Financials_v2" xfId="1834" xr:uid="{00000000-0005-0000-0000-00001F070000}"/>
    <cellStyle name="_TableRowHead_Financials_v2_Book1 (3)" xfId="1835" xr:uid="{00000000-0005-0000-0000-000020070000}"/>
    <cellStyle name="_TableSuperHead" xfId="1836" xr:uid="{00000000-0005-0000-0000-000021070000}"/>
    <cellStyle name="_TableSuperHead_Financials_v2" xfId="1837" xr:uid="{00000000-0005-0000-0000-000022070000}"/>
    <cellStyle name="_TableSuperHead_Financials_v2_Book1 (3)" xfId="1838" xr:uid="{00000000-0005-0000-0000-000023070000}"/>
    <cellStyle name="_Top deals Week 8" xfId="1839" xr:uid="{00000000-0005-0000-0000-000024070000}"/>
    <cellStyle name="_Top deals Week 8_Acquisition Schedules" xfId="1840" xr:uid="{00000000-0005-0000-0000-000025070000}"/>
    <cellStyle name="_Top deals Wweek 8" xfId="1841" xr:uid="{00000000-0005-0000-0000-000026070000}"/>
    <cellStyle name="_Top deals Wweek 8_Acquisition Schedules" xfId="1842" xr:uid="{00000000-0005-0000-0000-000027070000}"/>
    <cellStyle name="_TS 2006 Plan EMEA Rolf Summary 12-7-05" xfId="1843" xr:uid="{00000000-0005-0000-0000-000028070000}"/>
    <cellStyle name="_TS 2006 Plan EMEA Rolf Summary 12-7-05_Book1 (3)" xfId="1844" xr:uid="{00000000-0005-0000-0000-000029070000}"/>
    <cellStyle name="_units" xfId="1845" xr:uid="{00000000-0005-0000-0000-00002A070000}"/>
    <cellStyle name="_units 2" xfId="1846" xr:uid="{00000000-0005-0000-0000-00002B070000}"/>
    <cellStyle name="_US AS FY'05 Plan" xfId="1847" xr:uid="{00000000-0005-0000-0000-00002C070000}"/>
    <cellStyle name="_US AS FY'05 Plan_Acquisition Schedules" xfId="1848" xr:uid="{00000000-0005-0000-0000-00002D070000}"/>
    <cellStyle name="_US AS Oct Rev Fcst Details" xfId="1849" xr:uid="{00000000-0005-0000-0000-00002E070000}"/>
    <cellStyle name="_US AS Oct Rev Fcst Details_Acquisition Schedules" xfId="1850" xr:uid="{00000000-0005-0000-0000-00002F070000}"/>
    <cellStyle name="_US AS Q103 Financials1" xfId="1851" xr:uid="{00000000-0005-0000-0000-000030070000}"/>
    <cellStyle name="_US AS Q103 Financials1_Acquisition Schedules" xfId="1852" xr:uid="{00000000-0005-0000-0000-000031070000}"/>
    <cellStyle name="_US AS Update 11-22-02-revised" xfId="1853" xr:uid="{00000000-0005-0000-0000-000032070000}"/>
    <cellStyle name="_US AS Update 11-22-02-revised_Acquisition Schedules" xfId="1854" xr:uid="{00000000-0005-0000-0000-000033070000}"/>
    <cellStyle name="_US FY06 Plan Submission1" xfId="1855" xr:uid="{00000000-0005-0000-0000-000034070000}"/>
    <cellStyle name="_US FY06 Plan Submission1_Acquisition Schedules" xfId="1856" xr:uid="{00000000-0005-0000-0000-000035070000}"/>
    <cellStyle name="_USTheaterTotalPipeline" xfId="1857" xr:uid="{00000000-0005-0000-0000-000036070000}"/>
    <cellStyle name="_USTheaterTotalPipeline_Japan_Top_Deals_by_Theater_Profile_Sep_wk3" xfId="1858" xr:uid="{00000000-0005-0000-0000-000037070000}"/>
    <cellStyle name="_USTheaterTotalPipeline_Japan_Top_Deals_Q2_Wk4 (2)" xfId="1859" xr:uid="{00000000-0005-0000-0000-000038070000}"/>
    <cellStyle name="_USTheaterTotalPipeline_Japan_Top_Deals_Q2_Wk7" xfId="1860" xr:uid="{00000000-0005-0000-0000-000039070000}"/>
    <cellStyle name="_Validation Checklist Q3 FY08 MFG-031B" xfId="1861" xr:uid="{00000000-0005-0000-0000-00003A070000}"/>
    <cellStyle name="_Validation_Checklist" xfId="1862" xr:uid="{00000000-0005-0000-0000-00003B070000}"/>
    <cellStyle name="_WCM_JUL_FY07_FCST sonnyc V2 (3)" xfId="1863" xr:uid="{00000000-0005-0000-0000-00003C070000}"/>
    <cellStyle name="_WCM_JUL_FY07_FCST sonnyc V2 (3) 2" xfId="1864" xr:uid="{00000000-0005-0000-0000-00003D070000}"/>
    <cellStyle name="_WCP 9-14 Templates" xfId="1865" xr:uid="{00000000-0005-0000-0000-00003E070000}"/>
    <cellStyle name="_WCP 9-14 Templates_Acquisition Schedules" xfId="1866" xr:uid="{00000000-0005-0000-0000-00003F070000}"/>
    <cellStyle name="_WCP 9-26_European Theater (3)" xfId="1867" xr:uid="{00000000-0005-0000-0000-000040070000}"/>
    <cellStyle name="_WCP 9-26_European Theater (3) (2)" xfId="1868" xr:uid="{00000000-0005-0000-0000-000041070000}"/>
    <cellStyle name="_WCP 9-26_European Theater (3) (2)_Acquisition Schedules" xfId="1869" xr:uid="{00000000-0005-0000-0000-000042070000}"/>
    <cellStyle name="_WCP 9-26_European Theater (3)_Acquisition Schedules" xfId="1870" xr:uid="{00000000-0005-0000-0000-000043070000}"/>
    <cellStyle name="_WCP wd-1" xfId="1871" xr:uid="{00000000-0005-0000-0000-000044070000}"/>
    <cellStyle name="_WCP wd-1_Acquisition Schedules" xfId="1872" xr:uid="{00000000-0005-0000-0000-000045070000}"/>
    <cellStyle name="_WebEx P&amp;L tie-out template_Sep07_092107_Final2" xfId="1873" xr:uid="{00000000-0005-0000-0000-000046070000}"/>
    <cellStyle name="_WebEx P&amp;L tie-out template_Sep07_092107_Final2_Acquisition Schedules" xfId="1874" xr:uid="{00000000-0005-0000-0000-000047070000}"/>
    <cellStyle name="_WebEx P&amp;L tie-out template_Sep07_092107_Final2_Acquisition Schedules_1" xfId="1875" xr:uid="{00000000-0005-0000-0000-000048070000}"/>
    <cellStyle name="_WEBEX_FY09 FCST v4 (Kelly 100808)" xfId="1876" xr:uid="{00000000-0005-0000-0000-000049070000}"/>
    <cellStyle name="_Weekly Bookings Scorecard as at  wk13 Q3 FY02_Part II" xfId="1877" xr:uid="{00000000-0005-0000-0000-00004A070000}"/>
    <cellStyle name="_Weekly Forecast FY06Q1 - Week03 (Jeff)" xfId="1878" xr:uid="{00000000-0005-0000-0000-00004B070000}"/>
    <cellStyle name="_Weekly Forecast FY06Q1 - Week03 (Jeff)_Acquisition Schedules" xfId="1879" xr:uid="{00000000-0005-0000-0000-00004C070000}"/>
    <cellStyle name="_weekly pack q4 week 13" xfId="1880" xr:uid="{00000000-0005-0000-0000-00004D070000}"/>
    <cellStyle name="_weekly pack q4 week 13_Acquisition Schedules" xfId="1881" xr:uid="{00000000-0005-0000-0000-00004E070000}"/>
    <cellStyle name="_WW 2nd Pass Bridge2" xfId="1882" xr:uid="{00000000-0005-0000-0000-00004F070000}"/>
    <cellStyle name="_WW Exec Upload_W7.v3" xfId="1883" xr:uid="{00000000-0005-0000-0000-000050070000}"/>
    <cellStyle name="_WW Exec Upload_W7.v3_Acquisition Schedules" xfId="1884" xr:uid="{00000000-0005-0000-0000-000051070000}"/>
    <cellStyle name="_WW Recruitment Activity wk  Ending 05-6-05 A" xfId="1885" xr:uid="{00000000-0005-0000-0000-000052070000}"/>
    <cellStyle name="_WW Recruitment Activity wk  Ending 05-6-05 A 2" xfId="1886" xr:uid="{00000000-0005-0000-0000-000053070000}"/>
    <cellStyle name="_WW Recruitment Activity wk  Ending 05-6-05 A 3" xfId="1887" xr:uid="{00000000-0005-0000-0000-000054070000}"/>
    <cellStyle name="_WW Recruitment Activity wk  Ending 05-6-05 A 4" xfId="1888" xr:uid="{00000000-0005-0000-0000-000055070000}"/>
    <cellStyle name="_WW Recruitment Activity wk  Ending 05-6-05 A 5" xfId="1889" xr:uid="{00000000-0005-0000-0000-000056070000}"/>
    <cellStyle name="_WW Recruitment Activity wk  Ending 05-6-05 A 6" xfId="1890" xr:uid="{00000000-0005-0000-0000-000057070000}"/>
    <cellStyle name="_WW Recruitment Activity wk  Ending 05-6-05 A 7" xfId="1891" xr:uid="{00000000-0005-0000-0000-000058070000}"/>
    <cellStyle name="_WW Recruitment Activity wk  Ending 05-6-05 A 8" xfId="1892" xr:uid="{00000000-0005-0000-0000-000059070000}"/>
    <cellStyle name="_WW Recruitment Activity wk  Ending 05-6-05 A_Acquisition Schedules" xfId="1893" xr:uid="{00000000-0005-0000-0000-00005A070000}"/>
    <cellStyle name="¦__x001d_" xfId="1894" xr:uid="{00000000-0005-0000-0000-00005B070000}"/>
    <cellStyle name="¦n" xfId="1895" xr:uid="{00000000-0005-0000-0000-00005C070000}"/>
    <cellStyle name="¦X­p" xfId="1896" xr:uid="{00000000-0005-0000-0000-00005D070000}"/>
    <cellStyle name="¿é¤J" xfId="1897" xr:uid="{00000000-0005-0000-0000-00005E070000}"/>
    <cellStyle name="¿é¥X" xfId="1898" xr:uid="{00000000-0005-0000-0000-00005F070000}"/>
    <cellStyle name="’Ê‰Ý [0.00]_Region Orders (2)" xfId="1899" xr:uid="{00000000-0005-0000-0000-000060070000}"/>
    <cellStyle name="’Ê‰Ý_Region Orders (2)" xfId="1900" xr:uid="{00000000-0005-0000-0000-000061070000}"/>
    <cellStyle name="¤¤µ¥" xfId="1901" xr:uid="{00000000-0005-0000-0000-000062070000}"/>
    <cellStyle name="=C:\WINDOWS\SYSTEM32\COMMAND.COM" xfId="1902" xr:uid="{00000000-0005-0000-0000-000063070000}"/>
    <cellStyle name="=C:\WINNT35\SYSTEM32\COMMAND.COM" xfId="1903" xr:uid="{00000000-0005-0000-0000-000064070000}"/>
    <cellStyle name="»¡©ú¤å¦r" xfId="1904" xr:uid="{00000000-0005-0000-0000-000065070000}"/>
    <cellStyle name="»²¦â1" xfId="1905" xr:uid="{00000000-0005-0000-0000-000066070000}"/>
    <cellStyle name="»²¦â2" xfId="1906" xr:uid="{00000000-0005-0000-0000-000067070000}"/>
    <cellStyle name="»²¦â3" xfId="1907" xr:uid="{00000000-0005-0000-0000-000068070000}"/>
    <cellStyle name="»²¦â4" xfId="1908" xr:uid="{00000000-0005-0000-0000-000069070000}"/>
    <cellStyle name="»²¦â5" xfId="1909" xr:uid="{00000000-0005-0000-0000-00006A070000}"/>
    <cellStyle name="»²¦â6" xfId="1910" xr:uid="{00000000-0005-0000-0000-00006B070000}"/>
    <cellStyle name="•\¦Ï‚Ý‚ÌƒnƒCƒp[ƒŠƒ“ƒN" xfId="1911" xr:uid="{00000000-0005-0000-0000-00006C070000}"/>
    <cellStyle name="•W€_Pacific Region P&amp;L" xfId="1912" xr:uid="{00000000-0005-0000-0000-00006D070000}"/>
    <cellStyle name="•W_Asset Schedule" xfId="1913" xr:uid="{00000000-0005-0000-0000-00006E070000}"/>
    <cellStyle name="0%" xfId="1914" xr:uid="{00000000-0005-0000-0000-00006F070000}"/>
    <cellStyle name="0% 2" xfId="1915" xr:uid="{00000000-0005-0000-0000-000070070000}"/>
    <cellStyle name="0,0_x000a__x000a_NA_x000a__x000a_" xfId="1916" xr:uid="{00000000-0005-0000-0000-000071070000}"/>
    <cellStyle name="0,0_x000d__x000a_NA_x000d__x000a_" xfId="1917" xr:uid="{00000000-0005-0000-0000-000072070000}"/>
    <cellStyle name="0,0_x000d__x000a_NA_x000d__x000a_ 2" xfId="1918" xr:uid="{00000000-0005-0000-0000-000073070000}"/>
    <cellStyle name="0,0_x000d__x000a_NA_x000d__x000a_ 3" xfId="1919" xr:uid="{00000000-0005-0000-0000-000074070000}"/>
    <cellStyle name="0.0%" xfId="1920" xr:uid="{00000000-0005-0000-0000-000075070000}"/>
    <cellStyle name="0.00%" xfId="1921" xr:uid="{00000000-0005-0000-0000-000076070000}"/>
    <cellStyle name="0.0x" xfId="1922" xr:uid="{00000000-0005-0000-0000-000077070000}"/>
    <cellStyle name="000 PN" xfId="1923" xr:uid="{00000000-0005-0000-0000-000078070000}"/>
    <cellStyle name="¼ÐÃD" xfId="1924" xr:uid="{00000000-0005-0000-0000-000079070000}"/>
    <cellStyle name="¼ÐÃD 1" xfId="1925" xr:uid="{00000000-0005-0000-0000-00007A070000}"/>
    <cellStyle name="¼ÐÃD 2" xfId="1926" xr:uid="{00000000-0005-0000-0000-00007B070000}"/>
    <cellStyle name="¼ÐÃD 3" xfId="1927" xr:uid="{00000000-0005-0000-0000-00007C070000}"/>
    <cellStyle name="¼ÐÃD 4" xfId="1928" xr:uid="{00000000-0005-0000-0000-00007D070000}"/>
    <cellStyle name="20% - »²¦â1" xfId="1929" xr:uid="{00000000-0005-0000-0000-00007E070000}"/>
    <cellStyle name="20% - »²¦â2" xfId="1930" xr:uid="{00000000-0005-0000-0000-00007F070000}"/>
    <cellStyle name="20% - »²¦â3" xfId="1931" xr:uid="{00000000-0005-0000-0000-000080070000}"/>
    <cellStyle name="20% - »²¦â4" xfId="1932" xr:uid="{00000000-0005-0000-0000-000081070000}"/>
    <cellStyle name="20% - »²¦â5" xfId="1933" xr:uid="{00000000-0005-0000-0000-000082070000}"/>
    <cellStyle name="20% - »²¦â6" xfId="1934" xr:uid="{00000000-0005-0000-0000-000083070000}"/>
    <cellStyle name="20% - Accent1 2" xfId="1935" xr:uid="{00000000-0005-0000-0000-000084070000}"/>
    <cellStyle name="20% - Accent2 2" xfId="1936" xr:uid="{00000000-0005-0000-0000-000085070000}"/>
    <cellStyle name="20% - Accent3 2" xfId="1937" xr:uid="{00000000-0005-0000-0000-000086070000}"/>
    <cellStyle name="20% - Accent4 2" xfId="1938" xr:uid="{00000000-0005-0000-0000-000087070000}"/>
    <cellStyle name="20% - Accent5 2" xfId="1939" xr:uid="{00000000-0005-0000-0000-000088070000}"/>
    <cellStyle name="20% - Accent6 2" xfId="1940" xr:uid="{00000000-0005-0000-0000-000089070000}"/>
    <cellStyle name="20% - 輔色1" xfId="1941" xr:uid="{00000000-0005-0000-0000-00008A070000}"/>
    <cellStyle name="20% - 輔色2" xfId="1942" xr:uid="{00000000-0005-0000-0000-00008B070000}"/>
    <cellStyle name="20% - 輔色3" xfId="1943" xr:uid="{00000000-0005-0000-0000-00008C070000}"/>
    <cellStyle name="20% - 輔色4" xfId="1944" xr:uid="{00000000-0005-0000-0000-00008D070000}"/>
    <cellStyle name="20% - 輔色5" xfId="1945" xr:uid="{00000000-0005-0000-0000-00008E070000}"/>
    <cellStyle name="20% - 輔色6" xfId="1946" xr:uid="{00000000-0005-0000-0000-00008F070000}"/>
    <cellStyle name="259 PN" xfId="1947" xr:uid="{00000000-0005-0000-0000-000090070000}"/>
    <cellStyle name="³Æµù" xfId="1948" xr:uid="{00000000-0005-0000-0000-000091070000}"/>
    <cellStyle name="³sµ²ªºÀx¦s®æ" xfId="1949" xr:uid="{00000000-0005-0000-0000-000092070000}"/>
    <cellStyle name="40% - »²¦â1" xfId="1950" xr:uid="{00000000-0005-0000-0000-000093070000}"/>
    <cellStyle name="40% - »²¦â2" xfId="1951" xr:uid="{00000000-0005-0000-0000-000094070000}"/>
    <cellStyle name="40% - »²¦â3" xfId="1952" xr:uid="{00000000-0005-0000-0000-000095070000}"/>
    <cellStyle name="40% - »²¦â4" xfId="1953" xr:uid="{00000000-0005-0000-0000-000096070000}"/>
    <cellStyle name="40% - »²¦â5" xfId="1954" xr:uid="{00000000-0005-0000-0000-000097070000}"/>
    <cellStyle name="40% - »²¦â6" xfId="1955" xr:uid="{00000000-0005-0000-0000-000098070000}"/>
    <cellStyle name="40% - Accent1 2" xfId="1956" xr:uid="{00000000-0005-0000-0000-000099070000}"/>
    <cellStyle name="40% - Accent2 2" xfId="1957" xr:uid="{00000000-0005-0000-0000-00009A070000}"/>
    <cellStyle name="40% - Accent3 2" xfId="1958" xr:uid="{00000000-0005-0000-0000-00009B070000}"/>
    <cellStyle name="40% - Accent4 2" xfId="1959" xr:uid="{00000000-0005-0000-0000-00009C070000}"/>
    <cellStyle name="40% - Accent5 2" xfId="1960" xr:uid="{00000000-0005-0000-0000-00009D070000}"/>
    <cellStyle name="40% - Accent6 2" xfId="1961" xr:uid="{00000000-0005-0000-0000-00009E070000}"/>
    <cellStyle name="40% - 輔色1" xfId="1962" xr:uid="{00000000-0005-0000-0000-00009F070000}"/>
    <cellStyle name="40% - 輔色2" xfId="1963" xr:uid="{00000000-0005-0000-0000-0000A0070000}"/>
    <cellStyle name="40% - 輔色3" xfId="1964" xr:uid="{00000000-0005-0000-0000-0000A1070000}"/>
    <cellStyle name="40% - 輔色4" xfId="1965" xr:uid="{00000000-0005-0000-0000-0000A2070000}"/>
    <cellStyle name="40% - 輔色5" xfId="1966" xr:uid="{00000000-0005-0000-0000-0000A3070000}"/>
    <cellStyle name="40% - 輔色6" xfId="1967" xr:uid="{00000000-0005-0000-0000-0000A4070000}"/>
    <cellStyle name="6-0" xfId="1968" xr:uid="{00000000-0005-0000-0000-0000A5070000}"/>
    <cellStyle name="60% - »²¦â1" xfId="1969" xr:uid="{00000000-0005-0000-0000-0000A6070000}"/>
    <cellStyle name="60% - »²¦â2" xfId="1970" xr:uid="{00000000-0005-0000-0000-0000A7070000}"/>
    <cellStyle name="60% - »²¦â3" xfId="1971" xr:uid="{00000000-0005-0000-0000-0000A8070000}"/>
    <cellStyle name="60% - »²¦â4" xfId="1972" xr:uid="{00000000-0005-0000-0000-0000A9070000}"/>
    <cellStyle name="60% - »²¦â5" xfId="1973" xr:uid="{00000000-0005-0000-0000-0000AA070000}"/>
    <cellStyle name="60% - »²¦â6" xfId="1974" xr:uid="{00000000-0005-0000-0000-0000AB070000}"/>
    <cellStyle name="60% - Accent1 2" xfId="1975" xr:uid="{00000000-0005-0000-0000-0000AC070000}"/>
    <cellStyle name="60% - Accent2 2" xfId="1976" xr:uid="{00000000-0005-0000-0000-0000AD070000}"/>
    <cellStyle name="60% - Accent3 2" xfId="1977" xr:uid="{00000000-0005-0000-0000-0000AE070000}"/>
    <cellStyle name="60% - Accent4 2" xfId="1978" xr:uid="{00000000-0005-0000-0000-0000AF070000}"/>
    <cellStyle name="60% - Accent5 2" xfId="1979" xr:uid="{00000000-0005-0000-0000-0000B0070000}"/>
    <cellStyle name="60% - Accent6 2" xfId="1980" xr:uid="{00000000-0005-0000-0000-0000B1070000}"/>
    <cellStyle name="60% - 輔色1" xfId="1981" xr:uid="{00000000-0005-0000-0000-0000B2070000}"/>
    <cellStyle name="60% - 輔色2" xfId="1982" xr:uid="{00000000-0005-0000-0000-0000B3070000}"/>
    <cellStyle name="60% - 輔色3" xfId="1983" xr:uid="{00000000-0005-0000-0000-0000B4070000}"/>
    <cellStyle name="60% - 輔色4" xfId="1984" xr:uid="{00000000-0005-0000-0000-0000B5070000}"/>
    <cellStyle name="60% - 輔色5" xfId="1985" xr:uid="{00000000-0005-0000-0000-0000B6070000}"/>
    <cellStyle name="60% - 輔色6" xfId="1986" xr:uid="{00000000-0005-0000-0000-0000B7070000}"/>
    <cellStyle name="600 PN" xfId="1987" xr:uid="{00000000-0005-0000-0000-0000B8070000}"/>
    <cellStyle name="700 PN" xfId="1988" xr:uid="{00000000-0005-0000-0000-0000B9070000}"/>
    <cellStyle name="700 PN 2" xfId="1989" xr:uid="{00000000-0005-0000-0000-0000BA070000}"/>
    <cellStyle name="700 PN 3" xfId="1990" xr:uid="{00000000-0005-0000-0000-0000BB070000}"/>
    <cellStyle name="700 PN 4" xfId="1991" xr:uid="{00000000-0005-0000-0000-0000BC070000}"/>
    <cellStyle name="700 PN 5" xfId="1992" xr:uid="{00000000-0005-0000-0000-0000BD070000}"/>
    <cellStyle name="700 PN 6" xfId="1993" xr:uid="{00000000-0005-0000-0000-0000BE070000}"/>
    <cellStyle name="700 PN 7" xfId="1994" xr:uid="{00000000-0005-0000-0000-0000BF070000}"/>
    <cellStyle name="700 PN 8" xfId="1995" xr:uid="{00000000-0005-0000-0000-0000C0070000}"/>
    <cellStyle name="Äµ§i¤å¦r" xfId="1996" xr:uid="{00000000-0005-0000-0000-0000C1070000}"/>
    <cellStyle name="Ãa" xfId="1997" xr:uid="{00000000-0005-0000-0000-0000C2070000}"/>
    <cellStyle name="ac" xfId="1998" xr:uid="{00000000-0005-0000-0000-0000C3070000}"/>
    <cellStyle name="Accent1 2" xfId="1999" xr:uid="{00000000-0005-0000-0000-0000C4070000}"/>
    <cellStyle name="Accent2 2" xfId="2000" xr:uid="{00000000-0005-0000-0000-0000C5070000}"/>
    <cellStyle name="Accent3 2" xfId="2001" xr:uid="{00000000-0005-0000-0000-0000C6070000}"/>
    <cellStyle name="Accent4 2" xfId="2002" xr:uid="{00000000-0005-0000-0000-0000C7070000}"/>
    <cellStyle name="Accent5 2" xfId="2003" xr:uid="{00000000-0005-0000-0000-0000C8070000}"/>
    <cellStyle name="Accent6 2" xfId="2004" xr:uid="{00000000-0005-0000-0000-0000C9070000}"/>
    <cellStyle name="Account Code" xfId="2005" xr:uid="{00000000-0005-0000-0000-0000CA070000}"/>
    <cellStyle name="Account Name" xfId="2006" xr:uid="{00000000-0005-0000-0000-0000CB070000}"/>
    <cellStyle name="ActivateFontColor" xfId="2007" xr:uid="{00000000-0005-0000-0000-0000CC070000}"/>
    <cellStyle name="active" xfId="2008" xr:uid="{00000000-0005-0000-0000-0000CD070000}"/>
    <cellStyle name="active 2" xfId="2009" xr:uid="{00000000-0005-0000-0000-0000CE070000}"/>
    <cellStyle name="Actual Date" xfId="2010" xr:uid="{00000000-0005-0000-0000-0000CF070000}"/>
    <cellStyle name="Actual Date 2" xfId="2011" xr:uid="{00000000-0005-0000-0000-0000D0070000}"/>
    <cellStyle name="Actual Date 3" xfId="2012" xr:uid="{00000000-0005-0000-0000-0000D1070000}"/>
    <cellStyle name="Actual Date 4" xfId="2013" xr:uid="{00000000-0005-0000-0000-0000D2070000}"/>
    <cellStyle name="Actual Date 5" xfId="2014" xr:uid="{00000000-0005-0000-0000-0000D3070000}"/>
    <cellStyle name="Actual Date 6" xfId="2015" xr:uid="{00000000-0005-0000-0000-0000D4070000}"/>
    <cellStyle name="Actual Date 7" xfId="2016" xr:uid="{00000000-0005-0000-0000-0000D5070000}"/>
    <cellStyle name="Actual Date 8" xfId="2017" xr:uid="{00000000-0005-0000-0000-0000D6070000}"/>
    <cellStyle name="ÀË¬dÀx¦s®æ" xfId="2018" xr:uid="{00000000-0005-0000-0000-0000D7070000}"/>
    <cellStyle name="aPrice" xfId="2019" xr:uid="{00000000-0005-0000-0000-0000D8070000}"/>
    <cellStyle name="args.style" xfId="2020" xr:uid="{00000000-0005-0000-0000-0000D9070000}"/>
    <cellStyle name="args.style 2" xfId="2021" xr:uid="{00000000-0005-0000-0000-0000DA070000}"/>
    <cellStyle name="args.style 3" xfId="2022" xr:uid="{00000000-0005-0000-0000-0000DB070000}"/>
    <cellStyle name="args.style 4" xfId="2023" xr:uid="{00000000-0005-0000-0000-0000DC070000}"/>
    <cellStyle name="args.style 5" xfId="2024" xr:uid="{00000000-0005-0000-0000-0000DD070000}"/>
    <cellStyle name="args.style 6" xfId="2025" xr:uid="{00000000-0005-0000-0000-0000DE070000}"/>
    <cellStyle name="args.style 7" xfId="2026" xr:uid="{00000000-0005-0000-0000-0000DF070000}"/>
    <cellStyle name="args.style 8" xfId="2027" xr:uid="{00000000-0005-0000-0000-0000E0070000}"/>
    <cellStyle name="Arial 10" xfId="2028" xr:uid="{00000000-0005-0000-0000-0000E1070000}"/>
    <cellStyle name="Arial 12" xfId="2029" xr:uid="{00000000-0005-0000-0000-0000E2070000}"/>
    <cellStyle name="Arial10b" xfId="2030" xr:uid="{00000000-0005-0000-0000-0000E3070000}"/>
    <cellStyle name="Arial10b 2" xfId="2031" xr:uid="{00000000-0005-0000-0000-0000E4070000}"/>
    <cellStyle name="Arial10b 3" xfId="2032" xr:uid="{00000000-0005-0000-0000-0000E5070000}"/>
    <cellStyle name="Arial10b 4" xfId="2033" xr:uid="{00000000-0005-0000-0000-0000E6070000}"/>
    <cellStyle name="Arial10b 5" xfId="2034" xr:uid="{00000000-0005-0000-0000-0000E7070000}"/>
    <cellStyle name="Arial10b 6" xfId="2035" xr:uid="{00000000-0005-0000-0000-0000E8070000}"/>
    <cellStyle name="Arial10b 7" xfId="2036" xr:uid="{00000000-0005-0000-0000-0000E9070000}"/>
    <cellStyle name="Arial10b 8" xfId="2037" xr:uid="{00000000-0005-0000-0000-0000EA070000}"/>
    <cellStyle name="AutoFormat Options" xfId="2038" xr:uid="{00000000-0005-0000-0000-0000EB070000}"/>
    <cellStyle name="AutoFormat Options 10" xfId="2039" xr:uid="{00000000-0005-0000-0000-0000EC070000}"/>
    <cellStyle name="AutoFormat Options 10 2" xfId="2040" xr:uid="{00000000-0005-0000-0000-0000ED070000}"/>
    <cellStyle name="AutoFormat Options 11" xfId="2041" xr:uid="{00000000-0005-0000-0000-0000EE070000}"/>
    <cellStyle name="AutoFormat Options 11 2" xfId="2042" xr:uid="{00000000-0005-0000-0000-0000EF070000}"/>
    <cellStyle name="AutoFormat Options 2" xfId="2043" xr:uid="{00000000-0005-0000-0000-0000F0070000}"/>
    <cellStyle name="AutoFormat Options 2 2" xfId="2044" xr:uid="{00000000-0005-0000-0000-0000F1070000}"/>
    <cellStyle name="AutoFormat Options 3" xfId="2045" xr:uid="{00000000-0005-0000-0000-0000F2070000}"/>
    <cellStyle name="AutoFormat Options 3 2" xfId="2046" xr:uid="{00000000-0005-0000-0000-0000F3070000}"/>
    <cellStyle name="AutoFormat Options 4" xfId="2047" xr:uid="{00000000-0005-0000-0000-0000F4070000}"/>
    <cellStyle name="AutoFormat Options 4 2" xfId="2048" xr:uid="{00000000-0005-0000-0000-0000F5070000}"/>
    <cellStyle name="AutoFormat Options 5" xfId="2049" xr:uid="{00000000-0005-0000-0000-0000F6070000}"/>
    <cellStyle name="AutoFormat Options 5 2" xfId="2050" xr:uid="{00000000-0005-0000-0000-0000F7070000}"/>
    <cellStyle name="AutoFormat Options 6" xfId="2051" xr:uid="{00000000-0005-0000-0000-0000F8070000}"/>
    <cellStyle name="AutoFormat Options 6 2" xfId="2052" xr:uid="{00000000-0005-0000-0000-0000F9070000}"/>
    <cellStyle name="AutoFormat Options 7" xfId="2053" xr:uid="{00000000-0005-0000-0000-0000FA070000}"/>
    <cellStyle name="AutoFormat Options 7 2" xfId="2054" xr:uid="{00000000-0005-0000-0000-0000FB070000}"/>
    <cellStyle name="AutoFormat Options 8" xfId="2055" xr:uid="{00000000-0005-0000-0000-0000FC070000}"/>
    <cellStyle name="AutoFormat Options 8 2" xfId="2056" xr:uid="{00000000-0005-0000-0000-0000FD070000}"/>
    <cellStyle name="AutoFormat Options 9" xfId="2057" xr:uid="{00000000-0005-0000-0000-0000FE070000}"/>
    <cellStyle name="AutoFormat Options 9 2" xfId="2058" xr:uid="{00000000-0005-0000-0000-0000FF070000}"/>
    <cellStyle name="Background (,0)" xfId="2059" xr:uid="{00000000-0005-0000-0000-000000080000}"/>
    <cellStyle name="background grid" xfId="2060" xr:uid="{00000000-0005-0000-0000-000001080000}"/>
    <cellStyle name="Bad 2" xfId="2061" xr:uid="{00000000-0005-0000-0000-000002080000}"/>
    <cellStyle name="Black" xfId="2062" xr:uid="{00000000-0005-0000-0000-000003080000}"/>
    <cellStyle name="blank" xfId="2063" xr:uid="{00000000-0005-0000-0000-000004080000}"/>
    <cellStyle name="blue" xfId="2064" xr:uid="{00000000-0005-0000-0000-000005080000}"/>
    <cellStyle name="Body" xfId="2065" xr:uid="{00000000-0005-0000-0000-000006080000}"/>
    <cellStyle name="Body 2" xfId="2066" xr:uid="{00000000-0005-0000-0000-000007080000}"/>
    <cellStyle name="Bold grid (,0)" xfId="2067" xr:uid="{00000000-0005-0000-0000-000008080000}"/>
    <cellStyle name="Border" xfId="2068" xr:uid="{00000000-0005-0000-0000-000009080000}"/>
    <cellStyle name="Border table" xfId="2069" xr:uid="{00000000-0005-0000-0000-00000A080000}"/>
    <cellStyle name="Bottom" xfId="2070" xr:uid="{00000000-0005-0000-0000-00000B080000}"/>
    <cellStyle name="British Pound" xfId="2071" xr:uid="{00000000-0005-0000-0000-00000C080000}"/>
    <cellStyle name="c" xfId="2072" xr:uid="{00000000-0005-0000-0000-00000D080000}"/>
    <cellStyle name="Ç¥ÁØ_¿ù°£¿ä¾àº¸°í" xfId="2073" xr:uid="{00000000-0005-0000-0000-00000E080000}"/>
    <cellStyle name="C600 PN" xfId="2074" xr:uid="{00000000-0005-0000-0000-00000F080000}"/>
    <cellStyle name="C600 PN 2" xfId="2075" xr:uid="{00000000-0005-0000-0000-000010080000}"/>
    <cellStyle name="C600 PN 3" xfId="2076" xr:uid="{00000000-0005-0000-0000-000011080000}"/>
    <cellStyle name="C600 PN 4" xfId="2077" xr:uid="{00000000-0005-0000-0000-000012080000}"/>
    <cellStyle name="C600 PN 5" xfId="2078" xr:uid="{00000000-0005-0000-0000-000013080000}"/>
    <cellStyle name="C600 PN 6" xfId="2079" xr:uid="{00000000-0005-0000-0000-000014080000}"/>
    <cellStyle name="C600 PN 7" xfId="2080" xr:uid="{00000000-0005-0000-0000-000015080000}"/>
    <cellStyle name="C600 PN 8" xfId="2081" xr:uid="{00000000-0005-0000-0000-000016080000}"/>
    <cellStyle name="Calc Currency (0)" xfId="2082" xr:uid="{00000000-0005-0000-0000-000017080000}"/>
    <cellStyle name="Calc Currency (0) 10" xfId="2083" xr:uid="{00000000-0005-0000-0000-000018080000}"/>
    <cellStyle name="Calc Currency (0) 11" xfId="2084" xr:uid="{00000000-0005-0000-0000-000019080000}"/>
    <cellStyle name="Calc Currency (0) 12" xfId="2085" xr:uid="{00000000-0005-0000-0000-00001A080000}"/>
    <cellStyle name="Calc Currency (0) 13" xfId="2086" xr:uid="{00000000-0005-0000-0000-00001B080000}"/>
    <cellStyle name="Calc Currency (0) 14" xfId="2087" xr:uid="{00000000-0005-0000-0000-00001C080000}"/>
    <cellStyle name="Calc Currency (0) 15" xfId="2088" xr:uid="{00000000-0005-0000-0000-00001D080000}"/>
    <cellStyle name="Calc Currency (0) 16" xfId="2089" xr:uid="{00000000-0005-0000-0000-00001E080000}"/>
    <cellStyle name="Calc Currency (0) 17" xfId="2090" xr:uid="{00000000-0005-0000-0000-00001F080000}"/>
    <cellStyle name="Calc Currency (0) 18" xfId="2091" xr:uid="{00000000-0005-0000-0000-000020080000}"/>
    <cellStyle name="Calc Currency (0) 19" xfId="2092" xr:uid="{00000000-0005-0000-0000-000021080000}"/>
    <cellStyle name="Calc Currency (0) 2" xfId="2093" xr:uid="{00000000-0005-0000-0000-000022080000}"/>
    <cellStyle name="Calc Currency (0) 2 2" xfId="2094" xr:uid="{00000000-0005-0000-0000-000023080000}"/>
    <cellStyle name="Calc Currency (0) 20" xfId="2095" xr:uid="{00000000-0005-0000-0000-000024080000}"/>
    <cellStyle name="Calc Currency (0) 21" xfId="2096" xr:uid="{00000000-0005-0000-0000-000025080000}"/>
    <cellStyle name="Calc Currency (0) 22" xfId="2097" xr:uid="{00000000-0005-0000-0000-000026080000}"/>
    <cellStyle name="Calc Currency (0) 23" xfId="2098" xr:uid="{00000000-0005-0000-0000-000027080000}"/>
    <cellStyle name="Calc Currency (0) 24" xfId="2099" xr:uid="{00000000-0005-0000-0000-000028080000}"/>
    <cellStyle name="Calc Currency (0) 25" xfId="2100" xr:uid="{00000000-0005-0000-0000-000029080000}"/>
    <cellStyle name="Calc Currency (0) 26" xfId="2101" xr:uid="{00000000-0005-0000-0000-00002A080000}"/>
    <cellStyle name="Calc Currency (0) 27" xfId="2102" xr:uid="{00000000-0005-0000-0000-00002B080000}"/>
    <cellStyle name="Calc Currency (0) 28" xfId="2103" xr:uid="{00000000-0005-0000-0000-00002C080000}"/>
    <cellStyle name="Calc Currency (0) 29" xfId="2104" xr:uid="{00000000-0005-0000-0000-00002D080000}"/>
    <cellStyle name="Calc Currency (0) 3" xfId="2105" xr:uid="{00000000-0005-0000-0000-00002E080000}"/>
    <cellStyle name="Calc Currency (0) 3 2" xfId="2106" xr:uid="{00000000-0005-0000-0000-00002F080000}"/>
    <cellStyle name="Calc Currency (0) 30" xfId="2107" xr:uid="{00000000-0005-0000-0000-000030080000}"/>
    <cellStyle name="Calc Currency (0) 4" xfId="2108" xr:uid="{00000000-0005-0000-0000-000031080000}"/>
    <cellStyle name="Calc Currency (0) 4 2" xfId="2109" xr:uid="{00000000-0005-0000-0000-000032080000}"/>
    <cellStyle name="Calc Currency (0) 5" xfId="2110" xr:uid="{00000000-0005-0000-0000-000033080000}"/>
    <cellStyle name="Calc Currency (0) 5 2" xfId="2111" xr:uid="{00000000-0005-0000-0000-000034080000}"/>
    <cellStyle name="Calc Currency (0) 6" xfId="2112" xr:uid="{00000000-0005-0000-0000-000035080000}"/>
    <cellStyle name="Calc Currency (0) 6 2" xfId="2113" xr:uid="{00000000-0005-0000-0000-000036080000}"/>
    <cellStyle name="Calc Currency (0) 7" xfId="2114" xr:uid="{00000000-0005-0000-0000-000037080000}"/>
    <cellStyle name="Calc Currency (0) 7 2" xfId="2115" xr:uid="{00000000-0005-0000-0000-000038080000}"/>
    <cellStyle name="Calc Currency (0) 8" xfId="2116" xr:uid="{00000000-0005-0000-0000-000039080000}"/>
    <cellStyle name="Calc Currency (0) 8 2" xfId="2117" xr:uid="{00000000-0005-0000-0000-00003A080000}"/>
    <cellStyle name="Calc Currency (0) 9" xfId="2118" xr:uid="{00000000-0005-0000-0000-00003B080000}"/>
    <cellStyle name="Calc Currency (2)" xfId="2119" xr:uid="{00000000-0005-0000-0000-00003C080000}"/>
    <cellStyle name="Calc Currency (2) 10" xfId="2120" xr:uid="{00000000-0005-0000-0000-00003D080000}"/>
    <cellStyle name="Calc Currency (2) 11" xfId="2121" xr:uid="{00000000-0005-0000-0000-00003E080000}"/>
    <cellStyle name="Calc Currency (2) 2" xfId="2122" xr:uid="{00000000-0005-0000-0000-00003F080000}"/>
    <cellStyle name="Calc Currency (2) 3" xfId="2123" xr:uid="{00000000-0005-0000-0000-000040080000}"/>
    <cellStyle name="Calc Currency (2) 4" xfId="2124" xr:uid="{00000000-0005-0000-0000-000041080000}"/>
    <cellStyle name="Calc Currency (2) 5" xfId="2125" xr:uid="{00000000-0005-0000-0000-000042080000}"/>
    <cellStyle name="Calc Currency (2) 6" xfId="2126" xr:uid="{00000000-0005-0000-0000-000043080000}"/>
    <cellStyle name="Calc Currency (2) 7" xfId="2127" xr:uid="{00000000-0005-0000-0000-000044080000}"/>
    <cellStyle name="Calc Currency (2) 8" xfId="2128" xr:uid="{00000000-0005-0000-0000-000045080000}"/>
    <cellStyle name="Calc Currency (2) 9" xfId="2129" xr:uid="{00000000-0005-0000-0000-000046080000}"/>
    <cellStyle name="Calc Percent (0)" xfId="2130" xr:uid="{00000000-0005-0000-0000-000047080000}"/>
    <cellStyle name="Calc Percent (0) 10" xfId="2131" xr:uid="{00000000-0005-0000-0000-000048080000}"/>
    <cellStyle name="Calc Percent (0) 11" xfId="2132" xr:uid="{00000000-0005-0000-0000-000049080000}"/>
    <cellStyle name="Calc Percent (0) 2" xfId="2133" xr:uid="{00000000-0005-0000-0000-00004A080000}"/>
    <cellStyle name="Calc Percent (0) 3" xfId="2134" xr:uid="{00000000-0005-0000-0000-00004B080000}"/>
    <cellStyle name="Calc Percent (0) 4" xfId="2135" xr:uid="{00000000-0005-0000-0000-00004C080000}"/>
    <cellStyle name="Calc Percent (0) 5" xfId="2136" xr:uid="{00000000-0005-0000-0000-00004D080000}"/>
    <cellStyle name="Calc Percent (0) 6" xfId="2137" xr:uid="{00000000-0005-0000-0000-00004E080000}"/>
    <cellStyle name="Calc Percent (0) 7" xfId="2138" xr:uid="{00000000-0005-0000-0000-00004F080000}"/>
    <cellStyle name="Calc Percent (0) 8" xfId="2139" xr:uid="{00000000-0005-0000-0000-000050080000}"/>
    <cellStyle name="Calc Percent (0) 9" xfId="2140" xr:uid="{00000000-0005-0000-0000-000051080000}"/>
    <cellStyle name="Calc Percent (1)" xfId="2141" xr:uid="{00000000-0005-0000-0000-000052080000}"/>
    <cellStyle name="Calc Percent (1) 10" xfId="2142" xr:uid="{00000000-0005-0000-0000-000053080000}"/>
    <cellStyle name="Calc Percent (1) 11" xfId="2143" xr:uid="{00000000-0005-0000-0000-000054080000}"/>
    <cellStyle name="Calc Percent (1) 2" xfId="2144" xr:uid="{00000000-0005-0000-0000-000055080000}"/>
    <cellStyle name="Calc Percent (1) 3" xfId="2145" xr:uid="{00000000-0005-0000-0000-000056080000}"/>
    <cellStyle name="Calc Percent (1) 4" xfId="2146" xr:uid="{00000000-0005-0000-0000-000057080000}"/>
    <cellStyle name="Calc Percent (1) 5" xfId="2147" xr:uid="{00000000-0005-0000-0000-000058080000}"/>
    <cellStyle name="Calc Percent (1) 6" xfId="2148" xr:uid="{00000000-0005-0000-0000-000059080000}"/>
    <cellStyle name="Calc Percent (1) 7" xfId="2149" xr:uid="{00000000-0005-0000-0000-00005A080000}"/>
    <cellStyle name="Calc Percent (1) 8" xfId="2150" xr:uid="{00000000-0005-0000-0000-00005B080000}"/>
    <cellStyle name="Calc Percent (1) 9" xfId="2151" xr:uid="{00000000-0005-0000-0000-00005C080000}"/>
    <cellStyle name="Calc Percent (2)" xfId="2152" xr:uid="{00000000-0005-0000-0000-00005D080000}"/>
    <cellStyle name="Calc Percent (2) 10" xfId="2153" xr:uid="{00000000-0005-0000-0000-00005E080000}"/>
    <cellStyle name="Calc Percent (2) 11" xfId="2154" xr:uid="{00000000-0005-0000-0000-00005F080000}"/>
    <cellStyle name="Calc Percent (2) 2" xfId="2155" xr:uid="{00000000-0005-0000-0000-000060080000}"/>
    <cellStyle name="Calc Percent (2) 3" xfId="2156" xr:uid="{00000000-0005-0000-0000-000061080000}"/>
    <cellStyle name="Calc Percent (2) 4" xfId="2157" xr:uid="{00000000-0005-0000-0000-000062080000}"/>
    <cellStyle name="Calc Percent (2) 5" xfId="2158" xr:uid="{00000000-0005-0000-0000-000063080000}"/>
    <cellStyle name="Calc Percent (2) 6" xfId="2159" xr:uid="{00000000-0005-0000-0000-000064080000}"/>
    <cellStyle name="Calc Percent (2) 7" xfId="2160" xr:uid="{00000000-0005-0000-0000-000065080000}"/>
    <cellStyle name="Calc Percent (2) 8" xfId="2161" xr:uid="{00000000-0005-0000-0000-000066080000}"/>
    <cellStyle name="Calc Percent (2) 9" xfId="2162" xr:uid="{00000000-0005-0000-0000-000067080000}"/>
    <cellStyle name="Calc Units (0)" xfId="2163" xr:uid="{00000000-0005-0000-0000-000068080000}"/>
    <cellStyle name="Calc Units (0) 10" xfId="2164" xr:uid="{00000000-0005-0000-0000-000069080000}"/>
    <cellStyle name="Calc Units (0) 11" xfId="2165" xr:uid="{00000000-0005-0000-0000-00006A080000}"/>
    <cellStyle name="Calc Units (0) 2" xfId="2166" xr:uid="{00000000-0005-0000-0000-00006B080000}"/>
    <cellStyle name="Calc Units (0) 3" xfId="2167" xr:uid="{00000000-0005-0000-0000-00006C080000}"/>
    <cellStyle name="Calc Units (0) 4" xfId="2168" xr:uid="{00000000-0005-0000-0000-00006D080000}"/>
    <cellStyle name="Calc Units (0) 5" xfId="2169" xr:uid="{00000000-0005-0000-0000-00006E080000}"/>
    <cellStyle name="Calc Units (0) 6" xfId="2170" xr:uid="{00000000-0005-0000-0000-00006F080000}"/>
    <cellStyle name="Calc Units (0) 7" xfId="2171" xr:uid="{00000000-0005-0000-0000-000070080000}"/>
    <cellStyle name="Calc Units (0) 8" xfId="2172" xr:uid="{00000000-0005-0000-0000-000071080000}"/>
    <cellStyle name="Calc Units (0) 9" xfId="2173" xr:uid="{00000000-0005-0000-0000-000072080000}"/>
    <cellStyle name="Calc Units (1)" xfId="2174" xr:uid="{00000000-0005-0000-0000-000073080000}"/>
    <cellStyle name="Calc Units (1) 10" xfId="2175" xr:uid="{00000000-0005-0000-0000-000074080000}"/>
    <cellStyle name="Calc Units (1) 11" xfId="2176" xr:uid="{00000000-0005-0000-0000-000075080000}"/>
    <cellStyle name="Calc Units (1) 2" xfId="2177" xr:uid="{00000000-0005-0000-0000-000076080000}"/>
    <cellStyle name="Calc Units (1) 3" xfId="2178" xr:uid="{00000000-0005-0000-0000-000077080000}"/>
    <cellStyle name="Calc Units (1) 4" xfId="2179" xr:uid="{00000000-0005-0000-0000-000078080000}"/>
    <cellStyle name="Calc Units (1) 5" xfId="2180" xr:uid="{00000000-0005-0000-0000-000079080000}"/>
    <cellStyle name="Calc Units (1) 6" xfId="2181" xr:uid="{00000000-0005-0000-0000-00007A080000}"/>
    <cellStyle name="Calc Units (1) 7" xfId="2182" xr:uid="{00000000-0005-0000-0000-00007B080000}"/>
    <cellStyle name="Calc Units (1) 8" xfId="2183" xr:uid="{00000000-0005-0000-0000-00007C080000}"/>
    <cellStyle name="Calc Units (1) 9" xfId="2184" xr:uid="{00000000-0005-0000-0000-00007D080000}"/>
    <cellStyle name="Calc Units (2)" xfId="2185" xr:uid="{00000000-0005-0000-0000-00007E080000}"/>
    <cellStyle name="Calc Units (2) 10" xfId="2186" xr:uid="{00000000-0005-0000-0000-00007F080000}"/>
    <cellStyle name="Calc Units (2) 11" xfId="2187" xr:uid="{00000000-0005-0000-0000-000080080000}"/>
    <cellStyle name="Calc Units (2) 2" xfId="2188" xr:uid="{00000000-0005-0000-0000-000081080000}"/>
    <cellStyle name="Calc Units (2) 3" xfId="2189" xr:uid="{00000000-0005-0000-0000-000082080000}"/>
    <cellStyle name="Calc Units (2) 4" xfId="2190" xr:uid="{00000000-0005-0000-0000-000083080000}"/>
    <cellStyle name="Calc Units (2) 5" xfId="2191" xr:uid="{00000000-0005-0000-0000-000084080000}"/>
    <cellStyle name="Calc Units (2) 6" xfId="2192" xr:uid="{00000000-0005-0000-0000-000085080000}"/>
    <cellStyle name="Calc Units (2) 7" xfId="2193" xr:uid="{00000000-0005-0000-0000-000086080000}"/>
    <cellStyle name="Calc Units (2) 8" xfId="2194" xr:uid="{00000000-0005-0000-0000-000087080000}"/>
    <cellStyle name="Calc Units (2) 9" xfId="2195" xr:uid="{00000000-0005-0000-0000-000088080000}"/>
    <cellStyle name="Calculation 2" xfId="2196" xr:uid="{00000000-0005-0000-0000-000089080000}"/>
    <cellStyle name="Centered Heading" xfId="2197" xr:uid="{00000000-0005-0000-0000-00008A080000}"/>
    <cellStyle name="Check Cell 2" xfId="2198" xr:uid="{00000000-0005-0000-0000-00008B080000}"/>
    <cellStyle name="clear - Style2" xfId="2199" xr:uid="{00000000-0005-0000-0000-00008C080000}"/>
    <cellStyle name="Cmnt - Style1" xfId="2200" xr:uid="{00000000-0005-0000-0000-00008D080000}"/>
    <cellStyle name="Co. Names" xfId="2201" xr:uid="{00000000-0005-0000-0000-00008E080000}"/>
    <cellStyle name="Col Heading" xfId="2202" xr:uid="{00000000-0005-0000-0000-00008F080000}"/>
    <cellStyle name="Col Heading 10" xfId="2203" xr:uid="{00000000-0005-0000-0000-000090080000}"/>
    <cellStyle name="Col Heading 11" xfId="2204" xr:uid="{00000000-0005-0000-0000-000091080000}"/>
    <cellStyle name="Col Heading 12" xfId="2205" xr:uid="{00000000-0005-0000-0000-000092080000}"/>
    <cellStyle name="Col Heading 13" xfId="2206" xr:uid="{00000000-0005-0000-0000-000093080000}"/>
    <cellStyle name="Col Heading 14" xfId="2207" xr:uid="{00000000-0005-0000-0000-000094080000}"/>
    <cellStyle name="Col Heading 15" xfId="2208" xr:uid="{00000000-0005-0000-0000-000095080000}"/>
    <cellStyle name="Col Heading 16" xfId="2209" xr:uid="{00000000-0005-0000-0000-000096080000}"/>
    <cellStyle name="Col Heading 17" xfId="2210" xr:uid="{00000000-0005-0000-0000-000097080000}"/>
    <cellStyle name="Col Heading 18" xfId="2211" xr:uid="{00000000-0005-0000-0000-000098080000}"/>
    <cellStyle name="Col Heading 19" xfId="2212" xr:uid="{00000000-0005-0000-0000-000099080000}"/>
    <cellStyle name="Col Heading 2" xfId="2213" xr:uid="{00000000-0005-0000-0000-00009A080000}"/>
    <cellStyle name="Col Heading 2 2" xfId="2214" xr:uid="{00000000-0005-0000-0000-00009B080000}"/>
    <cellStyle name="Col Heading 2_Top 20-IR" xfId="2215" xr:uid="{00000000-0005-0000-0000-00009C080000}"/>
    <cellStyle name="Col Heading 20" xfId="2216" xr:uid="{00000000-0005-0000-0000-00009D080000}"/>
    <cellStyle name="Col Heading 21" xfId="2217" xr:uid="{00000000-0005-0000-0000-00009E080000}"/>
    <cellStyle name="Col Heading 22" xfId="2218" xr:uid="{00000000-0005-0000-0000-00009F080000}"/>
    <cellStyle name="Col Heading 23" xfId="2219" xr:uid="{00000000-0005-0000-0000-0000A0080000}"/>
    <cellStyle name="Col Heading 24" xfId="2220" xr:uid="{00000000-0005-0000-0000-0000A1080000}"/>
    <cellStyle name="Col Heading 25" xfId="2221" xr:uid="{00000000-0005-0000-0000-0000A2080000}"/>
    <cellStyle name="Col Heading 26" xfId="2222" xr:uid="{00000000-0005-0000-0000-0000A3080000}"/>
    <cellStyle name="Col Heading 27" xfId="2223" xr:uid="{00000000-0005-0000-0000-0000A4080000}"/>
    <cellStyle name="Col Heading 28" xfId="2224" xr:uid="{00000000-0005-0000-0000-0000A5080000}"/>
    <cellStyle name="Col Heading 29" xfId="2225" xr:uid="{00000000-0005-0000-0000-0000A6080000}"/>
    <cellStyle name="Col Heading 3" xfId="2226" xr:uid="{00000000-0005-0000-0000-0000A7080000}"/>
    <cellStyle name="Col Heading 3 2" xfId="2227" xr:uid="{00000000-0005-0000-0000-0000A8080000}"/>
    <cellStyle name="Col Heading 3_Top 20-IR" xfId="2228" xr:uid="{00000000-0005-0000-0000-0000A9080000}"/>
    <cellStyle name="Col Heading 30" xfId="2229" xr:uid="{00000000-0005-0000-0000-0000AA080000}"/>
    <cellStyle name="Col Heading 31" xfId="2230" xr:uid="{00000000-0005-0000-0000-0000AB080000}"/>
    <cellStyle name="Col Heading 32" xfId="2231" xr:uid="{00000000-0005-0000-0000-0000AC080000}"/>
    <cellStyle name="Col Heading 33" xfId="2232" xr:uid="{00000000-0005-0000-0000-0000AD080000}"/>
    <cellStyle name="Col Heading 4" xfId="2233" xr:uid="{00000000-0005-0000-0000-0000AE080000}"/>
    <cellStyle name="Col Heading 4 2" xfId="2234" xr:uid="{00000000-0005-0000-0000-0000AF080000}"/>
    <cellStyle name="Col Heading 4_Top 20-IR" xfId="2235" xr:uid="{00000000-0005-0000-0000-0000B0080000}"/>
    <cellStyle name="Col Heading 5" xfId="2236" xr:uid="{00000000-0005-0000-0000-0000B1080000}"/>
    <cellStyle name="Col Heading 6" xfId="2237" xr:uid="{00000000-0005-0000-0000-0000B2080000}"/>
    <cellStyle name="Col Heading 7" xfId="2238" xr:uid="{00000000-0005-0000-0000-0000B3080000}"/>
    <cellStyle name="Col Heading 8" xfId="2239" xr:uid="{00000000-0005-0000-0000-0000B4080000}"/>
    <cellStyle name="Col Heading 9" xfId="2240" xr:uid="{00000000-0005-0000-0000-0000B5080000}"/>
    <cellStyle name="Col Heads" xfId="2241" xr:uid="{00000000-0005-0000-0000-0000B6080000}"/>
    <cellStyle name="Col Heads 2" xfId="2242" xr:uid="{00000000-0005-0000-0000-0000B7080000}"/>
    <cellStyle name="Column_Title" xfId="2243" xr:uid="{00000000-0005-0000-0000-0000B8080000}"/>
    <cellStyle name="ColumnAttributeAbovePrompt" xfId="2244" xr:uid="{00000000-0005-0000-0000-0000B9080000}"/>
    <cellStyle name="ColumnAttributeAbovePrompt 2" xfId="2245" xr:uid="{00000000-0005-0000-0000-0000BA080000}"/>
    <cellStyle name="ColumnAttributePrompt" xfId="2246" xr:uid="{00000000-0005-0000-0000-0000BB080000}"/>
    <cellStyle name="ColumnAttributePrompt 2" xfId="2247" xr:uid="{00000000-0005-0000-0000-0000BC080000}"/>
    <cellStyle name="ColumnAttributeValue" xfId="2248" xr:uid="{00000000-0005-0000-0000-0000BD080000}"/>
    <cellStyle name="ColumnAttributeValue 2" xfId="2249" xr:uid="{00000000-0005-0000-0000-0000BE080000}"/>
    <cellStyle name="ColumnHeadingPrompt" xfId="2250" xr:uid="{00000000-0005-0000-0000-0000BF080000}"/>
    <cellStyle name="ColumnHeadingPrompt 2" xfId="2251" xr:uid="{00000000-0005-0000-0000-0000C0080000}"/>
    <cellStyle name="ColumnHeadingValue" xfId="2252" xr:uid="{00000000-0005-0000-0000-0000C1080000}"/>
    <cellStyle name="ColumnHeadingValue 2" xfId="2253" xr:uid="{00000000-0005-0000-0000-0000C2080000}"/>
    <cellStyle name="columns" xfId="2254" xr:uid="{00000000-0005-0000-0000-0000C3080000}"/>
    <cellStyle name="Comma" xfId="4339" builtinId="3"/>
    <cellStyle name="Comma  - Style1" xfId="2255" xr:uid="{00000000-0005-0000-0000-0000C5080000}"/>
    <cellStyle name="Comma  - Style1 2" xfId="2256" xr:uid="{00000000-0005-0000-0000-0000C6080000}"/>
    <cellStyle name="Comma  - Style2" xfId="2257" xr:uid="{00000000-0005-0000-0000-0000C7080000}"/>
    <cellStyle name="Comma  - Style3" xfId="2258" xr:uid="{00000000-0005-0000-0000-0000C8080000}"/>
    <cellStyle name="Comma  - Style4" xfId="2259" xr:uid="{00000000-0005-0000-0000-0000C9080000}"/>
    <cellStyle name="Comma  - Style5" xfId="2260" xr:uid="{00000000-0005-0000-0000-0000CA080000}"/>
    <cellStyle name="Comma  - Style6" xfId="2261" xr:uid="{00000000-0005-0000-0000-0000CB080000}"/>
    <cellStyle name="Comma  - Style7" xfId="2262" xr:uid="{00000000-0005-0000-0000-0000CC080000}"/>
    <cellStyle name="Comma  - Style8" xfId="2263" xr:uid="{00000000-0005-0000-0000-0000CD080000}"/>
    <cellStyle name="comma (,0)" xfId="2264" xr:uid="{00000000-0005-0000-0000-0000CE080000}"/>
    <cellStyle name="comma (,0) 10" xfId="2265" xr:uid="{00000000-0005-0000-0000-0000CF080000}"/>
    <cellStyle name="comma (,0) 11" xfId="2266" xr:uid="{00000000-0005-0000-0000-0000D0080000}"/>
    <cellStyle name="comma (,0) 12" xfId="2267" xr:uid="{00000000-0005-0000-0000-0000D1080000}"/>
    <cellStyle name="comma (,0) 13" xfId="2268" xr:uid="{00000000-0005-0000-0000-0000D2080000}"/>
    <cellStyle name="comma (,0) 14" xfId="2269" xr:uid="{00000000-0005-0000-0000-0000D3080000}"/>
    <cellStyle name="comma (,0) 15" xfId="2270" xr:uid="{00000000-0005-0000-0000-0000D4080000}"/>
    <cellStyle name="comma (,0) 16" xfId="2271" xr:uid="{00000000-0005-0000-0000-0000D5080000}"/>
    <cellStyle name="comma (,0) 17" xfId="2272" xr:uid="{00000000-0005-0000-0000-0000D6080000}"/>
    <cellStyle name="comma (,0) 18" xfId="2273" xr:uid="{00000000-0005-0000-0000-0000D7080000}"/>
    <cellStyle name="comma (,0) 19" xfId="2274" xr:uid="{00000000-0005-0000-0000-0000D8080000}"/>
    <cellStyle name="comma (,0) 2" xfId="2275" xr:uid="{00000000-0005-0000-0000-0000D9080000}"/>
    <cellStyle name="comma (,0) 20" xfId="2276" xr:uid="{00000000-0005-0000-0000-0000DA080000}"/>
    <cellStyle name="comma (,0) 21" xfId="2277" xr:uid="{00000000-0005-0000-0000-0000DB080000}"/>
    <cellStyle name="comma (,0) 22" xfId="2278" xr:uid="{00000000-0005-0000-0000-0000DC080000}"/>
    <cellStyle name="comma (,0) 23" xfId="2279" xr:uid="{00000000-0005-0000-0000-0000DD080000}"/>
    <cellStyle name="comma (,0) 24" xfId="2280" xr:uid="{00000000-0005-0000-0000-0000DE080000}"/>
    <cellStyle name="comma (,0) 25" xfId="2281" xr:uid="{00000000-0005-0000-0000-0000DF080000}"/>
    <cellStyle name="comma (,0) 26" xfId="2282" xr:uid="{00000000-0005-0000-0000-0000E0080000}"/>
    <cellStyle name="comma (,0) 27" xfId="2283" xr:uid="{00000000-0005-0000-0000-0000E1080000}"/>
    <cellStyle name="comma (,0) 28" xfId="2284" xr:uid="{00000000-0005-0000-0000-0000E2080000}"/>
    <cellStyle name="comma (,0) 29" xfId="2285" xr:uid="{00000000-0005-0000-0000-0000E3080000}"/>
    <cellStyle name="comma (,0) 3" xfId="2286" xr:uid="{00000000-0005-0000-0000-0000E4080000}"/>
    <cellStyle name="comma (,0) 30" xfId="2287" xr:uid="{00000000-0005-0000-0000-0000E5080000}"/>
    <cellStyle name="comma (,0) 4" xfId="2288" xr:uid="{00000000-0005-0000-0000-0000E6080000}"/>
    <cellStyle name="comma (,0) 5" xfId="2289" xr:uid="{00000000-0005-0000-0000-0000E7080000}"/>
    <cellStyle name="comma (,0) 6" xfId="2290" xr:uid="{00000000-0005-0000-0000-0000E8080000}"/>
    <cellStyle name="comma (,0) 7" xfId="2291" xr:uid="{00000000-0005-0000-0000-0000E9080000}"/>
    <cellStyle name="comma (,0) 8" xfId="2292" xr:uid="{00000000-0005-0000-0000-0000EA080000}"/>
    <cellStyle name="comma (,0) 9" xfId="2293" xr:uid="{00000000-0005-0000-0000-0000EB080000}"/>
    <cellStyle name="comma (,1)" xfId="2294" xr:uid="{00000000-0005-0000-0000-0000EC080000}"/>
    <cellStyle name="comma (,1) 2" xfId="2295" xr:uid="{00000000-0005-0000-0000-0000ED080000}"/>
    <cellStyle name="comma (,1) 3" xfId="2296" xr:uid="{00000000-0005-0000-0000-0000EE080000}"/>
    <cellStyle name="comma (,1) 4" xfId="2297" xr:uid="{00000000-0005-0000-0000-0000EF080000}"/>
    <cellStyle name="comma (,2)" xfId="2298" xr:uid="{00000000-0005-0000-0000-0000F0080000}"/>
    <cellStyle name="comma (,2) 2" xfId="2299" xr:uid="{00000000-0005-0000-0000-0000F1080000}"/>
    <cellStyle name="comma (,2) 3" xfId="2300" xr:uid="{00000000-0005-0000-0000-0000F2080000}"/>
    <cellStyle name="comma (,2) 4" xfId="2301" xr:uid="{00000000-0005-0000-0000-0000F3080000}"/>
    <cellStyle name="comma (0)" xfId="2302" xr:uid="{00000000-0005-0000-0000-0000F4080000}"/>
    <cellStyle name="comma (K0)" xfId="2303" xr:uid="{00000000-0005-0000-0000-0000F5080000}"/>
    <cellStyle name="comma (K0) 10" xfId="2304" xr:uid="{00000000-0005-0000-0000-0000F6080000}"/>
    <cellStyle name="comma (K0) 11" xfId="2305" xr:uid="{00000000-0005-0000-0000-0000F7080000}"/>
    <cellStyle name="comma (K0) 12" xfId="2306" xr:uid="{00000000-0005-0000-0000-0000F8080000}"/>
    <cellStyle name="comma (K0) 13" xfId="2307" xr:uid="{00000000-0005-0000-0000-0000F9080000}"/>
    <cellStyle name="comma (K0) 14" xfId="2308" xr:uid="{00000000-0005-0000-0000-0000FA080000}"/>
    <cellStyle name="comma (K0) 15" xfId="2309" xr:uid="{00000000-0005-0000-0000-0000FB080000}"/>
    <cellStyle name="comma (K0) 16" xfId="2310" xr:uid="{00000000-0005-0000-0000-0000FC080000}"/>
    <cellStyle name="comma (K0) 17" xfId="2311" xr:uid="{00000000-0005-0000-0000-0000FD080000}"/>
    <cellStyle name="comma (K0) 18" xfId="2312" xr:uid="{00000000-0005-0000-0000-0000FE080000}"/>
    <cellStyle name="comma (K0) 19" xfId="2313" xr:uid="{00000000-0005-0000-0000-0000FF080000}"/>
    <cellStyle name="comma (K0) 2" xfId="2314" xr:uid="{00000000-0005-0000-0000-000000090000}"/>
    <cellStyle name="comma (K0) 20" xfId="2315" xr:uid="{00000000-0005-0000-0000-000001090000}"/>
    <cellStyle name="comma (K0) 21" xfId="2316" xr:uid="{00000000-0005-0000-0000-000002090000}"/>
    <cellStyle name="comma (K0) 22" xfId="2317" xr:uid="{00000000-0005-0000-0000-000003090000}"/>
    <cellStyle name="comma (K0) 23" xfId="2318" xr:uid="{00000000-0005-0000-0000-000004090000}"/>
    <cellStyle name="comma (K0) 24" xfId="2319" xr:uid="{00000000-0005-0000-0000-000005090000}"/>
    <cellStyle name="comma (K0) 25" xfId="2320" xr:uid="{00000000-0005-0000-0000-000006090000}"/>
    <cellStyle name="comma (K0) 26" xfId="2321" xr:uid="{00000000-0005-0000-0000-000007090000}"/>
    <cellStyle name="comma (K0) 27" xfId="2322" xr:uid="{00000000-0005-0000-0000-000008090000}"/>
    <cellStyle name="comma (K0) 28" xfId="2323" xr:uid="{00000000-0005-0000-0000-000009090000}"/>
    <cellStyle name="comma (K0) 29" xfId="2324" xr:uid="{00000000-0005-0000-0000-00000A090000}"/>
    <cellStyle name="comma (K0) 3" xfId="2325" xr:uid="{00000000-0005-0000-0000-00000B090000}"/>
    <cellStyle name="comma (K0) 30" xfId="2326" xr:uid="{00000000-0005-0000-0000-00000C090000}"/>
    <cellStyle name="comma (K0) 4" xfId="2327" xr:uid="{00000000-0005-0000-0000-00000D090000}"/>
    <cellStyle name="comma (K0) 5" xfId="2328" xr:uid="{00000000-0005-0000-0000-00000E090000}"/>
    <cellStyle name="comma (K0) 6" xfId="2329" xr:uid="{00000000-0005-0000-0000-00000F090000}"/>
    <cellStyle name="comma (K0) 7" xfId="2330" xr:uid="{00000000-0005-0000-0000-000010090000}"/>
    <cellStyle name="comma (K0) 8" xfId="2331" xr:uid="{00000000-0005-0000-0000-000011090000}"/>
    <cellStyle name="comma (K0) 9" xfId="2332" xr:uid="{00000000-0005-0000-0000-000012090000}"/>
    <cellStyle name="comma (K1)" xfId="2333" xr:uid="{00000000-0005-0000-0000-000013090000}"/>
    <cellStyle name="comma (K1) 2" xfId="2334" xr:uid="{00000000-0005-0000-0000-000014090000}"/>
    <cellStyle name="comma (K1) 3" xfId="2335" xr:uid="{00000000-0005-0000-0000-000015090000}"/>
    <cellStyle name="comma (K1) 4" xfId="2336" xr:uid="{00000000-0005-0000-0000-000016090000}"/>
    <cellStyle name="comma (M0)" xfId="2337" xr:uid="{00000000-0005-0000-0000-000017090000}"/>
    <cellStyle name="comma (M0) 2" xfId="2338" xr:uid="{00000000-0005-0000-0000-000018090000}"/>
    <cellStyle name="comma (M0) 3" xfId="2339" xr:uid="{00000000-0005-0000-0000-000019090000}"/>
    <cellStyle name="comma (M0) 4" xfId="2340" xr:uid="{00000000-0005-0000-0000-00001A090000}"/>
    <cellStyle name="comma (M1)" xfId="2341" xr:uid="{00000000-0005-0000-0000-00001B090000}"/>
    <cellStyle name="comma (M1) 2" xfId="2342" xr:uid="{00000000-0005-0000-0000-00001C090000}"/>
    <cellStyle name="comma (M1) 3" xfId="2343" xr:uid="{00000000-0005-0000-0000-00001D090000}"/>
    <cellStyle name="comma (M1) 4" xfId="2344" xr:uid="{00000000-0005-0000-0000-00001E090000}"/>
    <cellStyle name="Comma [00]" xfId="2345" xr:uid="{00000000-0005-0000-0000-00001F090000}"/>
    <cellStyle name="Comma [00] 10" xfId="2346" xr:uid="{00000000-0005-0000-0000-000020090000}"/>
    <cellStyle name="Comma [00] 11" xfId="2347" xr:uid="{00000000-0005-0000-0000-000021090000}"/>
    <cellStyle name="Comma [00] 2" xfId="2348" xr:uid="{00000000-0005-0000-0000-000022090000}"/>
    <cellStyle name="Comma [00] 3" xfId="2349" xr:uid="{00000000-0005-0000-0000-000023090000}"/>
    <cellStyle name="Comma [00] 4" xfId="2350" xr:uid="{00000000-0005-0000-0000-000024090000}"/>
    <cellStyle name="Comma [00] 5" xfId="2351" xr:uid="{00000000-0005-0000-0000-000025090000}"/>
    <cellStyle name="Comma [00] 6" xfId="2352" xr:uid="{00000000-0005-0000-0000-000026090000}"/>
    <cellStyle name="Comma [00] 7" xfId="2353" xr:uid="{00000000-0005-0000-0000-000027090000}"/>
    <cellStyle name="Comma [00] 8" xfId="2354" xr:uid="{00000000-0005-0000-0000-000028090000}"/>
    <cellStyle name="Comma [00] 9" xfId="2355" xr:uid="{00000000-0005-0000-0000-000029090000}"/>
    <cellStyle name="comma [1]" xfId="2356" xr:uid="{00000000-0005-0000-0000-00002A090000}"/>
    <cellStyle name="Comma [2]" xfId="2357" xr:uid="{00000000-0005-0000-0000-00002B090000}"/>
    <cellStyle name="Comma 0" xfId="2358" xr:uid="{00000000-0005-0000-0000-00002C090000}"/>
    <cellStyle name="Comma 0*" xfId="2359" xr:uid="{00000000-0005-0000-0000-00002D090000}"/>
    <cellStyle name="Comma 10" xfId="2360" xr:uid="{00000000-0005-0000-0000-00002E090000}"/>
    <cellStyle name="Comma 10 2" xfId="2361" xr:uid="{00000000-0005-0000-0000-00002F090000}"/>
    <cellStyle name="Comma 10 3" xfId="2362" xr:uid="{00000000-0005-0000-0000-000030090000}"/>
    <cellStyle name="Comma 10 4" xfId="2363" xr:uid="{00000000-0005-0000-0000-000031090000}"/>
    <cellStyle name="Comma 10 5" xfId="2364" xr:uid="{00000000-0005-0000-0000-000032090000}"/>
    <cellStyle name="Comma 10 6" xfId="2365" xr:uid="{00000000-0005-0000-0000-000033090000}"/>
    <cellStyle name="Comma 10 7" xfId="2366" xr:uid="{00000000-0005-0000-0000-000034090000}"/>
    <cellStyle name="Comma 10 8" xfId="2367" xr:uid="{00000000-0005-0000-0000-000035090000}"/>
    <cellStyle name="Comma 10 9" xfId="2368" xr:uid="{00000000-0005-0000-0000-000036090000}"/>
    <cellStyle name="Comma 11" xfId="2369" xr:uid="{00000000-0005-0000-0000-000037090000}"/>
    <cellStyle name="Comma 11 2" xfId="2370" xr:uid="{00000000-0005-0000-0000-000038090000}"/>
    <cellStyle name="Comma 11 3" xfId="2371" xr:uid="{00000000-0005-0000-0000-000039090000}"/>
    <cellStyle name="Comma 11 4" xfId="2372" xr:uid="{00000000-0005-0000-0000-00003A090000}"/>
    <cellStyle name="Comma 11 5" xfId="2373" xr:uid="{00000000-0005-0000-0000-00003B090000}"/>
    <cellStyle name="Comma 11 6" xfId="2374" xr:uid="{00000000-0005-0000-0000-00003C090000}"/>
    <cellStyle name="Comma 11 7" xfId="2375" xr:uid="{00000000-0005-0000-0000-00003D090000}"/>
    <cellStyle name="Comma 11 8" xfId="2376" xr:uid="{00000000-0005-0000-0000-00003E090000}"/>
    <cellStyle name="Comma 11 9" xfId="2377" xr:uid="{00000000-0005-0000-0000-00003F090000}"/>
    <cellStyle name="Comma 12" xfId="2378" xr:uid="{00000000-0005-0000-0000-000040090000}"/>
    <cellStyle name="Comma 12 2" xfId="2379" xr:uid="{00000000-0005-0000-0000-000041090000}"/>
    <cellStyle name="Comma 12 3" xfId="2380" xr:uid="{00000000-0005-0000-0000-000042090000}"/>
    <cellStyle name="Comma 12 4" xfId="2381" xr:uid="{00000000-0005-0000-0000-000043090000}"/>
    <cellStyle name="Comma 12 5" xfId="2382" xr:uid="{00000000-0005-0000-0000-000044090000}"/>
    <cellStyle name="Comma 12 6" xfId="2383" xr:uid="{00000000-0005-0000-0000-000045090000}"/>
    <cellStyle name="Comma 12 7" xfId="2384" xr:uid="{00000000-0005-0000-0000-000046090000}"/>
    <cellStyle name="Comma 12 8" xfId="2385" xr:uid="{00000000-0005-0000-0000-000047090000}"/>
    <cellStyle name="Comma 12 9" xfId="2386" xr:uid="{00000000-0005-0000-0000-000048090000}"/>
    <cellStyle name="Comma 13" xfId="2387" xr:uid="{00000000-0005-0000-0000-000049090000}"/>
    <cellStyle name="Comma 13 2" xfId="2388" xr:uid="{00000000-0005-0000-0000-00004A090000}"/>
    <cellStyle name="Comma 13 3" xfId="2389" xr:uid="{00000000-0005-0000-0000-00004B090000}"/>
    <cellStyle name="Comma 13 4" xfId="2390" xr:uid="{00000000-0005-0000-0000-00004C090000}"/>
    <cellStyle name="Comma 13 5" xfId="2391" xr:uid="{00000000-0005-0000-0000-00004D090000}"/>
    <cellStyle name="Comma 13 6" xfId="2392" xr:uid="{00000000-0005-0000-0000-00004E090000}"/>
    <cellStyle name="Comma 13 7" xfId="2393" xr:uid="{00000000-0005-0000-0000-00004F090000}"/>
    <cellStyle name="Comma 13 8" xfId="2394" xr:uid="{00000000-0005-0000-0000-000050090000}"/>
    <cellStyle name="Comma 13 9" xfId="2395" xr:uid="{00000000-0005-0000-0000-000051090000}"/>
    <cellStyle name="Comma 14" xfId="2396" xr:uid="{00000000-0005-0000-0000-000052090000}"/>
    <cellStyle name="Comma 14 2" xfId="2397" xr:uid="{00000000-0005-0000-0000-000053090000}"/>
    <cellStyle name="Comma 14 3" xfId="2398" xr:uid="{00000000-0005-0000-0000-000054090000}"/>
    <cellStyle name="Comma 14 4" xfId="2399" xr:uid="{00000000-0005-0000-0000-000055090000}"/>
    <cellStyle name="Comma 14 5" xfId="2400" xr:uid="{00000000-0005-0000-0000-000056090000}"/>
    <cellStyle name="Comma 14 6" xfId="2401" xr:uid="{00000000-0005-0000-0000-000057090000}"/>
    <cellStyle name="Comma 14 7" xfId="2402" xr:uid="{00000000-0005-0000-0000-000058090000}"/>
    <cellStyle name="Comma 14 8" xfId="2403" xr:uid="{00000000-0005-0000-0000-000059090000}"/>
    <cellStyle name="Comma 14 9" xfId="2404" xr:uid="{00000000-0005-0000-0000-00005A090000}"/>
    <cellStyle name="Comma 15" xfId="2405" xr:uid="{00000000-0005-0000-0000-00005B090000}"/>
    <cellStyle name="Comma 16" xfId="2406" xr:uid="{00000000-0005-0000-0000-00005C090000}"/>
    <cellStyle name="Comma 17" xfId="2407" xr:uid="{00000000-0005-0000-0000-00005D090000}"/>
    <cellStyle name="Comma 18" xfId="2408" xr:uid="{00000000-0005-0000-0000-00005E090000}"/>
    <cellStyle name="Comma 19" xfId="2409" xr:uid="{00000000-0005-0000-0000-00005F090000}"/>
    <cellStyle name="Comma 2" xfId="2410" xr:uid="{00000000-0005-0000-0000-000060090000}"/>
    <cellStyle name="Comma 2 10" xfId="2411" xr:uid="{00000000-0005-0000-0000-000061090000}"/>
    <cellStyle name="Comma 2 2" xfId="2412" xr:uid="{00000000-0005-0000-0000-000062090000}"/>
    <cellStyle name="Comma 2 2 2" xfId="2413" xr:uid="{00000000-0005-0000-0000-000063090000}"/>
    <cellStyle name="Comma 2 2 2 2" xfId="2414" xr:uid="{00000000-0005-0000-0000-000064090000}"/>
    <cellStyle name="Comma 2 2 3" xfId="2415" xr:uid="{00000000-0005-0000-0000-000065090000}"/>
    <cellStyle name="Comma 2 2 4" xfId="2416" xr:uid="{00000000-0005-0000-0000-000066090000}"/>
    <cellStyle name="Comma 2 3" xfId="2417" xr:uid="{00000000-0005-0000-0000-000067090000}"/>
    <cellStyle name="Comma 2 3 2" xfId="2418" xr:uid="{00000000-0005-0000-0000-000068090000}"/>
    <cellStyle name="Comma 2 3 3" xfId="2419" xr:uid="{00000000-0005-0000-0000-000069090000}"/>
    <cellStyle name="Comma 2 3 4" xfId="2420" xr:uid="{00000000-0005-0000-0000-00006A090000}"/>
    <cellStyle name="Comma 2 4" xfId="2421" xr:uid="{00000000-0005-0000-0000-00006B090000}"/>
    <cellStyle name="Comma 2 5" xfId="2422" xr:uid="{00000000-0005-0000-0000-00006C090000}"/>
    <cellStyle name="Comma 2 6" xfId="2423" xr:uid="{00000000-0005-0000-0000-00006D090000}"/>
    <cellStyle name="Comma 2 7" xfId="2424" xr:uid="{00000000-0005-0000-0000-00006E090000}"/>
    <cellStyle name="Comma 2 8" xfId="2425" xr:uid="{00000000-0005-0000-0000-00006F090000}"/>
    <cellStyle name="Comma 2 9" xfId="2426" xr:uid="{00000000-0005-0000-0000-000070090000}"/>
    <cellStyle name="Comma 20" xfId="2427" xr:uid="{00000000-0005-0000-0000-000071090000}"/>
    <cellStyle name="Comma 21" xfId="2428" xr:uid="{00000000-0005-0000-0000-000072090000}"/>
    <cellStyle name="Comma 22" xfId="2429" xr:uid="{00000000-0005-0000-0000-000073090000}"/>
    <cellStyle name="Comma 23" xfId="2430" xr:uid="{00000000-0005-0000-0000-000074090000}"/>
    <cellStyle name="Comma 24" xfId="2431" xr:uid="{00000000-0005-0000-0000-000075090000}"/>
    <cellStyle name="Comma 25" xfId="2432" xr:uid="{00000000-0005-0000-0000-000076090000}"/>
    <cellStyle name="Comma 26" xfId="2433" xr:uid="{00000000-0005-0000-0000-000077090000}"/>
    <cellStyle name="Comma 27" xfId="2434" xr:uid="{00000000-0005-0000-0000-000078090000}"/>
    <cellStyle name="Comma 28" xfId="2435" xr:uid="{00000000-0005-0000-0000-000079090000}"/>
    <cellStyle name="Comma 29" xfId="4337" xr:uid="{00000000-0005-0000-0000-00007A090000}"/>
    <cellStyle name="Comma 3" xfId="2436" xr:uid="{00000000-0005-0000-0000-00007B090000}"/>
    <cellStyle name="Comma 3 10" xfId="2437" xr:uid="{00000000-0005-0000-0000-00007C090000}"/>
    <cellStyle name="Comma 3 11" xfId="2438" xr:uid="{00000000-0005-0000-0000-00007D090000}"/>
    <cellStyle name="Comma 3 2" xfId="2439" xr:uid="{00000000-0005-0000-0000-00007E090000}"/>
    <cellStyle name="Comma 3 2 2" xfId="2440" xr:uid="{00000000-0005-0000-0000-00007F090000}"/>
    <cellStyle name="Comma 3 3" xfId="2441" xr:uid="{00000000-0005-0000-0000-000080090000}"/>
    <cellStyle name="Comma 3 4" xfId="2442" xr:uid="{00000000-0005-0000-0000-000081090000}"/>
    <cellStyle name="Comma 3 5" xfId="2443" xr:uid="{00000000-0005-0000-0000-000082090000}"/>
    <cellStyle name="Comma 3 6" xfId="2444" xr:uid="{00000000-0005-0000-0000-000083090000}"/>
    <cellStyle name="Comma 3 7" xfId="2445" xr:uid="{00000000-0005-0000-0000-000084090000}"/>
    <cellStyle name="Comma 3 8" xfId="2446" xr:uid="{00000000-0005-0000-0000-000085090000}"/>
    <cellStyle name="Comma 3 9" xfId="2447" xr:uid="{00000000-0005-0000-0000-000086090000}"/>
    <cellStyle name="Comma 4" xfId="2448" xr:uid="{00000000-0005-0000-0000-000087090000}"/>
    <cellStyle name="Comma 4 2" xfId="2449" xr:uid="{00000000-0005-0000-0000-000088090000}"/>
    <cellStyle name="Comma 4 3" xfId="2450" xr:uid="{00000000-0005-0000-0000-000089090000}"/>
    <cellStyle name="Comma 4 4" xfId="2451" xr:uid="{00000000-0005-0000-0000-00008A090000}"/>
    <cellStyle name="Comma 4 5" xfId="2452" xr:uid="{00000000-0005-0000-0000-00008B090000}"/>
    <cellStyle name="Comma 4 6" xfId="2453" xr:uid="{00000000-0005-0000-0000-00008C090000}"/>
    <cellStyle name="Comma 4 7" xfId="2454" xr:uid="{00000000-0005-0000-0000-00008D090000}"/>
    <cellStyle name="Comma 4 8" xfId="2455" xr:uid="{00000000-0005-0000-0000-00008E090000}"/>
    <cellStyle name="Comma 4 9" xfId="2456" xr:uid="{00000000-0005-0000-0000-00008F090000}"/>
    <cellStyle name="Comma 5" xfId="2457" xr:uid="{00000000-0005-0000-0000-000090090000}"/>
    <cellStyle name="Comma 5 10" xfId="2458" xr:uid="{00000000-0005-0000-0000-000091090000}"/>
    <cellStyle name="Comma 5 11" xfId="2459" xr:uid="{00000000-0005-0000-0000-000092090000}"/>
    <cellStyle name="Comma 5 2" xfId="2460" xr:uid="{00000000-0005-0000-0000-000093090000}"/>
    <cellStyle name="Comma 5 3" xfId="2461" xr:uid="{00000000-0005-0000-0000-000094090000}"/>
    <cellStyle name="Comma 5 4" xfId="2462" xr:uid="{00000000-0005-0000-0000-000095090000}"/>
    <cellStyle name="Comma 5 5" xfId="2463" xr:uid="{00000000-0005-0000-0000-000096090000}"/>
    <cellStyle name="Comma 5 6" xfId="2464" xr:uid="{00000000-0005-0000-0000-000097090000}"/>
    <cellStyle name="Comma 5 7" xfId="2465" xr:uid="{00000000-0005-0000-0000-000098090000}"/>
    <cellStyle name="Comma 5 8" xfId="2466" xr:uid="{00000000-0005-0000-0000-000099090000}"/>
    <cellStyle name="Comma 5 9" xfId="2467" xr:uid="{00000000-0005-0000-0000-00009A090000}"/>
    <cellStyle name="Comma 6" xfId="2468" xr:uid="{00000000-0005-0000-0000-00009B090000}"/>
    <cellStyle name="Comma 6 2" xfId="2469" xr:uid="{00000000-0005-0000-0000-00009C090000}"/>
    <cellStyle name="Comma 6 3" xfId="2470" xr:uid="{00000000-0005-0000-0000-00009D090000}"/>
    <cellStyle name="Comma 7" xfId="2471" xr:uid="{00000000-0005-0000-0000-00009E090000}"/>
    <cellStyle name="Comma 7 2" xfId="2472" xr:uid="{00000000-0005-0000-0000-00009F090000}"/>
    <cellStyle name="Comma 7 3" xfId="2473" xr:uid="{00000000-0005-0000-0000-0000A0090000}"/>
    <cellStyle name="Comma 7 4" xfId="2474" xr:uid="{00000000-0005-0000-0000-0000A1090000}"/>
    <cellStyle name="Comma 7 5" xfId="2475" xr:uid="{00000000-0005-0000-0000-0000A2090000}"/>
    <cellStyle name="Comma 7 6" xfId="2476" xr:uid="{00000000-0005-0000-0000-0000A3090000}"/>
    <cellStyle name="Comma 7 7" xfId="2477" xr:uid="{00000000-0005-0000-0000-0000A4090000}"/>
    <cellStyle name="Comma 7 8" xfId="2478" xr:uid="{00000000-0005-0000-0000-0000A5090000}"/>
    <cellStyle name="Comma 7 9" xfId="2479" xr:uid="{00000000-0005-0000-0000-0000A6090000}"/>
    <cellStyle name="Comma 8" xfId="2480" xr:uid="{00000000-0005-0000-0000-0000A7090000}"/>
    <cellStyle name="Comma 8 2" xfId="2481" xr:uid="{00000000-0005-0000-0000-0000A8090000}"/>
    <cellStyle name="Comma 8 3" xfId="2482" xr:uid="{00000000-0005-0000-0000-0000A9090000}"/>
    <cellStyle name="Comma 8 4" xfId="2483" xr:uid="{00000000-0005-0000-0000-0000AA090000}"/>
    <cellStyle name="Comma 8 5" xfId="2484" xr:uid="{00000000-0005-0000-0000-0000AB090000}"/>
    <cellStyle name="Comma 8 6" xfId="2485" xr:uid="{00000000-0005-0000-0000-0000AC090000}"/>
    <cellStyle name="Comma 8 7" xfId="2486" xr:uid="{00000000-0005-0000-0000-0000AD090000}"/>
    <cellStyle name="Comma 8 8" xfId="2487" xr:uid="{00000000-0005-0000-0000-0000AE090000}"/>
    <cellStyle name="Comma 8 9" xfId="2488" xr:uid="{00000000-0005-0000-0000-0000AF090000}"/>
    <cellStyle name="Comma 9" xfId="2489" xr:uid="{00000000-0005-0000-0000-0000B0090000}"/>
    <cellStyle name="Comma 9 2" xfId="2490" xr:uid="{00000000-0005-0000-0000-0000B1090000}"/>
    <cellStyle name="Comma 9 3" xfId="2491" xr:uid="{00000000-0005-0000-0000-0000B2090000}"/>
    <cellStyle name="Comma 9 4" xfId="2492" xr:uid="{00000000-0005-0000-0000-0000B3090000}"/>
    <cellStyle name="Comma 9 5" xfId="2493" xr:uid="{00000000-0005-0000-0000-0000B4090000}"/>
    <cellStyle name="Comma 9 6" xfId="2494" xr:uid="{00000000-0005-0000-0000-0000B5090000}"/>
    <cellStyle name="Comma 9 7" xfId="2495" xr:uid="{00000000-0005-0000-0000-0000B6090000}"/>
    <cellStyle name="Comma 9 8" xfId="2496" xr:uid="{00000000-0005-0000-0000-0000B7090000}"/>
    <cellStyle name="Comma 9 9" xfId="2497" xr:uid="{00000000-0005-0000-0000-0000B8090000}"/>
    <cellStyle name="comma zerodec" xfId="2498" xr:uid="{00000000-0005-0000-0000-0000B9090000}"/>
    <cellStyle name="Comma,0" xfId="2499" xr:uid="{00000000-0005-0000-0000-0000BA090000}"/>
    <cellStyle name="Comma,1" xfId="2500" xr:uid="{00000000-0005-0000-0000-0000BB090000}"/>
    <cellStyle name="Comma,2" xfId="2501" xr:uid="{00000000-0005-0000-0000-0000BC090000}"/>
    <cellStyle name="Comma0" xfId="2502" xr:uid="{00000000-0005-0000-0000-0000BD090000}"/>
    <cellStyle name="Comma0 - Modelo1" xfId="2503" xr:uid="{00000000-0005-0000-0000-0000BE090000}"/>
    <cellStyle name="Comma0 - Style1" xfId="2504" xr:uid="{00000000-0005-0000-0000-0000BF090000}"/>
    <cellStyle name="Comma0 - Style3" xfId="2505" xr:uid="{00000000-0005-0000-0000-0000C0090000}"/>
    <cellStyle name="Comma0 2" xfId="2506" xr:uid="{00000000-0005-0000-0000-0000C1090000}"/>
    <cellStyle name="Comma0 3" xfId="2507" xr:uid="{00000000-0005-0000-0000-0000C2090000}"/>
    <cellStyle name="Comma0 4" xfId="2508" xr:uid="{00000000-0005-0000-0000-0000C3090000}"/>
    <cellStyle name="Comma0 5" xfId="2509" xr:uid="{00000000-0005-0000-0000-0000C4090000}"/>
    <cellStyle name="Comma0 6" xfId="2510" xr:uid="{00000000-0005-0000-0000-0000C5090000}"/>
    <cellStyle name="Comma0 7" xfId="2511" xr:uid="{00000000-0005-0000-0000-0000C6090000}"/>
    <cellStyle name="Comma0 8" xfId="2512" xr:uid="{00000000-0005-0000-0000-0000C7090000}"/>
    <cellStyle name="Comma0_Book1 (3)" xfId="2513" xr:uid="{00000000-0005-0000-0000-0000C8090000}"/>
    <cellStyle name="Comma1 - Modelo2" xfId="2514" xr:uid="{00000000-0005-0000-0000-0000C9090000}"/>
    <cellStyle name="Comma1 - Style2" xfId="2515" xr:uid="{00000000-0005-0000-0000-0000CA090000}"/>
    <cellStyle name="Company Name" xfId="2516" xr:uid="{00000000-0005-0000-0000-0000CB090000}"/>
    <cellStyle name="Compressed" xfId="2517" xr:uid="{00000000-0005-0000-0000-0000CC090000}"/>
    <cellStyle name="Compressed 2" xfId="2518" xr:uid="{00000000-0005-0000-0000-0000CD090000}"/>
    <cellStyle name="Compressed 3" xfId="2519" xr:uid="{00000000-0005-0000-0000-0000CE090000}"/>
    <cellStyle name="Compressed 4" xfId="2520" xr:uid="{00000000-0005-0000-0000-0000CF090000}"/>
    <cellStyle name="Compressed 5" xfId="2521" xr:uid="{00000000-0005-0000-0000-0000D0090000}"/>
    <cellStyle name="Compressed 6" xfId="2522" xr:uid="{00000000-0005-0000-0000-0000D1090000}"/>
    <cellStyle name="Compressed 7" xfId="2523" xr:uid="{00000000-0005-0000-0000-0000D2090000}"/>
    <cellStyle name="Compressed 8" xfId="2524" xr:uid="{00000000-0005-0000-0000-0000D3090000}"/>
    <cellStyle name="COMPS" xfId="2525" xr:uid="{00000000-0005-0000-0000-0000D4090000}"/>
    <cellStyle name="ContentsHyperlink" xfId="2526" xr:uid="{00000000-0005-0000-0000-0000D5090000}"/>
    <cellStyle name="ContentsHyperlink 2" xfId="2527" xr:uid="{00000000-0005-0000-0000-0000D6090000}"/>
    <cellStyle name="ContentsHyperlink 3" xfId="2528" xr:uid="{00000000-0005-0000-0000-0000D7090000}"/>
    <cellStyle name="ContentsHyperlink 4" xfId="2529" xr:uid="{00000000-0005-0000-0000-0000D8090000}"/>
    <cellStyle name="ContentsHyperlink 5" xfId="2530" xr:uid="{00000000-0005-0000-0000-0000D9090000}"/>
    <cellStyle name="ContentsHyperlink 6" xfId="2531" xr:uid="{00000000-0005-0000-0000-0000DA090000}"/>
    <cellStyle name="ContentsHyperlink 7" xfId="2532" xr:uid="{00000000-0005-0000-0000-0000DB090000}"/>
    <cellStyle name="ContentsHyperlink 8" xfId="2533" xr:uid="{00000000-0005-0000-0000-0000DC090000}"/>
    <cellStyle name="Contracts" xfId="2534" xr:uid="{00000000-0005-0000-0000-0000DD090000}"/>
    <cellStyle name="Copied" xfId="2535" xr:uid="{00000000-0005-0000-0000-0000DE090000}"/>
    <cellStyle name="Copied 2" xfId="2536" xr:uid="{00000000-0005-0000-0000-0000DF090000}"/>
    <cellStyle name="Copied 3" xfId="2537" xr:uid="{00000000-0005-0000-0000-0000E0090000}"/>
    <cellStyle name="Copied 4" xfId="2538" xr:uid="{00000000-0005-0000-0000-0000E1090000}"/>
    <cellStyle name="Copied 5" xfId="2539" xr:uid="{00000000-0005-0000-0000-0000E2090000}"/>
    <cellStyle name="Copied 6" xfId="2540" xr:uid="{00000000-0005-0000-0000-0000E3090000}"/>
    <cellStyle name="Copied 7" xfId="2541" xr:uid="{00000000-0005-0000-0000-0000E4090000}"/>
    <cellStyle name="Copied 8" xfId="2542" xr:uid="{00000000-0005-0000-0000-0000E5090000}"/>
    <cellStyle name="COST1" xfId="2543" xr:uid="{00000000-0005-0000-0000-0000E6090000}"/>
    <cellStyle name="COST1 2" xfId="2544" xr:uid="{00000000-0005-0000-0000-0000E7090000}"/>
    <cellStyle name="COST1 3" xfId="2545" xr:uid="{00000000-0005-0000-0000-0000E8090000}"/>
    <cellStyle name="COST1 4" xfId="2546" xr:uid="{00000000-0005-0000-0000-0000E9090000}"/>
    <cellStyle name="COST1 5" xfId="2547" xr:uid="{00000000-0005-0000-0000-0000EA090000}"/>
    <cellStyle name="COST1 6" xfId="2548" xr:uid="{00000000-0005-0000-0000-0000EB090000}"/>
    <cellStyle name="COST1 7" xfId="2549" xr:uid="{00000000-0005-0000-0000-0000EC090000}"/>
    <cellStyle name="COST1 8" xfId="2550" xr:uid="{00000000-0005-0000-0000-0000ED090000}"/>
    <cellStyle name="Cover Date" xfId="2551" xr:uid="{00000000-0005-0000-0000-0000EE090000}"/>
    <cellStyle name="Cover Subtitle" xfId="2552" xr:uid="{00000000-0005-0000-0000-0000EF090000}"/>
    <cellStyle name="Cover Title" xfId="2553" xr:uid="{00000000-0005-0000-0000-0000F0090000}"/>
    <cellStyle name="cross_pull" xfId="2554" xr:uid="{00000000-0005-0000-0000-0000F1090000}"/>
    <cellStyle name="Currency" xfId="1" builtinId="4"/>
    <cellStyle name="Currency (,0)" xfId="2555" xr:uid="{00000000-0005-0000-0000-0000F3090000}"/>
    <cellStyle name="Currency (,0) 2" xfId="2556" xr:uid="{00000000-0005-0000-0000-0000F4090000}"/>
    <cellStyle name="Currency (,0) 3" xfId="2557" xr:uid="{00000000-0005-0000-0000-0000F5090000}"/>
    <cellStyle name="Currency (,0) 4" xfId="2558" xr:uid="{00000000-0005-0000-0000-0000F6090000}"/>
    <cellStyle name="currency (,1)" xfId="2559" xr:uid="{00000000-0005-0000-0000-0000F7090000}"/>
    <cellStyle name="currency (,1) 2" xfId="2560" xr:uid="{00000000-0005-0000-0000-0000F8090000}"/>
    <cellStyle name="currency (,1) 3" xfId="2561" xr:uid="{00000000-0005-0000-0000-0000F9090000}"/>
    <cellStyle name="currency (,1) 4" xfId="2562" xr:uid="{00000000-0005-0000-0000-0000FA090000}"/>
    <cellStyle name="currency (,2)" xfId="2563" xr:uid="{00000000-0005-0000-0000-0000FB090000}"/>
    <cellStyle name="currency (,2) 2" xfId="2564" xr:uid="{00000000-0005-0000-0000-0000FC090000}"/>
    <cellStyle name="currency (,2) 3" xfId="2565" xr:uid="{00000000-0005-0000-0000-0000FD090000}"/>
    <cellStyle name="currency (,2) 4" xfId="2566" xr:uid="{00000000-0005-0000-0000-0000FE090000}"/>
    <cellStyle name="currency (,3)" xfId="2567" xr:uid="{00000000-0005-0000-0000-0000FF090000}"/>
    <cellStyle name="currency (K0)" xfId="2568" xr:uid="{00000000-0005-0000-0000-0000000A0000}"/>
    <cellStyle name="currency (K0) 10" xfId="2569" xr:uid="{00000000-0005-0000-0000-0000010A0000}"/>
    <cellStyle name="currency (K0) 11" xfId="2570" xr:uid="{00000000-0005-0000-0000-0000020A0000}"/>
    <cellStyle name="currency (K0) 12" xfId="2571" xr:uid="{00000000-0005-0000-0000-0000030A0000}"/>
    <cellStyle name="currency (K0) 13" xfId="2572" xr:uid="{00000000-0005-0000-0000-0000040A0000}"/>
    <cellStyle name="currency (K0) 14" xfId="2573" xr:uid="{00000000-0005-0000-0000-0000050A0000}"/>
    <cellStyle name="currency (K0) 15" xfId="2574" xr:uid="{00000000-0005-0000-0000-0000060A0000}"/>
    <cellStyle name="currency (K0) 16" xfId="2575" xr:uid="{00000000-0005-0000-0000-0000070A0000}"/>
    <cellStyle name="currency (K0) 17" xfId="2576" xr:uid="{00000000-0005-0000-0000-0000080A0000}"/>
    <cellStyle name="currency (K0) 18" xfId="2577" xr:uid="{00000000-0005-0000-0000-0000090A0000}"/>
    <cellStyle name="currency (K0) 19" xfId="2578" xr:uid="{00000000-0005-0000-0000-00000A0A0000}"/>
    <cellStyle name="currency (K0) 2" xfId="2579" xr:uid="{00000000-0005-0000-0000-00000B0A0000}"/>
    <cellStyle name="currency (K0) 20" xfId="2580" xr:uid="{00000000-0005-0000-0000-00000C0A0000}"/>
    <cellStyle name="currency (K0) 21" xfId="2581" xr:uid="{00000000-0005-0000-0000-00000D0A0000}"/>
    <cellStyle name="currency (K0) 22" xfId="2582" xr:uid="{00000000-0005-0000-0000-00000E0A0000}"/>
    <cellStyle name="currency (K0) 23" xfId="2583" xr:uid="{00000000-0005-0000-0000-00000F0A0000}"/>
    <cellStyle name="currency (K0) 24" xfId="2584" xr:uid="{00000000-0005-0000-0000-0000100A0000}"/>
    <cellStyle name="currency (K0) 25" xfId="2585" xr:uid="{00000000-0005-0000-0000-0000110A0000}"/>
    <cellStyle name="currency (K0) 26" xfId="2586" xr:uid="{00000000-0005-0000-0000-0000120A0000}"/>
    <cellStyle name="currency (K0) 27" xfId="2587" xr:uid="{00000000-0005-0000-0000-0000130A0000}"/>
    <cellStyle name="currency (K0) 28" xfId="2588" xr:uid="{00000000-0005-0000-0000-0000140A0000}"/>
    <cellStyle name="currency (K0) 29" xfId="2589" xr:uid="{00000000-0005-0000-0000-0000150A0000}"/>
    <cellStyle name="currency (K0) 3" xfId="2590" xr:uid="{00000000-0005-0000-0000-0000160A0000}"/>
    <cellStyle name="currency (K0) 30" xfId="2591" xr:uid="{00000000-0005-0000-0000-0000170A0000}"/>
    <cellStyle name="currency (K0) 4" xfId="2592" xr:uid="{00000000-0005-0000-0000-0000180A0000}"/>
    <cellStyle name="currency (K0) 5" xfId="2593" xr:uid="{00000000-0005-0000-0000-0000190A0000}"/>
    <cellStyle name="currency (K0) 6" xfId="2594" xr:uid="{00000000-0005-0000-0000-00001A0A0000}"/>
    <cellStyle name="currency (K0) 7" xfId="2595" xr:uid="{00000000-0005-0000-0000-00001B0A0000}"/>
    <cellStyle name="currency (K0) 8" xfId="2596" xr:uid="{00000000-0005-0000-0000-00001C0A0000}"/>
    <cellStyle name="currency (K0) 9" xfId="2597" xr:uid="{00000000-0005-0000-0000-00001D0A0000}"/>
    <cellStyle name="currency (K1)" xfId="2598" xr:uid="{00000000-0005-0000-0000-00001E0A0000}"/>
    <cellStyle name="currency (K1) 2" xfId="2599" xr:uid="{00000000-0005-0000-0000-00001F0A0000}"/>
    <cellStyle name="currency (K1) 3" xfId="2600" xr:uid="{00000000-0005-0000-0000-0000200A0000}"/>
    <cellStyle name="currency (K1) 4" xfId="2601" xr:uid="{00000000-0005-0000-0000-0000210A0000}"/>
    <cellStyle name="currency (K㰰)" xfId="2602" xr:uid="{00000000-0005-0000-0000-0000220A0000}"/>
    <cellStyle name="currency (M0)" xfId="2603" xr:uid="{00000000-0005-0000-0000-0000230A0000}"/>
    <cellStyle name="currency (M0) 2" xfId="2604" xr:uid="{00000000-0005-0000-0000-0000240A0000}"/>
    <cellStyle name="currency (M0) 3" xfId="2605" xr:uid="{00000000-0005-0000-0000-0000250A0000}"/>
    <cellStyle name="currency (M0) 4" xfId="2606" xr:uid="{00000000-0005-0000-0000-0000260A0000}"/>
    <cellStyle name="currency (M1)" xfId="2607" xr:uid="{00000000-0005-0000-0000-0000270A0000}"/>
    <cellStyle name="currency (M1) 2" xfId="2608" xr:uid="{00000000-0005-0000-0000-0000280A0000}"/>
    <cellStyle name="currency (M1) 3" xfId="2609" xr:uid="{00000000-0005-0000-0000-0000290A0000}"/>
    <cellStyle name="currency (M1) 4" xfId="2610" xr:uid="{00000000-0005-0000-0000-00002A0A0000}"/>
    <cellStyle name="Currency [0] _KOL0698" xfId="2611" xr:uid="{00000000-0005-0000-0000-00002B0A0000}"/>
    <cellStyle name="Currency [00]" xfId="2612" xr:uid="{00000000-0005-0000-0000-00002C0A0000}"/>
    <cellStyle name="Currency [00] 10" xfId="2613" xr:uid="{00000000-0005-0000-0000-00002D0A0000}"/>
    <cellStyle name="Currency [00] 11" xfId="2614" xr:uid="{00000000-0005-0000-0000-00002E0A0000}"/>
    <cellStyle name="Currency [00] 2" xfId="2615" xr:uid="{00000000-0005-0000-0000-00002F0A0000}"/>
    <cellStyle name="Currency [00] 3" xfId="2616" xr:uid="{00000000-0005-0000-0000-0000300A0000}"/>
    <cellStyle name="Currency [00] 4" xfId="2617" xr:uid="{00000000-0005-0000-0000-0000310A0000}"/>
    <cellStyle name="Currency [00] 5" xfId="2618" xr:uid="{00000000-0005-0000-0000-0000320A0000}"/>
    <cellStyle name="Currency [00] 6" xfId="2619" xr:uid="{00000000-0005-0000-0000-0000330A0000}"/>
    <cellStyle name="Currency [00] 7" xfId="2620" xr:uid="{00000000-0005-0000-0000-0000340A0000}"/>
    <cellStyle name="Currency [00] 8" xfId="2621" xr:uid="{00000000-0005-0000-0000-0000350A0000}"/>
    <cellStyle name="Currency [00] 9" xfId="2622" xr:uid="{00000000-0005-0000-0000-0000360A0000}"/>
    <cellStyle name="Currency [1]" xfId="2623" xr:uid="{00000000-0005-0000-0000-0000370A0000}"/>
    <cellStyle name="Currency [2]" xfId="2624" xr:uid="{00000000-0005-0000-0000-0000380A0000}"/>
    <cellStyle name="Currency 0" xfId="2625" xr:uid="{00000000-0005-0000-0000-0000390A0000}"/>
    <cellStyle name="Currency 10" xfId="4" xr:uid="{00000000-0005-0000-0000-00003A0A0000}"/>
    <cellStyle name="Currency 11" xfId="5" xr:uid="{00000000-0005-0000-0000-00003B0A0000}"/>
    <cellStyle name="Currency 12" xfId="2626" xr:uid="{00000000-0005-0000-0000-00003C0A0000}"/>
    <cellStyle name="Currency 13" xfId="2627" xr:uid="{00000000-0005-0000-0000-00003D0A0000}"/>
    <cellStyle name="Currency 14" xfId="2628" xr:uid="{00000000-0005-0000-0000-00003E0A0000}"/>
    <cellStyle name="Currency 15" xfId="2629" xr:uid="{00000000-0005-0000-0000-00003F0A0000}"/>
    <cellStyle name="Currency 16" xfId="2630" xr:uid="{00000000-0005-0000-0000-0000400A0000}"/>
    <cellStyle name="Currency 17" xfId="2631" xr:uid="{00000000-0005-0000-0000-0000410A0000}"/>
    <cellStyle name="Currency 18" xfId="2632" xr:uid="{00000000-0005-0000-0000-0000420A0000}"/>
    <cellStyle name="Currency 19" xfId="2633" xr:uid="{00000000-0005-0000-0000-0000430A0000}"/>
    <cellStyle name="Currency 2" xfId="2634" xr:uid="{00000000-0005-0000-0000-0000440A0000}"/>
    <cellStyle name="Currency 2 10" xfId="4087" xr:uid="{00000000-0005-0000-0000-0000450A0000}"/>
    <cellStyle name="Currency 2 100" xfId="4088" xr:uid="{00000000-0005-0000-0000-0000460A0000}"/>
    <cellStyle name="Currency 2 101" xfId="4089" xr:uid="{00000000-0005-0000-0000-0000470A0000}"/>
    <cellStyle name="Currency 2 102" xfId="4090" xr:uid="{00000000-0005-0000-0000-0000480A0000}"/>
    <cellStyle name="Currency 2 103" xfId="4091" xr:uid="{00000000-0005-0000-0000-0000490A0000}"/>
    <cellStyle name="Currency 2 104" xfId="4092" xr:uid="{00000000-0005-0000-0000-00004A0A0000}"/>
    <cellStyle name="Currency 2 105" xfId="4093" xr:uid="{00000000-0005-0000-0000-00004B0A0000}"/>
    <cellStyle name="Currency 2 106" xfId="4094" xr:uid="{00000000-0005-0000-0000-00004C0A0000}"/>
    <cellStyle name="Currency 2 107" xfId="4095" xr:uid="{00000000-0005-0000-0000-00004D0A0000}"/>
    <cellStyle name="Currency 2 108" xfId="4096" xr:uid="{00000000-0005-0000-0000-00004E0A0000}"/>
    <cellStyle name="Currency 2 109" xfId="4097" xr:uid="{00000000-0005-0000-0000-00004F0A0000}"/>
    <cellStyle name="Currency 2 11" xfId="4098" xr:uid="{00000000-0005-0000-0000-0000500A0000}"/>
    <cellStyle name="Currency 2 110" xfId="4099" xr:uid="{00000000-0005-0000-0000-0000510A0000}"/>
    <cellStyle name="Currency 2 111" xfId="4100" xr:uid="{00000000-0005-0000-0000-0000520A0000}"/>
    <cellStyle name="Currency 2 112" xfId="4101" xr:uid="{00000000-0005-0000-0000-0000530A0000}"/>
    <cellStyle name="Currency 2 113" xfId="4102" xr:uid="{00000000-0005-0000-0000-0000540A0000}"/>
    <cellStyle name="Currency 2 114" xfId="4103" xr:uid="{00000000-0005-0000-0000-0000550A0000}"/>
    <cellStyle name="Currency 2 115" xfId="4104" xr:uid="{00000000-0005-0000-0000-0000560A0000}"/>
    <cellStyle name="Currency 2 116" xfId="4105" xr:uid="{00000000-0005-0000-0000-0000570A0000}"/>
    <cellStyle name="Currency 2 117" xfId="4106" xr:uid="{00000000-0005-0000-0000-0000580A0000}"/>
    <cellStyle name="Currency 2 118" xfId="4107" xr:uid="{00000000-0005-0000-0000-0000590A0000}"/>
    <cellStyle name="Currency 2 119" xfId="4108" xr:uid="{00000000-0005-0000-0000-00005A0A0000}"/>
    <cellStyle name="Currency 2 12" xfId="4109" xr:uid="{00000000-0005-0000-0000-00005B0A0000}"/>
    <cellStyle name="Currency 2 120" xfId="4110" xr:uid="{00000000-0005-0000-0000-00005C0A0000}"/>
    <cellStyle name="Currency 2 121" xfId="4111" xr:uid="{00000000-0005-0000-0000-00005D0A0000}"/>
    <cellStyle name="Currency 2 122" xfId="4112" xr:uid="{00000000-0005-0000-0000-00005E0A0000}"/>
    <cellStyle name="Currency 2 123" xfId="4113" xr:uid="{00000000-0005-0000-0000-00005F0A0000}"/>
    <cellStyle name="Currency 2 124" xfId="4114" xr:uid="{00000000-0005-0000-0000-0000600A0000}"/>
    <cellStyle name="Currency 2 125" xfId="4115" xr:uid="{00000000-0005-0000-0000-0000610A0000}"/>
    <cellStyle name="Currency 2 126" xfId="4116" xr:uid="{00000000-0005-0000-0000-0000620A0000}"/>
    <cellStyle name="Currency 2 127" xfId="4117" xr:uid="{00000000-0005-0000-0000-0000630A0000}"/>
    <cellStyle name="Currency 2 128" xfId="4118" xr:uid="{00000000-0005-0000-0000-0000640A0000}"/>
    <cellStyle name="Currency 2 129" xfId="4119" xr:uid="{00000000-0005-0000-0000-0000650A0000}"/>
    <cellStyle name="Currency 2 13" xfId="4120" xr:uid="{00000000-0005-0000-0000-0000660A0000}"/>
    <cellStyle name="Currency 2 130" xfId="4121" xr:uid="{00000000-0005-0000-0000-0000670A0000}"/>
    <cellStyle name="Currency 2 131" xfId="4122" xr:uid="{00000000-0005-0000-0000-0000680A0000}"/>
    <cellStyle name="Currency 2 132" xfId="4123" xr:uid="{00000000-0005-0000-0000-0000690A0000}"/>
    <cellStyle name="Currency 2 133" xfId="4124" xr:uid="{00000000-0005-0000-0000-00006A0A0000}"/>
    <cellStyle name="Currency 2 134" xfId="4125" xr:uid="{00000000-0005-0000-0000-00006B0A0000}"/>
    <cellStyle name="Currency 2 135" xfId="4126" xr:uid="{00000000-0005-0000-0000-00006C0A0000}"/>
    <cellStyle name="Currency 2 136" xfId="4127" xr:uid="{00000000-0005-0000-0000-00006D0A0000}"/>
    <cellStyle name="Currency 2 137" xfId="4128" xr:uid="{00000000-0005-0000-0000-00006E0A0000}"/>
    <cellStyle name="Currency 2 138" xfId="4129" xr:uid="{00000000-0005-0000-0000-00006F0A0000}"/>
    <cellStyle name="Currency 2 139" xfId="4130" xr:uid="{00000000-0005-0000-0000-0000700A0000}"/>
    <cellStyle name="Currency 2 14" xfId="4131" xr:uid="{00000000-0005-0000-0000-0000710A0000}"/>
    <cellStyle name="Currency 2 140" xfId="4132" xr:uid="{00000000-0005-0000-0000-0000720A0000}"/>
    <cellStyle name="Currency 2 141" xfId="4133" xr:uid="{00000000-0005-0000-0000-0000730A0000}"/>
    <cellStyle name="Currency 2 142" xfId="4134" xr:uid="{00000000-0005-0000-0000-0000740A0000}"/>
    <cellStyle name="Currency 2 143" xfId="4135" xr:uid="{00000000-0005-0000-0000-0000750A0000}"/>
    <cellStyle name="Currency 2 144" xfId="4136" xr:uid="{00000000-0005-0000-0000-0000760A0000}"/>
    <cellStyle name="Currency 2 145" xfId="4137" xr:uid="{00000000-0005-0000-0000-0000770A0000}"/>
    <cellStyle name="Currency 2 146" xfId="4138" xr:uid="{00000000-0005-0000-0000-0000780A0000}"/>
    <cellStyle name="Currency 2 147" xfId="4139" xr:uid="{00000000-0005-0000-0000-0000790A0000}"/>
    <cellStyle name="Currency 2 148" xfId="4140" xr:uid="{00000000-0005-0000-0000-00007A0A0000}"/>
    <cellStyle name="Currency 2 149" xfId="4141" xr:uid="{00000000-0005-0000-0000-00007B0A0000}"/>
    <cellStyle name="Currency 2 15" xfId="4142" xr:uid="{00000000-0005-0000-0000-00007C0A0000}"/>
    <cellStyle name="Currency 2 150" xfId="4143" xr:uid="{00000000-0005-0000-0000-00007D0A0000}"/>
    <cellStyle name="Currency 2 151" xfId="4144" xr:uid="{00000000-0005-0000-0000-00007E0A0000}"/>
    <cellStyle name="Currency 2 152" xfId="4145" xr:uid="{00000000-0005-0000-0000-00007F0A0000}"/>
    <cellStyle name="Currency 2 153" xfId="4146" xr:uid="{00000000-0005-0000-0000-0000800A0000}"/>
    <cellStyle name="Currency 2 154" xfId="4147" xr:uid="{00000000-0005-0000-0000-0000810A0000}"/>
    <cellStyle name="Currency 2 155" xfId="4148" xr:uid="{00000000-0005-0000-0000-0000820A0000}"/>
    <cellStyle name="Currency 2 156" xfId="4149" xr:uid="{00000000-0005-0000-0000-0000830A0000}"/>
    <cellStyle name="Currency 2 157" xfId="4150" xr:uid="{00000000-0005-0000-0000-0000840A0000}"/>
    <cellStyle name="Currency 2 158" xfId="4151" xr:uid="{00000000-0005-0000-0000-0000850A0000}"/>
    <cellStyle name="Currency 2 159" xfId="4152" xr:uid="{00000000-0005-0000-0000-0000860A0000}"/>
    <cellStyle name="Currency 2 16" xfId="4153" xr:uid="{00000000-0005-0000-0000-0000870A0000}"/>
    <cellStyle name="Currency 2 160" xfId="4154" xr:uid="{00000000-0005-0000-0000-0000880A0000}"/>
    <cellStyle name="Currency 2 161" xfId="4155" xr:uid="{00000000-0005-0000-0000-0000890A0000}"/>
    <cellStyle name="Currency 2 162" xfId="4156" xr:uid="{00000000-0005-0000-0000-00008A0A0000}"/>
    <cellStyle name="Currency 2 163" xfId="4157" xr:uid="{00000000-0005-0000-0000-00008B0A0000}"/>
    <cellStyle name="Currency 2 164" xfId="4158" xr:uid="{00000000-0005-0000-0000-00008C0A0000}"/>
    <cellStyle name="Currency 2 165" xfId="4159" xr:uid="{00000000-0005-0000-0000-00008D0A0000}"/>
    <cellStyle name="Currency 2 166" xfId="4160" xr:uid="{00000000-0005-0000-0000-00008E0A0000}"/>
    <cellStyle name="Currency 2 167" xfId="4161" xr:uid="{00000000-0005-0000-0000-00008F0A0000}"/>
    <cellStyle name="Currency 2 168" xfId="4162" xr:uid="{00000000-0005-0000-0000-0000900A0000}"/>
    <cellStyle name="Currency 2 169" xfId="4163" xr:uid="{00000000-0005-0000-0000-0000910A0000}"/>
    <cellStyle name="Currency 2 17" xfId="4164" xr:uid="{00000000-0005-0000-0000-0000920A0000}"/>
    <cellStyle name="Currency 2 170" xfId="4165" xr:uid="{00000000-0005-0000-0000-0000930A0000}"/>
    <cellStyle name="Currency 2 171" xfId="4166" xr:uid="{00000000-0005-0000-0000-0000940A0000}"/>
    <cellStyle name="Currency 2 172" xfId="4167" xr:uid="{00000000-0005-0000-0000-0000950A0000}"/>
    <cellStyle name="Currency 2 173" xfId="4168" xr:uid="{00000000-0005-0000-0000-0000960A0000}"/>
    <cellStyle name="Currency 2 174" xfId="4169" xr:uid="{00000000-0005-0000-0000-0000970A0000}"/>
    <cellStyle name="Currency 2 175" xfId="4170" xr:uid="{00000000-0005-0000-0000-0000980A0000}"/>
    <cellStyle name="Currency 2 176" xfId="4171" xr:uid="{00000000-0005-0000-0000-0000990A0000}"/>
    <cellStyle name="Currency 2 177" xfId="4172" xr:uid="{00000000-0005-0000-0000-00009A0A0000}"/>
    <cellStyle name="Currency 2 178" xfId="4173" xr:uid="{00000000-0005-0000-0000-00009B0A0000}"/>
    <cellStyle name="Currency 2 179" xfId="4174" xr:uid="{00000000-0005-0000-0000-00009C0A0000}"/>
    <cellStyle name="Currency 2 18" xfId="4175" xr:uid="{00000000-0005-0000-0000-00009D0A0000}"/>
    <cellStyle name="Currency 2 180" xfId="4176" xr:uid="{00000000-0005-0000-0000-00009E0A0000}"/>
    <cellStyle name="Currency 2 181" xfId="4177" xr:uid="{00000000-0005-0000-0000-00009F0A0000}"/>
    <cellStyle name="Currency 2 182" xfId="4178" xr:uid="{00000000-0005-0000-0000-0000A00A0000}"/>
    <cellStyle name="Currency 2 183" xfId="4179" xr:uid="{00000000-0005-0000-0000-0000A10A0000}"/>
    <cellStyle name="Currency 2 184" xfId="4180" xr:uid="{00000000-0005-0000-0000-0000A20A0000}"/>
    <cellStyle name="Currency 2 185" xfId="4181" xr:uid="{00000000-0005-0000-0000-0000A30A0000}"/>
    <cellStyle name="Currency 2 186" xfId="4182" xr:uid="{00000000-0005-0000-0000-0000A40A0000}"/>
    <cellStyle name="Currency 2 187" xfId="4183" xr:uid="{00000000-0005-0000-0000-0000A50A0000}"/>
    <cellStyle name="Currency 2 188" xfId="4184" xr:uid="{00000000-0005-0000-0000-0000A60A0000}"/>
    <cellStyle name="Currency 2 189" xfId="4185" xr:uid="{00000000-0005-0000-0000-0000A70A0000}"/>
    <cellStyle name="Currency 2 19" xfId="4186" xr:uid="{00000000-0005-0000-0000-0000A80A0000}"/>
    <cellStyle name="Currency 2 190" xfId="4187" xr:uid="{00000000-0005-0000-0000-0000A90A0000}"/>
    <cellStyle name="Currency 2 191" xfId="4188" xr:uid="{00000000-0005-0000-0000-0000AA0A0000}"/>
    <cellStyle name="Currency 2 192" xfId="4189" xr:uid="{00000000-0005-0000-0000-0000AB0A0000}"/>
    <cellStyle name="Currency 2 193" xfId="4190" xr:uid="{00000000-0005-0000-0000-0000AC0A0000}"/>
    <cellStyle name="Currency 2 194" xfId="4191" xr:uid="{00000000-0005-0000-0000-0000AD0A0000}"/>
    <cellStyle name="Currency 2 195" xfId="4192" xr:uid="{00000000-0005-0000-0000-0000AE0A0000}"/>
    <cellStyle name="Currency 2 196" xfId="4193" xr:uid="{00000000-0005-0000-0000-0000AF0A0000}"/>
    <cellStyle name="Currency 2 197" xfId="4194" xr:uid="{00000000-0005-0000-0000-0000B00A0000}"/>
    <cellStyle name="Currency 2 198" xfId="4195" xr:uid="{00000000-0005-0000-0000-0000B10A0000}"/>
    <cellStyle name="Currency 2 199" xfId="4196" xr:uid="{00000000-0005-0000-0000-0000B20A0000}"/>
    <cellStyle name="Currency 2 2" xfId="2635" xr:uid="{00000000-0005-0000-0000-0000B30A0000}"/>
    <cellStyle name="Currency 2 20" xfId="4197" xr:uid="{00000000-0005-0000-0000-0000B40A0000}"/>
    <cellStyle name="Currency 2 200" xfId="4198" xr:uid="{00000000-0005-0000-0000-0000B50A0000}"/>
    <cellStyle name="Currency 2 201" xfId="4199" xr:uid="{00000000-0005-0000-0000-0000B60A0000}"/>
    <cellStyle name="Currency 2 202" xfId="4200" xr:uid="{00000000-0005-0000-0000-0000B70A0000}"/>
    <cellStyle name="Currency 2 203" xfId="4201" xr:uid="{00000000-0005-0000-0000-0000B80A0000}"/>
    <cellStyle name="Currency 2 204" xfId="4202" xr:uid="{00000000-0005-0000-0000-0000B90A0000}"/>
    <cellStyle name="Currency 2 205" xfId="4203" xr:uid="{00000000-0005-0000-0000-0000BA0A0000}"/>
    <cellStyle name="Currency 2 206" xfId="4204" xr:uid="{00000000-0005-0000-0000-0000BB0A0000}"/>
    <cellStyle name="Currency 2 207" xfId="4205" xr:uid="{00000000-0005-0000-0000-0000BC0A0000}"/>
    <cellStyle name="Currency 2 208" xfId="4206" xr:uid="{00000000-0005-0000-0000-0000BD0A0000}"/>
    <cellStyle name="Currency 2 209" xfId="4207" xr:uid="{00000000-0005-0000-0000-0000BE0A0000}"/>
    <cellStyle name="Currency 2 21" xfId="4208" xr:uid="{00000000-0005-0000-0000-0000BF0A0000}"/>
    <cellStyle name="Currency 2 210" xfId="4209" xr:uid="{00000000-0005-0000-0000-0000C00A0000}"/>
    <cellStyle name="Currency 2 211" xfId="4210" xr:uid="{00000000-0005-0000-0000-0000C10A0000}"/>
    <cellStyle name="Currency 2 212" xfId="4211" xr:uid="{00000000-0005-0000-0000-0000C20A0000}"/>
    <cellStyle name="Currency 2 213" xfId="4212" xr:uid="{00000000-0005-0000-0000-0000C30A0000}"/>
    <cellStyle name="Currency 2 214" xfId="4213" xr:uid="{00000000-0005-0000-0000-0000C40A0000}"/>
    <cellStyle name="Currency 2 215" xfId="4214" xr:uid="{00000000-0005-0000-0000-0000C50A0000}"/>
    <cellStyle name="Currency 2 216" xfId="4215" xr:uid="{00000000-0005-0000-0000-0000C60A0000}"/>
    <cellStyle name="Currency 2 217" xfId="4216" xr:uid="{00000000-0005-0000-0000-0000C70A0000}"/>
    <cellStyle name="Currency 2 218" xfId="4217" xr:uid="{00000000-0005-0000-0000-0000C80A0000}"/>
    <cellStyle name="Currency 2 219" xfId="4218" xr:uid="{00000000-0005-0000-0000-0000C90A0000}"/>
    <cellStyle name="Currency 2 22" xfId="4219" xr:uid="{00000000-0005-0000-0000-0000CA0A0000}"/>
    <cellStyle name="Currency 2 220" xfId="4220" xr:uid="{00000000-0005-0000-0000-0000CB0A0000}"/>
    <cellStyle name="Currency 2 221" xfId="4221" xr:uid="{00000000-0005-0000-0000-0000CC0A0000}"/>
    <cellStyle name="Currency 2 222" xfId="4222" xr:uid="{00000000-0005-0000-0000-0000CD0A0000}"/>
    <cellStyle name="Currency 2 223" xfId="4223" xr:uid="{00000000-0005-0000-0000-0000CE0A0000}"/>
    <cellStyle name="Currency 2 224" xfId="4224" xr:uid="{00000000-0005-0000-0000-0000CF0A0000}"/>
    <cellStyle name="Currency 2 225" xfId="4225" xr:uid="{00000000-0005-0000-0000-0000D00A0000}"/>
    <cellStyle name="Currency 2 226" xfId="4226" xr:uid="{00000000-0005-0000-0000-0000D10A0000}"/>
    <cellStyle name="Currency 2 227" xfId="4227" xr:uid="{00000000-0005-0000-0000-0000D20A0000}"/>
    <cellStyle name="Currency 2 228" xfId="4228" xr:uid="{00000000-0005-0000-0000-0000D30A0000}"/>
    <cellStyle name="Currency 2 229" xfId="4229" xr:uid="{00000000-0005-0000-0000-0000D40A0000}"/>
    <cellStyle name="Currency 2 23" xfId="4230" xr:uid="{00000000-0005-0000-0000-0000D50A0000}"/>
    <cellStyle name="Currency 2 230" xfId="4231" xr:uid="{00000000-0005-0000-0000-0000D60A0000}"/>
    <cellStyle name="Currency 2 231" xfId="4232" xr:uid="{00000000-0005-0000-0000-0000D70A0000}"/>
    <cellStyle name="Currency 2 232" xfId="4233" xr:uid="{00000000-0005-0000-0000-0000D80A0000}"/>
    <cellStyle name="Currency 2 233" xfId="4234" xr:uid="{00000000-0005-0000-0000-0000D90A0000}"/>
    <cellStyle name="Currency 2 234" xfId="4235" xr:uid="{00000000-0005-0000-0000-0000DA0A0000}"/>
    <cellStyle name="Currency 2 235" xfId="4236" xr:uid="{00000000-0005-0000-0000-0000DB0A0000}"/>
    <cellStyle name="Currency 2 236" xfId="4237" xr:uid="{00000000-0005-0000-0000-0000DC0A0000}"/>
    <cellStyle name="Currency 2 237" xfId="4238" xr:uid="{00000000-0005-0000-0000-0000DD0A0000}"/>
    <cellStyle name="Currency 2 238" xfId="4239" xr:uid="{00000000-0005-0000-0000-0000DE0A0000}"/>
    <cellStyle name="Currency 2 239" xfId="4240" xr:uid="{00000000-0005-0000-0000-0000DF0A0000}"/>
    <cellStyle name="Currency 2 24" xfId="4241" xr:uid="{00000000-0005-0000-0000-0000E00A0000}"/>
    <cellStyle name="Currency 2 240" xfId="4242" xr:uid="{00000000-0005-0000-0000-0000E10A0000}"/>
    <cellStyle name="Currency 2 241" xfId="4243" xr:uid="{00000000-0005-0000-0000-0000E20A0000}"/>
    <cellStyle name="Currency 2 242" xfId="4244" xr:uid="{00000000-0005-0000-0000-0000E30A0000}"/>
    <cellStyle name="Currency 2 243" xfId="4245" xr:uid="{00000000-0005-0000-0000-0000E40A0000}"/>
    <cellStyle name="Currency 2 244" xfId="4246" xr:uid="{00000000-0005-0000-0000-0000E50A0000}"/>
    <cellStyle name="Currency 2 245" xfId="4247" xr:uid="{00000000-0005-0000-0000-0000E60A0000}"/>
    <cellStyle name="Currency 2 246" xfId="4248" xr:uid="{00000000-0005-0000-0000-0000E70A0000}"/>
    <cellStyle name="Currency 2 247" xfId="4249" xr:uid="{00000000-0005-0000-0000-0000E80A0000}"/>
    <cellStyle name="Currency 2 248" xfId="4250" xr:uid="{00000000-0005-0000-0000-0000E90A0000}"/>
    <cellStyle name="Currency 2 249" xfId="4251" xr:uid="{00000000-0005-0000-0000-0000EA0A0000}"/>
    <cellStyle name="Currency 2 25" xfId="4252" xr:uid="{00000000-0005-0000-0000-0000EB0A0000}"/>
    <cellStyle name="Currency 2 250" xfId="4253" xr:uid="{00000000-0005-0000-0000-0000EC0A0000}"/>
    <cellStyle name="Currency 2 251" xfId="4254" xr:uid="{00000000-0005-0000-0000-0000ED0A0000}"/>
    <cellStyle name="Currency 2 252" xfId="4255" xr:uid="{00000000-0005-0000-0000-0000EE0A0000}"/>
    <cellStyle name="Currency 2 253" xfId="4256" xr:uid="{00000000-0005-0000-0000-0000EF0A0000}"/>
    <cellStyle name="Currency 2 254" xfId="4257" xr:uid="{00000000-0005-0000-0000-0000F00A0000}"/>
    <cellStyle name="Currency 2 26" xfId="4258" xr:uid="{00000000-0005-0000-0000-0000F10A0000}"/>
    <cellStyle name="Currency 2 27" xfId="4259" xr:uid="{00000000-0005-0000-0000-0000F20A0000}"/>
    <cellStyle name="Currency 2 28" xfId="4260" xr:uid="{00000000-0005-0000-0000-0000F30A0000}"/>
    <cellStyle name="Currency 2 29" xfId="4261" xr:uid="{00000000-0005-0000-0000-0000F40A0000}"/>
    <cellStyle name="Currency 2 3" xfId="2636" xr:uid="{00000000-0005-0000-0000-0000F50A0000}"/>
    <cellStyle name="Currency 2 30" xfId="4262" xr:uid="{00000000-0005-0000-0000-0000F60A0000}"/>
    <cellStyle name="Currency 2 31" xfId="4263" xr:uid="{00000000-0005-0000-0000-0000F70A0000}"/>
    <cellStyle name="Currency 2 32" xfId="4264" xr:uid="{00000000-0005-0000-0000-0000F80A0000}"/>
    <cellStyle name="Currency 2 33" xfId="4265" xr:uid="{00000000-0005-0000-0000-0000F90A0000}"/>
    <cellStyle name="Currency 2 34" xfId="4266" xr:uid="{00000000-0005-0000-0000-0000FA0A0000}"/>
    <cellStyle name="Currency 2 35" xfId="4267" xr:uid="{00000000-0005-0000-0000-0000FB0A0000}"/>
    <cellStyle name="Currency 2 36" xfId="4268" xr:uid="{00000000-0005-0000-0000-0000FC0A0000}"/>
    <cellStyle name="Currency 2 37" xfId="4269" xr:uid="{00000000-0005-0000-0000-0000FD0A0000}"/>
    <cellStyle name="Currency 2 38" xfId="4270" xr:uid="{00000000-0005-0000-0000-0000FE0A0000}"/>
    <cellStyle name="Currency 2 39" xfId="4271" xr:uid="{00000000-0005-0000-0000-0000FF0A0000}"/>
    <cellStyle name="Currency 2 4" xfId="2637" xr:uid="{00000000-0005-0000-0000-0000000B0000}"/>
    <cellStyle name="Currency 2 40" xfId="4272" xr:uid="{00000000-0005-0000-0000-0000010B0000}"/>
    <cellStyle name="Currency 2 41" xfId="4273" xr:uid="{00000000-0005-0000-0000-0000020B0000}"/>
    <cellStyle name="Currency 2 42" xfId="4274" xr:uid="{00000000-0005-0000-0000-0000030B0000}"/>
    <cellStyle name="Currency 2 43" xfId="4275" xr:uid="{00000000-0005-0000-0000-0000040B0000}"/>
    <cellStyle name="Currency 2 44" xfId="4276" xr:uid="{00000000-0005-0000-0000-0000050B0000}"/>
    <cellStyle name="Currency 2 45" xfId="4277" xr:uid="{00000000-0005-0000-0000-0000060B0000}"/>
    <cellStyle name="Currency 2 46" xfId="4278" xr:uid="{00000000-0005-0000-0000-0000070B0000}"/>
    <cellStyle name="Currency 2 47" xfId="4279" xr:uid="{00000000-0005-0000-0000-0000080B0000}"/>
    <cellStyle name="Currency 2 48" xfId="4280" xr:uid="{00000000-0005-0000-0000-0000090B0000}"/>
    <cellStyle name="Currency 2 49" xfId="4281" xr:uid="{00000000-0005-0000-0000-00000A0B0000}"/>
    <cellStyle name="Currency 2 5" xfId="2638" xr:uid="{00000000-0005-0000-0000-00000B0B0000}"/>
    <cellStyle name="Currency 2 50" xfId="4282" xr:uid="{00000000-0005-0000-0000-00000C0B0000}"/>
    <cellStyle name="Currency 2 51" xfId="4283" xr:uid="{00000000-0005-0000-0000-00000D0B0000}"/>
    <cellStyle name="Currency 2 52" xfId="4284" xr:uid="{00000000-0005-0000-0000-00000E0B0000}"/>
    <cellStyle name="Currency 2 53" xfId="4285" xr:uid="{00000000-0005-0000-0000-00000F0B0000}"/>
    <cellStyle name="Currency 2 54" xfId="4286" xr:uid="{00000000-0005-0000-0000-0000100B0000}"/>
    <cellStyle name="Currency 2 55" xfId="4287" xr:uid="{00000000-0005-0000-0000-0000110B0000}"/>
    <cellStyle name="Currency 2 56" xfId="4288" xr:uid="{00000000-0005-0000-0000-0000120B0000}"/>
    <cellStyle name="Currency 2 57" xfId="4289" xr:uid="{00000000-0005-0000-0000-0000130B0000}"/>
    <cellStyle name="Currency 2 58" xfId="4290" xr:uid="{00000000-0005-0000-0000-0000140B0000}"/>
    <cellStyle name="Currency 2 59" xfId="4291" xr:uid="{00000000-0005-0000-0000-0000150B0000}"/>
    <cellStyle name="Currency 2 6" xfId="4292" xr:uid="{00000000-0005-0000-0000-0000160B0000}"/>
    <cellStyle name="Currency 2 60" xfId="4293" xr:uid="{00000000-0005-0000-0000-0000170B0000}"/>
    <cellStyle name="Currency 2 61" xfId="4294" xr:uid="{00000000-0005-0000-0000-0000180B0000}"/>
    <cellStyle name="Currency 2 62" xfId="4295" xr:uid="{00000000-0005-0000-0000-0000190B0000}"/>
    <cellStyle name="Currency 2 63" xfId="4296" xr:uid="{00000000-0005-0000-0000-00001A0B0000}"/>
    <cellStyle name="Currency 2 64" xfId="4297" xr:uid="{00000000-0005-0000-0000-00001B0B0000}"/>
    <cellStyle name="Currency 2 65" xfId="4298" xr:uid="{00000000-0005-0000-0000-00001C0B0000}"/>
    <cellStyle name="Currency 2 66" xfId="4299" xr:uid="{00000000-0005-0000-0000-00001D0B0000}"/>
    <cellStyle name="Currency 2 67" xfId="4300" xr:uid="{00000000-0005-0000-0000-00001E0B0000}"/>
    <cellStyle name="Currency 2 68" xfId="4301" xr:uid="{00000000-0005-0000-0000-00001F0B0000}"/>
    <cellStyle name="Currency 2 69" xfId="4302" xr:uid="{00000000-0005-0000-0000-0000200B0000}"/>
    <cellStyle name="Currency 2 7" xfId="4303" xr:uid="{00000000-0005-0000-0000-0000210B0000}"/>
    <cellStyle name="Currency 2 70" xfId="4304" xr:uid="{00000000-0005-0000-0000-0000220B0000}"/>
    <cellStyle name="Currency 2 71" xfId="4305" xr:uid="{00000000-0005-0000-0000-0000230B0000}"/>
    <cellStyle name="Currency 2 72" xfId="4306" xr:uid="{00000000-0005-0000-0000-0000240B0000}"/>
    <cellStyle name="Currency 2 73" xfId="4307" xr:uid="{00000000-0005-0000-0000-0000250B0000}"/>
    <cellStyle name="Currency 2 74" xfId="4308" xr:uid="{00000000-0005-0000-0000-0000260B0000}"/>
    <cellStyle name="Currency 2 75" xfId="4309" xr:uid="{00000000-0005-0000-0000-0000270B0000}"/>
    <cellStyle name="Currency 2 76" xfId="4310" xr:uid="{00000000-0005-0000-0000-0000280B0000}"/>
    <cellStyle name="Currency 2 77" xfId="4311" xr:uid="{00000000-0005-0000-0000-0000290B0000}"/>
    <cellStyle name="Currency 2 78" xfId="4312" xr:uid="{00000000-0005-0000-0000-00002A0B0000}"/>
    <cellStyle name="Currency 2 79" xfId="4313" xr:uid="{00000000-0005-0000-0000-00002B0B0000}"/>
    <cellStyle name="Currency 2 8" xfId="4314" xr:uid="{00000000-0005-0000-0000-00002C0B0000}"/>
    <cellStyle name="Currency 2 80" xfId="4315" xr:uid="{00000000-0005-0000-0000-00002D0B0000}"/>
    <cellStyle name="Currency 2 81" xfId="4316" xr:uid="{00000000-0005-0000-0000-00002E0B0000}"/>
    <cellStyle name="Currency 2 82" xfId="4317" xr:uid="{00000000-0005-0000-0000-00002F0B0000}"/>
    <cellStyle name="Currency 2 83" xfId="4318" xr:uid="{00000000-0005-0000-0000-0000300B0000}"/>
    <cellStyle name="Currency 2 84" xfId="4319" xr:uid="{00000000-0005-0000-0000-0000310B0000}"/>
    <cellStyle name="Currency 2 85" xfId="4320" xr:uid="{00000000-0005-0000-0000-0000320B0000}"/>
    <cellStyle name="Currency 2 86" xfId="4321" xr:uid="{00000000-0005-0000-0000-0000330B0000}"/>
    <cellStyle name="Currency 2 87" xfId="4322" xr:uid="{00000000-0005-0000-0000-0000340B0000}"/>
    <cellStyle name="Currency 2 88" xfId="4323" xr:uid="{00000000-0005-0000-0000-0000350B0000}"/>
    <cellStyle name="Currency 2 89" xfId="4324" xr:uid="{00000000-0005-0000-0000-0000360B0000}"/>
    <cellStyle name="Currency 2 9" xfId="4325" xr:uid="{00000000-0005-0000-0000-0000370B0000}"/>
    <cellStyle name="Currency 2 90" xfId="4326" xr:uid="{00000000-0005-0000-0000-0000380B0000}"/>
    <cellStyle name="Currency 2 91" xfId="4327" xr:uid="{00000000-0005-0000-0000-0000390B0000}"/>
    <cellStyle name="Currency 2 92" xfId="4328" xr:uid="{00000000-0005-0000-0000-00003A0B0000}"/>
    <cellStyle name="Currency 2 93" xfId="4329" xr:uid="{00000000-0005-0000-0000-00003B0B0000}"/>
    <cellStyle name="Currency 2 94" xfId="4330" xr:uid="{00000000-0005-0000-0000-00003C0B0000}"/>
    <cellStyle name="Currency 2 95" xfId="4331" xr:uid="{00000000-0005-0000-0000-00003D0B0000}"/>
    <cellStyle name="Currency 2 96" xfId="4332" xr:uid="{00000000-0005-0000-0000-00003E0B0000}"/>
    <cellStyle name="Currency 2 97" xfId="4333" xr:uid="{00000000-0005-0000-0000-00003F0B0000}"/>
    <cellStyle name="Currency 2 98" xfId="4334" xr:uid="{00000000-0005-0000-0000-0000400B0000}"/>
    <cellStyle name="Currency 2 99" xfId="4335" xr:uid="{00000000-0005-0000-0000-0000410B0000}"/>
    <cellStyle name="Currency 20" xfId="2639" xr:uid="{00000000-0005-0000-0000-0000420B0000}"/>
    <cellStyle name="Currency 21" xfId="2640" xr:uid="{00000000-0005-0000-0000-0000430B0000}"/>
    <cellStyle name="Currency 22" xfId="2641" xr:uid="{00000000-0005-0000-0000-0000440B0000}"/>
    <cellStyle name="Currency 23" xfId="2642" xr:uid="{00000000-0005-0000-0000-0000450B0000}"/>
    <cellStyle name="Currency 24" xfId="2643" xr:uid="{00000000-0005-0000-0000-0000460B0000}"/>
    <cellStyle name="Currency 25" xfId="2644" xr:uid="{00000000-0005-0000-0000-0000470B0000}"/>
    <cellStyle name="Currency 26" xfId="2645" xr:uid="{00000000-0005-0000-0000-0000480B0000}"/>
    <cellStyle name="Currency 27" xfId="4086" xr:uid="{00000000-0005-0000-0000-0000490B0000}"/>
    <cellStyle name="Currency 28" xfId="4343" xr:uid="{00000000-0005-0000-0000-00004A0B0000}"/>
    <cellStyle name="Currency 29" xfId="4340" xr:uid="{00000000-0005-0000-0000-00004B0B0000}"/>
    <cellStyle name="Currency 3" xfId="2646" xr:uid="{00000000-0005-0000-0000-00004C0B0000}"/>
    <cellStyle name="Currency 4" xfId="2647" xr:uid="{00000000-0005-0000-0000-00004D0B0000}"/>
    <cellStyle name="Currency 5" xfId="2648" xr:uid="{00000000-0005-0000-0000-00004E0B0000}"/>
    <cellStyle name="Currency 6" xfId="2649" xr:uid="{00000000-0005-0000-0000-00004F0B0000}"/>
    <cellStyle name="Currency 7" xfId="2650" xr:uid="{00000000-0005-0000-0000-0000500B0000}"/>
    <cellStyle name="Currency 8" xfId="2651" xr:uid="{00000000-0005-0000-0000-0000510B0000}"/>
    <cellStyle name="Currency 9" xfId="2652" xr:uid="{00000000-0005-0000-0000-0000520B0000}"/>
    <cellStyle name="Currency- no decimal" xfId="2653" xr:uid="{00000000-0005-0000-0000-0000530B0000}"/>
    <cellStyle name="Currency- no decimal 10" xfId="2654" xr:uid="{00000000-0005-0000-0000-0000540B0000}"/>
    <cellStyle name="Currency- no decimal 10 2" xfId="2655" xr:uid="{00000000-0005-0000-0000-0000550B0000}"/>
    <cellStyle name="Currency- no decimal 11" xfId="2656" xr:uid="{00000000-0005-0000-0000-0000560B0000}"/>
    <cellStyle name="Currency- no decimal 11 2" xfId="2657" xr:uid="{00000000-0005-0000-0000-0000570B0000}"/>
    <cellStyle name="Currency- no decimal 2" xfId="2658" xr:uid="{00000000-0005-0000-0000-0000580B0000}"/>
    <cellStyle name="Currency- no decimal 2 2" xfId="2659" xr:uid="{00000000-0005-0000-0000-0000590B0000}"/>
    <cellStyle name="Currency- no decimal 3" xfId="2660" xr:uid="{00000000-0005-0000-0000-00005A0B0000}"/>
    <cellStyle name="Currency- no decimal 3 2" xfId="2661" xr:uid="{00000000-0005-0000-0000-00005B0B0000}"/>
    <cellStyle name="Currency- no decimal 4" xfId="2662" xr:uid="{00000000-0005-0000-0000-00005C0B0000}"/>
    <cellStyle name="Currency- no decimal 4 2" xfId="2663" xr:uid="{00000000-0005-0000-0000-00005D0B0000}"/>
    <cellStyle name="Currency- no decimal 5" xfId="2664" xr:uid="{00000000-0005-0000-0000-00005E0B0000}"/>
    <cellStyle name="Currency- no decimal 5 2" xfId="2665" xr:uid="{00000000-0005-0000-0000-00005F0B0000}"/>
    <cellStyle name="Currency- no decimal 6" xfId="2666" xr:uid="{00000000-0005-0000-0000-0000600B0000}"/>
    <cellStyle name="Currency- no decimal 6 2" xfId="2667" xr:uid="{00000000-0005-0000-0000-0000610B0000}"/>
    <cellStyle name="Currency- no decimal 7" xfId="2668" xr:uid="{00000000-0005-0000-0000-0000620B0000}"/>
    <cellStyle name="Currency- no decimal 7 2" xfId="2669" xr:uid="{00000000-0005-0000-0000-0000630B0000}"/>
    <cellStyle name="Currency- no decimal 8" xfId="2670" xr:uid="{00000000-0005-0000-0000-0000640B0000}"/>
    <cellStyle name="Currency- no decimal 8 2" xfId="2671" xr:uid="{00000000-0005-0000-0000-0000650B0000}"/>
    <cellStyle name="Currency- no decimal 9" xfId="2672" xr:uid="{00000000-0005-0000-0000-0000660B0000}"/>
    <cellStyle name="Currency- no decimal 9 2" xfId="2673" xr:uid="{00000000-0005-0000-0000-0000670B0000}"/>
    <cellStyle name="Currency Style" xfId="2674" xr:uid="{00000000-0005-0000-0000-0000680B0000}"/>
    <cellStyle name="Currency Style 2" xfId="2675" xr:uid="{00000000-0005-0000-0000-0000690B0000}"/>
    <cellStyle name="Currency,0" xfId="2676" xr:uid="{00000000-0005-0000-0000-00006A0B0000}"/>
    <cellStyle name="Currency,2" xfId="2677" xr:uid="{00000000-0005-0000-0000-00006B0B0000}"/>
    <cellStyle name="Currency0" xfId="2678" xr:uid="{00000000-0005-0000-0000-00006C0B0000}"/>
    <cellStyle name="Currency0 2" xfId="2679" xr:uid="{00000000-0005-0000-0000-00006D0B0000}"/>
    <cellStyle name="Currency0 3" xfId="2680" xr:uid="{00000000-0005-0000-0000-00006E0B0000}"/>
    <cellStyle name="Currency0 4" xfId="2681" xr:uid="{00000000-0005-0000-0000-00006F0B0000}"/>
    <cellStyle name="Currency0 5" xfId="2682" xr:uid="{00000000-0005-0000-0000-0000700B0000}"/>
    <cellStyle name="Currency0 6" xfId="2683" xr:uid="{00000000-0005-0000-0000-0000710B0000}"/>
    <cellStyle name="Currency0 7" xfId="2684" xr:uid="{00000000-0005-0000-0000-0000720B0000}"/>
    <cellStyle name="Currency0 8" xfId="2685" xr:uid="{00000000-0005-0000-0000-0000730B0000}"/>
    <cellStyle name="Currency1" xfId="2686" xr:uid="{00000000-0005-0000-0000-0000740B0000}"/>
    <cellStyle name="Currency2" xfId="2687" xr:uid="{00000000-0005-0000-0000-0000750B0000}"/>
    <cellStyle name="DATA_ENT" xfId="2688" xr:uid="{00000000-0005-0000-0000-0000760B0000}"/>
    <cellStyle name="Date" xfId="2689" xr:uid="{00000000-0005-0000-0000-0000770B0000}"/>
    <cellStyle name="Date - mmm-dd" xfId="2690" xr:uid="{00000000-0005-0000-0000-0000780B0000}"/>
    <cellStyle name="Date - Style2" xfId="2691" xr:uid="{00000000-0005-0000-0000-0000790B0000}"/>
    <cellStyle name="date (d/m)" xfId="2692" xr:uid="{00000000-0005-0000-0000-00007A0B0000}"/>
    <cellStyle name="date (d/m/y)" xfId="2693" xr:uid="{00000000-0005-0000-0000-00007B0B0000}"/>
    <cellStyle name="date (d/m/y) 2" xfId="2694" xr:uid="{00000000-0005-0000-0000-00007C0B0000}"/>
    <cellStyle name="date (d/m/y) 3" xfId="2695" xr:uid="{00000000-0005-0000-0000-00007D0B0000}"/>
    <cellStyle name="date (d/m/y) 4" xfId="2696" xr:uid="{00000000-0005-0000-0000-00007E0B0000}"/>
    <cellStyle name="date (m-y)" xfId="2697" xr:uid="{00000000-0005-0000-0000-00007F0B0000}"/>
    <cellStyle name="Date [d-mmm-yy]" xfId="2698" xr:uid="{00000000-0005-0000-0000-0000800B0000}"/>
    <cellStyle name="Date [mm-d-yy]" xfId="2699" xr:uid="{00000000-0005-0000-0000-0000810B0000}"/>
    <cellStyle name="Date [mm-d-yyyy]" xfId="2700" xr:uid="{00000000-0005-0000-0000-0000820B0000}"/>
    <cellStyle name="Date [mmm-d-yyyy]" xfId="2701" xr:uid="{00000000-0005-0000-0000-0000830B0000}"/>
    <cellStyle name="Date [mmm-yy]" xfId="2702" xr:uid="{00000000-0005-0000-0000-0000840B0000}"/>
    <cellStyle name="Date [yyyy]" xfId="2703" xr:uid="{00000000-0005-0000-0000-0000850B0000}"/>
    <cellStyle name="Date 2" xfId="2704" xr:uid="{00000000-0005-0000-0000-0000860B0000}"/>
    <cellStyle name="Date 3" xfId="2705" xr:uid="{00000000-0005-0000-0000-0000870B0000}"/>
    <cellStyle name="Date 4" xfId="2706" xr:uid="{00000000-0005-0000-0000-0000880B0000}"/>
    <cellStyle name="Date 5" xfId="2707" xr:uid="{00000000-0005-0000-0000-0000890B0000}"/>
    <cellStyle name="Date 6" xfId="2708" xr:uid="{00000000-0005-0000-0000-00008A0B0000}"/>
    <cellStyle name="Date 7" xfId="2709" xr:uid="{00000000-0005-0000-0000-00008B0B0000}"/>
    <cellStyle name="Date 8" xfId="2710" xr:uid="{00000000-0005-0000-0000-00008C0B0000}"/>
    <cellStyle name="Date Aligned" xfId="2711" xr:uid="{00000000-0005-0000-0000-00008D0B0000}"/>
    <cellStyle name="Date Short" xfId="2712" xr:uid="{00000000-0005-0000-0000-00008E0B0000}"/>
    <cellStyle name="Date_0706_CISCO Q4 FCST_CISCO VIEW_062107_V1A_CHQ PLNG" xfId="2713" xr:uid="{00000000-0005-0000-0000-00008F0B0000}"/>
    <cellStyle name="Days" xfId="2714" xr:uid="{00000000-0005-0000-0000-0000900B0000}"/>
    <cellStyle name="DblLineDollarAcct" xfId="2715" xr:uid="{00000000-0005-0000-0000-0000910B0000}"/>
    <cellStyle name="DblLinePercent" xfId="2716" xr:uid="{00000000-0005-0000-0000-0000920B0000}"/>
    <cellStyle name="DeActivateFontColor" xfId="2717" xr:uid="{00000000-0005-0000-0000-0000930B0000}"/>
    <cellStyle name="DELTA" xfId="2718" xr:uid="{00000000-0005-0000-0000-0000940B0000}"/>
    <cellStyle name="DELTA 2" xfId="2719" xr:uid="{00000000-0005-0000-0000-0000950B0000}"/>
    <cellStyle name="DELTA 2 2" xfId="2720" xr:uid="{00000000-0005-0000-0000-0000960B0000}"/>
    <cellStyle name="DELTA 2 3" xfId="2721" xr:uid="{00000000-0005-0000-0000-0000970B0000}"/>
    <cellStyle name="DELTA 2 4" xfId="2722" xr:uid="{00000000-0005-0000-0000-0000980B0000}"/>
    <cellStyle name="DELTA 2_Top 20-IR" xfId="2723" xr:uid="{00000000-0005-0000-0000-0000990B0000}"/>
    <cellStyle name="DELTA 3" xfId="2724" xr:uid="{00000000-0005-0000-0000-00009A0B0000}"/>
    <cellStyle name="DELTA 3 2" xfId="2725" xr:uid="{00000000-0005-0000-0000-00009B0B0000}"/>
    <cellStyle name="DELTA 3 3" xfId="2726" xr:uid="{00000000-0005-0000-0000-00009C0B0000}"/>
    <cellStyle name="DELTA 3 4" xfId="2727" xr:uid="{00000000-0005-0000-0000-00009D0B0000}"/>
    <cellStyle name="DELTA 3_Top 20-IR" xfId="2728" xr:uid="{00000000-0005-0000-0000-00009E0B0000}"/>
    <cellStyle name="DELTA 4" xfId="2729" xr:uid="{00000000-0005-0000-0000-00009F0B0000}"/>
    <cellStyle name="DELTA 4 2" xfId="2730" xr:uid="{00000000-0005-0000-0000-0000A00B0000}"/>
    <cellStyle name="DELTA 4 3" xfId="2731" xr:uid="{00000000-0005-0000-0000-0000A10B0000}"/>
    <cellStyle name="DELTA 4 4" xfId="2732" xr:uid="{00000000-0005-0000-0000-0000A20B0000}"/>
    <cellStyle name="DELTA 4_Top 20-IR" xfId="2733" xr:uid="{00000000-0005-0000-0000-0000A30B0000}"/>
    <cellStyle name="DELTA 5" xfId="2734" xr:uid="{00000000-0005-0000-0000-0000A40B0000}"/>
    <cellStyle name="DELTA 6" xfId="2735" xr:uid="{00000000-0005-0000-0000-0000A50B0000}"/>
    <cellStyle name="DELTA 7" xfId="2736" xr:uid="{00000000-0005-0000-0000-0000A60B0000}"/>
    <cellStyle name="DELTA 8" xfId="2737" xr:uid="{00000000-0005-0000-0000-0000A70B0000}"/>
    <cellStyle name="Description" xfId="2738" xr:uid="{00000000-0005-0000-0000-0000A80B0000}"/>
    <cellStyle name="Description 2" xfId="2739" xr:uid="{00000000-0005-0000-0000-0000A90B0000}"/>
    <cellStyle name="Dezimal [0]_Budget 1999 MK" xfId="2740" xr:uid="{00000000-0005-0000-0000-0000AA0B0000}"/>
    <cellStyle name="Dezimal_Budget 1999 MK" xfId="2741" xr:uid="{00000000-0005-0000-0000-0000AB0B0000}"/>
    <cellStyle name="Dia" xfId="2742" xr:uid="{00000000-0005-0000-0000-0000AC0B0000}"/>
    <cellStyle name="Diagramsumma A" xfId="2743" xr:uid="{00000000-0005-0000-0000-0000AD0B0000}"/>
    <cellStyle name="Diagramtext A" xfId="2744" xr:uid="{00000000-0005-0000-0000-0000AE0B0000}"/>
    <cellStyle name="dollar" xfId="2745" xr:uid="{00000000-0005-0000-0000-0000AF0B0000}"/>
    <cellStyle name="Dollar (zero dec)" xfId="2746" xr:uid="{00000000-0005-0000-0000-0000B00B0000}"/>
    <cellStyle name="DollarAccounting" xfId="2747" xr:uid="{00000000-0005-0000-0000-0000B10B0000}"/>
    <cellStyle name="dollars" xfId="2748" xr:uid="{00000000-0005-0000-0000-0000B20B0000}"/>
    <cellStyle name="Dotted Line" xfId="2749" xr:uid="{00000000-0005-0000-0000-0000B30B0000}"/>
    <cellStyle name="Double Accounting" xfId="2750" xr:uid="{00000000-0005-0000-0000-0000B40B0000}"/>
    <cellStyle name="Double Line 25.5" xfId="6" xr:uid="{00000000-0005-0000-0000-0000B50B0000}"/>
    <cellStyle name="DOWNFOOT" xfId="2751" xr:uid="{00000000-0005-0000-0000-0000B60B0000}"/>
    <cellStyle name="Driver Normal" xfId="2752" xr:uid="{00000000-0005-0000-0000-0000B70B0000}"/>
    <cellStyle name="Driver Percent" xfId="2753" xr:uid="{00000000-0005-0000-0000-0000B80B0000}"/>
    <cellStyle name="EMC Auto/Manual Column Header" xfId="2754" xr:uid="{00000000-0005-0000-0000-0000B90B0000}"/>
    <cellStyle name="EMC Automatic Calc Column Header" xfId="2755" xr:uid="{00000000-0005-0000-0000-0000BA0B0000}"/>
    <cellStyle name="EMC Column Header" xfId="2756" xr:uid="{00000000-0005-0000-0000-0000BB0B0000}"/>
    <cellStyle name="EMC Manual Input Column Header" xfId="2757" xr:uid="{00000000-0005-0000-0000-0000BC0B0000}"/>
    <cellStyle name="EMC ROW Header" xfId="2758" xr:uid="{00000000-0005-0000-0000-0000BD0B0000}"/>
    <cellStyle name="EMC SubTitle" xfId="2759" xr:uid="{00000000-0005-0000-0000-0000BE0B0000}"/>
    <cellStyle name="EMC Table Center Text" xfId="2760" xr:uid="{00000000-0005-0000-0000-0000BF0B0000}"/>
    <cellStyle name="EMC Table Date" xfId="2761" xr:uid="{00000000-0005-0000-0000-0000C00B0000}"/>
    <cellStyle name="EMC Table Left Align" xfId="2762" xr:uid="{00000000-0005-0000-0000-0000C10B0000}"/>
    <cellStyle name="EMC Table Text Example" xfId="2763" xr:uid="{00000000-0005-0000-0000-0000C20B0000}"/>
    <cellStyle name="EMC Title" xfId="2764" xr:uid="{00000000-0005-0000-0000-0000C30B0000}"/>
    <cellStyle name="Encabez1" xfId="2765" xr:uid="{00000000-0005-0000-0000-0000C40B0000}"/>
    <cellStyle name="Encabez2" xfId="2766" xr:uid="{00000000-0005-0000-0000-0000C50B0000}"/>
    <cellStyle name="Enter Currency (0)" xfId="2767" xr:uid="{00000000-0005-0000-0000-0000C60B0000}"/>
    <cellStyle name="Enter Currency (0) 10" xfId="2768" xr:uid="{00000000-0005-0000-0000-0000C70B0000}"/>
    <cellStyle name="Enter Currency (0) 11" xfId="2769" xr:uid="{00000000-0005-0000-0000-0000C80B0000}"/>
    <cellStyle name="Enter Currency (0) 2" xfId="2770" xr:uid="{00000000-0005-0000-0000-0000C90B0000}"/>
    <cellStyle name="Enter Currency (0) 3" xfId="2771" xr:uid="{00000000-0005-0000-0000-0000CA0B0000}"/>
    <cellStyle name="Enter Currency (0) 4" xfId="2772" xr:uid="{00000000-0005-0000-0000-0000CB0B0000}"/>
    <cellStyle name="Enter Currency (0) 5" xfId="2773" xr:uid="{00000000-0005-0000-0000-0000CC0B0000}"/>
    <cellStyle name="Enter Currency (0) 6" xfId="2774" xr:uid="{00000000-0005-0000-0000-0000CD0B0000}"/>
    <cellStyle name="Enter Currency (0) 7" xfId="2775" xr:uid="{00000000-0005-0000-0000-0000CE0B0000}"/>
    <cellStyle name="Enter Currency (0) 8" xfId="2776" xr:uid="{00000000-0005-0000-0000-0000CF0B0000}"/>
    <cellStyle name="Enter Currency (0) 9" xfId="2777" xr:uid="{00000000-0005-0000-0000-0000D00B0000}"/>
    <cellStyle name="Enter Currency (2)" xfId="2778" xr:uid="{00000000-0005-0000-0000-0000D10B0000}"/>
    <cellStyle name="Enter Currency (2) 10" xfId="2779" xr:uid="{00000000-0005-0000-0000-0000D20B0000}"/>
    <cellStyle name="Enter Currency (2) 11" xfId="2780" xr:uid="{00000000-0005-0000-0000-0000D30B0000}"/>
    <cellStyle name="Enter Currency (2) 2" xfId="2781" xr:uid="{00000000-0005-0000-0000-0000D40B0000}"/>
    <cellStyle name="Enter Currency (2) 3" xfId="2782" xr:uid="{00000000-0005-0000-0000-0000D50B0000}"/>
    <cellStyle name="Enter Currency (2) 4" xfId="2783" xr:uid="{00000000-0005-0000-0000-0000D60B0000}"/>
    <cellStyle name="Enter Currency (2) 5" xfId="2784" xr:uid="{00000000-0005-0000-0000-0000D70B0000}"/>
    <cellStyle name="Enter Currency (2) 6" xfId="2785" xr:uid="{00000000-0005-0000-0000-0000D80B0000}"/>
    <cellStyle name="Enter Currency (2) 7" xfId="2786" xr:uid="{00000000-0005-0000-0000-0000D90B0000}"/>
    <cellStyle name="Enter Currency (2) 8" xfId="2787" xr:uid="{00000000-0005-0000-0000-0000DA0B0000}"/>
    <cellStyle name="Enter Currency (2) 9" xfId="2788" xr:uid="{00000000-0005-0000-0000-0000DB0B0000}"/>
    <cellStyle name="Enter Units (0)" xfId="2789" xr:uid="{00000000-0005-0000-0000-0000DC0B0000}"/>
    <cellStyle name="Enter Units (0) 10" xfId="2790" xr:uid="{00000000-0005-0000-0000-0000DD0B0000}"/>
    <cellStyle name="Enter Units (0) 11" xfId="2791" xr:uid="{00000000-0005-0000-0000-0000DE0B0000}"/>
    <cellStyle name="Enter Units (0) 2" xfId="2792" xr:uid="{00000000-0005-0000-0000-0000DF0B0000}"/>
    <cellStyle name="Enter Units (0) 3" xfId="2793" xr:uid="{00000000-0005-0000-0000-0000E00B0000}"/>
    <cellStyle name="Enter Units (0) 4" xfId="2794" xr:uid="{00000000-0005-0000-0000-0000E10B0000}"/>
    <cellStyle name="Enter Units (0) 5" xfId="2795" xr:uid="{00000000-0005-0000-0000-0000E20B0000}"/>
    <cellStyle name="Enter Units (0) 6" xfId="2796" xr:uid="{00000000-0005-0000-0000-0000E30B0000}"/>
    <cellStyle name="Enter Units (0) 7" xfId="2797" xr:uid="{00000000-0005-0000-0000-0000E40B0000}"/>
    <cellStyle name="Enter Units (0) 8" xfId="2798" xr:uid="{00000000-0005-0000-0000-0000E50B0000}"/>
    <cellStyle name="Enter Units (0) 9" xfId="2799" xr:uid="{00000000-0005-0000-0000-0000E60B0000}"/>
    <cellStyle name="Enter Units (1)" xfId="2800" xr:uid="{00000000-0005-0000-0000-0000E70B0000}"/>
    <cellStyle name="Enter Units (1) 10" xfId="2801" xr:uid="{00000000-0005-0000-0000-0000E80B0000}"/>
    <cellStyle name="Enter Units (1) 11" xfId="2802" xr:uid="{00000000-0005-0000-0000-0000E90B0000}"/>
    <cellStyle name="Enter Units (1) 2" xfId="2803" xr:uid="{00000000-0005-0000-0000-0000EA0B0000}"/>
    <cellStyle name="Enter Units (1) 3" xfId="2804" xr:uid="{00000000-0005-0000-0000-0000EB0B0000}"/>
    <cellStyle name="Enter Units (1) 4" xfId="2805" xr:uid="{00000000-0005-0000-0000-0000EC0B0000}"/>
    <cellStyle name="Enter Units (1) 5" xfId="2806" xr:uid="{00000000-0005-0000-0000-0000ED0B0000}"/>
    <cellStyle name="Enter Units (1) 6" xfId="2807" xr:uid="{00000000-0005-0000-0000-0000EE0B0000}"/>
    <cellStyle name="Enter Units (1) 7" xfId="2808" xr:uid="{00000000-0005-0000-0000-0000EF0B0000}"/>
    <cellStyle name="Enter Units (1) 8" xfId="2809" xr:uid="{00000000-0005-0000-0000-0000F00B0000}"/>
    <cellStyle name="Enter Units (1) 9" xfId="2810" xr:uid="{00000000-0005-0000-0000-0000F10B0000}"/>
    <cellStyle name="Enter Units (2)" xfId="2811" xr:uid="{00000000-0005-0000-0000-0000F20B0000}"/>
    <cellStyle name="Enter Units (2) 10" xfId="2812" xr:uid="{00000000-0005-0000-0000-0000F30B0000}"/>
    <cellStyle name="Enter Units (2) 11" xfId="2813" xr:uid="{00000000-0005-0000-0000-0000F40B0000}"/>
    <cellStyle name="Enter Units (2) 2" xfId="2814" xr:uid="{00000000-0005-0000-0000-0000F50B0000}"/>
    <cellStyle name="Enter Units (2) 3" xfId="2815" xr:uid="{00000000-0005-0000-0000-0000F60B0000}"/>
    <cellStyle name="Enter Units (2) 4" xfId="2816" xr:uid="{00000000-0005-0000-0000-0000F70B0000}"/>
    <cellStyle name="Enter Units (2) 5" xfId="2817" xr:uid="{00000000-0005-0000-0000-0000F80B0000}"/>
    <cellStyle name="Enter Units (2) 6" xfId="2818" xr:uid="{00000000-0005-0000-0000-0000F90B0000}"/>
    <cellStyle name="Enter Units (2) 7" xfId="2819" xr:uid="{00000000-0005-0000-0000-0000FA0B0000}"/>
    <cellStyle name="Enter Units (2) 8" xfId="2820" xr:uid="{00000000-0005-0000-0000-0000FB0B0000}"/>
    <cellStyle name="Enter Units (2) 9" xfId="2821" xr:uid="{00000000-0005-0000-0000-0000FC0B0000}"/>
    <cellStyle name="Entered" xfId="2822" xr:uid="{00000000-0005-0000-0000-0000FD0B0000}"/>
    <cellStyle name="Entered 2" xfId="2823" xr:uid="{00000000-0005-0000-0000-0000FE0B0000}"/>
    <cellStyle name="Entered 3" xfId="2824" xr:uid="{00000000-0005-0000-0000-0000FF0B0000}"/>
    <cellStyle name="Entered 4" xfId="2825" xr:uid="{00000000-0005-0000-0000-0000000C0000}"/>
    <cellStyle name="Entered 5" xfId="2826" xr:uid="{00000000-0005-0000-0000-0000010C0000}"/>
    <cellStyle name="Entered 6" xfId="2827" xr:uid="{00000000-0005-0000-0000-0000020C0000}"/>
    <cellStyle name="Entered 7" xfId="2828" xr:uid="{00000000-0005-0000-0000-0000030C0000}"/>
    <cellStyle name="Entered 8" xfId="2829" xr:uid="{00000000-0005-0000-0000-0000040C0000}"/>
    <cellStyle name="Euro" xfId="2830" xr:uid="{00000000-0005-0000-0000-0000050C0000}"/>
    <cellStyle name="Euro 2" xfId="2831" xr:uid="{00000000-0005-0000-0000-0000060C0000}"/>
    <cellStyle name="Euro 3" xfId="2832" xr:uid="{00000000-0005-0000-0000-0000070C0000}"/>
    <cellStyle name="Euro 4" xfId="2833" xr:uid="{00000000-0005-0000-0000-0000080C0000}"/>
    <cellStyle name="Euro 5" xfId="2834" xr:uid="{00000000-0005-0000-0000-0000090C0000}"/>
    <cellStyle name="Euro 6" xfId="2835" xr:uid="{00000000-0005-0000-0000-00000A0C0000}"/>
    <cellStyle name="Euro 7" xfId="2836" xr:uid="{00000000-0005-0000-0000-00000B0C0000}"/>
    <cellStyle name="Euro 8" xfId="2837" xr:uid="{00000000-0005-0000-0000-00000C0C0000}"/>
    <cellStyle name="Exchange_rate" xfId="2838" xr:uid="{00000000-0005-0000-0000-00000D0C0000}"/>
    <cellStyle name="Explanatory Text 2" xfId="2839" xr:uid="{00000000-0005-0000-0000-00000E0C0000}"/>
    <cellStyle name="F2" xfId="2840" xr:uid="{00000000-0005-0000-0000-00000F0C0000}"/>
    <cellStyle name="F3" xfId="2841" xr:uid="{00000000-0005-0000-0000-0000100C0000}"/>
    <cellStyle name="F4" xfId="2842" xr:uid="{00000000-0005-0000-0000-0000110C0000}"/>
    <cellStyle name="F5" xfId="2843" xr:uid="{00000000-0005-0000-0000-0000120C0000}"/>
    <cellStyle name="F6" xfId="2844" xr:uid="{00000000-0005-0000-0000-0000130C0000}"/>
    <cellStyle name="F7" xfId="2845" xr:uid="{00000000-0005-0000-0000-0000140C0000}"/>
    <cellStyle name="F8" xfId="2846" xr:uid="{00000000-0005-0000-0000-0000150C0000}"/>
    <cellStyle name="Fijo" xfId="2847" xr:uid="{00000000-0005-0000-0000-0000160C0000}"/>
    <cellStyle name="Financiero" xfId="2848" xr:uid="{00000000-0005-0000-0000-0000170C0000}"/>
    <cellStyle name="Fixed" xfId="2849" xr:uid="{00000000-0005-0000-0000-0000180C0000}"/>
    <cellStyle name="fixed (0)" xfId="2850" xr:uid="{00000000-0005-0000-0000-0000190C0000}"/>
    <cellStyle name="Fixed [0]" xfId="2851" xr:uid="{00000000-0005-0000-0000-00001A0C0000}"/>
    <cellStyle name="Fixed 2" xfId="2852" xr:uid="{00000000-0005-0000-0000-00001B0C0000}"/>
    <cellStyle name="Fixed 3" xfId="2853" xr:uid="{00000000-0005-0000-0000-00001C0C0000}"/>
    <cellStyle name="Fixed 4" xfId="2854" xr:uid="{00000000-0005-0000-0000-00001D0C0000}"/>
    <cellStyle name="Fixed 5" xfId="2855" xr:uid="{00000000-0005-0000-0000-00001E0C0000}"/>
    <cellStyle name="Fixed 6" xfId="2856" xr:uid="{00000000-0005-0000-0000-00001F0C0000}"/>
    <cellStyle name="Fixed 7" xfId="2857" xr:uid="{00000000-0005-0000-0000-0000200C0000}"/>
    <cellStyle name="Fixed 8" xfId="2858" xr:uid="{00000000-0005-0000-0000-0000210C0000}"/>
    <cellStyle name="ƒnƒCƒp[ƒŠƒ“ƒN" xfId="2859" xr:uid="{00000000-0005-0000-0000-0000220C0000}"/>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xr:uid="{00000000-0005-0000-0000-00003E0C0000}"/>
    <cellStyle name="font 2" xfId="2861" xr:uid="{00000000-0005-0000-0000-00003F0C0000}"/>
    <cellStyle name="font 3" xfId="2862" xr:uid="{00000000-0005-0000-0000-0000400C0000}"/>
    <cellStyle name="font 4" xfId="2863" xr:uid="{00000000-0005-0000-0000-0000410C0000}"/>
    <cellStyle name="font 5" xfId="2864" xr:uid="{00000000-0005-0000-0000-0000420C0000}"/>
    <cellStyle name="font 6" xfId="2865" xr:uid="{00000000-0005-0000-0000-0000430C0000}"/>
    <cellStyle name="font 7" xfId="2866" xr:uid="{00000000-0005-0000-0000-0000440C0000}"/>
    <cellStyle name="Footer SBILogo1" xfId="2867" xr:uid="{00000000-0005-0000-0000-0000450C0000}"/>
    <cellStyle name="Footer SBILogo2" xfId="2868" xr:uid="{00000000-0005-0000-0000-0000460C0000}"/>
    <cellStyle name="Footnote" xfId="2869" xr:uid="{00000000-0005-0000-0000-0000470C0000}"/>
    <cellStyle name="Footnote Reference" xfId="2870" xr:uid="{00000000-0005-0000-0000-0000480C0000}"/>
    <cellStyle name="Footnote_ACCC" xfId="2871" xr:uid="{00000000-0005-0000-0000-0000490C0000}"/>
    <cellStyle name="Good 2" xfId="2872" xr:uid="{00000000-0005-0000-0000-00004A0C0000}"/>
    <cellStyle name="GP number style" xfId="2873" xr:uid="{00000000-0005-0000-0000-00004B0C0000}"/>
    <cellStyle name="Grey" xfId="2874" xr:uid="{00000000-0005-0000-0000-00004C0C0000}"/>
    <cellStyle name="grid (,0)" xfId="2875" xr:uid="{00000000-0005-0000-0000-00004D0C0000}"/>
    <cellStyle name="Hard Percent" xfId="2876" xr:uid="{00000000-0005-0000-0000-00004E0C0000}"/>
    <cellStyle name="HEADER" xfId="2877" xr:uid="{00000000-0005-0000-0000-00004F0C0000}"/>
    <cellStyle name="HEADER 2" xfId="2878" xr:uid="{00000000-0005-0000-0000-0000500C0000}"/>
    <cellStyle name="HEADER 3" xfId="2879" xr:uid="{00000000-0005-0000-0000-0000510C0000}"/>
    <cellStyle name="HEADER 4" xfId="2880" xr:uid="{00000000-0005-0000-0000-0000520C0000}"/>
    <cellStyle name="HEADER 5" xfId="2881" xr:uid="{00000000-0005-0000-0000-0000530C0000}"/>
    <cellStyle name="HEADER 6" xfId="2882" xr:uid="{00000000-0005-0000-0000-0000540C0000}"/>
    <cellStyle name="HEADER 7" xfId="2883" xr:uid="{00000000-0005-0000-0000-0000550C0000}"/>
    <cellStyle name="HEADER 8" xfId="2884" xr:uid="{00000000-0005-0000-0000-0000560C0000}"/>
    <cellStyle name="Header Draft Stamp" xfId="2885" xr:uid="{00000000-0005-0000-0000-0000570C0000}"/>
    <cellStyle name="Header Major" xfId="2886" xr:uid="{00000000-0005-0000-0000-0000580C0000}"/>
    <cellStyle name="Header Minor" xfId="2887" xr:uid="{00000000-0005-0000-0000-0000590C0000}"/>
    <cellStyle name="Header_ACCC" xfId="2888" xr:uid="{00000000-0005-0000-0000-00005A0C0000}"/>
    <cellStyle name="Header1" xfId="2889" xr:uid="{00000000-0005-0000-0000-00005B0C0000}"/>
    <cellStyle name="Header1 2" xfId="2890" xr:uid="{00000000-0005-0000-0000-00005C0C0000}"/>
    <cellStyle name="Header2" xfId="2891" xr:uid="{00000000-0005-0000-0000-00005D0C0000}"/>
    <cellStyle name="Header2 2" xfId="2892" xr:uid="{00000000-0005-0000-0000-00005E0C0000}"/>
    <cellStyle name="Heading" xfId="2893" xr:uid="{00000000-0005-0000-0000-00005F0C0000}"/>
    <cellStyle name="Heading 1 2" xfId="2894" xr:uid="{00000000-0005-0000-0000-0000600C0000}"/>
    <cellStyle name="Heading 1 3" xfId="2895" xr:uid="{00000000-0005-0000-0000-0000610C0000}"/>
    <cellStyle name="Heading 1 4" xfId="2896" xr:uid="{00000000-0005-0000-0000-0000620C0000}"/>
    <cellStyle name="Heading 1 5" xfId="2897" xr:uid="{00000000-0005-0000-0000-0000630C0000}"/>
    <cellStyle name="Heading 1 6" xfId="2898" xr:uid="{00000000-0005-0000-0000-0000640C0000}"/>
    <cellStyle name="Heading 1 7" xfId="2899" xr:uid="{00000000-0005-0000-0000-0000650C0000}"/>
    <cellStyle name="Heading 1 8" xfId="2900" xr:uid="{00000000-0005-0000-0000-0000660C0000}"/>
    <cellStyle name="Heading 1 Above" xfId="2901" xr:uid="{00000000-0005-0000-0000-0000670C0000}"/>
    <cellStyle name="Heading 1+" xfId="2902" xr:uid="{00000000-0005-0000-0000-0000680C0000}"/>
    <cellStyle name="Heading 10" xfId="2903" xr:uid="{00000000-0005-0000-0000-0000690C0000}"/>
    <cellStyle name="Heading 11" xfId="2904" xr:uid="{00000000-0005-0000-0000-00006A0C0000}"/>
    <cellStyle name="Heading 12" xfId="2905" xr:uid="{00000000-0005-0000-0000-00006B0C0000}"/>
    <cellStyle name="Heading 13" xfId="2906" xr:uid="{00000000-0005-0000-0000-00006C0C0000}"/>
    <cellStyle name="Heading 14" xfId="2907" xr:uid="{00000000-0005-0000-0000-00006D0C0000}"/>
    <cellStyle name="Heading 2 2" xfId="2908" xr:uid="{00000000-0005-0000-0000-00006E0C0000}"/>
    <cellStyle name="Heading 2 3" xfId="2909" xr:uid="{00000000-0005-0000-0000-00006F0C0000}"/>
    <cellStyle name="Heading 2 4" xfId="2910" xr:uid="{00000000-0005-0000-0000-0000700C0000}"/>
    <cellStyle name="Heading 2 5" xfId="2911" xr:uid="{00000000-0005-0000-0000-0000710C0000}"/>
    <cellStyle name="Heading 2 6" xfId="2912" xr:uid="{00000000-0005-0000-0000-0000720C0000}"/>
    <cellStyle name="Heading 2 7" xfId="2913" xr:uid="{00000000-0005-0000-0000-0000730C0000}"/>
    <cellStyle name="Heading 2 8" xfId="2914" xr:uid="{00000000-0005-0000-0000-0000740C0000}"/>
    <cellStyle name="Heading 2 Below" xfId="2915" xr:uid="{00000000-0005-0000-0000-0000750C0000}"/>
    <cellStyle name="Heading 2+" xfId="2916" xr:uid="{00000000-0005-0000-0000-0000760C0000}"/>
    <cellStyle name="Heading 3 2" xfId="2917" xr:uid="{00000000-0005-0000-0000-0000770C0000}"/>
    <cellStyle name="Heading 3+" xfId="2918" xr:uid="{00000000-0005-0000-0000-0000780C0000}"/>
    <cellStyle name="Heading 4 2" xfId="2919" xr:uid="{00000000-0005-0000-0000-0000790C0000}"/>
    <cellStyle name="Heading 5" xfId="2920" xr:uid="{00000000-0005-0000-0000-00007A0C0000}"/>
    <cellStyle name="Heading 5 2" xfId="2921" xr:uid="{00000000-0005-0000-0000-00007B0C0000}"/>
    <cellStyle name="Heading 5_Top 20-IR" xfId="2922" xr:uid="{00000000-0005-0000-0000-00007C0C0000}"/>
    <cellStyle name="Heading 6" xfId="2923" xr:uid="{00000000-0005-0000-0000-00007D0C0000}"/>
    <cellStyle name="Heading 6 2" xfId="2924" xr:uid="{00000000-0005-0000-0000-00007E0C0000}"/>
    <cellStyle name="Heading 6_Top 20-IR" xfId="2925" xr:uid="{00000000-0005-0000-0000-00007F0C0000}"/>
    <cellStyle name="Heading 7" xfId="2926" xr:uid="{00000000-0005-0000-0000-0000800C0000}"/>
    <cellStyle name="Heading 7 2" xfId="2927" xr:uid="{00000000-0005-0000-0000-0000810C0000}"/>
    <cellStyle name="Heading 7_Top 20-IR" xfId="2928" xr:uid="{00000000-0005-0000-0000-0000820C0000}"/>
    <cellStyle name="Heading 8" xfId="2929" xr:uid="{00000000-0005-0000-0000-0000830C0000}"/>
    <cellStyle name="Heading 9" xfId="2930" xr:uid="{00000000-0005-0000-0000-0000840C0000}"/>
    <cellStyle name="heading info" xfId="2931" xr:uid="{00000000-0005-0000-0000-0000850C0000}"/>
    <cellStyle name="Heading No Underline" xfId="2932" xr:uid="{00000000-0005-0000-0000-0000860C0000}"/>
    <cellStyle name="Heading With Underline" xfId="2933" xr:uid="{00000000-0005-0000-0000-0000870C0000}"/>
    <cellStyle name="HEADING1" xfId="2934" xr:uid="{00000000-0005-0000-0000-0000880C0000}"/>
    <cellStyle name="Heading1 2" xfId="2935" xr:uid="{00000000-0005-0000-0000-0000890C0000}"/>
    <cellStyle name="Heading1 3" xfId="2936" xr:uid="{00000000-0005-0000-0000-00008A0C0000}"/>
    <cellStyle name="Heading1 4" xfId="2937" xr:uid="{00000000-0005-0000-0000-00008B0C0000}"/>
    <cellStyle name="Heading1 5" xfId="2938" xr:uid="{00000000-0005-0000-0000-00008C0C0000}"/>
    <cellStyle name="Heading1 6" xfId="2939" xr:uid="{00000000-0005-0000-0000-00008D0C0000}"/>
    <cellStyle name="Heading1 7" xfId="2940" xr:uid="{00000000-0005-0000-0000-00008E0C0000}"/>
    <cellStyle name="Heading1 8" xfId="2941" xr:uid="{00000000-0005-0000-0000-00008F0C0000}"/>
    <cellStyle name="HEADING2" xfId="2942" xr:uid="{00000000-0005-0000-0000-0000900C0000}"/>
    <cellStyle name="Heading2 2" xfId="2943" xr:uid="{00000000-0005-0000-0000-0000910C0000}"/>
    <cellStyle name="Heading2 3" xfId="2944" xr:uid="{00000000-0005-0000-0000-0000920C0000}"/>
    <cellStyle name="Heading2 4" xfId="2945" xr:uid="{00000000-0005-0000-0000-0000930C0000}"/>
    <cellStyle name="Heading2 5" xfId="2946" xr:uid="{00000000-0005-0000-0000-0000940C0000}"/>
    <cellStyle name="Heading2 6" xfId="2947" xr:uid="{00000000-0005-0000-0000-0000950C0000}"/>
    <cellStyle name="Heading2 7" xfId="2948" xr:uid="{00000000-0005-0000-0000-0000960C0000}"/>
    <cellStyle name="Heading2 8" xfId="2949" xr:uid="{00000000-0005-0000-0000-0000970C0000}"/>
    <cellStyle name="HEADINGS" xfId="2950" xr:uid="{00000000-0005-0000-0000-0000980C0000}"/>
    <cellStyle name="HEADINGS 2" xfId="2951" xr:uid="{00000000-0005-0000-0000-0000990C0000}"/>
    <cellStyle name="HEADINGS 3" xfId="2952" xr:uid="{00000000-0005-0000-0000-00009A0C0000}"/>
    <cellStyle name="HEADINGS 4" xfId="2953" xr:uid="{00000000-0005-0000-0000-00009B0C0000}"/>
    <cellStyle name="HEADINGS 5" xfId="2954" xr:uid="{00000000-0005-0000-0000-00009C0C0000}"/>
    <cellStyle name="HEADINGS 6" xfId="2955" xr:uid="{00000000-0005-0000-0000-00009D0C0000}"/>
    <cellStyle name="HEADINGS 7" xfId="2956" xr:uid="{00000000-0005-0000-0000-00009E0C0000}"/>
    <cellStyle name="HEADINGS 8" xfId="2957" xr:uid="{00000000-0005-0000-0000-00009F0C0000}"/>
    <cellStyle name="Headings- Other" xfId="2958" xr:uid="{00000000-0005-0000-0000-0000A00C0000}"/>
    <cellStyle name="HEADINGS_05 SA Key Trend Data" xfId="2959" xr:uid="{00000000-0005-0000-0000-0000A10C0000}"/>
    <cellStyle name="HEADINGSTOP" xfId="2960" xr:uid="{00000000-0005-0000-0000-0000A20C0000}"/>
    <cellStyle name="HEADINGSTOP 2" xfId="2961" xr:uid="{00000000-0005-0000-0000-0000A30C0000}"/>
    <cellStyle name="HEADINGSTOP 3" xfId="2962" xr:uid="{00000000-0005-0000-0000-0000A40C0000}"/>
    <cellStyle name="HEADINGSTOP 4" xfId="2963" xr:uid="{00000000-0005-0000-0000-0000A50C0000}"/>
    <cellStyle name="HEADINGSTOP 5" xfId="2964" xr:uid="{00000000-0005-0000-0000-0000A60C0000}"/>
    <cellStyle name="HEADINGSTOP 6" xfId="2965" xr:uid="{00000000-0005-0000-0000-0000A70C0000}"/>
    <cellStyle name="HEADINGSTOP 7" xfId="2966" xr:uid="{00000000-0005-0000-0000-0000A80C0000}"/>
    <cellStyle name="HEADINGSTOP 8" xfId="2967" xr:uid="{00000000-0005-0000-0000-0000A90C0000}"/>
    <cellStyle name="Hidden" xfId="2968" xr:uid="{00000000-0005-0000-0000-0000AA0C0000}"/>
    <cellStyle name="HIGHLIGHT" xfId="2969" xr:uid="{00000000-0005-0000-0000-0000AB0C0000}"/>
    <cellStyle name="HIGHLIGHT 2" xfId="2970" xr:uid="{00000000-0005-0000-0000-0000AC0C0000}"/>
    <cellStyle name="HITLIST" xfId="2971" xr:uid="{00000000-0005-0000-0000-0000AD0C0000}"/>
    <cellStyle name="Hyperlink" xfId="4338" builtinId="8"/>
    <cellStyle name="Hyperlink 2" xfId="2972" xr:uid="{00000000-0005-0000-0000-0000AF0C0000}"/>
    <cellStyle name="Hyperlink 2 2" xfId="2973" xr:uid="{00000000-0005-0000-0000-0000B00C0000}"/>
    <cellStyle name="imp-pr-item" xfId="2974" xr:uid="{00000000-0005-0000-0000-0000B10C0000}"/>
    <cellStyle name="imp-pr-item 2" xfId="2975" xr:uid="{00000000-0005-0000-0000-0000B20C0000}"/>
    <cellStyle name="Input [yellow]" xfId="2976" xr:uid="{00000000-0005-0000-0000-0000B30C0000}"/>
    <cellStyle name="Input 0" xfId="2977" xr:uid="{00000000-0005-0000-0000-0000B40C0000}"/>
    <cellStyle name="Input 2" xfId="2978" xr:uid="{00000000-0005-0000-0000-0000B50C0000}"/>
    <cellStyle name="Input Cell" xfId="2979" xr:uid="{00000000-0005-0000-0000-0000B60C0000}"/>
    <cellStyle name="Input Cells" xfId="2980" xr:uid="{00000000-0005-0000-0000-0000B70C0000}"/>
    <cellStyle name="Input Cells 10" xfId="2981" xr:uid="{00000000-0005-0000-0000-0000B80C0000}"/>
    <cellStyle name="Input Cells 11" xfId="2982" xr:uid="{00000000-0005-0000-0000-0000B90C0000}"/>
    <cellStyle name="Input Cells 2" xfId="2983" xr:uid="{00000000-0005-0000-0000-0000BA0C0000}"/>
    <cellStyle name="Input Cells 3" xfId="2984" xr:uid="{00000000-0005-0000-0000-0000BB0C0000}"/>
    <cellStyle name="Input Cells 4" xfId="2985" xr:uid="{00000000-0005-0000-0000-0000BC0C0000}"/>
    <cellStyle name="Input Cells 5" xfId="2986" xr:uid="{00000000-0005-0000-0000-0000BD0C0000}"/>
    <cellStyle name="Input Cells 6" xfId="2987" xr:uid="{00000000-0005-0000-0000-0000BE0C0000}"/>
    <cellStyle name="Input Cells 7" xfId="2988" xr:uid="{00000000-0005-0000-0000-0000BF0C0000}"/>
    <cellStyle name="Input Cells 8" xfId="2989" xr:uid="{00000000-0005-0000-0000-0000C00C0000}"/>
    <cellStyle name="Input Cells 9" xfId="2990" xr:uid="{00000000-0005-0000-0000-0000C10C0000}"/>
    <cellStyle name="Input Currency" xfId="2991" xr:uid="{00000000-0005-0000-0000-0000C20C0000}"/>
    <cellStyle name="Input Currency 0" xfId="2992" xr:uid="{00000000-0005-0000-0000-0000C30C0000}"/>
    <cellStyle name="Input Currency 2" xfId="2993" xr:uid="{00000000-0005-0000-0000-0000C40C0000}"/>
    <cellStyle name="Input Currency_HC_paradise" xfId="2994" xr:uid="{00000000-0005-0000-0000-0000C50C0000}"/>
    <cellStyle name="Input Date" xfId="2995" xr:uid="{00000000-0005-0000-0000-0000C60C0000}"/>
    <cellStyle name="Input Fixed [0]" xfId="2996" xr:uid="{00000000-0005-0000-0000-0000C70C0000}"/>
    <cellStyle name="Input Multiple" xfId="2997" xr:uid="{00000000-0005-0000-0000-0000C80C0000}"/>
    <cellStyle name="Input Normal" xfId="2998" xr:uid="{00000000-0005-0000-0000-0000C90C0000}"/>
    <cellStyle name="Input Normal [0]" xfId="2999" xr:uid="{00000000-0005-0000-0000-0000CA0C0000}"/>
    <cellStyle name="Input Normal Black" xfId="3000" xr:uid="{00000000-0005-0000-0000-0000CB0C0000}"/>
    <cellStyle name="Input Normal_HC_paradise" xfId="3001" xr:uid="{00000000-0005-0000-0000-0000CC0C0000}"/>
    <cellStyle name="Input Percent" xfId="3002" xr:uid="{00000000-0005-0000-0000-0000CD0C0000}"/>
    <cellStyle name="Input Percent [2]" xfId="3003" xr:uid="{00000000-0005-0000-0000-0000CE0C0000}"/>
    <cellStyle name="Input Percent Black" xfId="3004" xr:uid="{00000000-0005-0000-0000-0000CF0C0000}"/>
    <cellStyle name="Input Percent_HC_paradise" xfId="3005" xr:uid="{00000000-0005-0000-0000-0000D00C0000}"/>
    <cellStyle name="Input Titles" xfId="3006" xr:uid="{00000000-0005-0000-0000-0000D10C0000}"/>
    <cellStyle name="Input Titles Black" xfId="3007" xr:uid="{00000000-0005-0000-0000-0000D20C0000}"/>
    <cellStyle name="Input Years" xfId="3008" xr:uid="{00000000-0005-0000-0000-0000D30C0000}"/>
    <cellStyle name="InputCurrency" xfId="3009" xr:uid="{00000000-0005-0000-0000-0000D40C0000}"/>
    <cellStyle name="InputCurrency2" xfId="3010" xr:uid="{00000000-0005-0000-0000-0000D50C0000}"/>
    <cellStyle name="InputDateDMth" xfId="3011" xr:uid="{00000000-0005-0000-0000-0000D60C0000}"/>
    <cellStyle name="InputDateNorm" xfId="3012" xr:uid="{00000000-0005-0000-0000-0000D70C0000}"/>
    <cellStyle name="InputMultiple1" xfId="3013" xr:uid="{00000000-0005-0000-0000-0000D80C0000}"/>
    <cellStyle name="InputPercent1" xfId="3014" xr:uid="{00000000-0005-0000-0000-0000D90C0000}"/>
    <cellStyle name="InputUlineNumeric" xfId="3015" xr:uid="{00000000-0005-0000-0000-0000DA0C0000}"/>
    <cellStyle name="InsightDateStyle" xfId="3016" xr:uid="{00000000-0005-0000-0000-0000DB0C0000}"/>
    <cellStyle name="InsightNumberStyle" xfId="3017" xr:uid="{00000000-0005-0000-0000-0000DC0C0000}"/>
    <cellStyle name="inverted heading" xfId="3018" xr:uid="{00000000-0005-0000-0000-0000DD0C0000}"/>
    <cellStyle name="inverted heading 2" xfId="3019" xr:uid="{00000000-0005-0000-0000-0000DE0C0000}"/>
    <cellStyle name="Jason" xfId="3020" xr:uid="{00000000-0005-0000-0000-0000DF0C0000}"/>
    <cellStyle name="Jun" xfId="3021" xr:uid="{00000000-0005-0000-0000-0000E00C0000}"/>
    <cellStyle name="Jun 10" xfId="3022" xr:uid="{00000000-0005-0000-0000-0000E10C0000}"/>
    <cellStyle name="Jun 10 2" xfId="3023" xr:uid="{00000000-0005-0000-0000-0000E20C0000}"/>
    <cellStyle name="Jun 10_Top 20-IR" xfId="3024" xr:uid="{00000000-0005-0000-0000-0000E30C0000}"/>
    <cellStyle name="Jun 11" xfId="3025" xr:uid="{00000000-0005-0000-0000-0000E40C0000}"/>
    <cellStyle name="Jun 11 2" xfId="3026" xr:uid="{00000000-0005-0000-0000-0000E50C0000}"/>
    <cellStyle name="Jun 11_Top 20-IR" xfId="3027" xr:uid="{00000000-0005-0000-0000-0000E60C0000}"/>
    <cellStyle name="Jun 2" xfId="3028" xr:uid="{00000000-0005-0000-0000-0000E70C0000}"/>
    <cellStyle name="Jun 2 2" xfId="3029" xr:uid="{00000000-0005-0000-0000-0000E80C0000}"/>
    <cellStyle name="Jun 2_Top 20-IR" xfId="3030" xr:uid="{00000000-0005-0000-0000-0000E90C0000}"/>
    <cellStyle name="Jun 3" xfId="3031" xr:uid="{00000000-0005-0000-0000-0000EA0C0000}"/>
    <cellStyle name="Jun 3 2" xfId="3032" xr:uid="{00000000-0005-0000-0000-0000EB0C0000}"/>
    <cellStyle name="Jun 3_Top 20-IR" xfId="3033" xr:uid="{00000000-0005-0000-0000-0000EC0C0000}"/>
    <cellStyle name="Jun 4" xfId="3034" xr:uid="{00000000-0005-0000-0000-0000ED0C0000}"/>
    <cellStyle name="Jun 4 2" xfId="3035" xr:uid="{00000000-0005-0000-0000-0000EE0C0000}"/>
    <cellStyle name="Jun 4_Top 20-IR" xfId="3036" xr:uid="{00000000-0005-0000-0000-0000EF0C0000}"/>
    <cellStyle name="Jun 5" xfId="3037" xr:uid="{00000000-0005-0000-0000-0000F00C0000}"/>
    <cellStyle name="Jun 5 2" xfId="3038" xr:uid="{00000000-0005-0000-0000-0000F10C0000}"/>
    <cellStyle name="Jun 5_Top 20-IR" xfId="3039" xr:uid="{00000000-0005-0000-0000-0000F20C0000}"/>
    <cellStyle name="Jun 6" xfId="3040" xr:uid="{00000000-0005-0000-0000-0000F30C0000}"/>
    <cellStyle name="Jun 6 2" xfId="3041" xr:uid="{00000000-0005-0000-0000-0000F40C0000}"/>
    <cellStyle name="Jun 6_Top 20-IR" xfId="3042" xr:uid="{00000000-0005-0000-0000-0000F50C0000}"/>
    <cellStyle name="Jun 7" xfId="3043" xr:uid="{00000000-0005-0000-0000-0000F60C0000}"/>
    <cellStyle name="Jun 7 2" xfId="3044" xr:uid="{00000000-0005-0000-0000-0000F70C0000}"/>
    <cellStyle name="Jun 7_Top 20-IR" xfId="3045" xr:uid="{00000000-0005-0000-0000-0000F80C0000}"/>
    <cellStyle name="Jun 8" xfId="3046" xr:uid="{00000000-0005-0000-0000-0000F90C0000}"/>
    <cellStyle name="Jun 8 2" xfId="3047" xr:uid="{00000000-0005-0000-0000-0000FA0C0000}"/>
    <cellStyle name="Jun 8_Top 20-IR" xfId="3048" xr:uid="{00000000-0005-0000-0000-0000FB0C0000}"/>
    <cellStyle name="Jun 9" xfId="3049" xr:uid="{00000000-0005-0000-0000-0000FC0C0000}"/>
    <cellStyle name="Jun 9 2" xfId="3050" xr:uid="{00000000-0005-0000-0000-0000FD0C0000}"/>
    <cellStyle name="Jun 9_Top 20-IR" xfId="3051" xr:uid="{00000000-0005-0000-0000-0000FE0C0000}"/>
    <cellStyle name="Jun_Top 20-IR (WD+1&amp;+2)" xfId="3052" xr:uid="{00000000-0005-0000-0000-0000FF0C0000}"/>
    <cellStyle name="kd" xfId="3053" xr:uid="{00000000-0005-0000-0000-0000000D0000}"/>
    <cellStyle name="Komma_Victor_Quarter-pack addition" xfId="3054" xr:uid="{00000000-0005-0000-0000-0000010D0000}"/>
    <cellStyle name="Legato CPL Master Cover" xfId="3055" xr:uid="{00000000-0005-0000-0000-0000020D0000}"/>
    <cellStyle name="LineItemPrompt" xfId="3056" xr:uid="{00000000-0005-0000-0000-0000030D0000}"/>
    <cellStyle name="LineItemPrompt 2" xfId="3057" xr:uid="{00000000-0005-0000-0000-0000040D0000}"/>
    <cellStyle name="LineItemValue" xfId="3058" xr:uid="{00000000-0005-0000-0000-0000050D0000}"/>
    <cellStyle name="LineItemValue 2" xfId="3059" xr:uid="{00000000-0005-0000-0000-0000060D0000}"/>
    <cellStyle name="Link Currency (0)" xfId="3060" xr:uid="{00000000-0005-0000-0000-0000070D0000}"/>
    <cellStyle name="Link Currency (0) 10" xfId="3061" xr:uid="{00000000-0005-0000-0000-0000080D0000}"/>
    <cellStyle name="Link Currency (0) 11" xfId="3062" xr:uid="{00000000-0005-0000-0000-0000090D0000}"/>
    <cellStyle name="Link Currency (0) 2" xfId="3063" xr:uid="{00000000-0005-0000-0000-00000A0D0000}"/>
    <cellStyle name="Link Currency (0) 3" xfId="3064" xr:uid="{00000000-0005-0000-0000-00000B0D0000}"/>
    <cellStyle name="Link Currency (0) 4" xfId="3065" xr:uid="{00000000-0005-0000-0000-00000C0D0000}"/>
    <cellStyle name="Link Currency (0) 5" xfId="3066" xr:uid="{00000000-0005-0000-0000-00000D0D0000}"/>
    <cellStyle name="Link Currency (0) 6" xfId="3067" xr:uid="{00000000-0005-0000-0000-00000E0D0000}"/>
    <cellStyle name="Link Currency (0) 7" xfId="3068" xr:uid="{00000000-0005-0000-0000-00000F0D0000}"/>
    <cellStyle name="Link Currency (0) 8" xfId="3069" xr:uid="{00000000-0005-0000-0000-0000100D0000}"/>
    <cellStyle name="Link Currency (0) 9" xfId="3070" xr:uid="{00000000-0005-0000-0000-0000110D0000}"/>
    <cellStyle name="Link Currency (2)" xfId="3071" xr:uid="{00000000-0005-0000-0000-0000120D0000}"/>
    <cellStyle name="Link Currency (2) 10" xfId="3072" xr:uid="{00000000-0005-0000-0000-0000130D0000}"/>
    <cellStyle name="Link Currency (2) 11" xfId="3073" xr:uid="{00000000-0005-0000-0000-0000140D0000}"/>
    <cellStyle name="Link Currency (2) 2" xfId="3074" xr:uid="{00000000-0005-0000-0000-0000150D0000}"/>
    <cellStyle name="Link Currency (2) 3" xfId="3075" xr:uid="{00000000-0005-0000-0000-0000160D0000}"/>
    <cellStyle name="Link Currency (2) 4" xfId="3076" xr:uid="{00000000-0005-0000-0000-0000170D0000}"/>
    <cellStyle name="Link Currency (2) 5" xfId="3077" xr:uid="{00000000-0005-0000-0000-0000180D0000}"/>
    <cellStyle name="Link Currency (2) 6" xfId="3078" xr:uid="{00000000-0005-0000-0000-0000190D0000}"/>
    <cellStyle name="Link Currency (2) 7" xfId="3079" xr:uid="{00000000-0005-0000-0000-00001A0D0000}"/>
    <cellStyle name="Link Currency (2) 8" xfId="3080" xr:uid="{00000000-0005-0000-0000-00001B0D0000}"/>
    <cellStyle name="Link Currency (2) 9" xfId="3081" xr:uid="{00000000-0005-0000-0000-00001C0D0000}"/>
    <cellStyle name="Link Units (0)" xfId="3082" xr:uid="{00000000-0005-0000-0000-00001D0D0000}"/>
    <cellStyle name="Link Units (0) 10" xfId="3083" xr:uid="{00000000-0005-0000-0000-00001E0D0000}"/>
    <cellStyle name="Link Units (0) 11" xfId="3084" xr:uid="{00000000-0005-0000-0000-00001F0D0000}"/>
    <cellStyle name="Link Units (0) 2" xfId="3085" xr:uid="{00000000-0005-0000-0000-0000200D0000}"/>
    <cellStyle name="Link Units (0) 3" xfId="3086" xr:uid="{00000000-0005-0000-0000-0000210D0000}"/>
    <cellStyle name="Link Units (0) 4" xfId="3087" xr:uid="{00000000-0005-0000-0000-0000220D0000}"/>
    <cellStyle name="Link Units (0) 5" xfId="3088" xr:uid="{00000000-0005-0000-0000-0000230D0000}"/>
    <cellStyle name="Link Units (0) 6" xfId="3089" xr:uid="{00000000-0005-0000-0000-0000240D0000}"/>
    <cellStyle name="Link Units (0) 7" xfId="3090" xr:uid="{00000000-0005-0000-0000-0000250D0000}"/>
    <cellStyle name="Link Units (0) 8" xfId="3091" xr:uid="{00000000-0005-0000-0000-0000260D0000}"/>
    <cellStyle name="Link Units (0) 9" xfId="3092" xr:uid="{00000000-0005-0000-0000-0000270D0000}"/>
    <cellStyle name="Link Units (1)" xfId="3093" xr:uid="{00000000-0005-0000-0000-0000280D0000}"/>
    <cellStyle name="Link Units (1) 10" xfId="3094" xr:uid="{00000000-0005-0000-0000-0000290D0000}"/>
    <cellStyle name="Link Units (1) 11" xfId="3095" xr:uid="{00000000-0005-0000-0000-00002A0D0000}"/>
    <cellStyle name="Link Units (1) 2" xfId="3096" xr:uid="{00000000-0005-0000-0000-00002B0D0000}"/>
    <cellStyle name="Link Units (1) 3" xfId="3097" xr:uid="{00000000-0005-0000-0000-00002C0D0000}"/>
    <cellStyle name="Link Units (1) 4" xfId="3098" xr:uid="{00000000-0005-0000-0000-00002D0D0000}"/>
    <cellStyle name="Link Units (1) 5" xfId="3099" xr:uid="{00000000-0005-0000-0000-00002E0D0000}"/>
    <cellStyle name="Link Units (1) 6" xfId="3100" xr:uid="{00000000-0005-0000-0000-00002F0D0000}"/>
    <cellStyle name="Link Units (1) 7" xfId="3101" xr:uid="{00000000-0005-0000-0000-0000300D0000}"/>
    <cellStyle name="Link Units (1) 8" xfId="3102" xr:uid="{00000000-0005-0000-0000-0000310D0000}"/>
    <cellStyle name="Link Units (1) 9" xfId="3103" xr:uid="{00000000-0005-0000-0000-0000320D0000}"/>
    <cellStyle name="Link Units (2)" xfId="3104" xr:uid="{00000000-0005-0000-0000-0000330D0000}"/>
    <cellStyle name="Link Units (2) 10" xfId="3105" xr:uid="{00000000-0005-0000-0000-0000340D0000}"/>
    <cellStyle name="Link Units (2) 11" xfId="3106" xr:uid="{00000000-0005-0000-0000-0000350D0000}"/>
    <cellStyle name="Link Units (2) 2" xfId="3107" xr:uid="{00000000-0005-0000-0000-0000360D0000}"/>
    <cellStyle name="Link Units (2) 3" xfId="3108" xr:uid="{00000000-0005-0000-0000-0000370D0000}"/>
    <cellStyle name="Link Units (2) 4" xfId="3109" xr:uid="{00000000-0005-0000-0000-0000380D0000}"/>
    <cellStyle name="Link Units (2) 5" xfId="3110" xr:uid="{00000000-0005-0000-0000-0000390D0000}"/>
    <cellStyle name="Link Units (2) 6" xfId="3111" xr:uid="{00000000-0005-0000-0000-00003A0D0000}"/>
    <cellStyle name="Link Units (2) 7" xfId="3112" xr:uid="{00000000-0005-0000-0000-00003B0D0000}"/>
    <cellStyle name="Link Units (2) 8" xfId="3113" xr:uid="{00000000-0005-0000-0000-00003C0D0000}"/>
    <cellStyle name="Link Units (2) 9" xfId="3114" xr:uid="{00000000-0005-0000-0000-00003D0D0000}"/>
    <cellStyle name="Linked Cell 2" xfId="3115" xr:uid="{00000000-0005-0000-0000-00003E0D0000}"/>
    <cellStyle name="Linked Cells" xfId="3116" xr:uid="{00000000-0005-0000-0000-00003F0D0000}"/>
    <cellStyle name="Linked Cells 10" xfId="3117" xr:uid="{00000000-0005-0000-0000-0000400D0000}"/>
    <cellStyle name="Linked Cells 11" xfId="3118" xr:uid="{00000000-0005-0000-0000-0000410D0000}"/>
    <cellStyle name="Linked Cells 2" xfId="3119" xr:uid="{00000000-0005-0000-0000-0000420D0000}"/>
    <cellStyle name="Linked Cells 3" xfId="3120" xr:uid="{00000000-0005-0000-0000-0000430D0000}"/>
    <cellStyle name="Linked Cells 4" xfId="3121" xr:uid="{00000000-0005-0000-0000-0000440D0000}"/>
    <cellStyle name="Linked Cells 5" xfId="3122" xr:uid="{00000000-0005-0000-0000-0000450D0000}"/>
    <cellStyle name="Linked Cells 6" xfId="3123" xr:uid="{00000000-0005-0000-0000-0000460D0000}"/>
    <cellStyle name="Linked Cells 7" xfId="3124" xr:uid="{00000000-0005-0000-0000-0000470D0000}"/>
    <cellStyle name="Linked Cells 8" xfId="3125" xr:uid="{00000000-0005-0000-0000-0000480D0000}"/>
    <cellStyle name="Linked Cells 9" xfId="3126" xr:uid="{00000000-0005-0000-0000-0000490D0000}"/>
    <cellStyle name="m-" xfId="3127" xr:uid="{00000000-0005-0000-0000-00004A0D0000}"/>
    <cellStyle name="Message" xfId="3128" xr:uid="{00000000-0005-0000-0000-00004B0D0000}"/>
    <cellStyle name="Millares [0]_10 AVERIAS MASIVAS + ANT" xfId="3129" xr:uid="{00000000-0005-0000-0000-00004C0D0000}"/>
    <cellStyle name="Millares_BINV" xfId="3130" xr:uid="{00000000-0005-0000-0000-00004D0D0000}"/>
    <cellStyle name="Milliers [0]_!!!GO" xfId="3131" xr:uid="{00000000-0005-0000-0000-00004E0D0000}"/>
    <cellStyle name="Milliers_!!!GO" xfId="3132" xr:uid="{00000000-0005-0000-0000-00004F0D0000}"/>
    <cellStyle name="million$ (,1)" xfId="3133" xr:uid="{00000000-0005-0000-0000-0000500D0000}"/>
    <cellStyle name="millions (,1)" xfId="3134" xr:uid="{00000000-0005-0000-0000-0000510D0000}"/>
    <cellStyle name="Model" xfId="3135" xr:uid="{00000000-0005-0000-0000-0000520D0000}"/>
    <cellStyle name="Moneda [0]_BINV" xfId="3136" xr:uid="{00000000-0005-0000-0000-0000530D0000}"/>
    <cellStyle name="Moneda_BINV" xfId="3137" xr:uid="{00000000-0005-0000-0000-0000540D0000}"/>
    <cellStyle name="Monétaire [0]_!!!GO" xfId="3138" xr:uid="{00000000-0005-0000-0000-0000550D0000}"/>
    <cellStyle name="Monétaire_!!!GO" xfId="3139" xr:uid="{00000000-0005-0000-0000-0000560D0000}"/>
    <cellStyle name="Month" xfId="3140" xr:uid="{00000000-0005-0000-0000-0000570D0000}"/>
    <cellStyle name="Monthly rate" xfId="3141" xr:uid="{00000000-0005-0000-0000-0000580D0000}"/>
    <cellStyle name="MS_English" xfId="3142" xr:uid="{00000000-0005-0000-0000-0000590D0000}"/>
    <cellStyle name="multiple" xfId="3143" xr:uid="{00000000-0005-0000-0000-00005A0D0000}"/>
    <cellStyle name="Multiple1" xfId="3144" xr:uid="{00000000-0005-0000-0000-00005B0D0000}"/>
    <cellStyle name="NA is zero" xfId="3145" xr:uid="{00000000-0005-0000-0000-00005C0D0000}"/>
    <cellStyle name="Neutral 2" xfId="3146" xr:uid="{00000000-0005-0000-0000-00005D0D0000}"/>
    <cellStyle name="new" xfId="3147" xr:uid="{00000000-0005-0000-0000-00005E0D0000}"/>
    <cellStyle name="New Times Roman" xfId="3148" xr:uid="{00000000-0005-0000-0000-00005F0D0000}"/>
    <cellStyle name="new_Book1 (3)" xfId="3149" xr:uid="{00000000-0005-0000-0000-0000600D0000}"/>
    <cellStyle name="NewModelFontColor" xfId="3150" xr:uid="{00000000-0005-0000-0000-0000610D0000}"/>
    <cellStyle name="no dec" xfId="3151" xr:uid="{00000000-0005-0000-0000-0000620D0000}"/>
    <cellStyle name="no dec 2" xfId="3152" xr:uid="{00000000-0005-0000-0000-0000630D0000}"/>
    <cellStyle name="no dec 3" xfId="3153" xr:uid="{00000000-0005-0000-0000-0000640D0000}"/>
    <cellStyle name="no dec 4" xfId="3154" xr:uid="{00000000-0005-0000-0000-0000650D0000}"/>
    <cellStyle name="no dec 5" xfId="3155" xr:uid="{00000000-0005-0000-0000-0000660D0000}"/>
    <cellStyle name="no dec 6" xfId="3156" xr:uid="{00000000-0005-0000-0000-0000670D0000}"/>
    <cellStyle name="no dec 7" xfId="3157" xr:uid="{00000000-0005-0000-0000-0000680D0000}"/>
    <cellStyle name="no dec 8" xfId="3158" xr:uid="{00000000-0005-0000-0000-0000690D0000}"/>
    <cellStyle name="Normal" xfId="0" builtinId="0"/>
    <cellStyle name="Normal - Style1" xfId="3159" xr:uid="{00000000-0005-0000-0000-00006B0D0000}"/>
    <cellStyle name="Normal - Style1 2" xfId="3160" xr:uid="{00000000-0005-0000-0000-00006C0D0000}"/>
    <cellStyle name="Normal [0]" xfId="3161" xr:uid="{00000000-0005-0000-0000-00006D0D0000}"/>
    <cellStyle name="Normal [1]" xfId="3162" xr:uid="{00000000-0005-0000-0000-00006E0D0000}"/>
    <cellStyle name="Normal [2]" xfId="3163" xr:uid="{00000000-0005-0000-0000-00006F0D0000}"/>
    <cellStyle name="Normal [3]" xfId="3164" xr:uid="{00000000-0005-0000-0000-0000700D0000}"/>
    <cellStyle name="Normal 10" xfId="3165" xr:uid="{00000000-0005-0000-0000-0000710D0000}"/>
    <cellStyle name="Normal 10 2" xfId="3166" xr:uid="{00000000-0005-0000-0000-0000720D0000}"/>
    <cellStyle name="Normal 11" xfId="3167" xr:uid="{00000000-0005-0000-0000-0000730D0000}"/>
    <cellStyle name="Normal 12" xfId="3168" xr:uid="{00000000-0005-0000-0000-0000740D0000}"/>
    <cellStyle name="Normal 12 2" xfId="3169" xr:uid="{00000000-0005-0000-0000-0000750D0000}"/>
    <cellStyle name="Normal 13" xfId="3170" xr:uid="{00000000-0005-0000-0000-0000760D0000}"/>
    <cellStyle name="Normal 14" xfId="3171" xr:uid="{00000000-0005-0000-0000-0000770D0000}"/>
    <cellStyle name="Normal 15" xfId="3172" xr:uid="{00000000-0005-0000-0000-0000780D0000}"/>
    <cellStyle name="Normal 16" xfId="3173" xr:uid="{00000000-0005-0000-0000-0000790D0000}"/>
    <cellStyle name="Normal 17" xfId="3174" xr:uid="{00000000-0005-0000-0000-00007A0D0000}"/>
    <cellStyle name="Normal 18" xfId="3175" xr:uid="{00000000-0005-0000-0000-00007B0D0000}"/>
    <cellStyle name="Normal 19" xfId="3176" xr:uid="{00000000-0005-0000-0000-00007C0D0000}"/>
    <cellStyle name="Normal 2" xfId="11" xr:uid="{00000000-0005-0000-0000-00007D0D0000}"/>
    <cellStyle name="Normal 2 10" xfId="3177" xr:uid="{00000000-0005-0000-0000-00007E0D0000}"/>
    <cellStyle name="Normal 2 11" xfId="3178" xr:uid="{00000000-0005-0000-0000-00007F0D0000}"/>
    <cellStyle name="Normal 2 12" xfId="4344" xr:uid="{00000000-0005-0000-0000-0000800D0000}"/>
    <cellStyle name="Normal 2 13" xfId="4345" xr:uid="{00000000-0005-0000-0000-0000810D0000}"/>
    <cellStyle name="Normal 2 2" xfId="7" xr:uid="{00000000-0005-0000-0000-0000820D0000}"/>
    <cellStyle name="Normal 2 2 2" xfId="3179" xr:uid="{00000000-0005-0000-0000-0000830D0000}"/>
    <cellStyle name="Normal 2 2 2 2" xfId="3180" xr:uid="{00000000-0005-0000-0000-0000840D0000}"/>
    <cellStyle name="Normal 2 2 2_Top 20-IR (WD+1&amp;+2)" xfId="3181" xr:uid="{00000000-0005-0000-0000-0000850D0000}"/>
    <cellStyle name="Normal 2 2_Top 20-IR (WD+1&amp;+2)" xfId="3182" xr:uid="{00000000-0005-0000-0000-0000860D0000}"/>
    <cellStyle name="Normal 2 3" xfId="3183" xr:uid="{00000000-0005-0000-0000-0000870D0000}"/>
    <cellStyle name="Normal 2 4" xfId="3184" xr:uid="{00000000-0005-0000-0000-0000880D0000}"/>
    <cellStyle name="Normal 2 5" xfId="3185" xr:uid="{00000000-0005-0000-0000-0000890D0000}"/>
    <cellStyle name="Normal 2 6" xfId="3186" xr:uid="{00000000-0005-0000-0000-00008A0D0000}"/>
    <cellStyle name="Normal 2 7" xfId="3187" xr:uid="{00000000-0005-0000-0000-00008B0D0000}"/>
    <cellStyle name="Normal 2 8" xfId="3188" xr:uid="{00000000-0005-0000-0000-00008C0D0000}"/>
    <cellStyle name="Normal 2 9" xfId="3189" xr:uid="{00000000-0005-0000-0000-00008D0D0000}"/>
    <cellStyle name="Normal 2_Top 20-IR (WD+1&amp;+2)" xfId="3190" xr:uid="{00000000-0005-0000-0000-00008E0D0000}"/>
    <cellStyle name="Normal 20" xfId="3191" xr:uid="{00000000-0005-0000-0000-00008F0D0000}"/>
    <cellStyle name="Normal 21" xfId="3192" xr:uid="{00000000-0005-0000-0000-0000900D0000}"/>
    <cellStyle name="Normal 22" xfId="3193" xr:uid="{00000000-0005-0000-0000-0000910D0000}"/>
    <cellStyle name="Normal 23" xfId="3194" xr:uid="{00000000-0005-0000-0000-0000920D0000}"/>
    <cellStyle name="Normal 24" xfId="3195" xr:uid="{00000000-0005-0000-0000-0000930D0000}"/>
    <cellStyle name="Normal 25" xfId="3196" xr:uid="{00000000-0005-0000-0000-0000940D0000}"/>
    <cellStyle name="Normal 26" xfId="3197" xr:uid="{00000000-0005-0000-0000-0000950D0000}"/>
    <cellStyle name="Normal 27" xfId="3198" xr:uid="{00000000-0005-0000-0000-0000960D0000}"/>
    <cellStyle name="Normal 28" xfId="3199" xr:uid="{00000000-0005-0000-0000-0000970D0000}"/>
    <cellStyle name="Normal 29" xfId="3200" xr:uid="{00000000-0005-0000-0000-0000980D0000}"/>
    <cellStyle name="Normal 3" xfId="3201" xr:uid="{00000000-0005-0000-0000-0000990D0000}"/>
    <cellStyle name="Normal 3 2" xfId="3202" xr:uid="{00000000-0005-0000-0000-00009A0D0000}"/>
    <cellStyle name="Normal 3 3" xfId="3203" xr:uid="{00000000-0005-0000-0000-00009B0D0000}"/>
    <cellStyle name="Normal 3 3 2" xfId="3204" xr:uid="{00000000-0005-0000-0000-00009C0D0000}"/>
    <cellStyle name="Normal 30" xfId="3205" xr:uid="{00000000-0005-0000-0000-00009D0D0000}"/>
    <cellStyle name="Normal 31" xfId="3206" xr:uid="{00000000-0005-0000-0000-00009E0D0000}"/>
    <cellStyle name="Normal 32" xfId="3207" xr:uid="{00000000-0005-0000-0000-00009F0D0000}"/>
    <cellStyle name="Normal 4" xfId="3208" xr:uid="{00000000-0005-0000-0000-0000A00D0000}"/>
    <cellStyle name="Normal 4 2" xfId="3209" xr:uid="{00000000-0005-0000-0000-0000A10D0000}"/>
    <cellStyle name="Normal 4 3" xfId="3210" xr:uid="{00000000-0005-0000-0000-0000A20D0000}"/>
    <cellStyle name="Normal 4 4" xfId="3211" xr:uid="{00000000-0005-0000-0000-0000A30D0000}"/>
    <cellStyle name="Normal 5" xfId="3212" xr:uid="{00000000-0005-0000-0000-0000A40D0000}"/>
    <cellStyle name="Normal 5 2" xfId="3213" xr:uid="{00000000-0005-0000-0000-0000A50D0000}"/>
    <cellStyle name="Normal 5 2 2" xfId="3214" xr:uid="{00000000-0005-0000-0000-0000A60D0000}"/>
    <cellStyle name="Normal 5 3" xfId="3215" xr:uid="{00000000-0005-0000-0000-0000A70D0000}"/>
    <cellStyle name="Normal 5 4" xfId="3216" xr:uid="{00000000-0005-0000-0000-0000A80D0000}"/>
    <cellStyle name="Normal 6" xfId="3217" xr:uid="{00000000-0005-0000-0000-0000A90D0000}"/>
    <cellStyle name="Normal 6 2" xfId="3218" xr:uid="{00000000-0005-0000-0000-0000AA0D0000}"/>
    <cellStyle name="Normal 6 3" xfId="3219" xr:uid="{00000000-0005-0000-0000-0000AB0D0000}"/>
    <cellStyle name="Normal 7" xfId="3220" xr:uid="{00000000-0005-0000-0000-0000AC0D0000}"/>
    <cellStyle name="Normal 7 2" xfId="3221" xr:uid="{00000000-0005-0000-0000-0000AD0D0000}"/>
    <cellStyle name="Normal 7 2 2" xfId="3222" xr:uid="{00000000-0005-0000-0000-0000AE0D0000}"/>
    <cellStyle name="Normal 7 3" xfId="3223" xr:uid="{00000000-0005-0000-0000-0000AF0D0000}"/>
    <cellStyle name="Normal 7 4" xfId="3224" xr:uid="{00000000-0005-0000-0000-0000B00D0000}"/>
    <cellStyle name="Normal 8" xfId="3225" xr:uid="{00000000-0005-0000-0000-0000B10D0000}"/>
    <cellStyle name="Normal 9" xfId="3226" xr:uid="{00000000-0005-0000-0000-0000B20D0000}"/>
    <cellStyle name="Normal 9 2" xfId="3227" xr:uid="{00000000-0005-0000-0000-0000B30D0000}"/>
    <cellStyle name="Normal Bold" xfId="3228" xr:uid="{00000000-0005-0000-0000-0000B40D0000}"/>
    <cellStyle name="Normal- no dec. only" xfId="3229" xr:uid="{00000000-0005-0000-0000-0000B50D0000}"/>
    <cellStyle name="Normal- no dec. only 10" xfId="3230" xr:uid="{00000000-0005-0000-0000-0000B60D0000}"/>
    <cellStyle name="Normal- no dec. only 10 2" xfId="3231" xr:uid="{00000000-0005-0000-0000-0000B70D0000}"/>
    <cellStyle name="Normal- no dec. only 11" xfId="3232" xr:uid="{00000000-0005-0000-0000-0000B80D0000}"/>
    <cellStyle name="Normal- no dec. only 11 2" xfId="3233" xr:uid="{00000000-0005-0000-0000-0000B90D0000}"/>
    <cellStyle name="Normal- no dec. only 2" xfId="3234" xr:uid="{00000000-0005-0000-0000-0000BA0D0000}"/>
    <cellStyle name="Normal- no dec. only 2 2" xfId="3235" xr:uid="{00000000-0005-0000-0000-0000BB0D0000}"/>
    <cellStyle name="Normal- no dec. only 3" xfId="3236" xr:uid="{00000000-0005-0000-0000-0000BC0D0000}"/>
    <cellStyle name="Normal- no dec. only 3 2" xfId="3237" xr:uid="{00000000-0005-0000-0000-0000BD0D0000}"/>
    <cellStyle name="Normal- no dec. only 4" xfId="3238" xr:uid="{00000000-0005-0000-0000-0000BE0D0000}"/>
    <cellStyle name="Normal- no dec. only 4 2" xfId="3239" xr:uid="{00000000-0005-0000-0000-0000BF0D0000}"/>
    <cellStyle name="Normal- no dec. only 5" xfId="3240" xr:uid="{00000000-0005-0000-0000-0000C00D0000}"/>
    <cellStyle name="Normal- no dec. only 5 2" xfId="3241" xr:uid="{00000000-0005-0000-0000-0000C10D0000}"/>
    <cellStyle name="Normal- no dec. only 6" xfId="3242" xr:uid="{00000000-0005-0000-0000-0000C20D0000}"/>
    <cellStyle name="Normal- no dec. only 6 2" xfId="3243" xr:uid="{00000000-0005-0000-0000-0000C30D0000}"/>
    <cellStyle name="Normal- no dec. only 7" xfId="3244" xr:uid="{00000000-0005-0000-0000-0000C40D0000}"/>
    <cellStyle name="Normal- no dec. only 7 2" xfId="3245" xr:uid="{00000000-0005-0000-0000-0000C50D0000}"/>
    <cellStyle name="Normal- no dec. only 8" xfId="3246" xr:uid="{00000000-0005-0000-0000-0000C60D0000}"/>
    <cellStyle name="Normal- no dec. only 8 2" xfId="3247" xr:uid="{00000000-0005-0000-0000-0000C70D0000}"/>
    <cellStyle name="Normal- no dec. only 9" xfId="3248" xr:uid="{00000000-0005-0000-0000-0000C80D0000}"/>
    <cellStyle name="Normal- no dec. only 9 2" xfId="3249" xr:uid="{00000000-0005-0000-0000-0000C90D0000}"/>
    <cellStyle name="Normal Pct" xfId="3250" xr:uid="{00000000-0005-0000-0000-0000CA0D0000}"/>
    <cellStyle name="Normal_Introduction" xfId="4341" xr:uid="{00000000-0005-0000-0000-0000CB0D0000}"/>
    <cellStyle name="Normal-1 decimal" xfId="3251" xr:uid="{00000000-0005-0000-0000-0000CC0D0000}"/>
    <cellStyle name="Normal-1 decimal 2" xfId="3252" xr:uid="{00000000-0005-0000-0000-0000CD0D0000}"/>
    <cellStyle name="Normal-1 decimal 2 2" xfId="3253" xr:uid="{00000000-0005-0000-0000-0000CE0D0000}"/>
    <cellStyle name="Normal-1 decimal 2 3" xfId="3254" xr:uid="{00000000-0005-0000-0000-0000CF0D0000}"/>
    <cellStyle name="Normal-1 decimal 2 4" xfId="3255" xr:uid="{00000000-0005-0000-0000-0000D00D0000}"/>
    <cellStyle name="Normal-1 decimal 3" xfId="3256" xr:uid="{00000000-0005-0000-0000-0000D10D0000}"/>
    <cellStyle name="Normal-1 decimal 3 2" xfId="3257" xr:uid="{00000000-0005-0000-0000-0000D20D0000}"/>
    <cellStyle name="Normal-1 decimal 3 3" xfId="3258" xr:uid="{00000000-0005-0000-0000-0000D30D0000}"/>
    <cellStyle name="Normal-1 decimal 3 4" xfId="3259" xr:uid="{00000000-0005-0000-0000-0000D40D0000}"/>
    <cellStyle name="Normal-1 decimal 4" xfId="3260" xr:uid="{00000000-0005-0000-0000-0000D50D0000}"/>
    <cellStyle name="Normal-1 decimal 4 2" xfId="3261" xr:uid="{00000000-0005-0000-0000-0000D60D0000}"/>
    <cellStyle name="Normal-1 decimal 4 3" xfId="3262" xr:uid="{00000000-0005-0000-0000-0000D70D0000}"/>
    <cellStyle name="Normal-1 decimal 4 4" xfId="3263" xr:uid="{00000000-0005-0000-0000-0000D80D0000}"/>
    <cellStyle name="Normal-1 decimal 5" xfId="3264" xr:uid="{00000000-0005-0000-0000-0000D90D0000}"/>
    <cellStyle name="Normal-1 decimal 6" xfId="3265" xr:uid="{00000000-0005-0000-0000-0000DA0D0000}"/>
    <cellStyle name="Normal-1 decimal 7" xfId="3266" xr:uid="{00000000-0005-0000-0000-0000DB0D0000}"/>
    <cellStyle name="Normal-1 decimal 8" xfId="3267" xr:uid="{00000000-0005-0000-0000-0000DC0D0000}"/>
    <cellStyle name="Normal2" xfId="3268" xr:uid="{00000000-0005-0000-0000-0000DD0D0000}"/>
    <cellStyle name="NormalGB" xfId="3269" xr:uid="{00000000-0005-0000-0000-0000DE0D0000}"/>
    <cellStyle name="Normal-HelBold" xfId="3270" xr:uid="{00000000-0005-0000-0000-0000DF0D0000}"/>
    <cellStyle name="Normal-HelUnderline" xfId="3271" xr:uid="{00000000-0005-0000-0000-0000E00D0000}"/>
    <cellStyle name="Normal-Helvetica" xfId="3272" xr:uid="{00000000-0005-0000-0000-0000E10D0000}"/>
    <cellStyle name="Note 2" xfId="3273" xr:uid="{00000000-0005-0000-0000-0000E20D0000}"/>
    <cellStyle name="num.dollar" xfId="3274" xr:uid="{00000000-0005-0000-0000-0000E30D0000}"/>
    <cellStyle name="num2" xfId="3275" xr:uid="{00000000-0005-0000-0000-0000E40D0000}"/>
    <cellStyle name="Number" xfId="3276" xr:uid="{00000000-0005-0000-0000-0000E50D0000}"/>
    <cellStyle name="number (0)" xfId="3277" xr:uid="{00000000-0005-0000-0000-0000E60D0000}"/>
    <cellStyle name="number (0) 10" xfId="3278" xr:uid="{00000000-0005-0000-0000-0000E70D0000}"/>
    <cellStyle name="number (0) 11" xfId="3279" xr:uid="{00000000-0005-0000-0000-0000E80D0000}"/>
    <cellStyle name="number (0) 12" xfId="3280" xr:uid="{00000000-0005-0000-0000-0000E90D0000}"/>
    <cellStyle name="number (0) 13" xfId="3281" xr:uid="{00000000-0005-0000-0000-0000EA0D0000}"/>
    <cellStyle name="number (0) 14" xfId="3282" xr:uid="{00000000-0005-0000-0000-0000EB0D0000}"/>
    <cellStyle name="number (0) 15" xfId="3283" xr:uid="{00000000-0005-0000-0000-0000EC0D0000}"/>
    <cellStyle name="number (0) 16" xfId="3284" xr:uid="{00000000-0005-0000-0000-0000ED0D0000}"/>
    <cellStyle name="number (0) 17" xfId="3285" xr:uid="{00000000-0005-0000-0000-0000EE0D0000}"/>
    <cellStyle name="number (0) 18" xfId="3286" xr:uid="{00000000-0005-0000-0000-0000EF0D0000}"/>
    <cellStyle name="number (0) 19" xfId="3287" xr:uid="{00000000-0005-0000-0000-0000F00D0000}"/>
    <cellStyle name="number (0) 2" xfId="3288" xr:uid="{00000000-0005-0000-0000-0000F10D0000}"/>
    <cellStyle name="number (0) 20" xfId="3289" xr:uid="{00000000-0005-0000-0000-0000F20D0000}"/>
    <cellStyle name="number (0) 21" xfId="3290" xr:uid="{00000000-0005-0000-0000-0000F30D0000}"/>
    <cellStyle name="number (0) 22" xfId="3291" xr:uid="{00000000-0005-0000-0000-0000F40D0000}"/>
    <cellStyle name="number (0) 23" xfId="3292" xr:uid="{00000000-0005-0000-0000-0000F50D0000}"/>
    <cellStyle name="number (0) 24" xfId="3293" xr:uid="{00000000-0005-0000-0000-0000F60D0000}"/>
    <cellStyle name="number (0) 25" xfId="3294" xr:uid="{00000000-0005-0000-0000-0000F70D0000}"/>
    <cellStyle name="number (0) 26" xfId="3295" xr:uid="{00000000-0005-0000-0000-0000F80D0000}"/>
    <cellStyle name="number (0) 27" xfId="3296" xr:uid="{00000000-0005-0000-0000-0000F90D0000}"/>
    <cellStyle name="number (0) 28" xfId="3297" xr:uid="{00000000-0005-0000-0000-0000FA0D0000}"/>
    <cellStyle name="number (0) 29" xfId="3298" xr:uid="{00000000-0005-0000-0000-0000FB0D0000}"/>
    <cellStyle name="number (0) 3" xfId="3299" xr:uid="{00000000-0005-0000-0000-0000FC0D0000}"/>
    <cellStyle name="number (0) 30" xfId="3300" xr:uid="{00000000-0005-0000-0000-0000FD0D0000}"/>
    <cellStyle name="number (0) 4" xfId="3301" xr:uid="{00000000-0005-0000-0000-0000FE0D0000}"/>
    <cellStyle name="number (0) 5" xfId="3302" xr:uid="{00000000-0005-0000-0000-0000FF0D0000}"/>
    <cellStyle name="number (0) 6" xfId="3303" xr:uid="{00000000-0005-0000-0000-0000000E0000}"/>
    <cellStyle name="number (0) 7" xfId="3304" xr:uid="{00000000-0005-0000-0000-0000010E0000}"/>
    <cellStyle name="number (0) 8" xfId="3305" xr:uid="{00000000-0005-0000-0000-0000020E0000}"/>
    <cellStyle name="number (0) 9" xfId="3306" xr:uid="{00000000-0005-0000-0000-0000030E0000}"/>
    <cellStyle name="number (1)" xfId="3307" xr:uid="{00000000-0005-0000-0000-0000040E0000}"/>
    <cellStyle name="number (1) 2" xfId="3308" xr:uid="{00000000-0005-0000-0000-0000050E0000}"/>
    <cellStyle name="number (1) 3" xfId="3309" xr:uid="{00000000-0005-0000-0000-0000060E0000}"/>
    <cellStyle name="number (1) 4" xfId="3310" xr:uid="{00000000-0005-0000-0000-0000070E0000}"/>
    <cellStyle name="number (2)" xfId="3311" xr:uid="{00000000-0005-0000-0000-0000080E0000}"/>
    <cellStyle name="number (2) 2" xfId="3312" xr:uid="{00000000-0005-0000-0000-0000090E0000}"/>
    <cellStyle name="number (2) 3" xfId="3313" xr:uid="{00000000-0005-0000-0000-00000A0E0000}"/>
    <cellStyle name="number (2) 4" xfId="3314" xr:uid="{00000000-0005-0000-0000-00000B0E0000}"/>
    <cellStyle name="NumberDec2Bold" xfId="3315" xr:uid="{00000000-0005-0000-0000-00000C0E0000}"/>
    <cellStyle name="NumberMichelle" xfId="3316" xr:uid="{00000000-0005-0000-0000-00000D0E0000}"/>
    <cellStyle name="NumberMichelle 2" xfId="3317" xr:uid="{00000000-0005-0000-0000-00000E0E0000}"/>
    <cellStyle name="NumberMichelle 3" xfId="3318" xr:uid="{00000000-0005-0000-0000-00000F0E0000}"/>
    <cellStyle name="NumberMichelle 4" xfId="3319" xr:uid="{00000000-0005-0000-0000-0000100E0000}"/>
    <cellStyle name="NumberMichelle 5" xfId="3320" xr:uid="{00000000-0005-0000-0000-0000110E0000}"/>
    <cellStyle name="NumberMichelle 6" xfId="3321" xr:uid="{00000000-0005-0000-0000-0000120E0000}"/>
    <cellStyle name="NumberMichelle 7" xfId="3322" xr:uid="{00000000-0005-0000-0000-0000130E0000}"/>
    <cellStyle name="NumberMichelle 8" xfId="3323" xr:uid="{00000000-0005-0000-0000-0000140E0000}"/>
    <cellStyle name="Numbers" xfId="3324" xr:uid="{00000000-0005-0000-0000-0000150E0000}"/>
    <cellStyle name="Numbers - Bold" xfId="3325" xr:uid="{00000000-0005-0000-0000-0000160E0000}"/>
    <cellStyle name="Numbers_Financial Model v6" xfId="3326" xr:uid="{00000000-0005-0000-0000-0000170E0000}"/>
    <cellStyle name="Œ…‹æØ‚è [0.00]_!!!GO" xfId="3327" xr:uid="{00000000-0005-0000-0000-0000180E0000}"/>
    <cellStyle name="Œ…‹æØ‚è_!!!GO" xfId="3328" xr:uid="{00000000-0005-0000-0000-0000190E0000}"/>
    <cellStyle name="oft Excel]_x000d__x000a_Comment=The open=/f lines load custom functions into the Paste Function list._x000d__x000a_Maximized=3_x000d__x000a_Basics=1_x000d__x000a_D" xfId="3329" xr:uid="{00000000-0005-0000-0000-00001A0E0000}"/>
    <cellStyle name="oft Word]_x000d__x000a_NoLongNetNames=Yes_x000d__x000a_USER-DOT-PATH=C:\MSOFFICE\WINWORD\TEMPLATE_x000d__x000a_WORKGROUP-DOT-PATH=K:\MSOFFICE\TEMPLATE\" xfId="3330" xr:uid="{00000000-0005-0000-0000-00001B0E0000}"/>
    <cellStyle name="Output 2" xfId="3331" xr:uid="{00000000-0005-0000-0000-00001C0E0000}"/>
    <cellStyle name="Output Amounts" xfId="3332" xr:uid="{00000000-0005-0000-0000-00001D0E0000}"/>
    <cellStyle name="Output Column Headings" xfId="3333" xr:uid="{00000000-0005-0000-0000-00001E0E0000}"/>
    <cellStyle name="Output Column Headings 2" xfId="3334" xr:uid="{00000000-0005-0000-0000-00001F0E0000}"/>
    <cellStyle name="Output Line Items" xfId="3335" xr:uid="{00000000-0005-0000-0000-0000200E0000}"/>
    <cellStyle name="OUTPUT LINE ITEMS 2" xfId="3336" xr:uid="{00000000-0005-0000-0000-0000210E0000}"/>
    <cellStyle name="Output Report Heading" xfId="3337" xr:uid="{00000000-0005-0000-0000-0000220E0000}"/>
    <cellStyle name="Output Report Heading 2" xfId="3338" xr:uid="{00000000-0005-0000-0000-0000230E0000}"/>
    <cellStyle name="Output Report Title" xfId="3339" xr:uid="{00000000-0005-0000-0000-0000240E0000}"/>
    <cellStyle name="Output Report Title 2" xfId="3340" xr:uid="{00000000-0005-0000-0000-0000250E0000}"/>
    <cellStyle name="Overwrite" xfId="3341" xr:uid="{00000000-0005-0000-0000-0000260E0000}"/>
    <cellStyle name="Page Number" xfId="3342" xr:uid="{00000000-0005-0000-0000-0000270E0000}"/>
    <cellStyle name="PartnerONLYModelFontColor" xfId="3343" xr:uid="{00000000-0005-0000-0000-0000280E0000}"/>
    <cellStyle name="pb_table_format_highlight" xfId="3344" xr:uid="{00000000-0005-0000-0000-0000290E0000}"/>
    <cellStyle name="PBA_master" xfId="3345" xr:uid="{00000000-0005-0000-0000-00002A0E0000}"/>
    <cellStyle name="PBA-sub" xfId="3346" xr:uid="{00000000-0005-0000-0000-00002B0E0000}"/>
    <cellStyle name="per.style" xfId="3347" xr:uid="{00000000-0005-0000-0000-00002C0E0000}"/>
    <cellStyle name="per.style 2" xfId="3348" xr:uid="{00000000-0005-0000-0000-00002D0E0000}"/>
    <cellStyle name="per.style 3" xfId="3349" xr:uid="{00000000-0005-0000-0000-00002E0E0000}"/>
    <cellStyle name="per.style 4" xfId="3350" xr:uid="{00000000-0005-0000-0000-00002F0E0000}"/>
    <cellStyle name="per.style 5" xfId="3351" xr:uid="{00000000-0005-0000-0000-0000300E0000}"/>
    <cellStyle name="per.style 6" xfId="3352" xr:uid="{00000000-0005-0000-0000-0000310E0000}"/>
    <cellStyle name="per.style 7" xfId="3353" xr:uid="{00000000-0005-0000-0000-0000320E0000}"/>
    <cellStyle name="per.style 8" xfId="3354" xr:uid="{00000000-0005-0000-0000-0000330E0000}"/>
    <cellStyle name="Percen - Style1" xfId="3355" xr:uid="{00000000-0005-0000-0000-0000340E0000}"/>
    <cellStyle name="Percent" xfId="2" builtinId="5"/>
    <cellStyle name="Percent (0)" xfId="3356" xr:uid="{00000000-0005-0000-0000-0000360E0000}"/>
    <cellStyle name="percent (0) 2" xfId="3357" xr:uid="{00000000-0005-0000-0000-0000370E0000}"/>
    <cellStyle name="percent (0) 3" xfId="3358" xr:uid="{00000000-0005-0000-0000-0000380E0000}"/>
    <cellStyle name="percent (0) 4" xfId="3359" xr:uid="{00000000-0005-0000-0000-0000390E0000}"/>
    <cellStyle name="Percent (00)" xfId="3360" xr:uid="{00000000-0005-0000-0000-00003A0E0000}"/>
    <cellStyle name="percent (1)" xfId="3361" xr:uid="{00000000-0005-0000-0000-00003B0E0000}"/>
    <cellStyle name="percent (1) 10" xfId="3362" xr:uid="{00000000-0005-0000-0000-00003C0E0000}"/>
    <cellStyle name="percent (1) 11" xfId="3363" xr:uid="{00000000-0005-0000-0000-00003D0E0000}"/>
    <cellStyle name="percent (1) 12" xfId="3364" xr:uid="{00000000-0005-0000-0000-00003E0E0000}"/>
    <cellStyle name="percent (1) 13" xfId="3365" xr:uid="{00000000-0005-0000-0000-00003F0E0000}"/>
    <cellStyle name="percent (1) 14" xfId="3366" xr:uid="{00000000-0005-0000-0000-0000400E0000}"/>
    <cellStyle name="percent (1) 15" xfId="3367" xr:uid="{00000000-0005-0000-0000-0000410E0000}"/>
    <cellStyle name="percent (1) 16" xfId="3368" xr:uid="{00000000-0005-0000-0000-0000420E0000}"/>
    <cellStyle name="percent (1) 17" xfId="3369" xr:uid="{00000000-0005-0000-0000-0000430E0000}"/>
    <cellStyle name="percent (1) 18" xfId="3370" xr:uid="{00000000-0005-0000-0000-0000440E0000}"/>
    <cellStyle name="percent (1) 19" xfId="3371" xr:uid="{00000000-0005-0000-0000-0000450E0000}"/>
    <cellStyle name="percent (1) 2" xfId="3372" xr:uid="{00000000-0005-0000-0000-0000460E0000}"/>
    <cellStyle name="percent (1) 20" xfId="3373" xr:uid="{00000000-0005-0000-0000-0000470E0000}"/>
    <cellStyle name="percent (1) 21" xfId="3374" xr:uid="{00000000-0005-0000-0000-0000480E0000}"/>
    <cellStyle name="percent (1) 22" xfId="3375" xr:uid="{00000000-0005-0000-0000-0000490E0000}"/>
    <cellStyle name="percent (1) 23" xfId="3376" xr:uid="{00000000-0005-0000-0000-00004A0E0000}"/>
    <cellStyle name="percent (1) 24" xfId="3377" xr:uid="{00000000-0005-0000-0000-00004B0E0000}"/>
    <cellStyle name="percent (1) 25" xfId="3378" xr:uid="{00000000-0005-0000-0000-00004C0E0000}"/>
    <cellStyle name="percent (1) 26" xfId="3379" xr:uid="{00000000-0005-0000-0000-00004D0E0000}"/>
    <cellStyle name="percent (1) 27" xfId="3380" xr:uid="{00000000-0005-0000-0000-00004E0E0000}"/>
    <cellStyle name="percent (1) 28" xfId="3381" xr:uid="{00000000-0005-0000-0000-00004F0E0000}"/>
    <cellStyle name="percent (1) 29" xfId="3382" xr:uid="{00000000-0005-0000-0000-0000500E0000}"/>
    <cellStyle name="percent (1) 3" xfId="3383" xr:uid="{00000000-0005-0000-0000-0000510E0000}"/>
    <cellStyle name="percent (1) 30" xfId="3384" xr:uid="{00000000-0005-0000-0000-0000520E0000}"/>
    <cellStyle name="percent (1) 4" xfId="3385" xr:uid="{00000000-0005-0000-0000-0000530E0000}"/>
    <cellStyle name="percent (1) 5" xfId="3386" xr:uid="{00000000-0005-0000-0000-0000540E0000}"/>
    <cellStyle name="percent (1) 6" xfId="3387" xr:uid="{00000000-0005-0000-0000-0000550E0000}"/>
    <cellStyle name="percent (1) 7" xfId="3388" xr:uid="{00000000-0005-0000-0000-0000560E0000}"/>
    <cellStyle name="percent (1) 8" xfId="3389" xr:uid="{00000000-0005-0000-0000-0000570E0000}"/>
    <cellStyle name="percent (1) 9" xfId="3390" xr:uid="{00000000-0005-0000-0000-0000580E0000}"/>
    <cellStyle name="percent (2)" xfId="3391" xr:uid="{00000000-0005-0000-0000-0000590E0000}"/>
    <cellStyle name="percent (2) 2" xfId="3392" xr:uid="{00000000-0005-0000-0000-00005A0E0000}"/>
    <cellStyle name="percent (2) 3" xfId="3393" xr:uid="{00000000-0005-0000-0000-00005B0E0000}"/>
    <cellStyle name="percent (2) 4" xfId="3394" xr:uid="{00000000-0005-0000-0000-00005C0E0000}"/>
    <cellStyle name="percent (3)" xfId="3395" xr:uid="{00000000-0005-0000-0000-00005D0E0000}"/>
    <cellStyle name="percent (3) 2" xfId="3396" xr:uid="{00000000-0005-0000-0000-00005E0E0000}"/>
    <cellStyle name="percent (3) 3" xfId="3397" xr:uid="{00000000-0005-0000-0000-00005F0E0000}"/>
    <cellStyle name="percent (3) 4" xfId="3398" xr:uid="{00000000-0005-0000-0000-0000600E0000}"/>
    <cellStyle name="Percent [0]" xfId="3399" xr:uid="{00000000-0005-0000-0000-0000610E0000}"/>
    <cellStyle name="Percent [0] 10" xfId="3400" xr:uid="{00000000-0005-0000-0000-0000620E0000}"/>
    <cellStyle name="Percent [0] 11" xfId="3401" xr:uid="{00000000-0005-0000-0000-0000630E0000}"/>
    <cellStyle name="Percent [0] 2" xfId="3402" xr:uid="{00000000-0005-0000-0000-0000640E0000}"/>
    <cellStyle name="Percent [0] 3" xfId="3403" xr:uid="{00000000-0005-0000-0000-0000650E0000}"/>
    <cellStyle name="Percent [0] 4" xfId="3404" xr:uid="{00000000-0005-0000-0000-0000660E0000}"/>
    <cellStyle name="Percent [0] 5" xfId="3405" xr:uid="{00000000-0005-0000-0000-0000670E0000}"/>
    <cellStyle name="Percent [0] 6" xfId="3406" xr:uid="{00000000-0005-0000-0000-0000680E0000}"/>
    <cellStyle name="Percent [0] 7" xfId="3407" xr:uid="{00000000-0005-0000-0000-0000690E0000}"/>
    <cellStyle name="Percent [0] 8" xfId="3408" xr:uid="{00000000-0005-0000-0000-00006A0E0000}"/>
    <cellStyle name="Percent [0] 9" xfId="3409" xr:uid="{00000000-0005-0000-0000-00006B0E0000}"/>
    <cellStyle name="Percent [0] Ital" xfId="3410" xr:uid="{00000000-0005-0000-0000-00006C0E0000}"/>
    <cellStyle name="Percent [0]_0707_CISCO_FY 08 PLAN MODEL_WEBEX_V3A_071607_CHQ PLNG" xfId="3411" xr:uid="{00000000-0005-0000-0000-00006D0E0000}"/>
    <cellStyle name="Percent [00]" xfId="3412" xr:uid="{00000000-0005-0000-0000-00006E0E0000}"/>
    <cellStyle name="Percent [00] 10" xfId="3413" xr:uid="{00000000-0005-0000-0000-00006F0E0000}"/>
    <cellStyle name="Percent [00] 11" xfId="3414" xr:uid="{00000000-0005-0000-0000-0000700E0000}"/>
    <cellStyle name="Percent [00] 2" xfId="3415" xr:uid="{00000000-0005-0000-0000-0000710E0000}"/>
    <cellStyle name="Percent [00] 3" xfId="3416" xr:uid="{00000000-0005-0000-0000-0000720E0000}"/>
    <cellStyle name="Percent [00] 4" xfId="3417" xr:uid="{00000000-0005-0000-0000-0000730E0000}"/>
    <cellStyle name="Percent [00] 5" xfId="3418" xr:uid="{00000000-0005-0000-0000-0000740E0000}"/>
    <cellStyle name="Percent [00] 6" xfId="3419" xr:uid="{00000000-0005-0000-0000-0000750E0000}"/>
    <cellStyle name="Percent [00] 7" xfId="3420" xr:uid="{00000000-0005-0000-0000-0000760E0000}"/>
    <cellStyle name="Percent [00] 8" xfId="3421" xr:uid="{00000000-0005-0000-0000-0000770E0000}"/>
    <cellStyle name="Percent [00] 9" xfId="3422" xr:uid="{00000000-0005-0000-0000-0000780E0000}"/>
    <cellStyle name="Percent [1]" xfId="3423" xr:uid="{00000000-0005-0000-0000-0000790E0000}"/>
    <cellStyle name="Percent [2]" xfId="3424" xr:uid="{00000000-0005-0000-0000-00007A0E0000}"/>
    <cellStyle name="Percent [2] 2" xfId="3425" xr:uid="{00000000-0005-0000-0000-00007B0E0000}"/>
    <cellStyle name="Percent [2] 2 2" xfId="3426" xr:uid="{00000000-0005-0000-0000-00007C0E0000}"/>
    <cellStyle name="Percent [2] 2 3" xfId="3427" xr:uid="{00000000-0005-0000-0000-00007D0E0000}"/>
    <cellStyle name="Percent [2] 2 4" xfId="3428" xr:uid="{00000000-0005-0000-0000-00007E0E0000}"/>
    <cellStyle name="Percent [2] 3" xfId="3429" xr:uid="{00000000-0005-0000-0000-00007F0E0000}"/>
    <cellStyle name="Percent [2] 3 2" xfId="3430" xr:uid="{00000000-0005-0000-0000-0000800E0000}"/>
    <cellStyle name="Percent [2] 3 3" xfId="3431" xr:uid="{00000000-0005-0000-0000-0000810E0000}"/>
    <cellStyle name="Percent [2] 3 4" xfId="3432" xr:uid="{00000000-0005-0000-0000-0000820E0000}"/>
    <cellStyle name="Percent [2] 4" xfId="3433" xr:uid="{00000000-0005-0000-0000-0000830E0000}"/>
    <cellStyle name="Percent [2] 4 2" xfId="3434" xr:uid="{00000000-0005-0000-0000-0000840E0000}"/>
    <cellStyle name="Percent [2] 4 3" xfId="3435" xr:uid="{00000000-0005-0000-0000-0000850E0000}"/>
    <cellStyle name="Percent [2] 4 4" xfId="3436" xr:uid="{00000000-0005-0000-0000-0000860E0000}"/>
    <cellStyle name="Percent [2] 5" xfId="3437" xr:uid="{00000000-0005-0000-0000-0000870E0000}"/>
    <cellStyle name="Percent [2] 6" xfId="3438" xr:uid="{00000000-0005-0000-0000-0000880E0000}"/>
    <cellStyle name="Percent [2] 7" xfId="3439" xr:uid="{00000000-0005-0000-0000-0000890E0000}"/>
    <cellStyle name="Percent [2] 8" xfId="3440" xr:uid="{00000000-0005-0000-0000-00008A0E0000}"/>
    <cellStyle name="Percent- 1 decimal" xfId="3441" xr:uid="{00000000-0005-0000-0000-00008B0E0000}"/>
    <cellStyle name="Percent- 1 decimal 2" xfId="3442" xr:uid="{00000000-0005-0000-0000-00008C0E0000}"/>
    <cellStyle name="Percent- 1 decimal 2 2" xfId="3443" xr:uid="{00000000-0005-0000-0000-00008D0E0000}"/>
    <cellStyle name="Percent- 1 decimal 2 3" xfId="3444" xr:uid="{00000000-0005-0000-0000-00008E0E0000}"/>
    <cellStyle name="Percent- 1 decimal 2 4" xfId="3445" xr:uid="{00000000-0005-0000-0000-00008F0E0000}"/>
    <cellStyle name="Percent- 1 decimal 3" xfId="3446" xr:uid="{00000000-0005-0000-0000-0000900E0000}"/>
    <cellStyle name="Percent- 1 decimal 3 2" xfId="3447" xr:uid="{00000000-0005-0000-0000-0000910E0000}"/>
    <cellStyle name="Percent- 1 decimal 3 3" xfId="3448" xr:uid="{00000000-0005-0000-0000-0000920E0000}"/>
    <cellStyle name="Percent- 1 decimal 3 4" xfId="3449" xr:uid="{00000000-0005-0000-0000-0000930E0000}"/>
    <cellStyle name="Percent- 1 decimal 4" xfId="3450" xr:uid="{00000000-0005-0000-0000-0000940E0000}"/>
    <cellStyle name="Percent- 1 decimal 4 2" xfId="3451" xr:uid="{00000000-0005-0000-0000-0000950E0000}"/>
    <cellStyle name="Percent- 1 decimal 4 3" xfId="3452" xr:uid="{00000000-0005-0000-0000-0000960E0000}"/>
    <cellStyle name="Percent- 1 decimal 4 4" xfId="3453" xr:uid="{00000000-0005-0000-0000-0000970E0000}"/>
    <cellStyle name="Percent- 1 decimal 5" xfId="3454" xr:uid="{00000000-0005-0000-0000-0000980E0000}"/>
    <cellStyle name="Percent- 1 decimal 6" xfId="3455" xr:uid="{00000000-0005-0000-0000-0000990E0000}"/>
    <cellStyle name="Percent- 1 decimal 7" xfId="3456" xr:uid="{00000000-0005-0000-0000-00009A0E0000}"/>
    <cellStyle name="Percent- 1 decimal 8" xfId="3457" xr:uid="{00000000-0005-0000-0000-00009B0E0000}"/>
    <cellStyle name="Percent 10" xfId="3458" xr:uid="{00000000-0005-0000-0000-00009C0E0000}"/>
    <cellStyle name="Percent 11" xfId="3459" xr:uid="{00000000-0005-0000-0000-00009D0E0000}"/>
    <cellStyle name="Percent 12" xfId="3460" xr:uid="{00000000-0005-0000-0000-00009E0E0000}"/>
    <cellStyle name="Percent 13" xfId="3461" xr:uid="{00000000-0005-0000-0000-00009F0E0000}"/>
    <cellStyle name="Percent 14" xfId="3462" xr:uid="{00000000-0005-0000-0000-0000A00E0000}"/>
    <cellStyle name="Percent 15" xfId="3463" xr:uid="{00000000-0005-0000-0000-0000A10E0000}"/>
    <cellStyle name="Percent 16" xfId="3464" xr:uid="{00000000-0005-0000-0000-0000A20E0000}"/>
    <cellStyle name="Percent 17" xfId="3465" xr:uid="{00000000-0005-0000-0000-0000A30E0000}"/>
    <cellStyle name="Percent 18" xfId="3466" xr:uid="{00000000-0005-0000-0000-0000A40E0000}"/>
    <cellStyle name="Percent 19" xfId="3467" xr:uid="{00000000-0005-0000-0000-0000A50E0000}"/>
    <cellStyle name="Percent 2" xfId="3468" xr:uid="{00000000-0005-0000-0000-0000A60E0000}"/>
    <cellStyle name="Percent 2 2" xfId="3469" xr:uid="{00000000-0005-0000-0000-0000A70E0000}"/>
    <cellStyle name="Percent 2 2 2" xfId="3470" xr:uid="{00000000-0005-0000-0000-0000A80E0000}"/>
    <cellStyle name="Percent 2 2 2 2" xfId="3471" xr:uid="{00000000-0005-0000-0000-0000A90E0000}"/>
    <cellStyle name="Percent 2 2 3" xfId="3472" xr:uid="{00000000-0005-0000-0000-0000AA0E0000}"/>
    <cellStyle name="Percent 2 2 4" xfId="3473" xr:uid="{00000000-0005-0000-0000-0000AB0E0000}"/>
    <cellStyle name="Percent 2 3" xfId="3474" xr:uid="{00000000-0005-0000-0000-0000AC0E0000}"/>
    <cellStyle name="Percent 2 4" xfId="3475" xr:uid="{00000000-0005-0000-0000-0000AD0E0000}"/>
    <cellStyle name="Percent 2 5" xfId="3476" xr:uid="{00000000-0005-0000-0000-0000AE0E0000}"/>
    <cellStyle name="Percent 2 6" xfId="3477" xr:uid="{00000000-0005-0000-0000-0000AF0E0000}"/>
    <cellStyle name="Percent 2 7" xfId="3478" xr:uid="{00000000-0005-0000-0000-0000B00E0000}"/>
    <cellStyle name="Percent 2 8" xfId="3479" xr:uid="{00000000-0005-0000-0000-0000B10E0000}"/>
    <cellStyle name="Percent 20" xfId="3480" xr:uid="{00000000-0005-0000-0000-0000B20E0000}"/>
    <cellStyle name="Percent 21" xfId="3481" xr:uid="{00000000-0005-0000-0000-0000B30E0000}"/>
    <cellStyle name="Percent 22" xfId="3482" xr:uid="{00000000-0005-0000-0000-0000B40E0000}"/>
    <cellStyle name="Percent 23" xfId="3483" xr:uid="{00000000-0005-0000-0000-0000B50E0000}"/>
    <cellStyle name="Percent 24" xfId="3484" xr:uid="{00000000-0005-0000-0000-0000B60E0000}"/>
    <cellStyle name="Percent 25" xfId="3485" xr:uid="{00000000-0005-0000-0000-0000B70E0000}"/>
    <cellStyle name="Percent 26" xfId="3486" xr:uid="{00000000-0005-0000-0000-0000B80E0000}"/>
    <cellStyle name="Percent 27" xfId="3487" xr:uid="{00000000-0005-0000-0000-0000B90E0000}"/>
    <cellStyle name="Percent 28" xfId="3488" xr:uid="{00000000-0005-0000-0000-0000BA0E0000}"/>
    <cellStyle name="Percent 29" xfId="4336" xr:uid="{00000000-0005-0000-0000-0000BB0E0000}"/>
    <cellStyle name="Percent 3" xfId="3489" xr:uid="{00000000-0005-0000-0000-0000BC0E0000}"/>
    <cellStyle name="Percent 3 2" xfId="3490" xr:uid="{00000000-0005-0000-0000-0000BD0E0000}"/>
    <cellStyle name="Percent 3 3" xfId="3491" xr:uid="{00000000-0005-0000-0000-0000BE0E0000}"/>
    <cellStyle name="Percent 3 4" xfId="3492" xr:uid="{00000000-0005-0000-0000-0000BF0E0000}"/>
    <cellStyle name="Percent 30" xfId="4342" xr:uid="{00000000-0005-0000-0000-0000C00E0000}"/>
    <cellStyle name="Percent 31" xfId="4346" xr:uid="{00000000-0005-0000-0000-0000C10E0000}"/>
    <cellStyle name="Percent 4" xfId="3493" xr:uid="{00000000-0005-0000-0000-0000C20E0000}"/>
    <cellStyle name="Percent 4 2" xfId="3494" xr:uid="{00000000-0005-0000-0000-0000C30E0000}"/>
    <cellStyle name="Percent 5" xfId="3495" xr:uid="{00000000-0005-0000-0000-0000C40E0000}"/>
    <cellStyle name="Percent 6" xfId="3496" xr:uid="{00000000-0005-0000-0000-0000C50E0000}"/>
    <cellStyle name="Percent 6 2" xfId="3497" xr:uid="{00000000-0005-0000-0000-0000C60E0000}"/>
    <cellStyle name="Percent 6 2 2" xfId="3498" xr:uid="{00000000-0005-0000-0000-0000C70E0000}"/>
    <cellStyle name="Percent 6 3" xfId="3499" xr:uid="{00000000-0005-0000-0000-0000C80E0000}"/>
    <cellStyle name="Percent 6 4" xfId="3500" xr:uid="{00000000-0005-0000-0000-0000C90E0000}"/>
    <cellStyle name="Percent 7" xfId="3501" xr:uid="{00000000-0005-0000-0000-0000CA0E0000}"/>
    <cellStyle name="Percent 7 2" xfId="3502" xr:uid="{00000000-0005-0000-0000-0000CB0E0000}"/>
    <cellStyle name="Percent 8" xfId="3503" xr:uid="{00000000-0005-0000-0000-0000CC0E0000}"/>
    <cellStyle name="Percent 9" xfId="3504" xr:uid="{00000000-0005-0000-0000-0000CD0E0000}"/>
    <cellStyle name="Percent1" xfId="3505" xr:uid="{00000000-0005-0000-0000-0000CE0E0000}"/>
    <cellStyle name="Percentage" xfId="3506" xr:uid="{00000000-0005-0000-0000-0000CF0E0000}"/>
    <cellStyle name="PercentSales" xfId="3507" xr:uid="{00000000-0005-0000-0000-0000D00E0000}"/>
    <cellStyle name="­pºâ¤è¦¡" xfId="3508" xr:uid="{00000000-0005-0000-0000-0000D10E0000}"/>
    <cellStyle name="PrePop Currency (0)" xfId="3509" xr:uid="{00000000-0005-0000-0000-0000D20E0000}"/>
    <cellStyle name="PrePop Currency (0) 10" xfId="3510" xr:uid="{00000000-0005-0000-0000-0000D30E0000}"/>
    <cellStyle name="PrePop Currency (0) 11" xfId="3511" xr:uid="{00000000-0005-0000-0000-0000D40E0000}"/>
    <cellStyle name="PrePop Currency (0) 2" xfId="3512" xr:uid="{00000000-0005-0000-0000-0000D50E0000}"/>
    <cellStyle name="PrePop Currency (0) 3" xfId="3513" xr:uid="{00000000-0005-0000-0000-0000D60E0000}"/>
    <cellStyle name="PrePop Currency (0) 4" xfId="3514" xr:uid="{00000000-0005-0000-0000-0000D70E0000}"/>
    <cellStyle name="PrePop Currency (0) 5" xfId="3515" xr:uid="{00000000-0005-0000-0000-0000D80E0000}"/>
    <cellStyle name="PrePop Currency (0) 6" xfId="3516" xr:uid="{00000000-0005-0000-0000-0000D90E0000}"/>
    <cellStyle name="PrePop Currency (0) 7" xfId="3517" xr:uid="{00000000-0005-0000-0000-0000DA0E0000}"/>
    <cellStyle name="PrePop Currency (0) 8" xfId="3518" xr:uid="{00000000-0005-0000-0000-0000DB0E0000}"/>
    <cellStyle name="PrePop Currency (0) 9" xfId="3519" xr:uid="{00000000-0005-0000-0000-0000DC0E0000}"/>
    <cellStyle name="PrePop Currency (2)" xfId="3520" xr:uid="{00000000-0005-0000-0000-0000DD0E0000}"/>
    <cellStyle name="PrePop Currency (2) 10" xfId="3521" xr:uid="{00000000-0005-0000-0000-0000DE0E0000}"/>
    <cellStyle name="PrePop Currency (2) 11" xfId="3522" xr:uid="{00000000-0005-0000-0000-0000DF0E0000}"/>
    <cellStyle name="PrePop Currency (2) 2" xfId="3523" xr:uid="{00000000-0005-0000-0000-0000E00E0000}"/>
    <cellStyle name="PrePop Currency (2) 3" xfId="3524" xr:uid="{00000000-0005-0000-0000-0000E10E0000}"/>
    <cellStyle name="PrePop Currency (2) 4" xfId="3525" xr:uid="{00000000-0005-0000-0000-0000E20E0000}"/>
    <cellStyle name="PrePop Currency (2) 5" xfId="3526" xr:uid="{00000000-0005-0000-0000-0000E30E0000}"/>
    <cellStyle name="PrePop Currency (2) 6" xfId="3527" xr:uid="{00000000-0005-0000-0000-0000E40E0000}"/>
    <cellStyle name="PrePop Currency (2) 7" xfId="3528" xr:uid="{00000000-0005-0000-0000-0000E50E0000}"/>
    <cellStyle name="PrePop Currency (2) 8" xfId="3529" xr:uid="{00000000-0005-0000-0000-0000E60E0000}"/>
    <cellStyle name="PrePop Currency (2) 9" xfId="3530" xr:uid="{00000000-0005-0000-0000-0000E70E0000}"/>
    <cellStyle name="PrePop Units (0)" xfId="3531" xr:uid="{00000000-0005-0000-0000-0000E80E0000}"/>
    <cellStyle name="PrePop Units (0) 10" xfId="3532" xr:uid="{00000000-0005-0000-0000-0000E90E0000}"/>
    <cellStyle name="PrePop Units (0) 11" xfId="3533" xr:uid="{00000000-0005-0000-0000-0000EA0E0000}"/>
    <cellStyle name="PrePop Units (0) 2" xfId="3534" xr:uid="{00000000-0005-0000-0000-0000EB0E0000}"/>
    <cellStyle name="PrePop Units (0) 3" xfId="3535" xr:uid="{00000000-0005-0000-0000-0000EC0E0000}"/>
    <cellStyle name="PrePop Units (0) 4" xfId="3536" xr:uid="{00000000-0005-0000-0000-0000ED0E0000}"/>
    <cellStyle name="PrePop Units (0) 5" xfId="3537" xr:uid="{00000000-0005-0000-0000-0000EE0E0000}"/>
    <cellStyle name="PrePop Units (0) 6" xfId="3538" xr:uid="{00000000-0005-0000-0000-0000EF0E0000}"/>
    <cellStyle name="PrePop Units (0) 7" xfId="3539" xr:uid="{00000000-0005-0000-0000-0000F00E0000}"/>
    <cellStyle name="PrePop Units (0) 8" xfId="3540" xr:uid="{00000000-0005-0000-0000-0000F10E0000}"/>
    <cellStyle name="PrePop Units (0) 9" xfId="3541" xr:uid="{00000000-0005-0000-0000-0000F20E0000}"/>
    <cellStyle name="PrePop Units (1)" xfId="3542" xr:uid="{00000000-0005-0000-0000-0000F30E0000}"/>
    <cellStyle name="PrePop Units (1) 10" xfId="3543" xr:uid="{00000000-0005-0000-0000-0000F40E0000}"/>
    <cellStyle name="PrePop Units (1) 11" xfId="3544" xr:uid="{00000000-0005-0000-0000-0000F50E0000}"/>
    <cellStyle name="PrePop Units (1) 2" xfId="3545" xr:uid="{00000000-0005-0000-0000-0000F60E0000}"/>
    <cellStyle name="PrePop Units (1) 3" xfId="3546" xr:uid="{00000000-0005-0000-0000-0000F70E0000}"/>
    <cellStyle name="PrePop Units (1) 4" xfId="3547" xr:uid="{00000000-0005-0000-0000-0000F80E0000}"/>
    <cellStyle name="PrePop Units (1) 5" xfId="3548" xr:uid="{00000000-0005-0000-0000-0000F90E0000}"/>
    <cellStyle name="PrePop Units (1) 6" xfId="3549" xr:uid="{00000000-0005-0000-0000-0000FA0E0000}"/>
    <cellStyle name="PrePop Units (1) 7" xfId="3550" xr:uid="{00000000-0005-0000-0000-0000FB0E0000}"/>
    <cellStyle name="PrePop Units (1) 8" xfId="3551" xr:uid="{00000000-0005-0000-0000-0000FC0E0000}"/>
    <cellStyle name="PrePop Units (1) 9" xfId="3552" xr:uid="{00000000-0005-0000-0000-0000FD0E0000}"/>
    <cellStyle name="PrePop Units (2)" xfId="3553" xr:uid="{00000000-0005-0000-0000-0000FE0E0000}"/>
    <cellStyle name="PrePop Units (2) 10" xfId="3554" xr:uid="{00000000-0005-0000-0000-0000FF0E0000}"/>
    <cellStyle name="PrePop Units (2) 11" xfId="3555" xr:uid="{00000000-0005-0000-0000-0000000F0000}"/>
    <cellStyle name="PrePop Units (2) 2" xfId="3556" xr:uid="{00000000-0005-0000-0000-0000010F0000}"/>
    <cellStyle name="PrePop Units (2) 3" xfId="3557" xr:uid="{00000000-0005-0000-0000-0000020F0000}"/>
    <cellStyle name="PrePop Units (2) 4" xfId="3558" xr:uid="{00000000-0005-0000-0000-0000030F0000}"/>
    <cellStyle name="PrePop Units (2) 5" xfId="3559" xr:uid="{00000000-0005-0000-0000-0000040F0000}"/>
    <cellStyle name="PrePop Units (2) 6" xfId="3560" xr:uid="{00000000-0005-0000-0000-0000050F0000}"/>
    <cellStyle name="PrePop Units (2) 7" xfId="3561" xr:uid="{00000000-0005-0000-0000-0000060F0000}"/>
    <cellStyle name="PrePop Units (2) 8" xfId="3562" xr:uid="{00000000-0005-0000-0000-0000070F0000}"/>
    <cellStyle name="PrePop Units (2) 9" xfId="3563" xr:uid="{00000000-0005-0000-0000-0000080F0000}"/>
    <cellStyle name="Price" xfId="3564" xr:uid="{00000000-0005-0000-0000-0000090F0000}"/>
    <cellStyle name="Price 2" xfId="3565" xr:uid="{00000000-0005-0000-0000-00000A0F0000}"/>
    <cellStyle name="pricing" xfId="3566" xr:uid="{00000000-0005-0000-0000-00000B0F0000}"/>
    <cellStyle name="pricing 10" xfId="3567" xr:uid="{00000000-0005-0000-0000-00000C0F0000}"/>
    <cellStyle name="pricing 11" xfId="3568" xr:uid="{00000000-0005-0000-0000-00000D0F0000}"/>
    <cellStyle name="pricing 2" xfId="3569" xr:uid="{00000000-0005-0000-0000-00000E0F0000}"/>
    <cellStyle name="pricing 3" xfId="3570" xr:uid="{00000000-0005-0000-0000-00000F0F0000}"/>
    <cellStyle name="pricing 4" xfId="3571" xr:uid="{00000000-0005-0000-0000-0000100F0000}"/>
    <cellStyle name="pricing 5" xfId="3572" xr:uid="{00000000-0005-0000-0000-0000110F0000}"/>
    <cellStyle name="pricing 6" xfId="3573" xr:uid="{00000000-0005-0000-0000-0000120F0000}"/>
    <cellStyle name="pricing 7" xfId="3574" xr:uid="{00000000-0005-0000-0000-0000130F0000}"/>
    <cellStyle name="pricing 8" xfId="3575" xr:uid="{00000000-0005-0000-0000-0000140F0000}"/>
    <cellStyle name="pricing 9" xfId="3576" xr:uid="{00000000-0005-0000-0000-0000150F0000}"/>
    <cellStyle name="PSChar" xfId="3577" xr:uid="{00000000-0005-0000-0000-0000160F0000}"/>
    <cellStyle name="PSChar 2" xfId="3578" xr:uid="{00000000-0005-0000-0000-0000170F0000}"/>
    <cellStyle name="PSChar 2 2" xfId="3579" xr:uid="{00000000-0005-0000-0000-0000180F0000}"/>
    <cellStyle name="PSChar 2 3" xfId="3580" xr:uid="{00000000-0005-0000-0000-0000190F0000}"/>
    <cellStyle name="PSChar 2 4" xfId="3581" xr:uid="{00000000-0005-0000-0000-00001A0F0000}"/>
    <cellStyle name="PSChar 3" xfId="3582" xr:uid="{00000000-0005-0000-0000-00001B0F0000}"/>
    <cellStyle name="PSChar 3 2" xfId="3583" xr:uid="{00000000-0005-0000-0000-00001C0F0000}"/>
    <cellStyle name="PSChar 3 3" xfId="3584" xr:uid="{00000000-0005-0000-0000-00001D0F0000}"/>
    <cellStyle name="PSChar 3 4" xfId="3585" xr:uid="{00000000-0005-0000-0000-00001E0F0000}"/>
    <cellStyle name="PSChar 4" xfId="3586" xr:uid="{00000000-0005-0000-0000-00001F0F0000}"/>
    <cellStyle name="PSChar 4 2" xfId="3587" xr:uid="{00000000-0005-0000-0000-0000200F0000}"/>
    <cellStyle name="PSChar 4 3" xfId="3588" xr:uid="{00000000-0005-0000-0000-0000210F0000}"/>
    <cellStyle name="PSChar 4 4" xfId="3589" xr:uid="{00000000-0005-0000-0000-0000220F0000}"/>
    <cellStyle name="PSChar 5" xfId="3590" xr:uid="{00000000-0005-0000-0000-0000230F0000}"/>
    <cellStyle name="PSChar 6" xfId="3591" xr:uid="{00000000-0005-0000-0000-0000240F0000}"/>
    <cellStyle name="PSChar 7" xfId="3592" xr:uid="{00000000-0005-0000-0000-0000250F0000}"/>
    <cellStyle name="PSChar 8" xfId="3593" xr:uid="{00000000-0005-0000-0000-0000260F0000}"/>
    <cellStyle name="PSDate" xfId="3594" xr:uid="{00000000-0005-0000-0000-0000270F0000}"/>
    <cellStyle name="PSDate 2" xfId="3595" xr:uid="{00000000-0005-0000-0000-0000280F0000}"/>
    <cellStyle name="PSDate 2 2" xfId="3596" xr:uid="{00000000-0005-0000-0000-0000290F0000}"/>
    <cellStyle name="PSDate 2 3" xfId="3597" xr:uid="{00000000-0005-0000-0000-00002A0F0000}"/>
    <cellStyle name="PSDate 2 4" xfId="3598" xr:uid="{00000000-0005-0000-0000-00002B0F0000}"/>
    <cellStyle name="PSDate 3" xfId="3599" xr:uid="{00000000-0005-0000-0000-00002C0F0000}"/>
    <cellStyle name="PSDate 3 2" xfId="3600" xr:uid="{00000000-0005-0000-0000-00002D0F0000}"/>
    <cellStyle name="PSDate 3 3" xfId="3601" xr:uid="{00000000-0005-0000-0000-00002E0F0000}"/>
    <cellStyle name="PSDate 3 4" xfId="3602" xr:uid="{00000000-0005-0000-0000-00002F0F0000}"/>
    <cellStyle name="PSDate 4" xfId="3603" xr:uid="{00000000-0005-0000-0000-0000300F0000}"/>
    <cellStyle name="PSDate 4 2" xfId="3604" xr:uid="{00000000-0005-0000-0000-0000310F0000}"/>
    <cellStyle name="PSDate 4 3" xfId="3605" xr:uid="{00000000-0005-0000-0000-0000320F0000}"/>
    <cellStyle name="PSDate 4 4" xfId="3606" xr:uid="{00000000-0005-0000-0000-0000330F0000}"/>
    <cellStyle name="PSDate 5" xfId="3607" xr:uid="{00000000-0005-0000-0000-0000340F0000}"/>
    <cellStyle name="PSDate 6" xfId="3608" xr:uid="{00000000-0005-0000-0000-0000350F0000}"/>
    <cellStyle name="PSDate 7" xfId="3609" xr:uid="{00000000-0005-0000-0000-0000360F0000}"/>
    <cellStyle name="PSDate 8" xfId="3610" xr:uid="{00000000-0005-0000-0000-0000370F0000}"/>
    <cellStyle name="PSDec" xfId="3611" xr:uid="{00000000-0005-0000-0000-0000380F0000}"/>
    <cellStyle name="PSDec 2" xfId="3612" xr:uid="{00000000-0005-0000-0000-0000390F0000}"/>
    <cellStyle name="PSDec 2 2" xfId="3613" xr:uid="{00000000-0005-0000-0000-00003A0F0000}"/>
    <cellStyle name="PSDec 2 3" xfId="3614" xr:uid="{00000000-0005-0000-0000-00003B0F0000}"/>
    <cellStyle name="PSDec 2 4" xfId="3615" xr:uid="{00000000-0005-0000-0000-00003C0F0000}"/>
    <cellStyle name="PSDec 3" xfId="3616" xr:uid="{00000000-0005-0000-0000-00003D0F0000}"/>
    <cellStyle name="PSDec 3 2" xfId="3617" xr:uid="{00000000-0005-0000-0000-00003E0F0000}"/>
    <cellStyle name="PSDec 3 3" xfId="3618" xr:uid="{00000000-0005-0000-0000-00003F0F0000}"/>
    <cellStyle name="PSDec 3 4" xfId="3619" xr:uid="{00000000-0005-0000-0000-0000400F0000}"/>
    <cellStyle name="PSDec 4" xfId="3620" xr:uid="{00000000-0005-0000-0000-0000410F0000}"/>
    <cellStyle name="PSDec 4 2" xfId="3621" xr:uid="{00000000-0005-0000-0000-0000420F0000}"/>
    <cellStyle name="PSDec 4 3" xfId="3622" xr:uid="{00000000-0005-0000-0000-0000430F0000}"/>
    <cellStyle name="PSDec 4 4" xfId="3623" xr:uid="{00000000-0005-0000-0000-0000440F0000}"/>
    <cellStyle name="PSDec 5" xfId="3624" xr:uid="{00000000-0005-0000-0000-0000450F0000}"/>
    <cellStyle name="PSDec 6" xfId="3625" xr:uid="{00000000-0005-0000-0000-0000460F0000}"/>
    <cellStyle name="PSDec 7" xfId="3626" xr:uid="{00000000-0005-0000-0000-0000470F0000}"/>
    <cellStyle name="PSDec 8" xfId="3627" xr:uid="{00000000-0005-0000-0000-0000480F0000}"/>
    <cellStyle name="PSHeading" xfId="3628" xr:uid="{00000000-0005-0000-0000-0000490F0000}"/>
    <cellStyle name="PSHeading 2" xfId="3629" xr:uid="{00000000-0005-0000-0000-00004A0F0000}"/>
    <cellStyle name="PSHeading 2 2" xfId="3630" xr:uid="{00000000-0005-0000-0000-00004B0F0000}"/>
    <cellStyle name="PSHeading 2 3" xfId="3631" xr:uid="{00000000-0005-0000-0000-00004C0F0000}"/>
    <cellStyle name="PSHeading 2 4" xfId="3632" xr:uid="{00000000-0005-0000-0000-00004D0F0000}"/>
    <cellStyle name="PSHeading 2_Top 20-IR" xfId="3633" xr:uid="{00000000-0005-0000-0000-00004E0F0000}"/>
    <cellStyle name="PSHeading 3" xfId="3634" xr:uid="{00000000-0005-0000-0000-00004F0F0000}"/>
    <cellStyle name="PSHeading 3 2" xfId="3635" xr:uid="{00000000-0005-0000-0000-0000500F0000}"/>
    <cellStyle name="PSHeading 3 3" xfId="3636" xr:uid="{00000000-0005-0000-0000-0000510F0000}"/>
    <cellStyle name="PSHeading 3 4" xfId="3637" xr:uid="{00000000-0005-0000-0000-0000520F0000}"/>
    <cellStyle name="PSHeading 3_Top 20-IR" xfId="3638" xr:uid="{00000000-0005-0000-0000-0000530F0000}"/>
    <cellStyle name="PSHeading 4" xfId="3639" xr:uid="{00000000-0005-0000-0000-0000540F0000}"/>
    <cellStyle name="PSHeading 4 2" xfId="3640" xr:uid="{00000000-0005-0000-0000-0000550F0000}"/>
    <cellStyle name="PSHeading 4 3" xfId="3641" xr:uid="{00000000-0005-0000-0000-0000560F0000}"/>
    <cellStyle name="PSHeading 4 4" xfId="3642" xr:uid="{00000000-0005-0000-0000-0000570F0000}"/>
    <cellStyle name="PSHeading 4_Top 20-IR" xfId="3643" xr:uid="{00000000-0005-0000-0000-0000580F0000}"/>
    <cellStyle name="PSHeading 5" xfId="3644" xr:uid="{00000000-0005-0000-0000-0000590F0000}"/>
    <cellStyle name="PSHeading 6" xfId="3645" xr:uid="{00000000-0005-0000-0000-00005A0F0000}"/>
    <cellStyle name="PSHeading 7" xfId="3646" xr:uid="{00000000-0005-0000-0000-00005B0F0000}"/>
    <cellStyle name="PSHeading 8" xfId="3647" xr:uid="{00000000-0005-0000-0000-00005C0F0000}"/>
    <cellStyle name="PSInt" xfId="3648" xr:uid="{00000000-0005-0000-0000-00005D0F0000}"/>
    <cellStyle name="PSInt 2" xfId="3649" xr:uid="{00000000-0005-0000-0000-00005E0F0000}"/>
    <cellStyle name="PSInt 2 2" xfId="3650" xr:uid="{00000000-0005-0000-0000-00005F0F0000}"/>
    <cellStyle name="PSInt 2 3" xfId="3651" xr:uid="{00000000-0005-0000-0000-0000600F0000}"/>
    <cellStyle name="PSInt 2 4" xfId="3652" xr:uid="{00000000-0005-0000-0000-0000610F0000}"/>
    <cellStyle name="PSInt 3" xfId="3653" xr:uid="{00000000-0005-0000-0000-0000620F0000}"/>
    <cellStyle name="PSInt 3 2" xfId="3654" xr:uid="{00000000-0005-0000-0000-0000630F0000}"/>
    <cellStyle name="PSInt 3 3" xfId="3655" xr:uid="{00000000-0005-0000-0000-0000640F0000}"/>
    <cellStyle name="PSInt 3 4" xfId="3656" xr:uid="{00000000-0005-0000-0000-0000650F0000}"/>
    <cellStyle name="PSInt 4" xfId="3657" xr:uid="{00000000-0005-0000-0000-0000660F0000}"/>
    <cellStyle name="PSInt 4 2" xfId="3658" xr:uid="{00000000-0005-0000-0000-0000670F0000}"/>
    <cellStyle name="PSInt 4 3" xfId="3659" xr:uid="{00000000-0005-0000-0000-0000680F0000}"/>
    <cellStyle name="PSInt 4 4" xfId="3660" xr:uid="{00000000-0005-0000-0000-0000690F0000}"/>
    <cellStyle name="PSInt 5" xfId="3661" xr:uid="{00000000-0005-0000-0000-00006A0F0000}"/>
    <cellStyle name="PSInt 6" xfId="3662" xr:uid="{00000000-0005-0000-0000-00006B0F0000}"/>
    <cellStyle name="PSInt 7" xfId="3663" xr:uid="{00000000-0005-0000-0000-00006C0F0000}"/>
    <cellStyle name="PSInt 8" xfId="3664" xr:uid="{00000000-0005-0000-0000-00006D0F0000}"/>
    <cellStyle name="PSSpacer" xfId="3665" xr:uid="{00000000-0005-0000-0000-00006E0F0000}"/>
    <cellStyle name="PSSpacer 2" xfId="3666" xr:uid="{00000000-0005-0000-0000-00006F0F0000}"/>
    <cellStyle name="PSSpacer 2 2" xfId="3667" xr:uid="{00000000-0005-0000-0000-0000700F0000}"/>
    <cellStyle name="PSSpacer 2 3" xfId="3668" xr:uid="{00000000-0005-0000-0000-0000710F0000}"/>
    <cellStyle name="PSSpacer 2 4" xfId="3669" xr:uid="{00000000-0005-0000-0000-0000720F0000}"/>
    <cellStyle name="PSSpacer 3" xfId="3670" xr:uid="{00000000-0005-0000-0000-0000730F0000}"/>
    <cellStyle name="PSSpacer 3 2" xfId="3671" xr:uid="{00000000-0005-0000-0000-0000740F0000}"/>
    <cellStyle name="PSSpacer 3 3" xfId="3672" xr:uid="{00000000-0005-0000-0000-0000750F0000}"/>
    <cellStyle name="PSSpacer 3 4" xfId="3673" xr:uid="{00000000-0005-0000-0000-0000760F0000}"/>
    <cellStyle name="PSSpacer 4" xfId="3674" xr:uid="{00000000-0005-0000-0000-0000770F0000}"/>
    <cellStyle name="PSSpacer 4 2" xfId="3675" xr:uid="{00000000-0005-0000-0000-0000780F0000}"/>
    <cellStyle name="PSSpacer 4 3" xfId="3676" xr:uid="{00000000-0005-0000-0000-0000790F0000}"/>
    <cellStyle name="PSSpacer 4 4" xfId="3677" xr:uid="{00000000-0005-0000-0000-00007A0F0000}"/>
    <cellStyle name="PSSpacer 5" xfId="3678" xr:uid="{00000000-0005-0000-0000-00007B0F0000}"/>
    <cellStyle name="PSSpacer 6" xfId="3679" xr:uid="{00000000-0005-0000-0000-00007C0F0000}"/>
    <cellStyle name="PSSpacer 7" xfId="3680" xr:uid="{00000000-0005-0000-0000-00007D0F0000}"/>
    <cellStyle name="PSSpacer 8" xfId="3681" xr:uid="{00000000-0005-0000-0000-00007E0F0000}"/>
    <cellStyle name="r" xfId="3682" xr:uid="{00000000-0005-0000-0000-00007F0F0000}"/>
    <cellStyle name="r_Acquisition Schedules" xfId="3683" xr:uid="{00000000-0005-0000-0000-0000800F0000}"/>
    <cellStyle name="r_Acquisition Schedules - Sch8 (2)" xfId="3684" xr:uid="{00000000-0005-0000-0000-0000810F0000}"/>
    <cellStyle name="r_Acquisition Schedules (2)" xfId="3685" xr:uid="{00000000-0005-0000-0000-0000820F0000}"/>
    <cellStyle name="r_Book1 (3)" xfId="3686" xr:uid="{00000000-0005-0000-0000-0000830F0000}"/>
    <cellStyle name="r_Boston Afford Mar 2005 (2)" xfId="3687" xr:uid="{00000000-0005-0000-0000-0000840F0000}"/>
    <cellStyle name="r_Financial Model v6" xfId="3688" xr:uid="{00000000-0005-0000-0000-0000850F0000}"/>
    <cellStyle name="r_Financial Model v6-03-26-2004" xfId="3689" xr:uid="{00000000-0005-0000-0000-0000860F0000}"/>
    <cellStyle name="r_Financial Model v8" xfId="3690" xr:uid="{00000000-0005-0000-0000-0000870F0000}"/>
    <cellStyle name="r_Financial Model v9" xfId="3691" xr:uid="{00000000-0005-0000-0000-0000880F0000}"/>
    <cellStyle name="r_GAAP Financial Model v15" xfId="3692" xr:uid="{00000000-0005-0000-0000-0000890F0000}"/>
    <cellStyle name="r_GAAP Financial Model v15_Acquisition Schedules" xfId="3693" xr:uid="{00000000-0005-0000-0000-00008A0F0000}"/>
    <cellStyle name="r_GAAP Financial Model v15_Acquisition Schedules - Sch8 (2)" xfId="3694" xr:uid="{00000000-0005-0000-0000-00008B0F0000}"/>
    <cellStyle name="r_GAAP Financial Model v15_Acquisition Schedules (2)" xfId="3695" xr:uid="{00000000-0005-0000-0000-00008C0F0000}"/>
    <cellStyle name="r_GAAP Financial Model v15_Financial Model v6-03-26-2004" xfId="3696" xr:uid="{00000000-0005-0000-0000-00008D0F0000}"/>
    <cellStyle name="r_HC_paradise" xfId="3697" xr:uid="{00000000-0005-0000-0000-00008E0F0000}"/>
    <cellStyle name="r_HC_paradise_Acquisition Schedules" xfId="3698" xr:uid="{00000000-0005-0000-0000-00008F0F0000}"/>
    <cellStyle name="r_HC_paradise_Acquisition Schedules - Sch8 (2)" xfId="3699" xr:uid="{00000000-0005-0000-0000-0000900F0000}"/>
    <cellStyle name="r_HC_paradise_Acquisition Schedules (2)" xfId="3700" xr:uid="{00000000-0005-0000-0000-0000910F0000}"/>
    <cellStyle name="r_New Financial Model v3" xfId="3701" xr:uid="{00000000-0005-0000-0000-0000920F0000}"/>
    <cellStyle name="r_New Financial Model v4" xfId="3702" xr:uid="{00000000-0005-0000-0000-0000930F0000}"/>
    <cellStyle name="r_New Financial Model v5" xfId="3703" xr:uid="{00000000-0005-0000-0000-0000940F0000}"/>
    <cellStyle name="r_New Financial Model v6" xfId="3704" xr:uid="{00000000-0005-0000-0000-0000950F0000}"/>
    <cellStyle name="r_New Financial Model v7" xfId="3705" xr:uid="{00000000-0005-0000-0000-0000960F0000}"/>
    <cellStyle name="r_P&amp;L Model v1" xfId="3706" xr:uid="{00000000-0005-0000-0000-0000970F0000}"/>
    <cellStyle name="r_Project Atlas Analysis 4.0" xfId="3707" xr:uid="{00000000-0005-0000-0000-0000980F0000}"/>
    <cellStyle name="r_Project Atlas Analysis 4.0_Acquisition Schedules" xfId="3708" xr:uid="{00000000-0005-0000-0000-0000990F0000}"/>
    <cellStyle name="r_Project Atlas Analysis 4.0_Acquisition Schedules - Sch8 (2)" xfId="3709" xr:uid="{00000000-0005-0000-0000-00009A0F0000}"/>
    <cellStyle name="r_Project Atlas Analysis 4.0_Acquisition Schedules (2)" xfId="3710" xr:uid="{00000000-0005-0000-0000-00009B0F0000}"/>
    <cellStyle name="Rate" xfId="3711" xr:uid="{00000000-0005-0000-0000-00009C0F0000}"/>
    <cellStyle name="Red font" xfId="3712" xr:uid="{00000000-0005-0000-0000-00009D0F0000}"/>
    <cellStyle name="Ref Numbers" xfId="3713" xr:uid="{00000000-0005-0000-0000-00009E0F0000}"/>
    <cellStyle name="regstoresfromspecstores" xfId="3714" xr:uid="{00000000-0005-0000-0000-00009F0F0000}"/>
    <cellStyle name="regstoresfromspecstores 2" xfId="3715" xr:uid="{00000000-0005-0000-0000-0000A00F0000}"/>
    <cellStyle name="regstoresfromspecstores 3" xfId="3716" xr:uid="{00000000-0005-0000-0000-0000A10F0000}"/>
    <cellStyle name="regstoresfromspecstores 4" xfId="3717" xr:uid="{00000000-0005-0000-0000-0000A20F0000}"/>
    <cellStyle name="regstoresfromspecstores 5" xfId="3718" xr:uid="{00000000-0005-0000-0000-0000A30F0000}"/>
    <cellStyle name="regstoresfromspecstores 6" xfId="3719" xr:uid="{00000000-0005-0000-0000-0000A40F0000}"/>
    <cellStyle name="regstoresfromspecstores 7" xfId="3720" xr:uid="{00000000-0005-0000-0000-0000A50F0000}"/>
    <cellStyle name="regstoresfromspecstores 8" xfId="3721" xr:uid="{00000000-0005-0000-0000-0000A60F0000}"/>
    <cellStyle name="ReportTitlePrompt" xfId="3722" xr:uid="{00000000-0005-0000-0000-0000A70F0000}"/>
    <cellStyle name="ReportTitlePrompt 2" xfId="3723" xr:uid="{00000000-0005-0000-0000-0000A80F0000}"/>
    <cellStyle name="ReportTitleValue" xfId="3724" xr:uid="{00000000-0005-0000-0000-0000A90F0000}"/>
    <cellStyle name="RevList" xfId="3725" xr:uid="{00000000-0005-0000-0000-0000AA0F0000}"/>
    <cellStyle name="RevList 10" xfId="3726" xr:uid="{00000000-0005-0000-0000-0000AB0F0000}"/>
    <cellStyle name="RevList 11" xfId="3727" xr:uid="{00000000-0005-0000-0000-0000AC0F0000}"/>
    <cellStyle name="RevList 12" xfId="3728" xr:uid="{00000000-0005-0000-0000-0000AD0F0000}"/>
    <cellStyle name="RevList 13" xfId="3729" xr:uid="{00000000-0005-0000-0000-0000AE0F0000}"/>
    <cellStyle name="RevList 14" xfId="3730" xr:uid="{00000000-0005-0000-0000-0000AF0F0000}"/>
    <cellStyle name="RevList 15" xfId="3731" xr:uid="{00000000-0005-0000-0000-0000B00F0000}"/>
    <cellStyle name="RevList 16" xfId="3732" xr:uid="{00000000-0005-0000-0000-0000B10F0000}"/>
    <cellStyle name="RevList 17" xfId="3733" xr:uid="{00000000-0005-0000-0000-0000B20F0000}"/>
    <cellStyle name="RevList 18" xfId="3734" xr:uid="{00000000-0005-0000-0000-0000B30F0000}"/>
    <cellStyle name="RevList 19" xfId="3735" xr:uid="{00000000-0005-0000-0000-0000B40F0000}"/>
    <cellStyle name="RevList 2" xfId="3736" xr:uid="{00000000-0005-0000-0000-0000B50F0000}"/>
    <cellStyle name="RevList 2 2" xfId="3737" xr:uid="{00000000-0005-0000-0000-0000B60F0000}"/>
    <cellStyle name="RevList 20" xfId="3738" xr:uid="{00000000-0005-0000-0000-0000B70F0000}"/>
    <cellStyle name="RevList 21" xfId="3739" xr:uid="{00000000-0005-0000-0000-0000B80F0000}"/>
    <cellStyle name="RevList 22" xfId="3740" xr:uid="{00000000-0005-0000-0000-0000B90F0000}"/>
    <cellStyle name="RevList 23" xfId="3741" xr:uid="{00000000-0005-0000-0000-0000BA0F0000}"/>
    <cellStyle name="RevList 24" xfId="3742" xr:uid="{00000000-0005-0000-0000-0000BB0F0000}"/>
    <cellStyle name="RevList 25" xfId="3743" xr:uid="{00000000-0005-0000-0000-0000BC0F0000}"/>
    <cellStyle name="RevList 26" xfId="3744" xr:uid="{00000000-0005-0000-0000-0000BD0F0000}"/>
    <cellStyle name="RevList 27" xfId="3745" xr:uid="{00000000-0005-0000-0000-0000BE0F0000}"/>
    <cellStyle name="RevList 28" xfId="3746" xr:uid="{00000000-0005-0000-0000-0000BF0F0000}"/>
    <cellStyle name="RevList 29" xfId="3747" xr:uid="{00000000-0005-0000-0000-0000C00F0000}"/>
    <cellStyle name="RevList 3" xfId="3748" xr:uid="{00000000-0005-0000-0000-0000C10F0000}"/>
    <cellStyle name="RevList 3 2" xfId="3749" xr:uid="{00000000-0005-0000-0000-0000C20F0000}"/>
    <cellStyle name="RevList 30" xfId="3750" xr:uid="{00000000-0005-0000-0000-0000C30F0000}"/>
    <cellStyle name="RevList 4" xfId="3751" xr:uid="{00000000-0005-0000-0000-0000C40F0000}"/>
    <cellStyle name="RevList 4 2" xfId="3752" xr:uid="{00000000-0005-0000-0000-0000C50F0000}"/>
    <cellStyle name="RevList 5" xfId="3753" xr:uid="{00000000-0005-0000-0000-0000C60F0000}"/>
    <cellStyle name="RevList 5 2" xfId="3754" xr:uid="{00000000-0005-0000-0000-0000C70F0000}"/>
    <cellStyle name="RevList 6" xfId="3755" xr:uid="{00000000-0005-0000-0000-0000C80F0000}"/>
    <cellStyle name="RevList 6 2" xfId="3756" xr:uid="{00000000-0005-0000-0000-0000C90F0000}"/>
    <cellStyle name="RevList 7" xfId="3757" xr:uid="{00000000-0005-0000-0000-0000CA0F0000}"/>
    <cellStyle name="RevList 7 2" xfId="3758" xr:uid="{00000000-0005-0000-0000-0000CB0F0000}"/>
    <cellStyle name="RevList 8" xfId="3759" xr:uid="{00000000-0005-0000-0000-0000CC0F0000}"/>
    <cellStyle name="RevList 8 2" xfId="3760" xr:uid="{00000000-0005-0000-0000-0000CD0F0000}"/>
    <cellStyle name="RevList 9" xfId="3761" xr:uid="{00000000-0005-0000-0000-0000CE0F0000}"/>
    <cellStyle name="row1" xfId="3762" xr:uid="{00000000-0005-0000-0000-0000CF0F0000}"/>
    <cellStyle name="row1 2" xfId="3763" xr:uid="{00000000-0005-0000-0000-0000D00F0000}"/>
    <cellStyle name="RowAcctAbovePrompt" xfId="3764" xr:uid="{00000000-0005-0000-0000-0000D10F0000}"/>
    <cellStyle name="RowAcctAbovePrompt 2" xfId="3765" xr:uid="{00000000-0005-0000-0000-0000D20F0000}"/>
    <cellStyle name="RowAcctSOBAbovePrompt" xfId="3766" xr:uid="{00000000-0005-0000-0000-0000D30F0000}"/>
    <cellStyle name="RowAcctSOBAbovePrompt 2" xfId="3767" xr:uid="{00000000-0005-0000-0000-0000D40F0000}"/>
    <cellStyle name="RowAcctSOBValue" xfId="3768" xr:uid="{00000000-0005-0000-0000-0000D50F0000}"/>
    <cellStyle name="RowAcctSOBValue 2" xfId="3769" xr:uid="{00000000-0005-0000-0000-0000D60F0000}"/>
    <cellStyle name="RowAcctValue" xfId="3770" xr:uid="{00000000-0005-0000-0000-0000D70F0000}"/>
    <cellStyle name="RowAttrAbovePrompt" xfId="3771" xr:uid="{00000000-0005-0000-0000-0000D80F0000}"/>
    <cellStyle name="RowAttrAbovePrompt 2" xfId="3772" xr:uid="{00000000-0005-0000-0000-0000D90F0000}"/>
    <cellStyle name="RowAttrValue" xfId="3773" xr:uid="{00000000-0005-0000-0000-0000DA0F0000}"/>
    <cellStyle name="RowColSetAbovePrompt" xfId="3774" xr:uid="{00000000-0005-0000-0000-0000DB0F0000}"/>
    <cellStyle name="RowColSetAbovePrompt 2" xfId="3775" xr:uid="{00000000-0005-0000-0000-0000DC0F0000}"/>
    <cellStyle name="RowColSetLeftPrompt" xfId="3776" xr:uid="{00000000-0005-0000-0000-0000DD0F0000}"/>
    <cellStyle name="RowColSetLeftPrompt 2" xfId="3777" xr:uid="{00000000-0005-0000-0000-0000DE0F0000}"/>
    <cellStyle name="RowColSetValue" xfId="3778" xr:uid="{00000000-0005-0000-0000-0000DF0F0000}"/>
    <cellStyle name="RowLeftPrompt" xfId="3779" xr:uid="{00000000-0005-0000-0000-0000E00F0000}"/>
    <cellStyle name="RowLeftPrompt 2" xfId="3780" xr:uid="{00000000-0005-0000-0000-0000E10F0000}"/>
    <cellStyle name="s]_x000d__x000a_File Server=0x0004_x000d__x000a_NetModem/E=0x01CB_x000d__x000a_LanRover/E=0x01CC;0x079B_x000d__x000a_LanRover/T=0x01CD;0x079C_x000d__x000a_LanRov" xfId="3781" xr:uid="{00000000-0005-0000-0000-0000E20F0000}"/>
    <cellStyle name="s]_x000d__x000a_load=_x000d__x000a_run=_x000d__x000a_NullPort=None_x000d__x000a_device=HP LaserJet 4 Plus,HPPCL5MS,LPT1:_x000d__x000a__x000d__x000a_[Desktop]_x000d__x000a_Wallpaper=(None)_x000d__x000a_TileWallpaper=" xfId="3782" xr:uid="{00000000-0005-0000-0000-0000E30F0000}"/>
    <cellStyle name="s]_x000d__x000a_spooler=yes_x000d__x000a_load=nwpopup.exe,C:\MCAFEE\VIRUSCAN\VSHWIN.EXE P:\ACEWIN\PCALCPRO\pcalcpro.exe_x000d__x000a_rem run=c:\win\calenda" xfId="3783" xr:uid="{00000000-0005-0000-0000-0000E40F0000}"/>
    <cellStyle name="Salomon Logo" xfId="3784" xr:uid="{00000000-0005-0000-0000-0000E50F0000}"/>
    <cellStyle name="SampleUsingFormatMask" xfId="3785" xr:uid="{00000000-0005-0000-0000-0000E60F0000}"/>
    <cellStyle name="SampleUsingFormatMask 2" xfId="3786" xr:uid="{00000000-0005-0000-0000-0000E70F0000}"/>
    <cellStyle name="SampleWithNoFormatMask" xfId="3787" xr:uid="{00000000-0005-0000-0000-0000E80F0000}"/>
    <cellStyle name="SampleWithNoFormatMask 2" xfId="3788" xr:uid="{00000000-0005-0000-0000-0000E90F0000}"/>
    <cellStyle name="Separador de milhares_laroux" xfId="3789" xr:uid="{00000000-0005-0000-0000-0000EA0F0000}"/>
    <cellStyle name="Shaded (,0)" xfId="3790" xr:uid="{00000000-0005-0000-0000-0000EB0F0000}"/>
    <cellStyle name="Shaded bold grid (,0)" xfId="3791" xr:uid="{00000000-0005-0000-0000-0000EC0F0000}"/>
    <cellStyle name="Shaded grid (,0)" xfId="3792" xr:uid="{00000000-0005-0000-0000-0000ED0F0000}"/>
    <cellStyle name="Shaded LR (,0)" xfId="3793" xr:uid="{00000000-0005-0000-0000-0000EE0F0000}"/>
    <cellStyle name="SHADEDSTORES" xfId="3794" xr:uid="{00000000-0005-0000-0000-0000EF0F0000}"/>
    <cellStyle name="SHADEDSTORES 2" xfId="3795" xr:uid="{00000000-0005-0000-0000-0000F00F0000}"/>
    <cellStyle name="SHADEDSTORES 3" xfId="3796" xr:uid="{00000000-0005-0000-0000-0000F10F0000}"/>
    <cellStyle name="SHADEDSTORES 4" xfId="3797" xr:uid="{00000000-0005-0000-0000-0000F20F0000}"/>
    <cellStyle name="SHADEDSTORES 5" xfId="3798" xr:uid="{00000000-0005-0000-0000-0000F30F0000}"/>
    <cellStyle name="SHADEDSTORES 6" xfId="3799" xr:uid="{00000000-0005-0000-0000-0000F40F0000}"/>
    <cellStyle name="SHADEDSTORES 7" xfId="3800" xr:uid="{00000000-0005-0000-0000-0000F50F0000}"/>
    <cellStyle name="SHADEDSTORES 8" xfId="3801" xr:uid="{00000000-0005-0000-0000-0000F60F0000}"/>
    <cellStyle name="Shading" xfId="3802" xr:uid="{00000000-0005-0000-0000-0000F70F0000}"/>
    <cellStyle name="Short_date" xfId="3803" xr:uid="{00000000-0005-0000-0000-0000F80F0000}"/>
    <cellStyle name="Single Accounting" xfId="3804" xr:uid="{00000000-0005-0000-0000-0000F90F0000}"/>
    <cellStyle name="SingleLineAcctgn" xfId="3805" xr:uid="{00000000-0005-0000-0000-0000FA0F0000}"/>
    <cellStyle name="SingleLinePercent" xfId="3806" xr:uid="{00000000-0005-0000-0000-0000FB0F0000}"/>
    <cellStyle name="Source Line" xfId="3807" xr:uid="{00000000-0005-0000-0000-0000FC0F0000}"/>
    <cellStyle name="Speckled (,0)" xfId="3808" xr:uid="{00000000-0005-0000-0000-0000FD0F0000}"/>
    <cellStyle name="Speckled grid (,0)" xfId="3809" xr:uid="{00000000-0005-0000-0000-0000FE0F0000}"/>
    <cellStyle name="Speckled LR (,0)" xfId="3810" xr:uid="{00000000-0005-0000-0000-0000FF0F0000}"/>
    <cellStyle name="specstores" xfId="3811" xr:uid="{00000000-0005-0000-0000-000000100000}"/>
    <cellStyle name="specstores 2" xfId="3812" xr:uid="{00000000-0005-0000-0000-000001100000}"/>
    <cellStyle name="specstores 3" xfId="3813" xr:uid="{00000000-0005-0000-0000-000002100000}"/>
    <cellStyle name="specstores 4" xfId="3814" xr:uid="{00000000-0005-0000-0000-000003100000}"/>
    <cellStyle name="specstores 5" xfId="3815" xr:uid="{00000000-0005-0000-0000-000004100000}"/>
    <cellStyle name="specstores 6" xfId="3816" xr:uid="{00000000-0005-0000-0000-000005100000}"/>
    <cellStyle name="specstores 7" xfId="3817" xr:uid="{00000000-0005-0000-0000-000006100000}"/>
    <cellStyle name="specstores 8" xfId="3818" xr:uid="{00000000-0005-0000-0000-000007100000}"/>
    <cellStyle name="SPOl" xfId="3819" xr:uid="{00000000-0005-0000-0000-000008100000}"/>
    <cellStyle name="Standaard_Victor_Quarter-pack addition" xfId="3820" xr:uid="{00000000-0005-0000-0000-000009100000}"/>
    <cellStyle name="Standard_Budget 1999 MK" xfId="3821" xr:uid="{00000000-0005-0000-0000-00000A100000}"/>
    <cellStyle name="Style 1" xfId="3822" xr:uid="{00000000-0005-0000-0000-00000B100000}"/>
    <cellStyle name="Style 1 2" xfId="3823" xr:uid="{00000000-0005-0000-0000-00000C100000}"/>
    <cellStyle name="Style 1 2 2" xfId="3824" xr:uid="{00000000-0005-0000-0000-00000D100000}"/>
    <cellStyle name="Style 1 2 3" xfId="3825" xr:uid="{00000000-0005-0000-0000-00000E100000}"/>
    <cellStyle name="Style 1 2 4" xfId="3826" xr:uid="{00000000-0005-0000-0000-00000F100000}"/>
    <cellStyle name="Style 1 2_Top 20-IR" xfId="3827" xr:uid="{00000000-0005-0000-0000-000010100000}"/>
    <cellStyle name="Style 1 3" xfId="3828" xr:uid="{00000000-0005-0000-0000-000011100000}"/>
    <cellStyle name="Style 1 3 2" xfId="3829" xr:uid="{00000000-0005-0000-0000-000012100000}"/>
    <cellStyle name="Style 1 3 3" xfId="3830" xr:uid="{00000000-0005-0000-0000-000013100000}"/>
    <cellStyle name="Style 1 3 4" xfId="3831" xr:uid="{00000000-0005-0000-0000-000014100000}"/>
    <cellStyle name="Style 1 3_Top 20-IR" xfId="3832" xr:uid="{00000000-0005-0000-0000-000015100000}"/>
    <cellStyle name="Style 1 4" xfId="3833" xr:uid="{00000000-0005-0000-0000-000016100000}"/>
    <cellStyle name="Style 1 4 2" xfId="3834" xr:uid="{00000000-0005-0000-0000-000017100000}"/>
    <cellStyle name="Style 1 4 3" xfId="3835" xr:uid="{00000000-0005-0000-0000-000018100000}"/>
    <cellStyle name="Style 1 4 4" xfId="3836" xr:uid="{00000000-0005-0000-0000-000019100000}"/>
    <cellStyle name="Style 1 4_Top 20-IR" xfId="3837" xr:uid="{00000000-0005-0000-0000-00001A100000}"/>
    <cellStyle name="Style 1 5" xfId="3838" xr:uid="{00000000-0005-0000-0000-00001B100000}"/>
    <cellStyle name="Style 1 6" xfId="3839" xr:uid="{00000000-0005-0000-0000-00001C100000}"/>
    <cellStyle name="Style 1 7" xfId="3840" xr:uid="{00000000-0005-0000-0000-00001D100000}"/>
    <cellStyle name="Style 1 8" xfId="3841" xr:uid="{00000000-0005-0000-0000-00001E100000}"/>
    <cellStyle name="Style 2" xfId="3842" xr:uid="{00000000-0005-0000-0000-00001F100000}"/>
    <cellStyle name="Style 2 2" xfId="3843" xr:uid="{00000000-0005-0000-0000-000020100000}"/>
    <cellStyle name="Style 2 2 2" xfId="3844" xr:uid="{00000000-0005-0000-0000-000021100000}"/>
    <cellStyle name="Style 2 2 3" xfId="3845" xr:uid="{00000000-0005-0000-0000-000022100000}"/>
    <cellStyle name="Style 2 2 4" xfId="3846" xr:uid="{00000000-0005-0000-0000-000023100000}"/>
    <cellStyle name="Style 2 2_Top 20-IR" xfId="3847" xr:uid="{00000000-0005-0000-0000-000024100000}"/>
    <cellStyle name="Style 2 3" xfId="3848" xr:uid="{00000000-0005-0000-0000-000025100000}"/>
    <cellStyle name="Style 2 3 2" xfId="3849" xr:uid="{00000000-0005-0000-0000-000026100000}"/>
    <cellStyle name="Style 2 3 3" xfId="3850" xr:uid="{00000000-0005-0000-0000-000027100000}"/>
    <cellStyle name="Style 2 3 4" xfId="3851" xr:uid="{00000000-0005-0000-0000-000028100000}"/>
    <cellStyle name="Style 2 3_Top 20-IR" xfId="3852" xr:uid="{00000000-0005-0000-0000-000029100000}"/>
    <cellStyle name="Style 2 4" xfId="3853" xr:uid="{00000000-0005-0000-0000-00002A100000}"/>
    <cellStyle name="Style 2 4 2" xfId="3854" xr:uid="{00000000-0005-0000-0000-00002B100000}"/>
    <cellStyle name="Style 2 4 3" xfId="3855" xr:uid="{00000000-0005-0000-0000-00002C100000}"/>
    <cellStyle name="Style 2 4 4" xfId="3856" xr:uid="{00000000-0005-0000-0000-00002D100000}"/>
    <cellStyle name="Style 2 4_Top 20-IR" xfId="3857" xr:uid="{00000000-0005-0000-0000-00002E100000}"/>
    <cellStyle name="Style 2 5" xfId="3858" xr:uid="{00000000-0005-0000-0000-00002F100000}"/>
    <cellStyle name="Style 2 6" xfId="3859" xr:uid="{00000000-0005-0000-0000-000030100000}"/>
    <cellStyle name="Style 2 7" xfId="3860" xr:uid="{00000000-0005-0000-0000-000031100000}"/>
    <cellStyle name="Style 2 8" xfId="3861" xr:uid="{00000000-0005-0000-0000-000032100000}"/>
    <cellStyle name="Style 21" xfId="3862" xr:uid="{00000000-0005-0000-0000-000033100000}"/>
    <cellStyle name="Style 22" xfId="3863" xr:uid="{00000000-0005-0000-0000-000034100000}"/>
    <cellStyle name="Style 23" xfId="3864" xr:uid="{00000000-0005-0000-0000-000035100000}"/>
    <cellStyle name="Style 24" xfId="3865" xr:uid="{00000000-0005-0000-0000-000036100000}"/>
    <cellStyle name="Style 25" xfId="3866" xr:uid="{00000000-0005-0000-0000-000037100000}"/>
    <cellStyle name="Style 26" xfId="3867" xr:uid="{00000000-0005-0000-0000-000038100000}"/>
    <cellStyle name="Style 27" xfId="3868" xr:uid="{00000000-0005-0000-0000-000039100000}"/>
    <cellStyle name="Style 28" xfId="3869" xr:uid="{00000000-0005-0000-0000-00003A100000}"/>
    <cellStyle name="Style 29" xfId="3870" xr:uid="{00000000-0005-0000-0000-00003B100000}"/>
    <cellStyle name="Style 3" xfId="3871" xr:uid="{00000000-0005-0000-0000-00003C100000}"/>
    <cellStyle name="Style 30" xfId="3872" xr:uid="{00000000-0005-0000-0000-00003D100000}"/>
    <cellStyle name="Style 31" xfId="3873" xr:uid="{00000000-0005-0000-0000-00003E100000}"/>
    <cellStyle name="Style 32" xfId="3874" xr:uid="{00000000-0005-0000-0000-00003F100000}"/>
    <cellStyle name="Style 33" xfId="3875" xr:uid="{00000000-0005-0000-0000-000040100000}"/>
    <cellStyle name="Style 34" xfId="3876" xr:uid="{00000000-0005-0000-0000-000041100000}"/>
    <cellStyle name="Style 35" xfId="3877" xr:uid="{00000000-0005-0000-0000-000042100000}"/>
    <cellStyle name="Style 36" xfId="3878" xr:uid="{00000000-0005-0000-0000-000043100000}"/>
    <cellStyle name="Style 37" xfId="3879" xr:uid="{00000000-0005-0000-0000-000044100000}"/>
    <cellStyle name="Style 38" xfId="3880" xr:uid="{00000000-0005-0000-0000-000045100000}"/>
    <cellStyle name="Style 39" xfId="3881" xr:uid="{00000000-0005-0000-0000-000046100000}"/>
    <cellStyle name="Style 4" xfId="3882" xr:uid="{00000000-0005-0000-0000-000047100000}"/>
    <cellStyle name="Style 40" xfId="3883" xr:uid="{00000000-0005-0000-0000-000048100000}"/>
    <cellStyle name="Style 41" xfId="3884" xr:uid="{00000000-0005-0000-0000-000049100000}"/>
    <cellStyle name="Style 42" xfId="3885" xr:uid="{00000000-0005-0000-0000-00004A100000}"/>
    <cellStyle name="Style 43" xfId="3886" xr:uid="{00000000-0005-0000-0000-00004B100000}"/>
    <cellStyle name="Style 44" xfId="3887" xr:uid="{00000000-0005-0000-0000-00004C100000}"/>
    <cellStyle name="Style 45" xfId="3888" xr:uid="{00000000-0005-0000-0000-00004D100000}"/>
    <cellStyle name="Style 46" xfId="3889" xr:uid="{00000000-0005-0000-0000-00004E100000}"/>
    <cellStyle name="STYLE1" xfId="3890" xr:uid="{00000000-0005-0000-0000-00004F100000}"/>
    <cellStyle name="style1 10" xfId="3891" xr:uid="{00000000-0005-0000-0000-000050100000}"/>
    <cellStyle name="style1 11" xfId="3892" xr:uid="{00000000-0005-0000-0000-000051100000}"/>
    <cellStyle name="style1 12" xfId="3893" xr:uid="{00000000-0005-0000-0000-000052100000}"/>
    <cellStyle name="style1 13" xfId="3894" xr:uid="{00000000-0005-0000-0000-000053100000}"/>
    <cellStyle name="style1 14" xfId="3895" xr:uid="{00000000-0005-0000-0000-000054100000}"/>
    <cellStyle name="style1 15" xfId="3896" xr:uid="{00000000-0005-0000-0000-000055100000}"/>
    <cellStyle name="style1 16" xfId="3897" xr:uid="{00000000-0005-0000-0000-000056100000}"/>
    <cellStyle name="style1 17" xfId="3898" xr:uid="{00000000-0005-0000-0000-000057100000}"/>
    <cellStyle name="style1 18" xfId="3899" xr:uid="{00000000-0005-0000-0000-000058100000}"/>
    <cellStyle name="style1 19" xfId="3900" xr:uid="{00000000-0005-0000-0000-000059100000}"/>
    <cellStyle name="STYLE1 2" xfId="3901" xr:uid="{00000000-0005-0000-0000-00005A100000}"/>
    <cellStyle name="style1 20" xfId="3902" xr:uid="{00000000-0005-0000-0000-00005B100000}"/>
    <cellStyle name="style1 21" xfId="3903" xr:uid="{00000000-0005-0000-0000-00005C100000}"/>
    <cellStyle name="style1 22" xfId="3904" xr:uid="{00000000-0005-0000-0000-00005D100000}"/>
    <cellStyle name="style1 23" xfId="3905" xr:uid="{00000000-0005-0000-0000-00005E100000}"/>
    <cellStyle name="style1 24" xfId="3906" xr:uid="{00000000-0005-0000-0000-00005F100000}"/>
    <cellStyle name="style1 25" xfId="3907" xr:uid="{00000000-0005-0000-0000-000060100000}"/>
    <cellStyle name="style1 26" xfId="3908" xr:uid="{00000000-0005-0000-0000-000061100000}"/>
    <cellStyle name="style1 27" xfId="3909" xr:uid="{00000000-0005-0000-0000-000062100000}"/>
    <cellStyle name="style1 28" xfId="3910" xr:uid="{00000000-0005-0000-0000-000063100000}"/>
    <cellStyle name="style1 29" xfId="3911" xr:uid="{00000000-0005-0000-0000-000064100000}"/>
    <cellStyle name="STYLE1 3" xfId="3912" xr:uid="{00000000-0005-0000-0000-000065100000}"/>
    <cellStyle name="style1 30" xfId="3913" xr:uid="{00000000-0005-0000-0000-000066100000}"/>
    <cellStyle name="STYLE1 4" xfId="3914" xr:uid="{00000000-0005-0000-0000-000067100000}"/>
    <cellStyle name="STYLE1 5" xfId="3915" xr:uid="{00000000-0005-0000-0000-000068100000}"/>
    <cellStyle name="STYLE1 6" xfId="3916" xr:uid="{00000000-0005-0000-0000-000069100000}"/>
    <cellStyle name="style1 7" xfId="3917" xr:uid="{00000000-0005-0000-0000-00006A100000}"/>
    <cellStyle name="style1 8" xfId="3918" xr:uid="{00000000-0005-0000-0000-00006B100000}"/>
    <cellStyle name="style1 9" xfId="3919" xr:uid="{00000000-0005-0000-0000-00006C100000}"/>
    <cellStyle name="STYLE1_Q208 Apples to Apples" xfId="3920" xr:uid="{00000000-0005-0000-0000-00006D100000}"/>
    <cellStyle name="STYLE2" xfId="3921" xr:uid="{00000000-0005-0000-0000-00006E100000}"/>
    <cellStyle name="STYLE2 2" xfId="3922" xr:uid="{00000000-0005-0000-0000-00006F100000}"/>
    <cellStyle name="STYLE2 3" xfId="3923" xr:uid="{00000000-0005-0000-0000-000070100000}"/>
    <cellStyle name="STYLE2 4" xfId="3924" xr:uid="{00000000-0005-0000-0000-000071100000}"/>
    <cellStyle name="STYLE2 5" xfId="3925" xr:uid="{00000000-0005-0000-0000-000072100000}"/>
    <cellStyle name="STYLE2 6" xfId="3926" xr:uid="{00000000-0005-0000-0000-000073100000}"/>
    <cellStyle name="STYLE2_Q208 Apples to Apples" xfId="3927" xr:uid="{00000000-0005-0000-0000-000074100000}"/>
    <cellStyle name="STYLE3" xfId="3928" xr:uid="{00000000-0005-0000-0000-000075100000}"/>
    <cellStyle name="STYLE4" xfId="3929" xr:uid="{00000000-0005-0000-0000-000076100000}"/>
    <cellStyle name="STYLE5" xfId="3930" xr:uid="{00000000-0005-0000-0000-000077100000}"/>
    <cellStyle name="subhead" xfId="3931" xr:uid="{00000000-0005-0000-0000-000078100000}"/>
    <cellStyle name="Sub-heading" xfId="3932" xr:uid="{00000000-0005-0000-0000-000079100000}"/>
    <cellStyle name="Sub-heading 2" xfId="3933" xr:uid="{00000000-0005-0000-0000-00007A100000}"/>
    <cellStyle name="subT ($0)" xfId="3934" xr:uid="{00000000-0005-0000-0000-00007B100000}"/>
    <cellStyle name="subT (,0)" xfId="3935" xr:uid="{00000000-0005-0000-0000-00007C100000}"/>
    <cellStyle name="Subtotal" xfId="3936" xr:uid="{00000000-0005-0000-0000-00007D100000}"/>
    <cellStyle name="Subtotal 10" xfId="3937" xr:uid="{00000000-0005-0000-0000-00007E100000}"/>
    <cellStyle name="Subtotal 11" xfId="3938" xr:uid="{00000000-0005-0000-0000-00007F100000}"/>
    <cellStyle name="Subtotal 2" xfId="3939" xr:uid="{00000000-0005-0000-0000-000080100000}"/>
    <cellStyle name="Subtotal 3" xfId="3940" xr:uid="{00000000-0005-0000-0000-000081100000}"/>
    <cellStyle name="Subtotal 4" xfId="3941" xr:uid="{00000000-0005-0000-0000-000082100000}"/>
    <cellStyle name="Subtotal 5" xfId="3942" xr:uid="{00000000-0005-0000-0000-000083100000}"/>
    <cellStyle name="Subtotal 6" xfId="3943" xr:uid="{00000000-0005-0000-0000-000084100000}"/>
    <cellStyle name="Subtotal 7" xfId="3944" xr:uid="{00000000-0005-0000-0000-000085100000}"/>
    <cellStyle name="Subtotal 8" xfId="3945" xr:uid="{00000000-0005-0000-0000-000086100000}"/>
    <cellStyle name="Subtotal 9" xfId="3946" xr:uid="{00000000-0005-0000-0000-000087100000}"/>
    <cellStyle name="Table Head" xfId="3947" xr:uid="{00000000-0005-0000-0000-000088100000}"/>
    <cellStyle name="Table Head Aligned" xfId="3948" xr:uid="{00000000-0005-0000-0000-000089100000}"/>
    <cellStyle name="Table Head Blue" xfId="3949" xr:uid="{00000000-0005-0000-0000-00008A100000}"/>
    <cellStyle name="Table Head Green" xfId="3950" xr:uid="{00000000-0005-0000-0000-00008B100000}"/>
    <cellStyle name="Table Head_ACCC" xfId="3951" xr:uid="{00000000-0005-0000-0000-00008C100000}"/>
    <cellStyle name="Table Heading" xfId="3952" xr:uid="{00000000-0005-0000-0000-00008D100000}"/>
    <cellStyle name="Table Source" xfId="3953" xr:uid="{00000000-0005-0000-0000-00008E100000}"/>
    <cellStyle name="Table Text" xfId="3954" xr:uid="{00000000-0005-0000-0000-00008F100000}"/>
    <cellStyle name="Table Title" xfId="3955" xr:uid="{00000000-0005-0000-0000-000090100000}"/>
    <cellStyle name="Table Units" xfId="3956" xr:uid="{00000000-0005-0000-0000-000091100000}"/>
    <cellStyle name="Table_Header" xfId="3957" xr:uid="{00000000-0005-0000-0000-000092100000}"/>
    <cellStyle name="TableBody" xfId="3958" xr:uid="{00000000-0005-0000-0000-000093100000}"/>
    <cellStyle name="TableBodyR" xfId="3959" xr:uid="{00000000-0005-0000-0000-000094100000}"/>
    <cellStyle name="TableColHeads" xfId="3960" xr:uid="{00000000-0005-0000-0000-000095100000}"/>
    <cellStyle name="Text" xfId="3961" xr:uid="{00000000-0005-0000-0000-000096100000}"/>
    <cellStyle name="Text 1" xfId="3962" xr:uid="{00000000-0005-0000-0000-000097100000}"/>
    <cellStyle name="Text 2" xfId="3963" xr:uid="{00000000-0005-0000-0000-000098100000}"/>
    <cellStyle name="Text Head" xfId="3964" xr:uid="{00000000-0005-0000-0000-000099100000}"/>
    <cellStyle name="Text Head 1" xfId="3965" xr:uid="{00000000-0005-0000-0000-00009A100000}"/>
    <cellStyle name="Text Head 2" xfId="3966" xr:uid="{00000000-0005-0000-0000-00009B100000}"/>
    <cellStyle name="Text Indent 1" xfId="3967" xr:uid="{00000000-0005-0000-0000-00009C100000}"/>
    <cellStyle name="Text Indent 2" xfId="3968" xr:uid="{00000000-0005-0000-0000-00009D100000}"/>
    <cellStyle name="Text Indent A" xfId="3969" xr:uid="{00000000-0005-0000-0000-00009E100000}"/>
    <cellStyle name="Text Indent B" xfId="3970" xr:uid="{00000000-0005-0000-0000-00009F100000}"/>
    <cellStyle name="Text Indent B 10" xfId="3971" xr:uid="{00000000-0005-0000-0000-0000A0100000}"/>
    <cellStyle name="Text Indent B 11" xfId="3972" xr:uid="{00000000-0005-0000-0000-0000A1100000}"/>
    <cellStyle name="Text Indent B 2" xfId="3973" xr:uid="{00000000-0005-0000-0000-0000A2100000}"/>
    <cellStyle name="Text Indent B 3" xfId="3974" xr:uid="{00000000-0005-0000-0000-0000A3100000}"/>
    <cellStyle name="Text Indent B 4" xfId="3975" xr:uid="{00000000-0005-0000-0000-0000A4100000}"/>
    <cellStyle name="Text Indent B 5" xfId="3976" xr:uid="{00000000-0005-0000-0000-0000A5100000}"/>
    <cellStyle name="Text Indent B 6" xfId="3977" xr:uid="{00000000-0005-0000-0000-0000A6100000}"/>
    <cellStyle name="Text Indent B 7" xfId="3978" xr:uid="{00000000-0005-0000-0000-0000A7100000}"/>
    <cellStyle name="Text Indent B 8" xfId="3979" xr:uid="{00000000-0005-0000-0000-0000A8100000}"/>
    <cellStyle name="Text Indent B 9" xfId="3980" xr:uid="{00000000-0005-0000-0000-0000A9100000}"/>
    <cellStyle name="Text Indent C" xfId="3981" xr:uid="{00000000-0005-0000-0000-0000AA100000}"/>
    <cellStyle name="Text Indent C 10" xfId="3982" xr:uid="{00000000-0005-0000-0000-0000AB100000}"/>
    <cellStyle name="Text Indent C 11" xfId="3983" xr:uid="{00000000-0005-0000-0000-0000AC100000}"/>
    <cellStyle name="Text Indent C 2" xfId="3984" xr:uid="{00000000-0005-0000-0000-0000AD100000}"/>
    <cellStyle name="Text Indent C 3" xfId="3985" xr:uid="{00000000-0005-0000-0000-0000AE100000}"/>
    <cellStyle name="Text Indent C 4" xfId="3986" xr:uid="{00000000-0005-0000-0000-0000AF100000}"/>
    <cellStyle name="Text Indent C 5" xfId="3987" xr:uid="{00000000-0005-0000-0000-0000B0100000}"/>
    <cellStyle name="Text Indent C 6" xfId="3988" xr:uid="{00000000-0005-0000-0000-0000B1100000}"/>
    <cellStyle name="Text Indent C 7" xfId="3989" xr:uid="{00000000-0005-0000-0000-0000B2100000}"/>
    <cellStyle name="Text Indent C 8" xfId="3990" xr:uid="{00000000-0005-0000-0000-0000B3100000}"/>
    <cellStyle name="Text Indent C 9" xfId="3991" xr:uid="{00000000-0005-0000-0000-0000B4100000}"/>
    <cellStyle name="þ_x001d_ð7_x000c_îþ_x0017__x000d_àþV_x0001_?_x0011_#S_x0007__x0001__x0001_" xfId="3992" xr:uid="{00000000-0005-0000-0000-0000B5100000}"/>
    <cellStyle name="þ_x001d_ðB_x000a__x000a_ÿ_x0012__x000d_ÝþU_x0001_m_x0006__x0016__x0007__x0001__x0001_" xfId="3993" xr:uid="{00000000-0005-0000-0000-0000B6100000}"/>
    <cellStyle name="þ_x001d_ðB_x000a__x000a_ÿ_x0012__x000d_ÝþU_x0001_m_x0006_ž_x0016__x0007__x0001__x0001_" xfId="3994" xr:uid="{00000000-0005-0000-0000-0000B7100000}"/>
    <cellStyle name="Tickmark" xfId="3995" xr:uid="{00000000-0005-0000-0000-0000B8100000}"/>
    <cellStyle name="Times 10" xfId="3996" xr:uid="{00000000-0005-0000-0000-0000B9100000}"/>
    <cellStyle name="Times 12" xfId="3997" xr:uid="{00000000-0005-0000-0000-0000BA100000}"/>
    <cellStyle name="Title - bold dutch8" xfId="3998" xr:uid="{00000000-0005-0000-0000-0000BB100000}"/>
    <cellStyle name="Title - Underline" xfId="3999" xr:uid="{00000000-0005-0000-0000-0000BC100000}"/>
    <cellStyle name="Title 2" xfId="4000" xr:uid="{00000000-0005-0000-0000-0000BD100000}"/>
    <cellStyle name="Title Case" xfId="4001" xr:uid="{00000000-0005-0000-0000-0000BE100000}"/>
    <cellStyle name="Title Line" xfId="4002" xr:uid="{00000000-0005-0000-0000-0000BF100000}"/>
    <cellStyle name="Title Major" xfId="4003" xr:uid="{00000000-0005-0000-0000-0000C0100000}"/>
    <cellStyle name="Title Sheet" xfId="4004" xr:uid="{00000000-0005-0000-0000-0000C1100000}"/>
    <cellStyle name="Titles - Other" xfId="4005" xr:uid="{00000000-0005-0000-0000-0000C2100000}"/>
    <cellStyle name="TOC 1" xfId="4006" xr:uid="{00000000-0005-0000-0000-0000C3100000}"/>
    <cellStyle name="TOC 2" xfId="4007" xr:uid="{00000000-0005-0000-0000-0000C4100000}"/>
    <cellStyle name="Top Row" xfId="4008" xr:uid="{00000000-0005-0000-0000-0000C5100000}"/>
    <cellStyle name="Top_Double_Bottom" xfId="4009" xr:uid="{00000000-0005-0000-0000-0000C6100000}"/>
    <cellStyle name="Topline" xfId="4010" xr:uid="{00000000-0005-0000-0000-0000C7100000}"/>
    <cellStyle name="Total 2" xfId="4011" xr:uid="{00000000-0005-0000-0000-0000C8100000}"/>
    <cellStyle name="Total 3" xfId="4012" xr:uid="{00000000-0005-0000-0000-0000C9100000}"/>
    <cellStyle name="Total 4" xfId="4013" xr:uid="{00000000-0005-0000-0000-0000CA100000}"/>
    <cellStyle name="Total 5" xfId="4014" xr:uid="{00000000-0005-0000-0000-0000CB100000}"/>
    <cellStyle name="Total 6" xfId="4015" xr:uid="{00000000-0005-0000-0000-0000CC100000}"/>
    <cellStyle name="Total 7" xfId="4016" xr:uid="{00000000-0005-0000-0000-0000CD100000}"/>
    <cellStyle name="Total 8" xfId="4017" xr:uid="{00000000-0005-0000-0000-0000CE100000}"/>
    <cellStyle name="Total Currency" xfId="4018" xr:uid="{00000000-0005-0000-0000-0000CF100000}"/>
    <cellStyle name="Total Major" xfId="4019" xr:uid="{00000000-0005-0000-0000-0000D0100000}"/>
    <cellStyle name="Total Major No Line" xfId="4020" xr:uid="{00000000-0005-0000-0000-0000D1100000}"/>
    <cellStyle name="Total Minor" xfId="4021" xr:uid="{00000000-0005-0000-0000-0000D2100000}"/>
    <cellStyle name="Total Normal" xfId="4022" xr:uid="{00000000-0005-0000-0000-0000D3100000}"/>
    <cellStyle name="Total number style" xfId="4023" xr:uid="{00000000-0005-0000-0000-0000D4100000}"/>
    <cellStyle name="Total Row" xfId="4024" xr:uid="{00000000-0005-0000-0000-0000D5100000}"/>
    <cellStyle name="Total1 - Style1" xfId="4025" xr:uid="{00000000-0005-0000-0000-0000D6100000}"/>
    <cellStyle name="TotalCurrency" xfId="4026" xr:uid="{00000000-0005-0000-0000-0000D7100000}"/>
    <cellStyle name="TrueFalse_Determination" xfId="4027" xr:uid="{00000000-0005-0000-0000-0000D8100000}"/>
    <cellStyle name="ubordinated Debt" xfId="4028" xr:uid="{00000000-0005-0000-0000-0000D9100000}"/>
    <cellStyle name="Undefiniert" xfId="4029" xr:uid="{00000000-0005-0000-0000-0000DA100000}"/>
    <cellStyle name="Underline_Double" xfId="4030" xr:uid="{00000000-0005-0000-0000-0000DB100000}"/>
    <cellStyle name="Unix" xfId="4031" xr:uid="{00000000-0005-0000-0000-0000DC100000}"/>
    <cellStyle name="Unix Batch File" xfId="4032" xr:uid="{00000000-0005-0000-0000-0000DD100000}"/>
    <cellStyle name="UploadThisRowValue" xfId="4033" xr:uid="{00000000-0005-0000-0000-0000DE100000}"/>
    <cellStyle name="UploadThisRowValue 2" xfId="4034" xr:uid="{00000000-0005-0000-0000-0000DF100000}"/>
    <cellStyle name="Value_QMS" xfId="4035" xr:uid="{00000000-0005-0000-0000-0000E0100000}"/>
    <cellStyle name="Währung [0]_Budget 1999 MK" xfId="4036" xr:uid="{00000000-0005-0000-0000-0000E1100000}"/>
    <cellStyle name="Währung_Budget 1999 MK" xfId="4037" xr:uid="{00000000-0005-0000-0000-0000E2100000}"/>
    <cellStyle name="Warning Text 2" xfId="4038" xr:uid="{00000000-0005-0000-0000-0000E3100000}"/>
    <cellStyle name="WhiteCells" xfId="4039" xr:uid="{00000000-0005-0000-0000-0000E4100000}"/>
    <cellStyle name="worksheet" xfId="4040" xr:uid="{00000000-0005-0000-0000-0000E5100000}"/>
    <cellStyle name="Wrap Text" xfId="4041" xr:uid="{00000000-0005-0000-0000-0000E6100000}"/>
    <cellStyle name="x" xfId="4042" xr:uid="{00000000-0005-0000-0000-0000E7100000}"/>
    <cellStyle name="x [1]" xfId="4043" xr:uid="{00000000-0005-0000-0000-0000E8100000}"/>
    <cellStyle name="year" xfId="4044" xr:uid="{00000000-0005-0000-0000-0000E9100000}"/>
    <cellStyle name="Yen" xfId="4045" xr:uid="{00000000-0005-0000-0000-0000EA100000}"/>
    <cellStyle name="Гиперссылка_Se@SS costs-83 peop" xfId="4046" xr:uid="{00000000-0005-0000-0000-0000EB100000}"/>
    <cellStyle name="Обычный_Schedule for Investments 2001" xfId="4047" xr:uid="{00000000-0005-0000-0000-0000EC100000}"/>
    <cellStyle name="ハイパーリンク" xfId="4048" xr:uid="{00000000-0005-0000-0000-0000ED100000}"/>
    <cellStyle name="표준_Weekly forecast_0527" xfId="4049" xr:uid="{00000000-0005-0000-0000-0000EE100000}"/>
    <cellStyle name="一般_~7769895" xfId="4050" xr:uid="{00000000-0005-0000-0000-0000EF100000}"/>
    <cellStyle name="中等" xfId="4051" xr:uid="{00000000-0005-0000-0000-0000F0100000}"/>
    <cellStyle name="備註" xfId="4052" xr:uid="{00000000-0005-0000-0000-0000F1100000}"/>
    <cellStyle name="千位分隔_Sheet1" xfId="4053" xr:uid="{00000000-0005-0000-0000-0000F2100000}"/>
    <cellStyle name="千分位[0]_RESULTS" xfId="4054" xr:uid="{00000000-0005-0000-0000-0000F3100000}"/>
    <cellStyle name="千分位_RESULTS" xfId="4055" xr:uid="{00000000-0005-0000-0000-0000F4100000}"/>
    <cellStyle name="合計" xfId="4056" xr:uid="{00000000-0005-0000-0000-0000F5100000}"/>
    <cellStyle name="壞" xfId="4057" xr:uid="{00000000-0005-0000-0000-0000F6100000}"/>
    <cellStyle name="好" xfId="4058" xr:uid="{00000000-0005-0000-0000-0000F7100000}"/>
    <cellStyle name="常规 2" xfId="8" xr:uid="{00000000-0005-0000-0000-0000F8100000}"/>
    <cellStyle name="常规 3" xfId="9" xr:uid="{00000000-0005-0000-0000-0000F9100000}"/>
    <cellStyle name="常规_Sheet1" xfId="4059" xr:uid="{00000000-0005-0000-0000-0000FA100000}"/>
    <cellStyle name="桁区切り [0.00]_APJ_Forecast_Template0801" xfId="4060" xr:uid="{00000000-0005-0000-0000-0000FB100000}"/>
    <cellStyle name="桁区切り_book1" xfId="4061" xr:uid="{00000000-0005-0000-0000-0000FC100000}"/>
    <cellStyle name="標準_APJ_Forecast_Template0801" xfId="4062" xr:uid="{00000000-0005-0000-0000-0000FD100000}"/>
    <cellStyle name="標題" xfId="4063" xr:uid="{00000000-0005-0000-0000-0000FE100000}"/>
    <cellStyle name="標題 1" xfId="4064" xr:uid="{00000000-0005-0000-0000-0000FF100000}"/>
    <cellStyle name="標題 2" xfId="4065" xr:uid="{00000000-0005-0000-0000-000000110000}"/>
    <cellStyle name="標題 3" xfId="4066" xr:uid="{00000000-0005-0000-0000-000001110000}"/>
    <cellStyle name="標題 4" xfId="4067" xr:uid="{00000000-0005-0000-0000-000002110000}"/>
    <cellStyle name="檢查儲存格" xfId="4068" xr:uid="{00000000-0005-0000-0000-000003110000}"/>
    <cellStyle name="表示済みのハイパーリンク" xfId="4069" xr:uid="{00000000-0005-0000-0000-000004110000}"/>
    <cellStyle name="計算方式" xfId="4070" xr:uid="{00000000-0005-0000-0000-000005110000}"/>
    <cellStyle name="說明文字" xfId="4071" xr:uid="{00000000-0005-0000-0000-000006110000}"/>
    <cellStyle name="警告文字" xfId="4072" xr:uid="{00000000-0005-0000-0000-000007110000}"/>
    <cellStyle name="貨幣 [0]_RESULTS" xfId="4073" xr:uid="{00000000-0005-0000-0000-000008110000}"/>
    <cellStyle name="貨幣_RESULTS" xfId="4074" xr:uid="{00000000-0005-0000-0000-000009110000}"/>
    <cellStyle name="货币 2" xfId="10" xr:uid="{00000000-0005-0000-0000-00000A110000}"/>
    <cellStyle name="輔色1" xfId="4075" xr:uid="{00000000-0005-0000-0000-00000B110000}"/>
    <cellStyle name="輔色2" xfId="4076" xr:uid="{00000000-0005-0000-0000-00000C110000}"/>
    <cellStyle name="輔色3" xfId="4077" xr:uid="{00000000-0005-0000-0000-00000D110000}"/>
    <cellStyle name="輔色4" xfId="4078" xr:uid="{00000000-0005-0000-0000-00000E110000}"/>
    <cellStyle name="輔色5" xfId="4079" xr:uid="{00000000-0005-0000-0000-00000F110000}"/>
    <cellStyle name="輔色6" xfId="4080" xr:uid="{00000000-0005-0000-0000-000010110000}"/>
    <cellStyle name="輸入" xfId="4081" xr:uid="{00000000-0005-0000-0000-000011110000}"/>
    <cellStyle name="輸出" xfId="4082" xr:uid="{00000000-0005-0000-0000-000012110000}"/>
    <cellStyle name="通貨 [0.00]_book1" xfId="4083" xr:uid="{00000000-0005-0000-0000-000013110000}"/>
    <cellStyle name="通貨_book1" xfId="4084" xr:uid="{00000000-0005-0000-0000-000014110000}"/>
    <cellStyle name="連結的儲存格" xfId="4085" xr:uid="{00000000-0005-0000-0000-00001511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FFCCCC"/>
      <color rgb="FFFFFFCC"/>
      <color rgb="FFCCFFFF"/>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987777645699"/>
          <c:y val="6.4249347304836502E-2"/>
          <c:w val="0.80523760083739204"/>
          <c:h val="0.73196701165162725"/>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Summary!$S$37:$AH$37</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Summary!$S$38:$AH$38</c:f>
              <c:numCache>
                <c:formatCode>_("$"* #,##0_);_("$"* \(#,##0\);_("$"* "-"??_);_(@_)</c:formatCode>
                <c:ptCount val="16"/>
                <c:pt idx="0">
                  <c:v>1300.7910523334783</c:v>
                </c:pt>
                <c:pt idx="1">
                  <c:v>1391.2499417030037</c:v>
                </c:pt>
                <c:pt idx="2">
                  <c:v>1317.8591378258075</c:v>
                </c:pt>
                <c:pt idx="3">
                  <c:v>1303.0409686859384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63143936"/>
        <c:axId val="63145472"/>
      </c:barChart>
      <c:catAx>
        <c:axId val="63143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63145472"/>
        <c:crossesAt val="0"/>
        <c:auto val="1"/>
        <c:lblAlgn val="ctr"/>
        <c:lblOffset val="100"/>
        <c:tickLblSkip val="1"/>
        <c:tickMarkSkip val="1"/>
        <c:noMultiLvlLbl val="0"/>
      </c:catAx>
      <c:valAx>
        <c:axId val="63145472"/>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r>
                  <a:rPr lang="en-US" sz="1400">
                    <a:latin typeface="Arial" panose="020B0604020202020204" pitchFamily="34" charset="0"/>
                    <a:cs typeface="Arial" panose="020B0604020202020204" pitchFamily="34" charset="0"/>
                  </a:rPr>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63143936"/>
        <c:crosses val="autoZero"/>
        <c:crossBetween val="between"/>
        <c:majorUnit val="2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Summary!$C$102:$R$102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Summary!$C$108:$R$108</c:f>
              <c:numCache>
                <c:formatCode>#,##0_);\(#,##0\)</c:formatCode>
                <c:ptCount val="16"/>
                <c:pt idx="0">
                  <c:v>453136</c:v>
                </c:pt>
                <c:pt idx="1">
                  <c:v>672293</c:v>
                </c:pt>
                <c:pt idx="2">
                  <c:v>773738</c:v>
                </c:pt>
                <c:pt idx="3">
                  <c:v>937323</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smooth val="0"/>
        <c:axId val="41156992"/>
        <c:axId val="41158528"/>
      </c:lineChart>
      <c:catAx>
        <c:axId val="4115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158528"/>
        <c:crosses val="autoZero"/>
        <c:auto val="1"/>
        <c:lblAlgn val="ctr"/>
        <c:lblOffset val="100"/>
        <c:noMultiLvlLbl val="0"/>
      </c:catAx>
      <c:valAx>
        <c:axId val="41158528"/>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41156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Summary!$C$102:$R$102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Summary!$C$109:$R$109</c:f>
              <c:numCache>
                <c:formatCode>#,##0_);\(#,##0\)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smooth val="0"/>
        <c:axId val="41179392"/>
        <c:axId val="41189376"/>
      </c:lineChart>
      <c:catAx>
        <c:axId val="4117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189376"/>
        <c:crosses val="autoZero"/>
        <c:auto val="1"/>
        <c:lblAlgn val="ctr"/>
        <c:lblOffset val="100"/>
        <c:noMultiLvlLbl val="0"/>
      </c:catAx>
      <c:valAx>
        <c:axId val="41189376"/>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41179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Revenue</a:t>
            </a:r>
          </a:p>
        </c:rich>
      </c:tx>
      <c:overlay val="1"/>
    </c:title>
    <c:autoTitleDeleted val="0"/>
    <c:plotArea>
      <c:layout>
        <c:manualLayout>
          <c:layoutTarget val="inner"/>
          <c:xMode val="edge"/>
          <c:yMode val="edge"/>
          <c:x val="0.1378048120814431"/>
          <c:y val="0.10695610965296004"/>
          <c:w val="0.57333655904956093"/>
          <c:h val="0.72055920093321668"/>
        </c:manualLayout>
      </c:layout>
      <c:lineChart>
        <c:grouping val="standard"/>
        <c:varyColors val="0"/>
        <c:ser>
          <c:idx val="0"/>
          <c:order val="0"/>
          <c:tx>
            <c:strRef>
              <c:f>CSPs!$B$10</c:f>
              <c:strCache>
                <c:ptCount val="1"/>
                <c:pt idx="0">
                  <c:v>China Mobile</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CSPs!$C$10:$Q$10</c:f>
              <c:numCache>
                <c:formatCode>"$"#,##0_);\("$"#,##0\)</c:formatCode>
                <c:ptCount val="7"/>
              </c:numCache>
            </c:numRef>
          </c:val>
          <c:smooth val="0"/>
          <c:extLs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CSPs!$C$11:$Q$11</c:f>
              <c:numCache>
                <c:formatCode>"$"#,##0_);\("$"#,##0\)</c:formatCode>
                <c:ptCount val="7"/>
              </c:numCache>
            </c:numRef>
          </c:val>
          <c:smooth val="0"/>
          <c:extLs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CSPs!$C$12:$Q$12</c:f>
              <c:numCache>
                <c:formatCode>"$"#,##0_);\("$"#,##0\)</c:formatCode>
                <c:ptCount val="7"/>
              </c:numCache>
            </c:numRef>
          </c:val>
          <c:smooth val="0"/>
          <c:extLs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74909568"/>
        <c:axId val="74911104"/>
      </c:lineChart>
      <c:catAx>
        <c:axId val="74909568"/>
        <c:scaling>
          <c:orientation val="minMax"/>
        </c:scaling>
        <c:delete val="0"/>
        <c:axPos val="b"/>
        <c:numFmt formatCode="General" sourceLinked="0"/>
        <c:majorTickMark val="out"/>
        <c:minorTickMark val="none"/>
        <c:tickLblPos val="nextTo"/>
        <c:crossAx val="74911104"/>
        <c:crosses val="autoZero"/>
        <c:auto val="1"/>
        <c:lblAlgn val="ctr"/>
        <c:lblOffset val="100"/>
        <c:noMultiLvlLbl val="0"/>
      </c:catAx>
      <c:valAx>
        <c:axId val="74911104"/>
        <c:scaling>
          <c:orientation val="minMax"/>
        </c:scaling>
        <c:delete val="0"/>
        <c:axPos val="l"/>
        <c:majorGridlines/>
        <c:numFmt formatCode="&quot;$&quot;#,##0_);\(&quot;$&quot;#,##0\)" sourceLinked="1"/>
        <c:majorTickMark val="out"/>
        <c:minorTickMark val="none"/>
        <c:tickLblPos val="nextTo"/>
        <c:crossAx val="74909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capex</a:t>
            </a:r>
          </a:p>
        </c:rich>
      </c:tx>
      <c:overlay val="1"/>
    </c:title>
    <c:autoTitleDeleted val="0"/>
    <c:plotArea>
      <c:layout>
        <c:manualLayout>
          <c:layoutTarget val="inner"/>
          <c:xMode val="edge"/>
          <c:yMode val="edge"/>
          <c:x val="0.12658041685357987"/>
          <c:y val="0.10695610965296004"/>
          <c:w val="0.57876890357884947"/>
          <c:h val="0.72055920093321668"/>
        </c:manualLayout>
      </c:layout>
      <c:lineChart>
        <c:grouping val="standard"/>
        <c:varyColors val="0"/>
        <c:ser>
          <c:idx val="0"/>
          <c:order val="0"/>
          <c:tx>
            <c:strRef>
              <c:f>CSPs!$B$10</c:f>
              <c:strCache>
                <c:ptCount val="1"/>
                <c:pt idx="0">
                  <c:v>China Mobile</c:v>
                </c:pt>
              </c:strCache>
            </c:strRef>
          </c:tx>
          <c:cat>
            <c:strRef>
              <c:f>CSPs!$C$7:$T$7</c:f>
              <c:strCache>
                <c:ptCount val="10"/>
                <c:pt idx="0">
                  <c:v>1Q 18</c:v>
                </c:pt>
                <c:pt idx="1">
                  <c:v>2Q 18</c:v>
                </c:pt>
                <c:pt idx="2">
                  <c:v>3Q 18</c:v>
                </c:pt>
                <c:pt idx="3">
                  <c:v>4Q 18</c:v>
                </c:pt>
                <c:pt idx="4">
                  <c:v>1Q 19</c:v>
                </c:pt>
                <c:pt idx="5">
                  <c:v>2Q 19</c:v>
                </c:pt>
                <c:pt idx="6">
                  <c:v>3Q 19</c:v>
                </c:pt>
                <c:pt idx="7">
                  <c:v>4Q 19</c:v>
                </c:pt>
                <c:pt idx="8">
                  <c:v>1Q 20</c:v>
                </c:pt>
                <c:pt idx="9">
                  <c:v>2Q 20</c:v>
                </c:pt>
              </c:strCache>
            </c:strRef>
          </c:cat>
          <c:val>
            <c:numRef>
              <c:f>CSPs!$C$32:$T$32</c:f>
              <c:numCache>
                <c:formatCode>"$"#,##0_);\("$"#,##0\)</c:formatCode>
                <c:ptCount val="10"/>
              </c:numCache>
            </c:numRef>
          </c:val>
          <c:smooth val="0"/>
          <c:extLs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CSPs!$C$7:$T$7</c:f>
              <c:strCache>
                <c:ptCount val="10"/>
                <c:pt idx="0">
                  <c:v>1Q 18</c:v>
                </c:pt>
                <c:pt idx="1">
                  <c:v>2Q 18</c:v>
                </c:pt>
                <c:pt idx="2">
                  <c:v>3Q 18</c:v>
                </c:pt>
                <c:pt idx="3">
                  <c:v>4Q 18</c:v>
                </c:pt>
                <c:pt idx="4">
                  <c:v>1Q 19</c:v>
                </c:pt>
                <c:pt idx="5">
                  <c:v>2Q 19</c:v>
                </c:pt>
                <c:pt idx="6">
                  <c:v>3Q 19</c:v>
                </c:pt>
                <c:pt idx="7">
                  <c:v>4Q 19</c:v>
                </c:pt>
                <c:pt idx="8">
                  <c:v>1Q 20</c:v>
                </c:pt>
                <c:pt idx="9">
                  <c:v>2Q 20</c:v>
                </c:pt>
              </c:strCache>
            </c:strRef>
          </c:cat>
          <c:val>
            <c:numRef>
              <c:f>CSPs!$C$33:$T$33</c:f>
              <c:numCache>
                <c:formatCode>"$"#,##0_);\("$"#,##0\)</c:formatCode>
                <c:ptCount val="10"/>
              </c:numCache>
            </c:numRef>
          </c:val>
          <c:smooth val="0"/>
          <c:extLs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CSPs!$C$7:$T$7</c:f>
              <c:strCache>
                <c:ptCount val="10"/>
                <c:pt idx="0">
                  <c:v>1Q 18</c:v>
                </c:pt>
                <c:pt idx="1">
                  <c:v>2Q 18</c:v>
                </c:pt>
                <c:pt idx="2">
                  <c:v>3Q 18</c:v>
                </c:pt>
                <c:pt idx="3">
                  <c:v>4Q 18</c:v>
                </c:pt>
                <c:pt idx="4">
                  <c:v>1Q 19</c:v>
                </c:pt>
                <c:pt idx="5">
                  <c:v>2Q 19</c:v>
                </c:pt>
                <c:pt idx="6">
                  <c:v>3Q 19</c:v>
                </c:pt>
                <c:pt idx="7">
                  <c:v>4Q 19</c:v>
                </c:pt>
                <c:pt idx="8">
                  <c:v>1Q 20</c:v>
                </c:pt>
                <c:pt idx="9">
                  <c:v>2Q 20</c:v>
                </c:pt>
              </c:strCache>
            </c:strRef>
          </c:cat>
          <c:val>
            <c:numRef>
              <c:f>CSPs!$C$34:$T$34</c:f>
              <c:numCache>
                <c:formatCode>"$"#,##0_);\("$"#,##0\)</c:formatCode>
                <c:ptCount val="10"/>
              </c:numCache>
            </c:numRef>
          </c:val>
          <c:smooth val="0"/>
          <c:extLs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74934528"/>
        <c:axId val="74936320"/>
      </c:lineChart>
      <c:catAx>
        <c:axId val="74934528"/>
        <c:scaling>
          <c:orientation val="minMax"/>
        </c:scaling>
        <c:delete val="0"/>
        <c:axPos val="b"/>
        <c:numFmt formatCode="General" sourceLinked="0"/>
        <c:majorTickMark val="out"/>
        <c:minorTickMark val="none"/>
        <c:tickLblPos val="nextTo"/>
        <c:crossAx val="74936320"/>
        <c:crosses val="autoZero"/>
        <c:auto val="1"/>
        <c:lblAlgn val="ctr"/>
        <c:lblOffset val="100"/>
        <c:noMultiLvlLbl val="0"/>
      </c:catAx>
      <c:valAx>
        <c:axId val="74936320"/>
        <c:scaling>
          <c:orientation val="minMax"/>
        </c:scaling>
        <c:delete val="0"/>
        <c:axPos val="l"/>
        <c:majorGridlines/>
        <c:numFmt formatCode="&quot;$&quot;#,##0_);\(&quot;$&quot;#,##0\)" sourceLinked="1"/>
        <c:majorTickMark val="out"/>
        <c:minorTickMark val="none"/>
        <c:tickLblPos val="nextTo"/>
        <c:crossAx val="74934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4685039370078"/>
          <c:y val="8.6136616245014688E-2"/>
          <c:w val="0.8259420384951881"/>
          <c:h val="0.85714028261383435"/>
        </c:manualLayout>
      </c:layout>
      <c:lineChart>
        <c:grouping val="standard"/>
        <c:varyColors val="0"/>
        <c:ser>
          <c:idx val="0"/>
          <c:order val="0"/>
          <c:cat>
            <c:strRef>
              <c:f>'Datacom equip'!$C$7:$S$7</c:f>
              <c:strCache>
                <c:ptCount val="9"/>
                <c:pt idx="0">
                  <c:v>1Q 18</c:v>
                </c:pt>
                <c:pt idx="1">
                  <c:v>2Q 18</c:v>
                </c:pt>
                <c:pt idx="2">
                  <c:v>3Q 18</c:v>
                </c:pt>
                <c:pt idx="3">
                  <c:v>4Q 18</c:v>
                </c:pt>
                <c:pt idx="4">
                  <c:v>1Q 19</c:v>
                </c:pt>
                <c:pt idx="5">
                  <c:v>2Q 19</c:v>
                </c:pt>
                <c:pt idx="6">
                  <c:v>3Q 19</c:v>
                </c:pt>
                <c:pt idx="7">
                  <c:v>4Q 19</c:v>
                </c:pt>
                <c:pt idx="8">
                  <c:v>1Q 20</c:v>
                </c:pt>
              </c:strCache>
            </c:strRef>
          </c:cat>
          <c:val>
            <c:numRef>
              <c:f>'Datacom equip'!$C$23:$S$23</c:f>
              <c:numCache>
                <c:formatCode>0.0%</c:formatCode>
                <c:ptCount val="9"/>
                <c:pt idx="0">
                  <c:v>-1</c:v>
                </c:pt>
                <c:pt idx="1">
                  <c:v>-1</c:v>
                </c:pt>
                <c:pt idx="2">
                  <c:v>-1</c:v>
                </c:pt>
                <c:pt idx="3">
                  <c:v>-1</c:v>
                </c:pt>
                <c:pt idx="4">
                  <c:v>0</c:v>
                </c:pt>
                <c:pt idx="5">
                  <c:v>0</c:v>
                </c:pt>
                <c:pt idx="6">
                  <c:v>0</c:v>
                </c:pt>
                <c:pt idx="7">
                  <c:v>0</c:v>
                </c:pt>
                <c:pt idx="8">
                  <c:v>0</c:v>
                </c:pt>
              </c:numCache>
            </c:numRef>
          </c:val>
          <c:smooth val="0"/>
          <c:extLst>
            <c:ext xmlns:c16="http://schemas.microsoft.com/office/drawing/2014/chart" uri="{C3380CC4-5D6E-409C-BE32-E72D297353CC}">
              <c16:uniqueId val="{00000000-BF95-E44E-A485-B3BFB6335CEE}"/>
            </c:ext>
          </c:extLst>
        </c:ser>
        <c:dLbls>
          <c:showLegendKey val="0"/>
          <c:showVal val="0"/>
          <c:showCatName val="0"/>
          <c:showSerName val="0"/>
          <c:showPercent val="0"/>
          <c:showBubbleSize val="0"/>
        </c:dLbls>
        <c:marker val="1"/>
        <c:smooth val="0"/>
        <c:axId val="75240960"/>
        <c:axId val="75242496"/>
      </c:lineChart>
      <c:catAx>
        <c:axId val="75240960"/>
        <c:scaling>
          <c:orientation val="minMax"/>
        </c:scaling>
        <c:delete val="0"/>
        <c:axPos val="b"/>
        <c:numFmt formatCode="General" sourceLinked="0"/>
        <c:majorTickMark val="out"/>
        <c:minorTickMark val="none"/>
        <c:tickLblPos val="nextTo"/>
        <c:crossAx val="75242496"/>
        <c:crosses val="autoZero"/>
        <c:auto val="1"/>
        <c:lblAlgn val="ctr"/>
        <c:lblOffset val="100"/>
        <c:noMultiLvlLbl val="0"/>
      </c:catAx>
      <c:valAx>
        <c:axId val="75242496"/>
        <c:scaling>
          <c:orientation val="minMax"/>
          <c:min val="-0.2"/>
        </c:scaling>
        <c:delete val="0"/>
        <c:axPos val="l"/>
        <c:majorGridlines/>
        <c:title>
          <c:tx>
            <c:rich>
              <a:bodyPr rot="-5400000" vert="horz"/>
              <a:lstStyle/>
              <a:p>
                <a:pPr>
                  <a:defRPr/>
                </a:pPr>
                <a:r>
                  <a:rPr lang="en-US"/>
                  <a:t>y-o-y quarterly sales growth</a:t>
                </a:r>
              </a:p>
            </c:rich>
          </c:tx>
          <c:layout>
            <c:manualLayout>
              <c:xMode val="edge"/>
              <c:yMode val="edge"/>
              <c:x val="2.7557869782406225E-2"/>
              <c:y val="0.23208618667825273"/>
            </c:manualLayout>
          </c:layout>
          <c:overlay val="0"/>
        </c:title>
        <c:numFmt formatCode="0%" sourceLinked="0"/>
        <c:majorTickMark val="out"/>
        <c:minorTickMark val="none"/>
        <c:tickLblPos val="low"/>
        <c:crossAx val="75240960"/>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growth</a:t>
            </a:r>
            <a:endParaRPr lang="en-US"/>
          </a:p>
        </c:rich>
      </c:tx>
      <c:overlay val="0"/>
    </c:title>
    <c:autoTitleDeleted val="0"/>
    <c:plotArea>
      <c:layout>
        <c:manualLayout>
          <c:layoutTarget val="inner"/>
          <c:xMode val="edge"/>
          <c:yMode val="edge"/>
          <c:x val="8.5041553727140451E-2"/>
          <c:y val="0.19480351414406533"/>
          <c:w val="0.76264025732740992"/>
          <c:h val="0.59662401574803148"/>
        </c:manualLayout>
      </c:layout>
      <c:lineChart>
        <c:grouping val="standard"/>
        <c:varyColors val="0"/>
        <c:ser>
          <c:idx val="0"/>
          <c:order val="0"/>
          <c:cat>
            <c:strRef>
              <c:f>'Datacom equip'!$G$7:$U$7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'Datacom equip'!$G$31:$U$31</c:f>
              <c:numCache>
                <c:formatCode>0%</c:formatCode>
                <c:ptCount val="11"/>
                <c:pt idx="0">
                  <c:v>-1</c:v>
                </c:pt>
                <c:pt idx="1">
                  <c:v>-1</c:v>
                </c:pt>
                <c:pt idx="2">
                  <c:v>-1</c:v>
                </c:pt>
                <c:pt idx="3">
                  <c:v>-1</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1B2-1C4A-B62A-22049FC4D684}"/>
            </c:ext>
          </c:extLst>
        </c:ser>
        <c:ser>
          <c:idx val="1"/>
          <c:order val="1"/>
          <c:cat>
            <c:strRef>
              <c:f>'Datacom equip'!$G$7:$U$7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'Datacom equip'!$G$33:$U$33</c:f>
              <c:numCache>
                <c:formatCode>0%</c:formatCode>
                <c:ptCount val="11"/>
                <c:pt idx="0">
                  <c:v>-1</c:v>
                </c:pt>
                <c:pt idx="1">
                  <c:v>-1</c:v>
                </c:pt>
                <c:pt idx="2">
                  <c:v>-1</c:v>
                </c:pt>
                <c:pt idx="3">
                  <c:v>-1</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1B2-1C4A-B62A-22049FC4D684}"/>
            </c:ext>
          </c:extLst>
        </c:ser>
        <c:dLbls>
          <c:showLegendKey val="0"/>
          <c:showVal val="0"/>
          <c:showCatName val="0"/>
          <c:showSerName val="0"/>
          <c:showPercent val="0"/>
          <c:showBubbleSize val="0"/>
        </c:dLbls>
        <c:marker val="1"/>
        <c:smooth val="0"/>
        <c:axId val="75260288"/>
        <c:axId val="75261824"/>
      </c:lineChart>
      <c:catAx>
        <c:axId val="75260288"/>
        <c:scaling>
          <c:orientation val="minMax"/>
        </c:scaling>
        <c:delete val="0"/>
        <c:axPos val="b"/>
        <c:numFmt formatCode="General" sourceLinked="0"/>
        <c:majorTickMark val="out"/>
        <c:minorTickMark val="none"/>
        <c:tickLblPos val="nextTo"/>
        <c:crossAx val="75261824"/>
        <c:crossesAt val="-20"/>
        <c:auto val="1"/>
        <c:lblAlgn val="ctr"/>
        <c:lblOffset val="100"/>
        <c:noMultiLvlLbl val="0"/>
      </c:catAx>
      <c:valAx>
        <c:axId val="75261824"/>
        <c:scaling>
          <c:orientation val="minMax"/>
        </c:scaling>
        <c:delete val="0"/>
        <c:axPos val="l"/>
        <c:majorGridlines/>
        <c:numFmt formatCode="0%" sourceLinked="1"/>
        <c:majorTickMark val="out"/>
        <c:minorTickMark val="none"/>
        <c:tickLblPos val="nextTo"/>
        <c:crossAx val="75260288"/>
        <c:crosses val="autoZero"/>
        <c:crossBetween val="between"/>
      </c:valAx>
    </c:plotArea>
    <c:legend>
      <c:legendPos val="r"/>
      <c:layout>
        <c:manualLayout>
          <c:xMode val="edge"/>
          <c:yMode val="edge"/>
          <c:x val="0.65874603674540677"/>
          <c:y val="0.22872484689413827"/>
          <c:w val="0.22392062992125986"/>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revenue</a:t>
            </a:r>
            <a:endParaRPr lang="en-US"/>
          </a:p>
        </c:rich>
      </c:tx>
      <c:overlay val="0"/>
    </c:title>
    <c:autoTitleDeleted val="0"/>
    <c:plotArea>
      <c:layout/>
      <c:lineChart>
        <c:grouping val="standard"/>
        <c:varyColors val="0"/>
        <c:ser>
          <c:idx val="0"/>
          <c:order val="0"/>
          <c:tx>
            <c:strRef>
              <c:f>'Datacom equip'!$X$30</c:f>
              <c:strCache>
                <c:ptCount val="1"/>
                <c:pt idx="0">
                  <c:v>Chinese: H3C, Inspur, Lenovo</c:v>
                </c:pt>
              </c:strCache>
            </c:strRef>
          </c:tx>
          <c:cat>
            <c:strRef>
              <c:f>'Datacom equip'!$G$7:$U$7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'Datacom equip'!$G$30:$U$30</c:f>
              <c:numCache>
                <c:formatCode>"$"#,##0_);\("$"#,##0\)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F2F-374D-8AC4-0E0FAE68C242}"/>
            </c:ext>
          </c:extLst>
        </c:ser>
        <c:ser>
          <c:idx val="1"/>
          <c:order val="1"/>
          <c:tx>
            <c:strRef>
              <c:f>'Datacom equip'!$X$32</c:f>
              <c:strCache>
                <c:ptCount val="1"/>
                <c:pt idx="0">
                  <c:v>Total less China</c:v>
                </c:pt>
              </c:strCache>
            </c:strRef>
          </c:tx>
          <c:cat>
            <c:strRef>
              <c:f>'Datacom equip'!$G$7:$U$7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'Datacom equip'!$G$32:$U$32</c:f>
              <c:numCache>
                <c:formatCode>"$"#,##0_);\("$"#,##0\)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CF2F-374D-8AC4-0E0FAE68C242}"/>
            </c:ext>
          </c:extLst>
        </c:ser>
        <c:dLbls>
          <c:showLegendKey val="0"/>
          <c:showVal val="0"/>
          <c:showCatName val="0"/>
          <c:showSerName val="0"/>
          <c:showPercent val="0"/>
          <c:showBubbleSize val="0"/>
        </c:dLbls>
        <c:marker val="1"/>
        <c:smooth val="0"/>
        <c:axId val="75275648"/>
        <c:axId val="75277440"/>
      </c:lineChart>
      <c:catAx>
        <c:axId val="75275648"/>
        <c:scaling>
          <c:orientation val="minMax"/>
        </c:scaling>
        <c:delete val="0"/>
        <c:axPos val="b"/>
        <c:numFmt formatCode="General" sourceLinked="0"/>
        <c:majorTickMark val="out"/>
        <c:minorTickMark val="none"/>
        <c:tickLblPos val="nextTo"/>
        <c:crossAx val="75277440"/>
        <c:crosses val="autoZero"/>
        <c:auto val="1"/>
        <c:lblAlgn val="ctr"/>
        <c:lblOffset val="100"/>
        <c:noMultiLvlLbl val="0"/>
      </c:catAx>
      <c:valAx>
        <c:axId val="75277440"/>
        <c:scaling>
          <c:orientation val="minMax"/>
        </c:scaling>
        <c:delete val="0"/>
        <c:axPos val="l"/>
        <c:majorGridlines/>
        <c:numFmt formatCode="&quot;$&quot;#,##0_);\(&quot;$&quot;#,##0\)" sourceLinked="1"/>
        <c:majorTickMark val="out"/>
        <c:minorTickMark val="none"/>
        <c:tickLblPos val="nextTo"/>
        <c:crossAx val="752756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Summary!$S$72:$AH$72</c:f>
              <c:numCache>
                <c:formatCode>_("$"* #,##0_);_("$"* \(#,##0\);_("$"* "-"_);_(@_)</c:formatCode>
                <c:ptCount val="16"/>
                <c:pt idx="0" formatCode="_(&quot;$&quot;* #,##0_);_(&quot;$&quot;* \(#,##0\);_(&quot;$&quot;* &quot;-&quot;??_);_(@_)">
                  <c:v>270.20488843130698</c:v>
                </c:pt>
                <c:pt idx="1">
                  <c:v>256.6279579070993</c:v>
                </c:pt>
                <c:pt idx="2">
                  <c:v>243.3572022531458</c:v>
                </c:pt>
                <c:pt idx="3" formatCode="_(&quot;$&quot;* #,##0_);_(&quot;$&quot;* \(#,##0\);_(&quot;$&quot;* &quot;-&quot;??_);_(@_)">
                  <c:v>217.88631132471454</c:v>
                </c:pt>
                <c:pt idx="4" formatCode="_(&quot;$&quot;* #,##0_);_(&quot;$&quot;* \(#,##0\);_(&quot;$&quot;* &quot;-&quot;??_);_(@_)">
                  <c:v>0</c:v>
                </c:pt>
                <c:pt idx="5">
                  <c:v>0</c:v>
                </c:pt>
                <c:pt idx="6">
                  <c:v>0</c:v>
                </c:pt>
                <c:pt idx="7" formatCode="_(&quot;$&quot;* #,##0_);_(&quot;$&quot;* \(#,##0\);_(&quot;$&quot;* &quot;-&quot;??_);_(@_)">
                  <c:v>0</c:v>
                </c:pt>
                <c:pt idx="8" formatCode="_(&quot;$&quot;* #,##0_);_(&quot;$&quot;* \(#,##0\);_(&quot;$&quot;* &quot;-&quot;??_);_(@_)">
                  <c:v>0</c:v>
                </c:pt>
                <c:pt idx="9">
                  <c:v>0</c:v>
                </c:pt>
                <c:pt idx="10">
                  <c:v>0</c:v>
                </c:pt>
                <c:pt idx="11" formatCode="_(&quot;$&quot;* #,##0_);_(&quot;$&quot;* \(#,##0\);_(&quot;$&quot;* &quot;-&quot;??_);_(@_)">
                  <c:v>0</c:v>
                </c:pt>
                <c:pt idx="12" formatCode="_(&quot;$&quot;* #,##0_);_(&quot;$&quot;* \(#,##0\);_(&quot;$&quot;* &quot;-&quot;??_);_(@_)">
                  <c:v>0</c:v>
                </c:pt>
                <c:pt idx="13">
                  <c:v>0</c:v>
                </c:pt>
                <c:pt idx="14">
                  <c:v>0</c:v>
                </c:pt>
                <c:pt idx="15" formatCode="_(&quot;$&quot;* #,##0_);_(&quot;$&quot;* \(#,##0\);_(&quot;$&quot;* &quot;-&quot;??_);_(@_)">
                  <c:v>0</c:v>
                </c:pt>
              </c:numCache>
            </c:numRef>
          </c:val>
          <c:extLst>
            <c:ext xmlns:c16="http://schemas.microsoft.com/office/drawing/2014/chart" uri="{C3380CC4-5D6E-409C-BE32-E72D297353CC}">
              <c16:uniqueId val="{00000001-7309-A54F-81AF-13FFEA82969D}"/>
            </c:ext>
          </c:extLst>
        </c:ser>
        <c:ser>
          <c:idx val="3"/>
          <c:order val="1"/>
          <c:tx>
            <c:strRef>
              <c:f>Summary!$B$74</c:f>
              <c:strCache>
                <c:ptCount val="1"/>
                <c:pt idx="0">
                  <c:v>FTTx modules</c:v>
                </c:pt>
              </c:strCache>
            </c:strRef>
          </c:tx>
          <c:spPr>
            <a:solidFill>
              <a:srgbClr val="00B050"/>
            </a:solidFill>
            <a:ln w="12700">
              <a:solidFill>
                <a:srgbClr val="000000"/>
              </a:solidFill>
              <a:prstDash val="solid"/>
            </a:ln>
          </c:spPr>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Summary!$S$74:$AH$74</c:f>
              <c:numCache>
                <c:formatCode>_("$"* #,##0_);_("$"* \(#,##0\);_("$"* "-"??_);_(@_)</c:formatCode>
                <c:ptCount val="16"/>
                <c:pt idx="0">
                  <c:v>144.31780632411963</c:v>
                </c:pt>
                <c:pt idx="1">
                  <c:v>137.87054910265189</c:v>
                </c:pt>
                <c:pt idx="2">
                  <c:v>107.06617811290673</c:v>
                </c:pt>
                <c:pt idx="3">
                  <c:v>113.85412906297407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7309-A54F-81AF-13FFEA82969D}"/>
            </c:ext>
          </c:extLst>
        </c:ser>
        <c:ser>
          <c:idx val="1"/>
          <c:order val="2"/>
          <c:tx>
            <c:strRef>
              <c:f>Summary!$B$73</c:f>
              <c:strCache>
                <c:ptCount val="1"/>
                <c:pt idx="0">
                  <c:v>Wireless</c:v>
                </c:pt>
              </c:strCache>
            </c:strRef>
          </c:tx>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Summary!$S$73:$AH$73</c:f>
              <c:numCache>
                <c:formatCode>_("$"* #,##0_);_("$"* \(#,##0\);_("$"* "-"??_);_(@_)</c:formatCode>
                <c:ptCount val="16"/>
                <c:pt idx="0">
                  <c:v>49.844619000000002</c:v>
                </c:pt>
                <c:pt idx="1">
                  <c:v>50.637574000000001</c:v>
                </c:pt>
                <c:pt idx="2">
                  <c:v>30.340037777510627</c:v>
                </c:pt>
                <c:pt idx="3">
                  <c:v>31.02065639624454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7309-A54F-81AF-13FFEA82969D}"/>
            </c:ext>
          </c:extLst>
        </c:ser>
        <c:dLbls>
          <c:showLegendKey val="0"/>
          <c:showVal val="0"/>
          <c:showCatName val="0"/>
          <c:showSerName val="0"/>
          <c:showPercent val="0"/>
          <c:showBubbleSize val="0"/>
        </c:dLbls>
        <c:gapWidth val="150"/>
        <c:axId val="71519616"/>
        <c:axId val="71539328"/>
      </c:barChart>
      <c:catAx>
        <c:axId val="71519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nchor="b" anchorCtr="1"/>
          <a:lstStyle/>
          <a:p>
            <a:pPr>
              <a:defRPr sz="1400" b="0" i="0" u="none" strike="noStrike" baseline="0">
                <a:solidFill>
                  <a:srgbClr val="000000"/>
                </a:solidFill>
                <a:latin typeface="Arial"/>
                <a:ea typeface="Arial"/>
                <a:cs typeface="Arial"/>
              </a:defRPr>
            </a:pPr>
            <a:endParaRPr lang="en-US"/>
          </a:p>
        </c:txPr>
        <c:crossAx val="71539328"/>
        <c:crosses val="autoZero"/>
        <c:auto val="1"/>
        <c:lblAlgn val="ctr"/>
        <c:lblOffset val="100"/>
        <c:tickLblSkip val="1"/>
        <c:tickMarkSkip val="1"/>
        <c:noMultiLvlLbl val="0"/>
      </c:catAx>
      <c:valAx>
        <c:axId val="71539328"/>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71519616"/>
        <c:crosses val="autoZero"/>
        <c:crossBetween val="between"/>
        <c:majorUnit val="5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6792717930936"/>
          <c:y val="0.12324524174855539"/>
          <c:w val="0.83324633734037057"/>
          <c:h val="0.66669193919472702"/>
        </c:manualLayout>
      </c:layout>
      <c:barChart>
        <c:barDir val="col"/>
        <c:grouping val="clustered"/>
        <c:varyColors val="0"/>
        <c:ser>
          <c:idx val="2"/>
          <c:order val="0"/>
          <c:tx>
            <c:strRef>
              <c:f>Summary!$B$246</c:f>
              <c:strCache>
                <c:ptCount val="1"/>
                <c:pt idx="0">
                  <c:v>Active Optical Cables</c:v>
                </c:pt>
              </c:strCache>
            </c:strRef>
          </c:tx>
          <c:invertIfNegative val="0"/>
          <c:cat>
            <c:strRef>
              <c:f>Summary!$S$243:$AH$243</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Summary!$S$246:$AH$246</c:f>
              <c:numCache>
                <c:formatCode>_([$$-409]* #,##0.0_);_([$$-409]* \(#,##0.0\);_([$$-409]* "-"??_);_(@_)</c:formatCode>
                <c:ptCount val="16"/>
                <c:pt idx="0" formatCode="_(&quot;$&quot;* #,##0.0_);_(&quot;$&quot;* \(#,##0.0\);_(&quot;$&quot;* &quot;-&quot;??_);_(@_)">
                  <c:v>50.974854999999998</c:v>
                </c:pt>
                <c:pt idx="1">
                  <c:v>50.024223999999997</c:v>
                </c:pt>
                <c:pt idx="2" formatCode="_(&quot;$&quot;* #,##0.0_);_(&quot;$&quot;* \(#,##0.0\);_(&quot;$&quot;* &quot;-&quot;??_);_(@_)">
                  <c:v>54.798230949999983</c:v>
                </c:pt>
                <c:pt idx="3">
                  <c:v>54.782512623799995</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formatCode="_(&quot;$&quot;* #,##0.0_);_(&quot;$&quot;* \(#,##0.0\);_(&quot;$&quot;* &quot;-&quot;??_);_(@_)">
                  <c:v>0</c:v>
                </c:pt>
                <c:pt idx="13">
                  <c:v>0</c:v>
                </c:pt>
                <c:pt idx="14" formatCode="_(&quot;$&quot;* #,##0.0_);_(&quot;$&quot;* \(#,##0.0\);_(&quot;$&quot;* &quot;-&quot;??_);_(@_)">
                  <c:v>0</c:v>
                </c:pt>
                <c:pt idx="15">
                  <c:v>0</c:v>
                </c:pt>
              </c:numCache>
            </c:numRef>
          </c:val>
          <c:extLst>
            <c:ext xmlns:c16="http://schemas.microsoft.com/office/drawing/2014/chart" uri="{C3380CC4-5D6E-409C-BE32-E72D297353CC}">
              <c16:uniqueId val="{00000000-5183-B344-B9CF-A22EB3D64DC7}"/>
            </c:ext>
          </c:extLst>
        </c:ser>
        <c:ser>
          <c:idx val="1"/>
          <c:order val="1"/>
          <c:tx>
            <c:strRef>
              <c:f>Summary!$B$244</c:f>
              <c:strCache>
                <c:ptCount val="1"/>
                <c:pt idx="0">
                  <c:v>Parallel Transmitters and Receivers, including EOMs (not pairs)</c:v>
                </c:pt>
              </c:strCache>
            </c:strRef>
          </c:tx>
          <c:invertIfNegative val="0"/>
          <c:cat>
            <c:strRef>
              <c:f>Summary!$S$243:$AH$243</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Summary!$S$244:$AH$244</c:f>
              <c:numCache>
                <c:formatCode>_([$$-409]* #,##0.0_);_([$$-409]* \(#,##0.0\);_([$$-409]* "-"??_);_(@_)</c:formatCode>
                <c:ptCount val="16"/>
                <c:pt idx="0" formatCode="_(&quot;$&quot;* #,##0.0_);_(&quot;$&quot;* \(#,##0.0\);_(&quot;$&quot;* &quot;-&quot;??_);_(@_)">
                  <c:v>10.239974999999999</c:v>
                </c:pt>
                <c:pt idx="1">
                  <c:v>8.542484</c:v>
                </c:pt>
                <c:pt idx="2" formatCode="_(&quot;$&quot;* #,##0.0_);_(&quot;$&quot;* \(#,##0.0\);_(&quot;$&quot;* &quot;-&quot;??_);_(@_)">
                  <c:v>6.7925099999999974</c:v>
                </c:pt>
                <c:pt idx="3">
                  <c:v>4.2766999999999999</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1-5183-B344-B9CF-A22EB3D64DC7}"/>
            </c:ext>
          </c:extLst>
        </c:ser>
        <c:ser>
          <c:idx val="0"/>
          <c:order val="2"/>
          <c:tx>
            <c:strRef>
              <c:f>Summary!$B$245</c:f>
              <c:strCache>
                <c:ptCount val="1"/>
                <c:pt idx="0">
                  <c:v>Parallel  Transceiver EOMs</c:v>
                </c:pt>
              </c:strCache>
            </c:strRef>
          </c:tx>
          <c:invertIfNegative val="0"/>
          <c:cat>
            <c:strRef>
              <c:f>Summary!$S$243:$AH$243</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Summary!$S$245:$AH$245</c:f>
              <c:numCache>
                <c:formatCode>_([$$-409]* #,##0.0_);_([$$-409]* \(#,##0.0\);_([$$-409]* "-"??_);_(@_)</c:formatCode>
                <c:ptCount val="16"/>
                <c:pt idx="0" formatCode="_(&quot;$&quot;* #,##0.0_);_(&quot;$&quot;* \(#,##0.0\);_(&quot;$&quot;* &quot;-&quot;??_);_(@_)">
                  <c:v>2.7431640000000002</c:v>
                </c:pt>
                <c:pt idx="1">
                  <c:v>4.1788509999999999</c:v>
                </c:pt>
                <c:pt idx="2" formatCode="_(&quot;$&quot;* #,##0.0_);_(&quot;$&quot;* \(#,##0.0\);_(&quot;$&quot;* &quot;-&quot;??_);_(@_)">
                  <c:v>2.5470879999999996</c:v>
                </c:pt>
                <c:pt idx="3">
                  <c:v>2.9999470000000001</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formatCode="_(&quot;$&quot;* #,##0.0_);_(&quot;$&quot;* \(#,##0.0\);_(&quot;$&quot;* &quot;-&quot;??_);_(@_)">
                  <c:v>0</c:v>
                </c:pt>
                <c:pt idx="13">
                  <c:v>0</c:v>
                </c:pt>
                <c:pt idx="14" formatCode="_(&quot;$&quot;* #,##0.0_);_(&quot;$&quot;* \(#,##0.0\);_(&quot;$&quot;* &quot;-&quot;??_);_(@_)">
                  <c:v>0</c:v>
                </c:pt>
                <c:pt idx="15">
                  <c:v>0</c:v>
                </c:pt>
              </c:numCache>
            </c:numRef>
          </c:val>
          <c:extLst>
            <c:ext xmlns:c16="http://schemas.microsoft.com/office/drawing/2014/chart" uri="{C3380CC4-5D6E-409C-BE32-E72D297353CC}">
              <c16:uniqueId val="{00000002-5183-B344-B9CF-A22EB3D64DC7}"/>
            </c:ext>
          </c:extLst>
        </c:ser>
        <c:dLbls>
          <c:showLegendKey val="0"/>
          <c:showVal val="0"/>
          <c:showCatName val="0"/>
          <c:showSerName val="0"/>
          <c:showPercent val="0"/>
          <c:showBubbleSize val="0"/>
        </c:dLbls>
        <c:gapWidth val="150"/>
        <c:axId val="81457152"/>
        <c:axId val="81459072"/>
      </c:barChart>
      <c:catAx>
        <c:axId val="81457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81459072"/>
        <c:crosses val="autoZero"/>
        <c:auto val="1"/>
        <c:lblAlgn val="ctr"/>
        <c:lblOffset val="100"/>
        <c:tickLblSkip val="1"/>
        <c:tickMarkSkip val="1"/>
        <c:noMultiLvlLbl val="0"/>
      </c:catAx>
      <c:valAx>
        <c:axId val="81459072"/>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a:ea typeface="Arial"/>
                    <a:cs typeface="Arial"/>
                  </a:defRPr>
                </a:pPr>
                <a:r>
                  <a:rPr lang="en-US" sz="1400" b="0"/>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81457152"/>
        <c:crosses val="autoZero"/>
        <c:crossBetween val="between"/>
      </c:valAx>
      <c:spPr>
        <a:solidFill>
          <a:schemeClr val="bg1"/>
        </a:solidFill>
        <a:ln w="12700">
          <a:solidFill>
            <a:srgbClr val="808080"/>
          </a:solidFill>
          <a:prstDash val="solid"/>
        </a:ln>
      </c:spPr>
    </c:plotArea>
    <c:legend>
      <c:legendPos val="r"/>
      <c:layout>
        <c:manualLayout>
          <c:xMode val="edge"/>
          <c:yMode val="edge"/>
          <c:x val="0.15878736846523206"/>
          <c:y val="5.1282326641912471E-2"/>
          <c:w val="0.64169616676730123"/>
          <c:h val="0.17103190073662897"/>
        </c:manualLayout>
      </c:layout>
      <c:overlay val="0"/>
      <c:spPr>
        <a:solidFill>
          <a:schemeClr val="bg1"/>
        </a:solidFill>
        <a:ln>
          <a:solidFill>
            <a:srgbClr val="000000"/>
          </a:solidFill>
        </a:ln>
      </c:spPr>
      <c:txPr>
        <a:bodyPr/>
        <a:lstStyle/>
        <a:p>
          <a:pPr>
            <a:defRPr sz="1100"/>
          </a:pPr>
          <a:endParaRPr lang="en-US"/>
        </a:p>
      </c:txPr>
    </c:legend>
    <c:plotVisOnly val="1"/>
    <c:dispBlanksAs val="gap"/>
    <c:showDLblsOverMax val="0"/>
  </c:chart>
  <c:spPr>
    <a:solidFill>
      <a:schemeClr val="bg1"/>
    </a:solid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56334453413372"/>
          <c:y val="0.11829457063995701"/>
          <c:w val="0.83694398042353291"/>
          <c:h val="0.66787534788649716"/>
        </c:manualLayout>
      </c:layout>
      <c:barChart>
        <c:barDir val="col"/>
        <c:grouping val="clustered"/>
        <c:varyColors val="0"/>
        <c:ser>
          <c:idx val="0"/>
          <c:order val="0"/>
          <c:tx>
            <c:strRef>
              <c:f>Summary!$B$174</c:f>
              <c:strCache>
                <c:ptCount val="1"/>
                <c:pt idx="0">
                  <c:v>DWDM 10G</c:v>
                </c:pt>
              </c:strCache>
            </c:strRef>
          </c:tx>
          <c:invertIfNegative val="0"/>
          <c:cat>
            <c:strRef>
              <c:f>Summary!$S$171:$AH$171</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Summary!$S$174:$AH$174</c:f>
              <c:numCache>
                <c:formatCode>_("$"* #,##0.0_);_("$"* \(#,##0.0\);_("$"* "-"??_);_(@_)</c:formatCode>
                <c:ptCount val="16"/>
                <c:pt idx="0">
                  <c:v>61.883428881190348</c:v>
                </c:pt>
                <c:pt idx="1">
                  <c:v>61.156011132712379</c:v>
                </c:pt>
                <c:pt idx="2">
                  <c:v>56.969980131121275</c:v>
                </c:pt>
                <c:pt idx="3">
                  <c:v>51.812621765972771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1AA-AF46-A7CA-A7D6308B3917}"/>
            </c:ext>
          </c:extLst>
        </c:ser>
        <c:ser>
          <c:idx val="2"/>
          <c:order val="1"/>
          <c:tx>
            <c:strRef>
              <c:f>Summary!$B$176</c:f>
              <c:strCache>
                <c:ptCount val="1"/>
                <c:pt idx="0">
                  <c:v>DWDM 100G and above</c:v>
                </c:pt>
              </c:strCache>
            </c:strRef>
          </c:tx>
          <c:invertIfNegative val="0"/>
          <c:cat>
            <c:strRef>
              <c:f>Summary!$S$171:$AH$171</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Summary!$S$176:$AH$176</c:f>
              <c:numCache>
                <c:formatCode>_("$"* #,##0.0_);_("$"* \(#,##0.0\);_("$"* "-"??_);_(@_)</c:formatCode>
                <c:ptCount val="16"/>
                <c:pt idx="0">
                  <c:v>184.87078</c:v>
                </c:pt>
                <c:pt idx="1">
                  <c:v>176.35138000000001</c:v>
                </c:pt>
                <c:pt idx="2">
                  <c:v>174.736537</c:v>
                </c:pt>
                <c:pt idx="3">
                  <c:v>154.51026200000001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A1AA-AF46-A7CA-A7D6308B3917}"/>
            </c:ext>
          </c:extLst>
        </c:ser>
        <c:dLbls>
          <c:showLegendKey val="0"/>
          <c:showVal val="0"/>
          <c:showCatName val="0"/>
          <c:showSerName val="0"/>
          <c:showPercent val="0"/>
          <c:showBubbleSize val="0"/>
        </c:dLbls>
        <c:gapWidth val="150"/>
        <c:axId val="129458560"/>
        <c:axId val="129460480"/>
      </c:barChart>
      <c:catAx>
        <c:axId val="129458560"/>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29460480"/>
        <c:crosses val="autoZero"/>
        <c:auto val="1"/>
        <c:lblAlgn val="ctr"/>
        <c:lblOffset val="100"/>
        <c:noMultiLvlLbl val="0"/>
      </c:catAx>
      <c:valAx>
        <c:axId val="129460480"/>
        <c:scaling>
          <c:orientation val="minMax"/>
          <c:max val="200"/>
        </c:scaling>
        <c:delete val="0"/>
        <c:axPos val="l"/>
        <c:majorGridlines/>
        <c:title>
          <c:tx>
            <c:rich>
              <a:bodyPr rot="-5400000" vert="horz"/>
              <a:lstStyle/>
              <a:p>
                <a:pPr>
                  <a:defRPr sz="1400" b="0"/>
                </a:pPr>
                <a:r>
                  <a:rPr lang="en-US" sz="1400" b="0"/>
                  <a:t>Sales ($M)</a:t>
                </a:r>
              </a:p>
            </c:rich>
          </c:tx>
          <c:layout>
            <c:manualLayout>
              <c:xMode val="edge"/>
              <c:yMode val="edge"/>
              <c:x val="1.6116921553103351E-2"/>
              <c:y val="0.34053694374219839"/>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29458560"/>
        <c:crosses val="autoZero"/>
        <c:crossBetween val="between"/>
        <c:majorUnit val="50"/>
      </c:valAx>
    </c:plotArea>
    <c:legend>
      <c:legendPos val="t"/>
      <c:layout>
        <c:manualLayout>
          <c:xMode val="edge"/>
          <c:yMode val="edge"/>
          <c:x val="0.15669755109036501"/>
          <c:y val="2.11640152858628E-2"/>
          <c:w val="0.77864921814350696"/>
          <c:h val="6.4318897637795303E-2"/>
        </c:manualLayout>
      </c:layout>
      <c:overlay val="0"/>
      <c:txPr>
        <a:bodyPr/>
        <a:lstStyle/>
        <a:p>
          <a:pPr>
            <a:defRPr sz="1600"/>
          </a:pPr>
          <a:endParaRPr lang="en-US"/>
        </a:p>
      </c:txPr>
    </c:legend>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04186241257"/>
          <c:y val="5.5769043180438731E-2"/>
          <c:w val="0.83432358452545896"/>
          <c:h val="0.78921464493193449"/>
        </c:manualLayout>
      </c:layout>
      <c:barChart>
        <c:barDir val="col"/>
        <c:grouping val="clustered"/>
        <c:varyColors val="0"/>
        <c:ser>
          <c:idx val="0"/>
          <c:order val="0"/>
          <c:tx>
            <c:strRef>
              <c:f>Summary!$B$103</c:f>
              <c:strCache>
                <c:ptCount val="1"/>
                <c:pt idx="0">
                  <c:v>1G</c:v>
                </c:pt>
              </c:strCache>
            </c:strRef>
          </c:tx>
          <c:invertIfNegative val="0"/>
          <c:cat>
            <c:strRef>
              <c:f>Summary!$S$102:$AH$102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Summary!$S$103:$AH$103</c:f>
              <c:numCache>
                <c:formatCode>_("$"* #,##0.0_);_("$"* \(#,##0.0\);_("$"* "-"??_);_(@_)</c:formatCode>
                <c:ptCount val="16"/>
                <c:pt idx="0">
                  <c:v>33.297403659236629</c:v>
                </c:pt>
                <c:pt idx="1">
                  <c:v>33.428760640543643</c:v>
                </c:pt>
                <c:pt idx="2">
                  <c:v>28.923273631481926</c:v>
                </c:pt>
                <c:pt idx="3">
                  <c:v>32.842078360689506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31-ED45-975D-B62D2D3BCA15}"/>
            </c:ext>
          </c:extLst>
        </c:ser>
        <c:ser>
          <c:idx val="1"/>
          <c:order val="1"/>
          <c:tx>
            <c:strRef>
              <c:f>Summary!$B$104</c:f>
              <c:strCache>
                <c:ptCount val="1"/>
                <c:pt idx="0">
                  <c:v>10G</c:v>
                </c:pt>
              </c:strCache>
            </c:strRef>
          </c:tx>
          <c:invertIfNegative val="0"/>
          <c:cat>
            <c:strRef>
              <c:f>Summary!$S$102:$AH$102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Summary!$S$104:$AH$104</c:f>
              <c:numCache>
                <c:formatCode>_("$"* #,##0.0_);_("$"* \(#,##0.0\);_("$"* "-"??_);_(@_)</c:formatCode>
                <c:ptCount val="16"/>
                <c:pt idx="0">
                  <c:v>140.41921813236263</c:v>
                </c:pt>
                <c:pt idx="1">
                  <c:v>130.09519990940558</c:v>
                </c:pt>
                <c:pt idx="2">
                  <c:v>112.15860396815739</c:v>
                </c:pt>
                <c:pt idx="3">
                  <c:v>113.66451400697137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31-ED45-975D-B62D2D3BCA15}"/>
            </c:ext>
          </c:extLst>
        </c:ser>
        <c:ser>
          <c:idx val="3"/>
          <c:order val="2"/>
          <c:tx>
            <c:strRef>
              <c:f>Summary!$B$106</c:f>
              <c:strCache>
                <c:ptCount val="1"/>
                <c:pt idx="0">
                  <c:v>40G</c:v>
                </c:pt>
              </c:strCache>
            </c:strRef>
          </c:tx>
          <c:invertIfNegative val="0"/>
          <c:cat>
            <c:strRef>
              <c:f>Summary!$S$102:$AH$102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Summary!$S$106:$AH$106</c:f>
              <c:numCache>
                <c:formatCode>_("$"* #,##0.0_);_("$"* \(#,##0.0\);_("$"* "-"??_);_(@_)</c:formatCode>
                <c:ptCount val="16"/>
                <c:pt idx="0">
                  <c:v>188.62716260855163</c:v>
                </c:pt>
                <c:pt idx="1">
                  <c:v>220.74000209289019</c:v>
                </c:pt>
                <c:pt idx="2">
                  <c:v>213.7126016833657</c:v>
                </c:pt>
                <c:pt idx="3">
                  <c:v>196.25707449739417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31-ED45-975D-B62D2D3BCA15}"/>
            </c:ext>
          </c:extLst>
        </c:ser>
        <c:ser>
          <c:idx val="2"/>
          <c:order val="3"/>
          <c:tx>
            <c:strRef>
              <c:f>Summary!$B$108</c:f>
              <c:strCache>
                <c:ptCount val="1"/>
                <c:pt idx="0">
                  <c:v>100G </c:v>
                </c:pt>
              </c:strCache>
            </c:strRef>
          </c:tx>
          <c:invertIfNegative val="0"/>
          <c:cat>
            <c:strRef>
              <c:f>Summary!$S$102:$AH$102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Summary!$S$108:$AH$108</c:f>
              <c:numCache>
                <c:formatCode>_("$"* #,##0.0_);_("$"* \(#,##0.0\);_("$"* "-"??_);_(@_)</c:formatCode>
                <c:ptCount val="16"/>
                <c:pt idx="0">
                  <c:v>335.93431384868904</c:v>
                </c:pt>
                <c:pt idx="1">
                  <c:v>418.56961418235812</c:v>
                </c:pt>
                <c:pt idx="2">
                  <c:v>437.80703940519845</c:v>
                </c:pt>
                <c:pt idx="3">
                  <c:v>447.41225315027708</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31-ED45-975D-B62D2D3BCA15}"/>
            </c:ext>
          </c:extLst>
        </c:ser>
        <c:ser>
          <c:idx val="4"/>
          <c:order val="4"/>
          <c:tx>
            <c:strRef>
              <c:f>Summary!$B$109</c:f>
              <c:strCache>
                <c:ptCount val="1"/>
                <c:pt idx="0">
                  <c:v>200G, 2x200G, 400G</c:v>
                </c:pt>
              </c:strCache>
            </c:strRef>
          </c:tx>
          <c:invertIfNegative val="0"/>
          <c:cat>
            <c:strRef>
              <c:f>Summary!$S$102:$AH$102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Summary!$S$109:$AH$109</c:f>
              <c:numCache>
                <c:formatCode>_("$"* #,##0.0_);_("$"* \(#,##0.0\);_("$"*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133837568"/>
        <c:axId val="133839488"/>
      </c:barChart>
      <c:catAx>
        <c:axId val="133837568"/>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33839488"/>
        <c:crosses val="autoZero"/>
        <c:auto val="1"/>
        <c:lblAlgn val="ctr"/>
        <c:lblOffset val="100"/>
        <c:noMultiLvlLbl val="0"/>
      </c:catAx>
      <c:valAx>
        <c:axId val="133839488"/>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2.2255383582764399E-2"/>
              <c:y val="0.377437343785617"/>
            </c:manualLayout>
          </c:layout>
          <c:overlay val="0"/>
        </c:title>
        <c:numFmt formatCode="&quot;$&quot;#,##0" sourceLinked="0"/>
        <c:majorTickMark val="out"/>
        <c:minorTickMark val="none"/>
        <c:tickLblPos val="nextTo"/>
        <c:txPr>
          <a:bodyPr/>
          <a:lstStyle/>
          <a:p>
            <a:pPr>
              <a:defRPr sz="1400">
                <a:latin typeface="+mn-lt"/>
                <a:cs typeface="Arial" panose="020B0604020202020204" pitchFamily="34" charset="0"/>
              </a:defRPr>
            </a:pPr>
            <a:endParaRPr lang="en-US"/>
          </a:p>
        </c:txPr>
        <c:crossAx val="133837568"/>
        <c:crosses val="autoZero"/>
        <c:crossBetween val="between"/>
      </c:valAx>
    </c:plotArea>
    <c:legend>
      <c:legendPos val="r"/>
      <c:layout>
        <c:manualLayout>
          <c:xMode val="edge"/>
          <c:yMode val="edge"/>
          <c:x val="0.15061685026357532"/>
          <c:y val="7.2226812306732141E-2"/>
          <c:w val="0.7706234144851799"/>
          <c:h val="7.8311963496054821E-2"/>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2021974268623334"/>
        </c:manualLayout>
      </c:layout>
      <c:barChart>
        <c:barDir val="col"/>
        <c:grouping val="clustered"/>
        <c:varyColors val="0"/>
        <c:ser>
          <c:idx val="0"/>
          <c:order val="0"/>
          <c:tx>
            <c:strRef>
              <c:f>Summary!$B$137</c:f>
              <c:strCache>
                <c:ptCount val="1"/>
                <c:pt idx="0">
                  <c:v>4G</c:v>
                </c:pt>
              </c:strCache>
            </c:strRef>
          </c:tx>
          <c:invertIfNegative val="0"/>
          <c:cat>
            <c:strRef>
              <c:f>Summary!$S$136:$AH$136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Summary!$S$137:$AH$137</c:f>
              <c:numCache>
                <c:formatCode>_("$"* #,##0.0_);_("$"* \(#,##0.0\);_("$"* "-"??_);_(@_)</c:formatCode>
                <c:ptCount val="16"/>
                <c:pt idx="0">
                  <c:v>4.2239630000000004</c:v>
                </c:pt>
                <c:pt idx="1">
                  <c:v>3.814257</c:v>
                </c:pt>
                <c:pt idx="2">
                  <c:v>3.4903749999999936</c:v>
                </c:pt>
                <c:pt idx="3">
                  <c:v>3.4328349999999976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2F-7645-B76D-048AD1E72D02}"/>
            </c:ext>
          </c:extLst>
        </c:ser>
        <c:ser>
          <c:idx val="1"/>
          <c:order val="1"/>
          <c:tx>
            <c:strRef>
              <c:f>Summary!$B$138</c:f>
              <c:strCache>
                <c:ptCount val="1"/>
                <c:pt idx="0">
                  <c:v>8G</c:v>
                </c:pt>
              </c:strCache>
            </c:strRef>
          </c:tx>
          <c:invertIfNegative val="0"/>
          <c:cat>
            <c:strRef>
              <c:f>Summary!$S$136:$AH$136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Summary!$S$138:$AH$138</c:f>
              <c:numCache>
                <c:formatCode>_("$"* #,##0.0_);_("$"* \(#,##0.0\);_("$"* "-"??_);_(@_)</c:formatCode>
                <c:ptCount val="16"/>
                <c:pt idx="0">
                  <c:v>10.408296999999999</c:v>
                </c:pt>
                <c:pt idx="1">
                  <c:v>8.2756279999999993</c:v>
                </c:pt>
                <c:pt idx="2">
                  <c:v>7.8125869999999953</c:v>
                </c:pt>
                <c:pt idx="3">
                  <c:v>8.1308419999999924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2F-7645-B76D-048AD1E72D02}"/>
            </c:ext>
          </c:extLst>
        </c:ser>
        <c:ser>
          <c:idx val="2"/>
          <c:order val="2"/>
          <c:tx>
            <c:strRef>
              <c:f>Summary!$B$139</c:f>
              <c:strCache>
                <c:ptCount val="1"/>
                <c:pt idx="0">
                  <c:v>16G</c:v>
                </c:pt>
              </c:strCache>
            </c:strRef>
          </c:tx>
          <c:invertIfNegative val="0"/>
          <c:cat>
            <c:strRef>
              <c:f>Summary!$S$136:$AH$136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Summary!$S$139:$AH$139</c:f>
              <c:numCache>
                <c:formatCode>_("$"* #,##0.0_);_("$"* \(#,##0.0\);_("$"* "-"??_);_(@_)</c:formatCode>
                <c:ptCount val="16"/>
                <c:pt idx="0">
                  <c:v>30.385957000000001</c:v>
                </c:pt>
                <c:pt idx="1">
                  <c:v>40.019958000000003</c:v>
                </c:pt>
                <c:pt idx="2">
                  <c:v>40.938776999999952</c:v>
                </c:pt>
                <c:pt idx="3">
                  <c:v>38.331254000000001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2F-7645-B76D-048AD1E72D02}"/>
            </c:ext>
          </c:extLst>
        </c:ser>
        <c:ser>
          <c:idx val="3"/>
          <c:order val="3"/>
          <c:tx>
            <c:strRef>
              <c:f>Summary!$B$140</c:f>
              <c:strCache>
                <c:ptCount val="1"/>
                <c:pt idx="0">
                  <c:v>32G</c:v>
                </c:pt>
              </c:strCache>
            </c:strRef>
          </c:tx>
          <c:invertIfNegative val="0"/>
          <c:cat>
            <c:strRef>
              <c:f>Summary!$S$136:$AH$136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Summary!$S$140:$AH$140</c:f>
              <c:numCache>
                <c:formatCode>_("$"* #,##0.0_);_("$"* \(#,##0.0\);_("$"* "-"??_);_(@_)</c:formatCode>
                <c:ptCount val="16"/>
                <c:pt idx="0">
                  <c:v>11.636746</c:v>
                </c:pt>
                <c:pt idx="1">
                  <c:v>10.602931</c:v>
                </c:pt>
                <c:pt idx="2">
                  <c:v>11.128902</c:v>
                </c:pt>
                <c:pt idx="3">
                  <c:v>13.501274999999994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2F-7645-B76D-048AD1E72D02}"/>
            </c:ext>
          </c:extLst>
        </c:ser>
        <c:dLbls>
          <c:showLegendKey val="0"/>
          <c:showVal val="0"/>
          <c:showCatName val="0"/>
          <c:showSerName val="0"/>
          <c:showPercent val="0"/>
          <c:showBubbleSize val="0"/>
        </c:dLbls>
        <c:gapWidth val="150"/>
        <c:axId val="139087872"/>
        <c:axId val="139089408"/>
      </c:barChart>
      <c:catAx>
        <c:axId val="139087872"/>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39089408"/>
        <c:crosses val="autoZero"/>
        <c:auto val="1"/>
        <c:lblAlgn val="ctr"/>
        <c:lblOffset val="100"/>
        <c:noMultiLvlLbl val="0"/>
      </c:catAx>
      <c:valAx>
        <c:axId val="139089408"/>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txPr>
          <a:bodyPr/>
          <a:lstStyle/>
          <a:p>
            <a:pPr>
              <a:defRPr sz="1400"/>
            </a:pPr>
            <a:endParaRPr lang="en-US"/>
          </a:p>
        </c:txPr>
        <c:crossAx val="139087872"/>
        <c:crosses val="autoZero"/>
        <c:crossBetween val="between"/>
        <c:majorUnit val="10"/>
      </c:valAx>
    </c:plotArea>
    <c:legend>
      <c:legendPos val="r"/>
      <c:layout>
        <c:manualLayout>
          <c:xMode val="edge"/>
          <c:yMode val="edge"/>
          <c:x val="0.90995529281537801"/>
          <c:y val="0.17296203034175658"/>
          <c:w val="8.037842602751491E-2"/>
          <c:h val="0.5631141074741158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8491725761007"/>
          <c:y val="6.1021577538570536E-2"/>
          <c:w val="0.84956894484584711"/>
          <c:h val="0.73960467623400383"/>
        </c:manualLayout>
      </c:layout>
      <c:barChart>
        <c:barDir val="col"/>
        <c:grouping val="clustered"/>
        <c:varyColors val="0"/>
        <c:ser>
          <c:idx val="0"/>
          <c:order val="0"/>
          <c:tx>
            <c:strRef>
              <c:f>Summary!$B$207</c:f>
              <c:strCache>
                <c:ptCount val="1"/>
                <c:pt idx="0">
                  <c:v>GPON TxRx</c:v>
                </c:pt>
              </c:strCache>
            </c:strRef>
          </c:tx>
          <c:invertIfNegative val="0"/>
          <c:cat>
            <c:strRef>
              <c:f>Summary!$S$206:$AH$206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Summary!$S$207:$AH$207</c:f>
              <c:numCache>
                <c:formatCode>_([$$-409]* #,##0.0_);_([$$-409]* \(#,##0.0\);_([$$-409]* "-"??_);_(@_)</c:formatCode>
                <c:ptCount val="16"/>
                <c:pt idx="0" formatCode="_(&quot;$&quot;* #,##0.0_);_(&quot;$&quot;* \(#,##0.0\);_(&quot;$&quot;* &quot;-&quot;??_);_(@_)">
                  <c:v>42.358738866214217</c:v>
                </c:pt>
                <c:pt idx="1">
                  <c:v>40.05249577750309</c:v>
                </c:pt>
                <c:pt idx="2" formatCode="_(&quot;$&quot;* #,##0.0_);_(&quot;$&quot;* \(#,##0.0\);_(&quot;$&quot;* &quot;-&quot;??_);_(@_)">
                  <c:v>23.797203172784918</c:v>
                </c:pt>
                <c:pt idx="3">
                  <c:v>22.386996712731104</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formatCode="_(&quot;$&quot;* #,##0.0_);_(&quot;$&quot;* \(#,##0.0\);_(&quot;$&quot;* &quot;-&quot;??_);_(@_)">
                  <c:v>0</c:v>
                </c:pt>
                <c:pt idx="13">
                  <c:v>0</c:v>
                </c:pt>
                <c:pt idx="14" formatCode="_(&quot;$&quot;* #,##0.0_);_(&quot;$&quot;* \(#,##0.0\);_(&quot;$&quot;* &quot;-&quot;??_);_(@_)">
                  <c:v>0</c:v>
                </c:pt>
                <c:pt idx="15">
                  <c:v>0</c:v>
                </c:pt>
              </c:numCache>
            </c:numRef>
          </c:val>
          <c:extLst>
            <c:ext xmlns:c16="http://schemas.microsoft.com/office/drawing/2014/chart" uri="{C3380CC4-5D6E-409C-BE32-E72D297353CC}">
              <c16:uniqueId val="{00000000-E1DE-8E4E-A7FD-945CEF43288F}"/>
            </c:ext>
          </c:extLst>
        </c:ser>
        <c:ser>
          <c:idx val="1"/>
          <c:order val="1"/>
          <c:tx>
            <c:strRef>
              <c:f>Summary!$B$209</c:f>
              <c:strCache>
                <c:ptCount val="1"/>
                <c:pt idx="0">
                  <c:v>GPON and XG-PON BOSAs</c:v>
                </c:pt>
              </c:strCache>
            </c:strRef>
          </c:tx>
          <c:invertIfNegative val="0"/>
          <c:cat>
            <c:strRef>
              <c:f>Summary!$S$206:$AH$206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Summary!$S$209:$AH$209</c:f>
              <c:numCache>
                <c:formatCode>_([$$-409]* #,##0.0_);_([$$-409]* \(#,##0.0\);_([$$-409]* "-"??_);_(@_)</c:formatCode>
                <c:ptCount val="16"/>
                <c:pt idx="0" formatCode="_(&quot;$&quot;* #,##0.0_);_(&quot;$&quot;* \(#,##0.0\);_(&quot;$&quot;* &quot;-&quot;??_);_(@_)">
                  <c:v>41.710343829459205</c:v>
                </c:pt>
                <c:pt idx="1">
                  <c:v>37.707258920689007</c:v>
                </c:pt>
                <c:pt idx="2" formatCode="_(&quot;$&quot;* #,##0.0_);_(&quot;$&quot;* \(#,##0.0\);_(&quot;$&quot;* &quot;-&quot;??_);_(@_)">
                  <c:v>27.961599199999998</c:v>
                </c:pt>
                <c:pt idx="3">
                  <c:v>28.627988800000001</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formatCode="_(&quot;$&quot;* #,##0.0_);_(&quot;$&quot;* \(#,##0.0\);_(&quot;$&quot;* &quot;-&quot;??_);_(@_)">
                  <c:v>0</c:v>
                </c:pt>
                <c:pt idx="13">
                  <c:v>0</c:v>
                </c:pt>
                <c:pt idx="14" formatCode="_(&quot;$&quot;* #,##0.0_);_(&quot;$&quot;* \(#,##0.0\);_(&quot;$&quot;* &quot;-&quot;??_);_(@_)">
                  <c:v>0</c:v>
                </c:pt>
                <c:pt idx="15">
                  <c:v>0</c:v>
                </c:pt>
              </c:numCache>
            </c:numRef>
          </c:val>
          <c:extLst>
            <c:ext xmlns:c16="http://schemas.microsoft.com/office/drawing/2014/chart" uri="{C3380CC4-5D6E-409C-BE32-E72D297353CC}">
              <c16:uniqueId val="{00000001-E1DE-8E4E-A7FD-945CEF43288F}"/>
            </c:ext>
          </c:extLst>
        </c:ser>
        <c:ser>
          <c:idx val="2"/>
          <c:order val="2"/>
          <c:tx>
            <c:strRef>
              <c:f>Summary!$B$210</c:f>
              <c:strCache>
                <c:ptCount val="1"/>
                <c:pt idx="0">
                  <c:v>10G PON ONU/OLTs</c:v>
                </c:pt>
              </c:strCache>
            </c:strRef>
          </c:tx>
          <c:invertIfNegative val="0"/>
          <c:cat>
            <c:strRef>
              <c:f>Summary!$S$206:$AH$206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Summary!$S$210:$AH$210</c:f>
              <c:numCache>
                <c:formatCode>_([$$-409]* #,##0.0_);_([$$-409]* \(#,##0.0\);_([$$-409]* "-"??_);_(@_)</c:formatCode>
                <c:ptCount val="16"/>
                <c:pt idx="0" formatCode="_(&quot;$&quot;* #,##0.0_);_(&quot;$&quot;* \(#,##0.0\);_(&quot;$&quot;* &quot;-&quot;??_);_(@_)">
                  <c:v>49.133252173356389</c:v>
                </c:pt>
                <c:pt idx="1">
                  <c:v>47.183203027214283</c:v>
                </c:pt>
                <c:pt idx="2" formatCode="_(&quot;$&quot;* #,##0.0_);_(&quot;$&quot;* \(#,##0.0\);_(&quot;$&quot;* &quot;-&quot;??_);_(@_)">
                  <c:v>45.997064740121814</c:v>
                </c:pt>
                <c:pt idx="3">
                  <c:v>53.393212550242957</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formatCode="_(&quot;$&quot;* #,##0.0_);_(&quot;$&quot;* \(#,##0.0\);_(&quot;$&quot;* &quot;-&quot;??_);_(@_)">
                  <c:v>0</c:v>
                </c:pt>
                <c:pt idx="13">
                  <c:v>0</c:v>
                </c:pt>
                <c:pt idx="14" formatCode="_(&quot;$&quot;* #,##0.0_);_(&quot;$&quot;* \(#,##0.0\);_(&quot;$&quot;* &quot;-&quot;??_);_(@_)">
                  <c:v>0</c:v>
                </c:pt>
                <c:pt idx="15">
                  <c:v>0</c:v>
                </c:pt>
              </c:numCache>
            </c:numRef>
          </c:val>
          <c:extLst>
            <c:ext xmlns:c16="http://schemas.microsoft.com/office/drawing/2014/chart" uri="{C3380CC4-5D6E-409C-BE32-E72D297353CC}">
              <c16:uniqueId val="{00000002-E1DE-8E4E-A7FD-945CEF43288F}"/>
            </c:ext>
          </c:extLst>
        </c:ser>
        <c:dLbls>
          <c:showLegendKey val="0"/>
          <c:showVal val="0"/>
          <c:showCatName val="0"/>
          <c:showSerName val="0"/>
          <c:showPercent val="0"/>
          <c:showBubbleSize val="0"/>
        </c:dLbls>
        <c:gapWidth val="150"/>
        <c:axId val="147896576"/>
        <c:axId val="157344512"/>
      </c:barChart>
      <c:catAx>
        <c:axId val="147896576"/>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57344512"/>
        <c:crosses val="autoZero"/>
        <c:auto val="1"/>
        <c:lblAlgn val="ctr"/>
        <c:lblOffset val="100"/>
        <c:noMultiLvlLbl val="0"/>
      </c:catAx>
      <c:valAx>
        <c:axId val="157344512"/>
        <c:scaling>
          <c:orientation val="minMax"/>
          <c:max val="100"/>
          <c:min val="0"/>
        </c:scaling>
        <c:delete val="0"/>
        <c:axPos val="l"/>
        <c:majorGridlines/>
        <c:title>
          <c:tx>
            <c:rich>
              <a:bodyPr rot="-5400000" vert="horz"/>
              <a:lstStyle/>
              <a:p>
                <a:pPr>
                  <a:defRPr sz="1400" b="0"/>
                </a:pPr>
                <a:r>
                  <a:rPr lang="en-US" sz="1400"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47896576"/>
        <c:crosses val="autoZero"/>
        <c:crossBetween val="between"/>
        <c:majorUnit val="20"/>
      </c:valAx>
    </c:plotArea>
    <c:legend>
      <c:legendPos val="t"/>
      <c:layout>
        <c:manualLayout>
          <c:xMode val="edge"/>
          <c:yMode val="edge"/>
          <c:x val="0.23613909465371163"/>
          <c:y val="9.529562569736455E-2"/>
          <c:w val="0.66469462559794856"/>
          <c:h val="9.4992851480261098E-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65746329191663"/>
          <c:y val="0.110655959144385"/>
          <c:w val="0.84604722970889512"/>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Summary!$S$69:$AH$69</c:f>
              <c:numCache>
                <c:formatCode>_("$"* #,##0_);_("$"* \(#,##0\);_("$"* "-"??_);_(@_)</c:formatCode>
                <c:ptCount val="16"/>
                <c:pt idx="0">
                  <c:v>715.72646777793818</c:v>
                </c:pt>
                <c:pt idx="1">
                  <c:v>820.4964072612147</c:v>
                </c:pt>
                <c:pt idx="2">
                  <c:v>809.58724973224446</c:v>
                </c:pt>
                <c:pt idx="3">
                  <c:v>814.82450627820526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Summary!$S$70:$AH$70</c:f>
              <c:numCache>
                <c:formatCode>_("$"* #,##0_);_("$"* \(#,##0\);_("$"* "-"??_);_(@_)</c:formatCode>
                <c:ptCount val="16"/>
                <c:pt idx="0">
                  <c:v>56.739276800113608</c:v>
                </c:pt>
                <c:pt idx="1">
                  <c:v>62.871894432037813</c:v>
                </c:pt>
                <c:pt idx="2">
                  <c:v>63.370640999999942</c:v>
                </c:pt>
                <c:pt idx="3">
                  <c:v>63.396205999999985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Summary!$S$71:$AH$71</c:f>
              <c:numCache>
                <c:formatCode>_("$"* #,##0_);_("$"* \(#,##0\);_("$"* "-"??_);_(@_)</c:formatCode>
                <c:ptCount val="16"/>
                <c:pt idx="0">
                  <c:v>63.957993999999999</c:v>
                </c:pt>
                <c:pt idx="1">
                  <c:v>62.745559</c:v>
                </c:pt>
                <c:pt idx="2">
                  <c:v>64.137828949999971</c:v>
                </c:pt>
                <c:pt idx="3">
                  <c:v>62.059159623799992</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157759360"/>
        <c:axId val="157760896"/>
      </c:barChart>
      <c:catAx>
        <c:axId val="157759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157760896"/>
        <c:crosses val="autoZero"/>
        <c:auto val="1"/>
        <c:lblAlgn val="ctr"/>
        <c:lblOffset val="100"/>
        <c:tickLblSkip val="1"/>
        <c:tickMarkSkip val="1"/>
        <c:noMultiLvlLbl val="0"/>
      </c:catAx>
      <c:valAx>
        <c:axId val="157760896"/>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1.6949284565235801E-2"/>
              <c:y val="0.357798717783228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57759360"/>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8026213742439"/>
          <c:y val="5.246265161089652E-2"/>
          <c:w val="0.8501401661164999"/>
          <c:h val="0.74925910477904856"/>
        </c:manualLayout>
      </c:layout>
      <c:barChart>
        <c:barDir val="col"/>
        <c:grouping val="clustered"/>
        <c:varyColors val="0"/>
        <c:ser>
          <c:idx val="0"/>
          <c:order val="0"/>
          <c:tx>
            <c:strRef>
              <c:f>Summary!$B$280</c:f>
              <c:strCache>
                <c:ptCount val="1"/>
                <c:pt idx="0">
                  <c:v>6 Gbps grey optics</c:v>
                </c:pt>
              </c:strCache>
            </c:strRef>
          </c:tx>
          <c:invertIfNegative val="0"/>
          <c:cat>
            <c:strRef>
              <c:f>Summary!$S$277:$AH$277</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Summary!$S$280:$AH$280</c:f>
              <c:numCache>
                <c:formatCode>_([$$-409]* #,##0.0_);_([$$-409]* \(#,##0.0\);_([$$-409]* "-"??_);_(@_)</c:formatCode>
                <c:ptCount val="16"/>
                <c:pt idx="0">
                  <c:v>26.299306999999999</c:v>
                </c:pt>
                <c:pt idx="1">
                  <c:v>24.424315</c:v>
                </c:pt>
                <c:pt idx="2">
                  <c:v>15.23078900000001</c:v>
                </c:pt>
                <c:pt idx="3">
                  <c:v>14.707728000000014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9370-0849-B149-3C224E0EDC34}"/>
            </c:ext>
          </c:extLst>
        </c:ser>
        <c:ser>
          <c:idx val="2"/>
          <c:order val="1"/>
          <c:tx>
            <c:strRef>
              <c:f>Summary!$B$281</c:f>
              <c:strCache>
                <c:ptCount val="1"/>
                <c:pt idx="0">
                  <c:v>10 Gbps grey optics</c:v>
                </c:pt>
              </c:strCache>
            </c:strRef>
          </c:tx>
          <c:invertIfNegative val="0"/>
          <c:cat>
            <c:strRef>
              <c:f>Summary!$S$277:$AH$277</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Summary!$S$281:$AH$281</c:f>
              <c:numCache>
                <c:formatCode>_([$$-409]* #,##0.0_);_([$$-409]* \(#,##0.0\);_([$$-409]* "-"??_);_(@_)</c:formatCode>
                <c:ptCount val="16"/>
                <c:pt idx="0">
                  <c:v>18.218484</c:v>
                </c:pt>
                <c:pt idx="1">
                  <c:v>22.168453</c:v>
                </c:pt>
                <c:pt idx="2">
                  <c:v>13.795248777510615</c:v>
                </c:pt>
                <c:pt idx="3">
                  <c:v>14.366928396244528</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9370-0849-B149-3C224E0EDC34}"/>
            </c:ext>
          </c:extLst>
        </c:ser>
        <c:ser>
          <c:idx val="4"/>
          <c:order val="2"/>
          <c:tx>
            <c:strRef>
              <c:f>Summary!$B$282</c:f>
              <c:strCache>
                <c:ptCount val="1"/>
                <c:pt idx="0">
                  <c:v>25 Gbps grey optics</c:v>
                </c:pt>
              </c:strCache>
            </c:strRef>
          </c:tx>
          <c:invertIfNegative val="0"/>
          <c:cat>
            <c:strRef>
              <c:f>Summary!$S$277:$AH$277</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Summary!$S$282:$AH$282</c:f>
              <c:numCache>
                <c:formatCode>_([$$-409]* #,##0_);_([$$-409]* \(#,##0\);_([$$-409]*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9370-0849-B149-3C224E0EDC34}"/>
            </c:ext>
          </c:extLst>
        </c:ser>
        <c:ser>
          <c:idx val="5"/>
          <c:order val="3"/>
          <c:tx>
            <c:strRef>
              <c:f>Summary!$B$284</c:f>
              <c:strCache>
                <c:ptCount val="1"/>
                <c:pt idx="0">
                  <c:v>10/25G CWDM/DWDM </c:v>
                </c:pt>
              </c:strCache>
            </c:strRef>
          </c:tx>
          <c:invertIfNegative val="0"/>
          <c:cat>
            <c:strRef>
              <c:f>Summary!$S$277:$AH$277</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Summary!$S$284:$AH$284</c:f>
              <c:numCache>
                <c:formatCode>_([$$-409]* #,##0_);_([$$-409]* \(#,##0\);_([$$-409]*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170555264"/>
        <c:axId val="170556800"/>
      </c:barChart>
      <c:catAx>
        <c:axId val="170555264"/>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70556800"/>
        <c:crosses val="autoZero"/>
        <c:auto val="1"/>
        <c:lblAlgn val="ctr"/>
        <c:lblOffset val="100"/>
        <c:noMultiLvlLbl val="0"/>
      </c:catAx>
      <c:valAx>
        <c:axId val="170556800"/>
        <c:scaling>
          <c:orientation val="minMax"/>
          <c:min val="0"/>
        </c:scaling>
        <c:delete val="0"/>
        <c:axPos val="l"/>
        <c:majorGridlines/>
        <c:title>
          <c:tx>
            <c:rich>
              <a:bodyPr rot="-5400000" vert="horz"/>
              <a:lstStyle/>
              <a:p>
                <a:pPr>
                  <a:defRPr sz="1400" b="0"/>
                </a:pPr>
                <a:r>
                  <a:rPr lang="en-US" sz="1400" b="0"/>
                  <a:t>Sales ($M)</a:t>
                </a:r>
              </a:p>
              <a:p>
                <a:pPr>
                  <a:defRPr sz="1400" b="0"/>
                </a:pPr>
                <a:endParaRPr lang="en-US" sz="1400" b="0"/>
              </a:p>
            </c:rich>
          </c:tx>
          <c:overlay val="0"/>
        </c:title>
        <c:numFmt formatCode="&quot;$&quot;#,##0" sourceLinked="0"/>
        <c:majorTickMark val="out"/>
        <c:minorTickMark val="none"/>
        <c:tickLblPos val="nextTo"/>
        <c:txPr>
          <a:bodyPr/>
          <a:lstStyle/>
          <a:p>
            <a:pPr>
              <a:defRPr sz="1400"/>
            </a:pPr>
            <a:endParaRPr lang="en-US"/>
          </a:p>
        </c:txPr>
        <c:crossAx val="170555264"/>
        <c:crosses val="autoZero"/>
        <c:crossBetween val="between"/>
        <c:majorUnit val="20"/>
      </c:valAx>
    </c:plotArea>
    <c:legend>
      <c:legendPos val="t"/>
      <c:layout>
        <c:manualLayout>
          <c:xMode val="edge"/>
          <c:yMode val="edge"/>
          <c:x val="0.13096633538810812"/>
          <c:y val="6.535710543371534E-2"/>
          <c:w val="0.27271005759234346"/>
          <c:h val="0.33073217411263511"/>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spPr>
    <a:ln>
      <a:solidFill>
        <a:schemeClr val="tx1"/>
      </a:solidFill>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1.png"/><Relationship Id="rId1" Type="http://schemas.openxmlformats.org/officeDocument/2006/relationships/chart" Target="../charts/chart14.xml"/><Relationship Id="rId4"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2</xdr:col>
      <xdr:colOff>3603625</xdr:colOff>
      <xdr:row>0</xdr:row>
      <xdr:rowOff>103187</xdr:rowOff>
    </xdr:from>
    <xdr:to>
      <xdr:col>7</xdr:col>
      <xdr:colOff>105237</xdr:colOff>
      <xdr:row>3</xdr:row>
      <xdr:rowOff>142531</xdr:rowOff>
    </xdr:to>
    <xdr:pic>
      <xdr:nvPicPr>
        <xdr:cNvPr id="2"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442075" y="103187"/>
          <a:ext cx="2781762" cy="553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566738</xdr:colOff>
      <xdr:row>0</xdr:row>
      <xdr:rowOff>112713</xdr:rowOff>
    </xdr:from>
    <xdr:to>
      <xdr:col>22</xdr:col>
      <xdr:colOff>267164</xdr:colOff>
      <xdr:row>3</xdr:row>
      <xdr:rowOff>136182</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6910388" y="112713"/>
          <a:ext cx="3034176" cy="57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273050</xdr:colOff>
      <xdr:row>0</xdr:row>
      <xdr:rowOff>0</xdr:rowOff>
    </xdr:from>
    <xdr:to>
      <xdr:col>22</xdr:col>
      <xdr:colOff>259226</xdr:colOff>
      <xdr:row>3</xdr:row>
      <xdr:rowOff>36169</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7273925" y="0"/>
          <a:ext cx="2805576" cy="5981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412750</xdr:colOff>
      <xdr:row>7</xdr:row>
      <xdr:rowOff>65090</xdr:rowOff>
    </xdr:from>
    <xdr:to>
      <xdr:col>36</xdr:col>
      <xdr:colOff>127000</xdr:colOff>
      <xdr:row>20</xdr:row>
      <xdr:rowOff>180977</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466725</xdr:colOff>
      <xdr:row>0</xdr:row>
      <xdr:rowOff>115888</xdr:rowOff>
    </xdr:from>
    <xdr:to>
      <xdr:col>22</xdr:col>
      <xdr:colOff>233826</xdr:colOff>
      <xdr:row>3</xdr:row>
      <xdr:rowOff>155232</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stretch>
          <a:fillRect/>
        </a:stretch>
      </xdr:blipFill>
      <xdr:spPr>
        <a:xfrm>
          <a:off x="7077075" y="115888"/>
          <a:ext cx="2767476" cy="601319"/>
        </a:xfrm>
        <a:prstGeom prst="rect">
          <a:avLst/>
        </a:prstGeom>
      </xdr:spPr>
    </xdr:pic>
    <xdr:clientData/>
  </xdr:twoCellAnchor>
  <xdr:twoCellAnchor>
    <xdr:from>
      <xdr:col>5</xdr:col>
      <xdr:colOff>214312</xdr:colOff>
      <xdr:row>34</xdr:row>
      <xdr:rowOff>5556</xdr:rowOff>
    </xdr:from>
    <xdr:to>
      <xdr:col>13</xdr:col>
      <xdr:colOff>428625</xdr:colOff>
      <xdr:row>51</xdr:row>
      <xdr:rowOff>50006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69057</xdr:colOff>
      <xdr:row>34</xdr:row>
      <xdr:rowOff>15081</xdr:rowOff>
    </xdr:from>
    <xdr:to>
      <xdr:col>25</xdr:col>
      <xdr:colOff>307182</xdr:colOff>
      <xdr:row>51</xdr:row>
      <xdr:rowOff>59531</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499356</xdr:colOff>
      <xdr:row>0</xdr:row>
      <xdr:rowOff>0</xdr:rowOff>
    </xdr:from>
    <xdr:to>
      <xdr:col>22</xdr:col>
      <xdr:colOff>157272</xdr:colOff>
      <xdr:row>3</xdr:row>
      <xdr:rowOff>23469</xdr:rowOff>
    </xdr:to>
    <xdr:pic>
      <xdr:nvPicPr>
        <xdr:cNvPr id="14" name="Picture 13">
          <a:extLst>
            <a:ext uri="{FF2B5EF4-FFF2-40B4-BE49-F238E27FC236}">
              <a16:creationId xmlns:a16="http://schemas.microsoft.com/office/drawing/2014/main" id="{00000000-0008-0000-1000-00000E000000}"/>
            </a:ext>
          </a:extLst>
        </xdr:cNvPr>
        <xdr:cNvPicPr>
          <a:picLocks noChangeAspect="1"/>
        </xdr:cNvPicPr>
      </xdr:nvPicPr>
      <xdr:blipFill>
        <a:blip xmlns:r="http://schemas.openxmlformats.org/officeDocument/2006/relationships" r:embed="rId1"/>
        <a:stretch>
          <a:fillRect/>
        </a:stretch>
      </xdr:blipFill>
      <xdr:spPr>
        <a:xfrm>
          <a:off x="7109706" y="0"/>
          <a:ext cx="3182166" cy="58544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660400</xdr:colOff>
      <xdr:row>0</xdr:row>
      <xdr:rowOff>0</xdr:rowOff>
    </xdr:from>
    <xdr:to>
      <xdr:col>22</xdr:col>
      <xdr:colOff>322726</xdr:colOff>
      <xdr:row>3</xdr:row>
      <xdr:rowOff>36169</xdr:rowOff>
    </xdr:to>
    <xdr:pic>
      <xdr:nvPicPr>
        <xdr:cNvPr id="7" name="Picture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a:stretch>
          <a:fillRect/>
        </a:stretch>
      </xdr:blipFill>
      <xdr:spPr>
        <a:xfrm>
          <a:off x="7270750" y="0"/>
          <a:ext cx="3186576" cy="598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105833</xdr:colOff>
      <xdr:row>9</xdr:row>
      <xdr:rowOff>30239</xdr:rowOff>
    </xdr:from>
    <xdr:to>
      <xdr:col>12</xdr:col>
      <xdr:colOff>433917</xdr:colOff>
      <xdr:row>34</xdr:row>
      <xdr:rowOff>12096</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84667</xdr:colOff>
      <xdr:row>44</xdr:row>
      <xdr:rowOff>30238</xdr:rowOff>
    </xdr:from>
    <xdr:to>
      <xdr:col>9</xdr:col>
      <xdr:colOff>603250</xdr:colOff>
      <xdr:row>65</xdr:row>
      <xdr:rowOff>94343</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42333</xdr:colOff>
      <xdr:row>217</xdr:row>
      <xdr:rowOff>31750</xdr:rowOff>
    </xdr:from>
    <xdr:to>
      <xdr:col>9</xdr:col>
      <xdr:colOff>825500</xdr:colOff>
      <xdr:row>239</xdr:row>
      <xdr:rowOff>22114</xdr:rowOff>
    </xdr:to>
    <xdr:graphicFrame macro="">
      <xdr:nvGraphicFramePr>
        <xdr:cNvPr id="4" name="Chart 4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63500</xdr:colOff>
      <xdr:row>146</xdr:row>
      <xdr:rowOff>63501</xdr:rowOff>
    </xdr:from>
    <xdr:to>
      <xdr:col>8</xdr:col>
      <xdr:colOff>211667</xdr:colOff>
      <xdr:row>167</xdr:row>
      <xdr:rowOff>127001</xdr:rowOff>
    </xdr:to>
    <xdr:graphicFrame macro="">
      <xdr:nvGraphicFramePr>
        <xdr:cNvPr id="5" name="Chart 4">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39013</xdr:colOff>
      <xdr:row>80</xdr:row>
      <xdr:rowOff>122464</xdr:rowOff>
    </xdr:from>
    <xdr:to>
      <xdr:col>8</xdr:col>
      <xdr:colOff>613834</xdr:colOff>
      <xdr:row>99</xdr:row>
      <xdr:rowOff>21167</xdr:rowOff>
    </xdr:to>
    <xdr:graphicFrame macro="">
      <xdr:nvGraphicFramePr>
        <xdr:cNvPr id="6" name="Chart 5">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95250</xdr:colOff>
      <xdr:row>114</xdr:row>
      <xdr:rowOff>43543</xdr:rowOff>
    </xdr:from>
    <xdr:to>
      <xdr:col>9</xdr:col>
      <xdr:colOff>687917</xdr:colOff>
      <xdr:row>132</xdr:row>
      <xdr:rowOff>137584</xdr:rowOff>
    </xdr:to>
    <xdr:graphicFrame macro="">
      <xdr:nvGraphicFramePr>
        <xdr:cNvPr id="7" name="Chart 6">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264583</xdr:colOff>
      <xdr:row>180</xdr:row>
      <xdr:rowOff>78620</xdr:rowOff>
    </xdr:from>
    <xdr:to>
      <xdr:col>10</xdr:col>
      <xdr:colOff>21166</xdr:colOff>
      <xdr:row>202</xdr:row>
      <xdr:rowOff>84063</xdr:rowOff>
    </xdr:to>
    <xdr:graphicFrame macro="">
      <xdr:nvGraphicFramePr>
        <xdr:cNvPr id="8" name="Chart 7">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47850</xdr:colOff>
      <xdr:row>43</xdr:row>
      <xdr:rowOff>116606</xdr:rowOff>
    </xdr:from>
    <xdr:to>
      <xdr:col>28</xdr:col>
      <xdr:colOff>344713</xdr:colOff>
      <xdr:row>64</xdr:row>
      <xdr:rowOff>145143</xdr:rowOff>
    </xdr:to>
    <xdr:graphicFrame macro="">
      <xdr:nvGraphicFramePr>
        <xdr:cNvPr id="9" name="Chart 4">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63500</xdr:colOff>
      <xdr:row>251</xdr:row>
      <xdr:rowOff>67846</xdr:rowOff>
    </xdr:from>
    <xdr:to>
      <xdr:col>9</xdr:col>
      <xdr:colOff>730250</xdr:colOff>
      <xdr:row>273</xdr:row>
      <xdr:rowOff>82927</xdr:rowOff>
    </xdr:to>
    <xdr:graphicFrame macro="">
      <xdr:nvGraphicFramePr>
        <xdr:cNvPr id="11" name="Chart 10">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589644</xdr:colOff>
      <xdr:row>0</xdr:row>
      <xdr:rowOff>127000</xdr:rowOff>
    </xdr:from>
    <xdr:to>
      <xdr:col>18</xdr:col>
      <xdr:colOff>466961</xdr:colOff>
      <xdr:row>4</xdr:row>
      <xdr:rowOff>142875</xdr:rowOff>
    </xdr:to>
    <xdr:pic>
      <xdr:nvPicPr>
        <xdr:cNvPr id="13" name="Picture 12">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0"/>
        <a:stretch>
          <a:fillRect/>
        </a:stretch>
      </xdr:blipFill>
      <xdr:spPr>
        <a:xfrm>
          <a:off x="12797519" y="127000"/>
          <a:ext cx="4163567" cy="889000"/>
        </a:xfrm>
        <a:prstGeom prst="rect">
          <a:avLst/>
        </a:prstGeom>
      </xdr:spPr>
    </xdr:pic>
    <xdr:clientData/>
  </xdr:twoCellAnchor>
  <xdr:twoCellAnchor>
    <xdr:from>
      <xdr:col>9</xdr:col>
      <xdr:colOff>290284</xdr:colOff>
      <xdr:row>81</xdr:row>
      <xdr:rowOff>16329</xdr:rowOff>
    </xdr:from>
    <xdr:to>
      <xdr:col>16</xdr:col>
      <xdr:colOff>707571</xdr:colOff>
      <xdr:row>98</xdr:row>
      <xdr:rowOff>127000</xdr:rowOff>
    </xdr:to>
    <xdr:graphicFrame macro="">
      <xdr:nvGraphicFramePr>
        <xdr:cNvPr id="14" name="Chart 13">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117930</xdr:colOff>
      <xdr:row>81</xdr:row>
      <xdr:rowOff>18144</xdr:rowOff>
    </xdr:from>
    <xdr:to>
      <xdr:col>25</xdr:col>
      <xdr:colOff>136071</xdr:colOff>
      <xdr:row>98</xdr:row>
      <xdr:rowOff>108857</xdr:rowOff>
    </xdr:to>
    <xdr:graphicFrame macro="">
      <xdr:nvGraphicFramePr>
        <xdr:cNvPr id="15" name="Chart 14">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705305</xdr:colOff>
      <xdr:row>0</xdr:row>
      <xdr:rowOff>208643</xdr:rowOff>
    </xdr:from>
    <xdr:to>
      <xdr:col>18</xdr:col>
      <xdr:colOff>72356</xdr:colOff>
      <xdr:row>4</xdr:row>
      <xdr:rowOff>89237</xdr:rowOff>
    </xdr:to>
    <xdr:pic>
      <xdr:nvPicPr>
        <xdr:cNvPr id="2" name="Picture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3897430" y="208643"/>
          <a:ext cx="4113676" cy="8886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766535</xdr:colOff>
      <xdr:row>0</xdr:row>
      <xdr:rowOff>182562</xdr:rowOff>
    </xdr:from>
    <xdr:to>
      <xdr:col>17</xdr:col>
      <xdr:colOff>725497</xdr:colOff>
      <xdr:row>4</xdr:row>
      <xdr:rowOff>63156</xdr:rowOff>
    </xdr:to>
    <xdr:pic>
      <xdr:nvPicPr>
        <xdr:cNvPr id="2" name="Picture 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4855598" y="182562"/>
          <a:ext cx="4126149" cy="888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953633</xdr:colOff>
      <xdr:row>0</xdr:row>
      <xdr:rowOff>230188</xdr:rowOff>
    </xdr:from>
    <xdr:to>
      <xdr:col>16</xdr:col>
      <xdr:colOff>819612</xdr:colOff>
      <xdr:row>4</xdr:row>
      <xdr:rowOff>109648</xdr:rowOff>
    </xdr:to>
    <xdr:pic>
      <xdr:nvPicPr>
        <xdr:cNvPr id="2" name="Picture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2844008" y="230188"/>
          <a:ext cx="4104604" cy="8875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588508</xdr:colOff>
      <xdr:row>0</xdr:row>
      <xdr:rowOff>99786</xdr:rowOff>
    </xdr:from>
    <xdr:to>
      <xdr:col>18</xdr:col>
      <xdr:colOff>122245</xdr:colOff>
      <xdr:row>3</xdr:row>
      <xdr:rowOff>128925</xdr:rowOff>
    </xdr:to>
    <xdr:pic>
      <xdr:nvPicPr>
        <xdr:cNvPr id="2" name="Picture 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13491708" y="99786"/>
          <a:ext cx="4132724" cy="880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875393</xdr:colOff>
      <xdr:row>0</xdr:row>
      <xdr:rowOff>185964</xdr:rowOff>
    </xdr:from>
    <xdr:to>
      <xdr:col>17</xdr:col>
      <xdr:colOff>37200</xdr:colOff>
      <xdr:row>4</xdr:row>
      <xdr:rowOff>64290</xdr:rowOff>
    </xdr:to>
    <xdr:pic>
      <xdr:nvPicPr>
        <xdr:cNvPr id="2" name="Picture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2146643" y="185964"/>
          <a:ext cx="4090995" cy="8863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392339</xdr:colOff>
      <xdr:row>0</xdr:row>
      <xdr:rowOff>238125</xdr:rowOff>
    </xdr:from>
    <xdr:to>
      <xdr:col>15</xdr:col>
      <xdr:colOff>628675</xdr:colOff>
      <xdr:row>4</xdr:row>
      <xdr:rowOff>118719</xdr:rowOff>
    </xdr:to>
    <xdr:pic>
      <xdr:nvPicPr>
        <xdr:cNvPr id="2" name="Picture 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584214" y="238125"/>
          <a:ext cx="4108003" cy="8886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182562</xdr:colOff>
      <xdr:row>61</xdr:row>
      <xdr:rowOff>37874</xdr:rowOff>
    </xdr:from>
    <xdr:to>
      <xdr:col>9</xdr:col>
      <xdr:colOff>322035</xdr:colOff>
      <xdr:row>78</xdr:row>
      <xdr:rowOff>82324</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643391</xdr:colOff>
      <xdr:row>61</xdr:row>
      <xdr:rowOff>40595</xdr:rowOff>
    </xdr:from>
    <xdr:to>
      <xdr:col>16</xdr:col>
      <xdr:colOff>476249</xdr:colOff>
      <xdr:row>78</xdr:row>
      <xdr:rowOff>85045</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683077</xdr:colOff>
      <xdr:row>0</xdr:row>
      <xdr:rowOff>29709</xdr:rowOff>
    </xdr:from>
    <xdr:to>
      <xdr:col>22</xdr:col>
      <xdr:colOff>277140</xdr:colOff>
      <xdr:row>3</xdr:row>
      <xdr:rowOff>53178</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a:stretch>
          <a:fillRect/>
        </a:stretch>
      </xdr:blipFill>
      <xdr:spPr>
        <a:xfrm>
          <a:off x="6979102" y="29709"/>
          <a:ext cx="3023063" cy="5854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2018/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about.twitter.com/investor" TargetMode="External"/><Relationship Id="rId13" Type="http://schemas.openxmlformats.org/officeDocument/2006/relationships/printerSettings" Target="../printerSettings/printerSettings9.bin"/><Relationship Id="rId3" Type="http://schemas.openxmlformats.org/officeDocument/2006/relationships/hyperlink" Target="http://investor.apple.com/" TargetMode="External"/><Relationship Id="rId7" Type="http://schemas.openxmlformats.org/officeDocument/2006/relationships/hyperlink" Target="http://ir.netflix.com/results.cfm" TargetMode="External"/><Relationship Id="rId12" Type="http://schemas.openxmlformats.org/officeDocument/2006/relationships/hyperlink" Target="http://investor.groupon.com/releases.cfm?ReleasesType=Earnings%20Releases" TargetMode="External"/><Relationship Id="rId2" Type="http://schemas.openxmlformats.org/officeDocument/2006/relationships/hyperlink" Target="http://investor.ebayinc.com/" TargetMode="External"/><Relationship Id="rId16" Type="http://schemas.openxmlformats.org/officeDocument/2006/relationships/comments" Target="../comments6.xml"/><Relationship Id="rId1" Type="http://schemas.openxmlformats.org/officeDocument/2006/relationships/hyperlink" Target="http://phx.corporate-ir.net/phoenix.zhtml?c=97664&amp;p=irol-irhome" TargetMode="External"/><Relationship Id="rId6" Type="http://schemas.openxmlformats.org/officeDocument/2006/relationships/hyperlink" Target="http://www.microsoft.com/investor/Events/default.aspx" TargetMode="External"/><Relationship Id="rId11" Type="http://schemas.openxmlformats.org/officeDocument/2006/relationships/hyperlink" Target="http://www.sec.gov/Archives/edgar/data/1577552/000119312514184994/d709111df1.htm" TargetMode="External"/><Relationship Id="rId5" Type="http://schemas.openxmlformats.org/officeDocument/2006/relationships/hyperlink" Target="http://investor.google.com/" TargetMode="External"/><Relationship Id="rId15" Type="http://schemas.openxmlformats.org/officeDocument/2006/relationships/vmlDrawing" Target="../drawings/vmlDrawing6.vml"/><Relationship Id="rId10" Type="http://schemas.openxmlformats.org/officeDocument/2006/relationships/hyperlink" Target="http://tencent.com/en-us/at/pr/2013.shtml" TargetMode="External"/><Relationship Id="rId4" Type="http://schemas.openxmlformats.org/officeDocument/2006/relationships/hyperlink" Target="http://investor.fb.com/" TargetMode="External"/><Relationship Id="rId9" Type="http://schemas.openxmlformats.org/officeDocument/2006/relationships/hyperlink" Target="http://ir.baidu.com/phoenix.zhtml?c=188488&amp;p=irol-reportsAnnual" TargetMode="External"/><Relationship Id="rId1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N62"/>
  <sheetViews>
    <sheetView showGridLines="0" tabSelected="1" zoomScale="80" zoomScaleNormal="80" zoomScalePageLayoutView="80" workbookViewId="0"/>
  </sheetViews>
  <sheetFormatPr defaultColWidth="8.6640625" defaultRowHeight="13.2"/>
  <cols>
    <col min="1" max="1" width="4.44140625" style="14" customWidth="1"/>
    <col min="2" max="2" width="36.21875" style="14" customWidth="1"/>
    <col min="3" max="3" width="55.33203125" style="14" customWidth="1"/>
    <col min="4" max="16384" width="8.6640625" style="14"/>
  </cols>
  <sheetData>
    <row r="1" spans="1:14" ht="15.6">
      <c r="A1" s="52"/>
      <c r="B1" s="54" t="s">
        <v>478</v>
      </c>
      <c r="C1" s="53"/>
      <c r="D1" s="53"/>
      <c r="E1" s="53"/>
      <c r="F1" s="53"/>
      <c r="G1" s="53"/>
      <c r="H1" s="52"/>
      <c r="I1" s="52"/>
    </row>
    <row r="2" spans="1:14">
      <c r="A2" s="52"/>
      <c r="B2" s="286" t="s">
        <v>477</v>
      </c>
      <c r="C2" s="53"/>
      <c r="D2" s="53"/>
      <c r="E2" s="53"/>
      <c r="F2" s="53"/>
      <c r="G2" s="53"/>
      <c r="H2" s="52"/>
      <c r="I2" s="52"/>
    </row>
    <row r="3" spans="1:14">
      <c r="A3" s="52"/>
      <c r="C3" s="53"/>
      <c r="D3" s="53"/>
      <c r="E3" s="53"/>
      <c r="F3" s="53"/>
      <c r="G3" s="53"/>
      <c r="H3" s="52"/>
      <c r="I3" s="52"/>
    </row>
    <row r="4" spans="1:14" ht="13.8">
      <c r="A4" s="52"/>
      <c r="B4" s="55" t="s">
        <v>103</v>
      </c>
      <c r="C4" s="52"/>
      <c r="D4" s="52"/>
      <c r="E4" s="52"/>
      <c r="F4" s="52"/>
      <c r="G4" s="52"/>
      <c r="H4" s="52"/>
      <c r="I4" s="52"/>
    </row>
    <row r="5" spans="1:14">
      <c r="A5" s="52"/>
      <c r="B5" s="52"/>
      <c r="C5" s="52"/>
      <c r="D5" s="52"/>
      <c r="E5" s="52"/>
      <c r="F5" s="52"/>
      <c r="G5" s="52"/>
      <c r="H5" s="52"/>
      <c r="I5" s="52"/>
    </row>
    <row r="6" spans="1:14">
      <c r="A6" s="52"/>
      <c r="B6" s="1692" t="s">
        <v>271</v>
      </c>
      <c r="C6" s="1693"/>
      <c r="D6" s="1693"/>
      <c r="E6" s="1693"/>
      <c r="F6" s="1693"/>
      <c r="G6" s="1693"/>
      <c r="H6" s="56"/>
      <c r="I6" s="56"/>
      <c r="J6" s="57"/>
      <c r="K6" s="57"/>
      <c r="L6" s="57"/>
      <c r="M6" s="57"/>
      <c r="N6" s="57"/>
    </row>
    <row r="7" spans="1:14">
      <c r="A7" s="52"/>
      <c r="B7" s="1693"/>
      <c r="C7" s="1693"/>
      <c r="D7" s="1693"/>
      <c r="E7" s="1693"/>
      <c r="F7" s="1693"/>
      <c r="G7" s="1693"/>
      <c r="H7" s="56"/>
      <c r="I7" s="56"/>
      <c r="J7" s="57"/>
      <c r="K7" s="57"/>
      <c r="L7" s="57"/>
      <c r="M7" s="57"/>
      <c r="N7" s="57"/>
    </row>
    <row r="8" spans="1:14">
      <c r="A8" s="52"/>
      <c r="B8" s="1693"/>
      <c r="C8" s="1693"/>
      <c r="D8" s="1693"/>
      <c r="E8" s="1693"/>
      <c r="F8" s="1693"/>
      <c r="G8" s="1693"/>
      <c r="H8" s="56"/>
      <c r="I8" s="56"/>
      <c r="J8" s="57"/>
      <c r="K8" s="57"/>
      <c r="L8" s="57"/>
      <c r="M8" s="57"/>
      <c r="N8" s="57"/>
    </row>
    <row r="9" spans="1:14">
      <c r="A9" s="52"/>
      <c r="B9" s="1693"/>
      <c r="C9" s="1693"/>
      <c r="D9" s="1693"/>
      <c r="E9" s="1693"/>
      <c r="F9" s="1693"/>
      <c r="G9" s="1693"/>
      <c r="H9" s="56"/>
      <c r="I9" s="56"/>
      <c r="J9" s="57"/>
      <c r="K9" s="57"/>
      <c r="L9" s="57"/>
      <c r="M9" s="57"/>
      <c r="N9" s="57"/>
    </row>
    <row r="10" spans="1:14">
      <c r="A10" s="52"/>
      <c r="B10" s="1693"/>
      <c r="C10" s="1693"/>
      <c r="D10" s="1693"/>
      <c r="E10" s="1693"/>
      <c r="F10" s="1693"/>
      <c r="G10" s="1693"/>
      <c r="H10" s="56"/>
      <c r="I10" s="56"/>
      <c r="J10" s="57"/>
      <c r="K10" s="57"/>
      <c r="L10" s="57"/>
      <c r="M10" s="57"/>
      <c r="N10" s="57"/>
    </row>
    <row r="11" spans="1:14">
      <c r="A11" s="52"/>
      <c r="B11" s="52"/>
      <c r="C11" s="52"/>
      <c r="D11" s="52"/>
      <c r="E11" s="52"/>
      <c r="F11" s="52"/>
      <c r="G11" s="52"/>
      <c r="H11" s="52"/>
      <c r="I11" s="52"/>
    </row>
    <row r="12" spans="1:14">
      <c r="A12" s="52"/>
      <c r="B12" s="58" t="s">
        <v>104</v>
      </c>
      <c r="C12" s="52"/>
      <c r="D12" s="52"/>
      <c r="E12" s="52"/>
      <c r="F12" s="52"/>
      <c r="G12" s="52"/>
      <c r="H12" s="52"/>
      <c r="I12" s="52"/>
    </row>
    <row r="13" spans="1:14">
      <c r="A13" s="52"/>
      <c r="B13" s="58" t="s">
        <v>105</v>
      </c>
      <c r="C13" s="52"/>
      <c r="D13" s="52"/>
      <c r="E13" s="52"/>
      <c r="F13" s="52"/>
      <c r="G13" s="52"/>
      <c r="H13" s="52"/>
      <c r="I13" s="52"/>
    </row>
    <row r="14" spans="1:14">
      <c r="A14" s="52"/>
      <c r="B14" s="58" t="s">
        <v>106</v>
      </c>
      <c r="C14" s="52"/>
      <c r="D14" s="52"/>
      <c r="E14" s="52"/>
      <c r="F14" s="52"/>
      <c r="G14" s="52"/>
      <c r="H14" s="52"/>
      <c r="I14" s="52"/>
    </row>
    <row r="15" spans="1:14">
      <c r="A15" s="52"/>
      <c r="B15" s="58"/>
      <c r="C15" s="52"/>
      <c r="D15" s="52"/>
      <c r="E15" s="52"/>
      <c r="F15" s="52"/>
      <c r="G15" s="52"/>
      <c r="H15" s="52"/>
      <c r="I15" s="52"/>
    </row>
    <row r="16" spans="1:14">
      <c r="A16" s="52"/>
      <c r="B16" s="52" t="s">
        <v>272</v>
      </c>
      <c r="C16" s="52"/>
      <c r="D16" s="52"/>
      <c r="E16" s="52"/>
      <c r="F16" s="52"/>
      <c r="G16" s="52"/>
      <c r="H16" s="52"/>
      <c r="I16" s="52"/>
    </row>
    <row r="17" spans="1:9">
      <c r="A17" s="52"/>
      <c r="B17" s="52"/>
      <c r="C17" s="52"/>
      <c r="D17" s="52"/>
      <c r="E17" s="52"/>
      <c r="F17" s="52"/>
      <c r="G17" s="52"/>
      <c r="H17" s="52"/>
      <c r="I17" s="52"/>
    </row>
    <row r="18" spans="1:9">
      <c r="A18" s="52"/>
      <c r="B18" s="59" t="s">
        <v>107</v>
      </c>
      <c r="C18" s="60" t="s">
        <v>108</v>
      </c>
      <c r="D18" s="52"/>
      <c r="E18" s="52"/>
      <c r="F18" s="52"/>
      <c r="G18" s="52"/>
      <c r="H18" s="52"/>
      <c r="I18" s="52"/>
    </row>
    <row r="19" spans="1:9">
      <c r="A19" s="52"/>
      <c r="B19" s="61" t="s">
        <v>84</v>
      </c>
      <c r="C19" s="62" t="s">
        <v>109</v>
      </c>
      <c r="D19" s="52"/>
      <c r="E19" s="52"/>
      <c r="G19" s="52"/>
      <c r="H19" s="52"/>
      <c r="I19" s="52"/>
    </row>
    <row r="20" spans="1:9">
      <c r="A20" s="52"/>
      <c r="B20" s="61" t="s">
        <v>16</v>
      </c>
      <c r="C20" s="63" t="s">
        <v>110</v>
      </c>
      <c r="D20" s="52"/>
      <c r="E20" s="52"/>
      <c r="G20" s="52"/>
      <c r="I20" s="52"/>
    </row>
    <row r="21" spans="1:9">
      <c r="A21" s="52"/>
      <c r="B21" s="64" t="s">
        <v>17</v>
      </c>
      <c r="C21" s="63" t="s">
        <v>110</v>
      </c>
      <c r="D21" s="52"/>
      <c r="G21" s="52"/>
      <c r="I21" s="52"/>
    </row>
    <row r="22" spans="1:9">
      <c r="A22" s="52"/>
      <c r="B22" s="65" t="s">
        <v>85</v>
      </c>
      <c r="C22" s="62" t="s">
        <v>109</v>
      </c>
      <c r="D22" s="52"/>
      <c r="E22" s="52"/>
      <c r="F22" s="66"/>
      <c r="G22" s="66"/>
      <c r="H22" s="52"/>
      <c r="I22" s="52"/>
    </row>
    <row r="23" spans="1:9">
      <c r="A23" s="52"/>
      <c r="B23" s="65" t="s">
        <v>86</v>
      </c>
      <c r="C23" s="62" t="s">
        <v>111</v>
      </c>
      <c r="D23" s="52"/>
      <c r="E23" s="52"/>
      <c r="F23" s="66"/>
      <c r="G23" s="66"/>
      <c r="H23" s="52"/>
      <c r="I23" s="52"/>
    </row>
    <row r="24" spans="1:9">
      <c r="A24" s="52"/>
      <c r="B24" s="65" t="s">
        <v>87</v>
      </c>
      <c r="C24" s="63" t="s">
        <v>111</v>
      </c>
      <c r="D24" s="52"/>
      <c r="E24" s="52"/>
      <c r="F24" s="66"/>
      <c r="G24" s="66"/>
      <c r="H24" s="52"/>
      <c r="I24" s="52"/>
    </row>
    <row r="25" spans="1:9">
      <c r="A25" s="52"/>
      <c r="B25" s="65" t="s">
        <v>18</v>
      </c>
      <c r="C25" s="62" t="s">
        <v>112</v>
      </c>
      <c r="D25" s="52"/>
      <c r="E25" s="52"/>
      <c r="F25" s="66"/>
      <c r="G25" s="66"/>
      <c r="H25" s="52"/>
      <c r="I25" s="52"/>
    </row>
    <row r="26" spans="1:9">
      <c r="A26" s="52"/>
      <c r="B26" s="65" t="s">
        <v>292</v>
      </c>
      <c r="C26" s="62" t="s">
        <v>112</v>
      </c>
      <c r="D26" s="52"/>
      <c r="E26" s="52"/>
      <c r="F26" s="66"/>
      <c r="G26" s="66"/>
      <c r="H26" s="52"/>
      <c r="I26" s="52"/>
    </row>
    <row r="27" spans="1:9">
      <c r="A27" s="52"/>
      <c r="B27" s="65" t="s">
        <v>2</v>
      </c>
      <c r="C27" s="63" t="s">
        <v>110</v>
      </c>
      <c r="D27" s="52"/>
      <c r="E27" s="52"/>
      <c r="F27" s="66"/>
      <c r="G27" s="66"/>
      <c r="H27" s="52"/>
      <c r="I27" s="52"/>
    </row>
    <row r="28" spans="1:9">
      <c r="A28" s="52"/>
      <c r="B28" s="65" t="s">
        <v>273</v>
      </c>
      <c r="C28" s="62" t="s">
        <v>109</v>
      </c>
      <c r="D28" s="52"/>
      <c r="E28" s="52"/>
      <c r="F28" s="66"/>
      <c r="G28" s="66"/>
      <c r="H28" s="52"/>
      <c r="I28" s="52"/>
    </row>
    <row r="29" spans="1:9">
      <c r="A29" s="52"/>
      <c r="B29" s="67" t="s">
        <v>88</v>
      </c>
      <c r="C29" s="63" t="s">
        <v>111</v>
      </c>
      <c r="D29" s="52"/>
      <c r="E29" s="52"/>
      <c r="F29" s="66"/>
      <c r="G29" s="66"/>
      <c r="H29" s="52"/>
      <c r="I29" s="52"/>
    </row>
    <row r="30" spans="1:9">
      <c r="A30" s="52"/>
      <c r="B30" s="67" t="s">
        <v>19</v>
      </c>
      <c r="C30" s="63" t="s">
        <v>110</v>
      </c>
      <c r="D30" s="52"/>
      <c r="E30" s="52"/>
      <c r="F30" s="66"/>
      <c r="G30" s="66"/>
      <c r="H30" s="52"/>
      <c r="I30" s="52"/>
    </row>
    <row r="31" spans="1:9">
      <c r="A31" s="52"/>
      <c r="B31" s="65" t="s">
        <v>89</v>
      </c>
      <c r="C31" s="62" t="s">
        <v>111</v>
      </c>
      <c r="D31" s="52"/>
      <c r="E31" s="52"/>
      <c r="F31" s="66"/>
      <c r="G31" s="66"/>
      <c r="H31" s="52"/>
      <c r="I31" s="52"/>
    </row>
    <row r="32" spans="1:9">
      <c r="A32" s="52"/>
      <c r="B32" s="67" t="s">
        <v>90</v>
      </c>
      <c r="C32" s="63" t="s">
        <v>110</v>
      </c>
      <c r="D32" s="52"/>
      <c r="E32" s="52"/>
      <c r="F32" s="66"/>
      <c r="G32" s="66"/>
      <c r="H32" s="52"/>
      <c r="I32" s="52"/>
    </row>
    <row r="33" spans="1:9">
      <c r="A33" s="52"/>
      <c r="B33" s="65" t="s">
        <v>221</v>
      </c>
      <c r="C33" s="63" t="s">
        <v>109</v>
      </c>
      <c r="D33" s="52"/>
      <c r="E33" s="52"/>
      <c r="F33" s="66"/>
      <c r="G33" s="66"/>
      <c r="H33" s="52"/>
      <c r="I33" s="52"/>
    </row>
    <row r="34" spans="1:9">
      <c r="A34" s="52"/>
      <c r="B34" s="65" t="s">
        <v>222</v>
      </c>
      <c r="C34" s="63" t="s">
        <v>112</v>
      </c>
      <c r="D34" s="52"/>
      <c r="E34" s="52"/>
      <c r="F34" s="66"/>
      <c r="G34" s="66"/>
      <c r="H34" s="52"/>
      <c r="I34" s="52"/>
    </row>
    <row r="35" spans="1:9">
      <c r="A35" s="52"/>
      <c r="B35" s="65" t="s">
        <v>321</v>
      </c>
      <c r="C35" s="63" t="s">
        <v>112</v>
      </c>
      <c r="D35" s="52"/>
      <c r="E35" s="52"/>
      <c r="F35" s="66"/>
      <c r="G35" s="66"/>
      <c r="H35" s="52"/>
      <c r="I35" s="52"/>
    </row>
    <row r="36" spans="1:9">
      <c r="A36" s="52"/>
      <c r="B36" s="65" t="s">
        <v>98</v>
      </c>
      <c r="C36" s="63" t="s">
        <v>112</v>
      </c>
      <c r="D36" s="52"/>
      <c r="E36" s="52"/>
      <c r="F36" s="66"/>
      <c r="G36" s="66"/>
      <c r="H36" s="52"/>
      <c r="I36" s="52"/>
    </row>
    <row r="37" spans="1:9">
      <c r="A37" s="52"/>
      <c r="B37" s="67" t="s">
        <v>91</v>
      </c>
      <c r="C37" s="63" t="s">
        <v>110</v>
      </c>
      <c r="D37" s="52"/>
      <c r="E37" s="52"/>
      <c r="F37" s="66"/>
      <c r="G37" s="66"/>
      <c r="H37" s="52"/>
      <c r="I37" s="52"/>
    </row>
    <row r="38" spans="1:9">
      <c r="A38" s="52"/>
      <c r="B38" s="67" t="s">
        <v>20</v>
      </c>
      <c r="C38" s="63" t="s">
        <v>111</v>
      </c>
      <c r="D38" s="52"/>
      <c r="E38" s="52"/>
      <c r="F38" s="66"/>
      <c r="G38" s="66"/>
      <c r="H38" s="52"/>
      <c r="I38" s="52"/>
    </row>
    <row r="39" spans="1:9">
      <c r="A39" s="52"/>
      <c r="B39" s="65" t="s">
        <v>92</v>
      </c>
      <c r="C39" s="62" t="s">
        <v>112</v>
      </c>
      <c r="D39" s="52"/>
      <c r="E39" s="52"/>
      <c r="F39" s="66"/>
      <c r="G39" s="68"/>
      <c r="H39" s="52"/>
      <c r="I39" s="52"/>
    </row>
    <row r="40" spans="1:9">
      <c r="A40" s="52"/>
      <c r="B40" s="65" t="s">
        <v>22</v>
      </c>
      <c r="C40" s="62" t="s">
        <v>109</v>
      </c>
      <c r="D40" s="52"/>
      <c r="E40" s="52"/>
      <c r="F40" s="66"/>
      <c r="G40" s="66"/>
      <c r="H40" s="52"/>
      <c r="I40" s="52"/>
    </row>
    <row r="41" spans="1:9">
      <c r="A41" s="52"/>
      <c r="B41" s="65" t="s">
        <v>93</v>
      </c>
      <c r="C41" s="63" t="s">
        <v>110</v>
      </c>
      <c r="D41" s="52"/>
      <c r="E41" s="52"/>
      <c r="F41" s="66"/>
      <c r="G41" s="66"/>
      <c r="H41" s="52"/>
      <c r="I41" s="52"/>
    </row>
    <row r="42" spans="1:9">
      <c r="A42" s="52"/>
      <c r="B42" s="67" t="s">
        <v>23</v>
      </c>
      <c r="C42" s="63" t="s">
        <v>110</v>
      </c>
      <c r="D42" s="52"/>
      <c r="E42" s="52"/>
      <c r="F42" s="66"/>
      <c r="G42" s="66"/>
      <c r="H42" s="52"/>
      <c r="I42" s="52"/>
    </row>
    <row r="43" spans="1:9">
      <c r="A43" s="52"/>
      <c r="B43" s="65" t="s">
        <v>322</v>
      </c>
      <c r="C43" s="63" t="s">
        <v>111</v>
      </c>
      <c r="D43" s="52"/>
      <c r="E43" s="52"/>
      <c r="F43" s="66"/>
      <c r="G43" s="66"/>
      <c r="H43" s="52"/>
      <c r="I43" s="52"/>
    </row>
    <row r="44" spans="1:9">
      <c r="A44" s="52"/>
      <c r="D44" s="52"/>
      <c r="E44" s="52"/>
      <c r="F44" s="66"/>
      <c r="G44" s="66"/>
      <c r="H44" s="52"/>
      <c r="I44" s="52"/>
    </row>
    <row r="45" spans="1:9">
      <c r="A45" s="52"/>
      <c r="D45" s="52"/>
      <c r="E45" s="52"/>
      <c r="F45" s="66"/>
      <c r="G45" s="66"/>
      <c r="H45" s="52"/>
      <c r="I45" s="52"/>
    </row>
    <row r="46" spans="1:9">
      <c r="A46" s="52"/>
      <c r="B46" s="52" t="s">
        <v>113</v>
      </c>
      <c r="C46" s="52"/>
      <c r="D46" s="52"/>
      <c r="E46" s="52"/>
      <c r="F46" s="66"/>
      <c r="G46" s="66"/>
      <c r="H46" s="52"/>
      <c r="I46" s="52"/>
    </row>
    <row r="47" spans="1:9">
      <c r="A47" s="52"/>
      <c r="B47" s="69" t="s">
        <v>114</v>
      </c>
      <c r="C47" s="52"/>
      <c r="D47" s="52"/>
      <c r="E47" s="52"/>
      <c r="F47" s="66"/>
      <c r="G47" s="66"/>
      <c r="H47" s="52"/>
      <c r="I47" s="52"/>
    </row>
    <row r="48" spans="1:9">
      <c r="A48" s="52"/>
      <c r="B48" s="69"/>
      <c r="C48" s="52"/>
      <c r="D48" s="52"/>
      <c r="E48" s="52"/>
      <c r="F48" s="66"/>
      <c r="G48" s="66"/>
      <c r="H48" s="52"/>
      <c r="I48" s="52"/>
    </row>
    <row r="49" spans="1:9" ht="18.75" customHeight="1">
      <c r="A49" s="52"/>
      <c r="B49" s="1694" t="s">
        <v>115</v>
      </c>
      <c r="C49" s="1695"/>
      <c r="D49" s="52"/>
      <c r="E49" s="52"/>
      <c r="F49" s="66"/>
      <c r="G49" s="66"/>
      <c r="H49" s="52"/>
      <c r="I49" s="52"/>
    </row>
    <row r="50" spans="1:9" ht="33" customHeight="1">
      <c r="A50" s="52"/>
      <c r="B50" s="1695"/>
      <c r="C50" s="1695"/>
      <c r="D50" s="52"/>
      <c r="E50" s="52"/>
      <c r="F50" s="66"/>
      <c r="G50" s="66"/>
      <c r="H50" s="52"/>
      <c r="I50" s="52"/>
    </row>
    <row r="51" spans="1:9">
      <c r="A51" s="52"/>
      <c r="B51" s="52"/>
      <c r="C51" s="52"/>
      <c r="D51" s="52"/>
      <c r="E51" s="52"/>
      <c r="F51" s="66"/>
      <c r="G51" s="66"/>
      <c r="H51" s="52"/>
      <c r="I51" s="52"/>
    </row>
    <row r="52" spans="1:9">
      <c r="A52" s="52"/>
      <c r="B52" s="52"/>
      <c r="C52" s="52"/>
      <c r="D52" s="52"/>
      <c r="E52" s="52"/>
      <c r="F52" s="66"/>
      <c r="G52" s="66"/>
      <c r="H52" s="52"/>
      <c r="I52" s="52"/>
    </row>
    <row r="53" spans="1:9">
      <c r="A53" s="52"/>
      <c r="B53" s="52"/>
      <c r="C53" s="52"/>
      <c r="D53" s="52"/>
      <c r="E53" s="52"/>
      <c r="F53" s="66"/>
      <c r="G53" s="66"/>
      <c r="H53" s="52"/>
      <c r="I53" s="52"/>
    </row>
    <row r="54" spans="1:9">
      <c r="A54" s="52"/>
      <c r="B54" s="52"/>
      <c r="C54" s="52"/>
      <c r="D54" s="52"/>
      <c r="E54" s="52"/>
      <c r="F54" s="66"/>
      <c r="G54" s="66"/>
      <c r="H54" s="52"/>
      <c r="I54" s="52"/>
    </row>
    <row r="55" spans="1:9">
      <c r="A55" s="52"/>
      <c r="B55" s="52"/>
      <c r="C55" s="52"/>
      <c r="D55" s="52"/>
      <c r="E55" s="52"/>
      <c r="F55" s="66"/>
      <c r="G55" s="66"/>
      <c r="H55" s="52"/>
      <c r="I55" s="52"/>
    </row>
    <row r="56" spans="1:9">
      <c r="F56" s="66"/>
      <c r="G56" s="66"/>
    </row>
    <row r="57" spans="1:9">
      <c r="F57" s="66"/>
      <c r="G57" s="66"/>
    </row>
    <row r="58" spans="1:9">
      <c r="F58" s="66"/>
      <c r="G58" s="66"/>
    </row>
    <row r="59" spans="1:9">
      <c r="F59" s="66"/>
      <c r="G59" s="66"/>
    </row>
    <row r="60" spans="1:9">
      <c r="F60" s="70"/>
      <c r="G60" s="70"/>
    </row>
    <row r="61" spans="1:9">
      <c r="F61" s="70"/>
      <c r="G61" s="70"/>
    </row>
    <row r="62" spans="1:9">
      <c r="F62" s="70"/>
      <c r="G62" s="70"/>
    </row>
  </sheetData>
  <mergeCells count="2">
    <mergeCell ref="B6:G10"/>
    <mergeCell ref="B49:C50"/>
  </mergeCells>
  <hyperlinks>
    <hyperlink ref="B47" r:id="rId1" xr:uid="{00000000-0004-0000-0000-000000000000}"/>
  </hyperlinks>
  <pageMargins left="0.75" right="0.75" top="1" bottom="1" header="0.5" footer="0.5"/>
  <pageSetup orientation="portrait" horizontalDpi="300" verticalDpi="300"/>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1:Z59"/>
  <sheetViews>
    <sheetView showGridLines="0" zoomScale="80" zoomScaleNormal="80" zoomScalePageLayoutView="80" workbookViewId="0"/>
  </sheetViews>
  <sheetFormatPr defaultColWidth="8.77734375" defaultRowHeight="13.2" outlineLevelCol="1"/>
  <cols>
    <col min="1" max="1" width="4.44140625" customWidth="1"/>
    <col min="2" max="2" width="20" customWidth="1"/>
    <col min="3" max="3" width="11.77734375" hidden="1" customWidth="1" outlineLevel="1"/>
    <col min="4" max="10" width="9.77734375" hidden="1" customWidth="1" outlineLevel="1"/>
    <col min="11" max="11" width="9.77734375" customWidth="1" collapsed="1"/>
    <col min="12" max="22" width="9.77734375" customWidth="1"/>
    <col min="24" max="24" width="9.21875" bestFit="1" customWidth="1"/>
    <col min="26" max="26" width="10.33203125" customWidth="1"/>
  </cols>
  <sheetData>
    <row r="1" spans="1:26">
      <c r="A1" s="35"/>
      <c r="B1" s="35"/>
    </row>
    <row r="2" spans="1:26" ht="17.399999999999999">
      <c r="A2" s="35"/>
      <c r="B2" s="1718" t="s">
        <v>479</v>
      </c>
      <c r="C2" s="35"/>
      <c r="D2" s="35"/>
      <c r="E2" s="35"/>
    </row>
    <row r="3" spans="1:26" ht="13.05" customHeight="1">
      <c r="A3" s="35"/>
      <c r="B3" s="1360" t="str">
        <f>Introduction!$B$2</f>
        <v>Sample template as of March 2022</v>
      </c>
      <c r="C3" s="35"/>
      <c r="D3" s="35"/>
      <c r="E3" s="35"/>
    </row>
    <row r="4" spans="1:26" ht="13.8">
      <c r="A4" s="35"/>
      <c r="B4" s="11" t="s">
        <v>274</v>
      </c>
      <c r="C4" s="35"/>
      <c r="D4" s="35"/>
      <c r="E4" s="35"/>
    </row>
    <row r="5" spans="1:26" ht="13.8">
      <c r="A5" s="35"/>
      <c r="B5" s="341" t="s">
        <v>7</v>
      </c>
    </row>
    <row r="6" spans="1:26">
      <c r="B6" s="12" t="s">
        <v>41</v>
      </c>
      <c r="C6" s="73" t="s">
        <v>217</v>
      </c>
      <c r="D6" s="14"/>
      <c r="E6" s="14"/>
      <c r="F6" s="14"/>
      <c r="G6" s="73" t="s">
        <v>217</v>
      </c>
      <c r="H6" s="14"/>
      <c r="I6" s="14"/>
      <c r="J6" s="14"/>
      <c r="K6" s="73" t="s">
        <v>217</v>
      </c>
      <c r="L6" s="14"/>
      <c r="M6" s="14"/>
      <c r="N6" s="14"/>
      <c r="O6" s="14"/>
      <c r="R6" s="8"/>
      <c r="S6" s="14"/>
      <c r="V6" s="8"/>
      <c r="W6" s="9" t="s">
        <v>237</v>
      </c>
      <c r="X6" s="9" t="s">
        <v>323</v>
      </c>
      <c r="Y6" s="9" t="s">
        <v>237</v>
      </c>
    </row>
    <row r="7" spans="1:26" ht="13.8">
      <c r="B7" s="16" t="s">
        <v>27</v>
      </c>
      <c r="C7" s="41" t="s">
        <v>61</v>
      </c>
      <c r="D7" s="42" t="s">
        <v>62</v>
      </c>
      <c r="E7" s="42" t="s">
        <v>63</v>
      </c>
      <c r="F7" s="43" t="s">
        <v>64</v>
      </c>
      <c r="G7" s="41" t="s">
        <v>65</v>
      </c>
      <c r="H7" s="42" t="s">
        <v>66</v>
      </c>
      <c r="I7" s="42" t="s">
        <v>67</v>
      </c>
      <c r="J7" s="43" t="s">
        <v>68</v>
      </c>
      <c r="K7" s="41" t="s">
        <v>69</v>
      </c>
      <c r="L7" s="42" t="s">
        <v>70</v>
      </c>
      <c r="M7" s="42" t="s">
        <v>71</v>
      </c>
      <c r="N7" s="43" t="s">
        <v>72</v>
      </c>
      <c r="O7" s="41" t="s">
        <v>73</v>
      </c>
      <c r="P7" s="510" t="s">
        <v>74</v>
      </c>
      <c r="Q7" s="42" t="s">
        <v>75</v>
      </c>
      <c r="R7" s="43" t="s">
        <v>76</v>
      </c>
      <c r="S7" s="41" t="s">
        <v>77</v>
      </c>
      <c r="T7" s="510" t="s">
        <v>78</v>
      </c>
      <c r="U7" s="42" t="s">
        <v>79</v>
      </c>
      <c r="V7" s="43" t="s">
        <v>80</v>
      </c>
      <c r="W7" s="334" t="s">
        <v>216</v>
      </c>
      <c r="X7" s="334" t="s">
        <v>324</v>
      </c>
      <c r="Y7" s="334" t="s">
        <v>249</v>
      </c>
    </row>
    <row r="8" spans="1:26" ht="16.05" customHeight="1">
      <c r="B8" s="30" t="s">
        <v>32</v>
      </c>
      <c r="C8" s="24">
        <v>3697.6331722830409</v>
      </c>
      <c r="D8" s="25">
        <v>4922.3844952695881</v>
      </c>
      <c r="E8" s="25">
        <v>5145.8583433373351</v>
      </c>
      <c r="F8" s="26">
        <v>7797.9058358351031</v>
      </c>
      <c r="G8" s="24">
        <v>5603.3405954974587</v>
      </c>
      <c r="H8" s="25">
        <v>7318.1188479766679</v>
      </c>
      <c r="I8" s="25">
        <v>8265.5310470992226</v>
      </c>
      <c r="J8" s="26">
        <v>12450.029240204532</v>
      </c>
      <c r="K8" s="24"/>
      <c r="L8" s="25"/>
      <c r="M8" s="25"/>
      <c r="N8" s="26"/>
      <c r="O8" s="24"/>
      <c r="P8" s="280"/>
      <c r="Q8" s="25"/>
      <c r="R8" s="26"/>
      <c r="S8" s="24"/>
      <c r="T8" s="280"/>
      <c r="U8" s="280"/>
      <c r="V8" s="26"/>
      <c r="W8" s="581" t="e">
        <f>U8/Q8-1</f>
        <v>#DIV/0!</v>
      </c>
      <c r="X8" s="891">
        <f>U8-Q8</f>
        <v>0</v>
      </c>
      <c r="Y8" s="1361" t="e">
        <f>U8/T8-1</f>
        <v>#DIV/0!</v>
      </c>
      <c r="Z8" s="3"/>
    </row>
    <row r="9" spans="1:26" ht="16.05" customHeight="1">
      <c r="B9" s="30" t="s">
        <v>101</v>
      </c>
      <c r="C9" s="24">
        <v>20257</v>
      </c>
      <c r="D9" s="25">
        <v>21500</v>
      </c>
      <c r="E9" s="25">
        <v>22451</v>
      </c>
      <c r="F9" s="26">
        <v>26064</v>
      </c>
      <c r="G9" s="24">
        <v>24750</v>
      </c>
      <c r="H9" s="25">
        <v>26010</v>
      </c>
      <c r="I9" s="25">
        <v>27772</v>
      </c>
      <c r="J9" s="26">
        <v>32323</v>
      </c>
      <c r="K9" s="24"/>
      <c r="L9" s="25"/>
      <c r="M9" s="25"/>
      <c r="N9" s="26"/>
      <c r="O9" s="24"/>
      <c r="P9" s="25"/>
      <c r="Q9" s="25"/>
      <c r="R9" s="26"/>
      <c r="S9" s="24"/>
      <c r="T9" s="25"/>
      <c r="U9" s="25"/>
      <c r="V9" s="26"/>
      <c r="W9" s="581" t="e">
        <f t="shared" ref="W9:W14" si="0">U9/Q9-1</f>
        <v>#DIV/0!</v>
      </c>
      <c r="X9" s="891">
        <f t="shared" ref="X9:X14" si="1">U9-Q9</f>
        <v>0</v>
      </c>
      <c r="Y9" s="1361" t="e">
        <f t="shared" ref="Y9:Y14" si="2">U9/T9-1</f>
        <v>#DIV/0!</v>
      </c>
      <c r="Z9" s="3"/>
    </row>
    <row r="10" spans="1:26" ht="16.05" customHeight="1">
      <c r="B10" s="30" t="s">
        <v>33</v>
      </c>
      <c r="C10" s="24">
        <v>29128</v>
      </c>
      <c r="D10" s="25">
        <v>30404</v>
      </c>
      <c r="E10" s="25">
        <v>32714</v>
      </c>
      <c r="F10" s="26">
        <v>43741</v>
      </c>
      <c r="G10" s="24">
        <v>35714</v>
      </c>
      <c r="H10" s="25">
        <v>37955</v>
      </c>
      <c r="I10" s="25">
        <v>43744</v>
      </c>
      <c r="J10" s="26">
        <v>60453</v>
      </c>
      <c r="K10" s="24"/>
      <c r="L10" s="25"/>
      <c r="M10" s="25"/>
      <c r="N10" s="26"/>
      <c r="O10" s="24"/>
      <c r="P10" s="25"/>
      <c r="Q10" s="25"/>
      <c r="R10" s="26"/>
      <c r="S10" s="24"/>
      <c r="T10" s="25"/>
      <c r="U10" s="25"/>
      <c r="V10" s="930"/>
      <c r="W10" s="581" t="e">
        <f t="shared" si="0"/>
        <v>#DIV/0!</v>
      </c>
      <c r="X10" s="891">
        <f t="shared" si="1"/>
        <v>0</v>
      </c>
      <c r="Y10" s="1361" t="e">
        <f t="shared" si="2"/>
        <v>#DIV/0!</v>
      </c>
      <c r="Z10" s="3"/>
    </row>
    <row r="11" spans="1:26" ht="16.05" customHeight="1">
      <c r="B11" s="30" t="s">
        <v>34</v>
      </c>
      <c r="C11" s="24">
        <v>50557</v>
      </c>
      <c r="D11" s="25">
        <v>42358</v>
      </c>
      <c r="E11" s="25">
        <v>46852</v>
      </c>
      <c r="F11" s="26">
        <v>78351</v>
      </c>
      <c r="G11" s="24">
        <v>52896</v>
      </c>
      <c r="H11" s="25">
        <v>45408</v>
      </c>
      <c r="I11" s="25">
        <v>52579</v>
      </c>
      <c r="J11" s="26">
        <v>88293</v>
      </c>
      <c r="K11" s="24"/>
      <c r="L11" s="25"/>
      <c r="M11" s="25"/>
      <c r="N11" s="26"/>
      <c r="O11" s="24"/>
      <c r="P11" s="25"/>
      <c r="Q11" s="25"/>
      <c r="R11" s="26"/>
      <c r="S11" s="24"/>
      <c r="T11" s="25"/>
      <c r="U11" s="25"/>
      <c r="V11" s="26"/>
      <c r="W11" s="581" t="e">
        <f t="shared" si="0"/>
        <v>#DIV/0!</v>
      </c>
      <c r="X11" s="891">
        <f t="shared" si="1"/>
        <v>0</v>
      </c>
      <c r="Y11" s="1361" t="e">
        <f t="shared" si="2"/>
        <v>#DIV/0!</v>
      </c>
      <c r="Z11" s="3"/>
    </row>
    <row r="12" spans="1:26" ht="16.05" customHeight="1">
      <c r="B12" s="30" t="s">
        <v>35</v>
      </c>
      <c r="C12" s="24">
        <v>2418.9652009051433</v>
      </c>
      <c r="D12" s="25">
        <v>2795.9952236612476</v>
      </c>
      <c r="E12" s="25">
        <v>2739.045618247299</v>
      </c>
      <c r="F12" s="26">
        <v>2667.0571867906569</v>
      </c>
      <c r="G12" s="24">
        <v>2453.304284676834</v>
      </c>
      <c r="H12" s="25">
        <v>3043.9664600802043</v>
      </c>
      <c r="I12" s="25">
        <v>3522.1700730255366</v>
      </c>
      <c r="J12" s="26">
        <v>3532.2167074030199</v>
      </c>
      <c r="K12" s="24"/>
      <c r="L12" s="25"/>
      <c r="M12" s="25"/>
      <c r="N12" s="26"/>
      <c r="O12" s="24"/>
      <c r="P12" s="25"/>
      <c r="Q12" s="280"/>
      <c r="R12" s="450"/>
      <c r="S12" s="24"/>
      <c r="T12" s="25"/>
      <c r="U12" s="25"/>
      <c r="V12" s="930"/>
      <c r="W12" s="581" t="e">
        <f t="shared" si="0"/>
        <v>#DIV/0!</v>
      </c>
      <c r="X12" s="891">
        <f t="shared" si="1"/>
        <v>0</v>
      </c>
      <c r="Y12" s="1361" t="e">
        <f t="shared" si="2"/>
        <v>#DIV/0!</v>
      </c>
      <c r="Z12" s="3"/>
    </row>
    <row r="13" spans="1:26" ht="16.05" customHeight="1">
      <c r="B13" s="30" t="s">
        <v>36</v>
      </c>
      <c r="C13" s="24">
        <v>2137</v>
      </c>
      <c r="D13" s="25">
        <v>2230</v>
      </c>
      <c r="E13" s="25">
        <v>2217</v>
      </c>
      <c r="F13" s="26">
        <v>2395</v>
      </c>
      <c r="G13" s="24">
        <v>2217</v>
      </c>
      <c r="H13" s="25">
        <v>2328</v>
      </c>
      <c r="I13" s="25">
        <v>2409</v>
      </c>
      <c r="J13" s="26">
        <v>2613</v>
      </c>
      <c r="K13" s="24"/>
      <c r="L13" s="25"/>
      <c r="M13" s="25"/>
      <c r="N13" s="26"/>
      <c r="O13" s="24"/>
      <c r="P13" s="25"/>
      <c r="Q13" s="25"/>
      <c r="R13" s="26"/>
      <c r="S13" s="24"/>
      <c r="T13" s="25"/>
      <c r="U13" s="25"/>
      <c r="V13" s="930"/>
      <c r="W13" s="581" t="e">
        <f t="shared" si="0"/>
        <v>#DIV/0!</v>
      </c>
      <c r="X13" s="891">
        <f t="shared" si="1"/>
        <v>0</v>
      </c>
      <c r="Y13" s="1361" t="e">
        <f t="shared" si="2"/>
        <v>#DIV/0!</v>
      </c>
      <c r="Z13" s="3"/>
    </row>
    <row r="14" spans="1:26" ht="16.05" customHeight="1">
      <c r="B14" s="30" t="s">
        <v>37</v>
      </c>
      <c r="C14" s="24">
        <v>5382</v>
      </c>
      <c r="D14" s="25">
        <v>6436</v>
      </c>
      <c r="E14" s="25">
        <v>7011</v>
      </c>
      <c r="F14" s="26">
        <v>8809</v>
      </c>
      <c r="G14" s="24">
        <v>8032</v>
      </c>
      <c r="H14" s="25">
        <v>9321</v>
      </c>
      <c r="I14" s="25">
        <v>10328</v>
      </c>
      <c r="J14" s="26">
        <v>12972</v>
      </c>
      <c r="K14" s="24"/>
      <c r="L14" s="25"/>
      <c r="M14" s="25"/>
      <c r="N14" s="26"/>
      <c r="O14" s="24"/>
      <c r="P14" s="25"/>
      <c r="Q14" s="25"/>
      <c r="R14" s="26"/>
      <c r="S14" s="24"/>
      <c r="T14" s="25"/>
      <c r="U14" s="25"/>
      <c r="V14" s="26"/>
      <c r="W14" s="581" t="e">
        <f t="shared" si="0"/>
        <v>#DIV/0!</v>
      </c>
      <c r="X14" s="891">
        <f t="shared" si="1"/>
        <v>0</v>
      </c>
      <c r="Y14" s="1361" t="e">
        <f t="shared" si="2"/>
        <v>#DIV/0!</v>
      </c>
      <c r="Z14" s="3"/>
    </row>
    <row r="15" spans="1:26" ht="16.05" customHeight="1">
      <c r="B15" s="30" t="s">
        <v>38</v>
      </c>
      <c r="C15" s="24">
        <v>22076</v>
      </c>
      <c r="D15" s="25">
        <v>20614</v>
      </c>
      <c r="E15" s="25">
        <v>20453</v>
      </c>
      <c r="F15" s="26">
        <v>24090</v>
      </c>
      <c r="G15" s="24">
        <v>22090</v>
      </c>
      <c r="H15" s="25">
        <v>23317</v>
      </c>
      <c r="I15" s="25">
        <v>24538</v>
      </c>
      <c r="J15" s="26">
        <v>28918</v>
      </c>
      <c r="K15" s="24"/>
      <c r="L15" s="25"/>
      <c r="M15" s="25"/>
      <c r="N15" s="26"/>
      <c r="O15" s="24"/>
      <c r="P15" s="25"/>
      <c r="Q15" s="25"/>
      <c r="R15" s="26"/>
      <c r="S15" s="24"/>
      <c r="T15" s="25"/>
      <c r="U15" s="25"/>
      <c r="V15" s="26"/>
      <c r="W15" s="581" t="e">
        <f t="shared" ref="W15:W19" si="3">U15/Q15-1</f>
        <v>#DIV/0!</v>
      </c>
      <c r="X15" s="891">
        <f t="shared" ref="X15:X19" si="4">U15-Q15</f>
        <v>0</v>
      </c>
      <c r="Y15" s="1361" t="e">
        <f t="shared" ref="Y15:Y19" si="5">U15/T15-1</f>
        <v>#DIV/0!</v>
      </c>
      <c r="Z15" s="3"/>
    </row>
    <row r="16" spans="1:26" ht="16.05" customHeight="1">
      <c r="B16" s="30" t="s">
        <v>99</v>
      </c>
      <c r="C16" s="24">
        <v>9012</v>
      </c>
      <c r="D16" s="25">
        <v>10594</v>
      </c>
      <c r="E16" s="25">
        <v>8585</v>
      </c>
      <c r="F16" s="26">
        <v>9035</v>
      </c>
      <c r="G16" s="24">
        <v>9205</v>
      </c>
      <c r="H16" s="25">
        <v>10892</v>
      </c>
      <c r="I16" s="25">
        <v>9187</v>
      </c>
      <c r="J16" s="26">
        <v>9621</v>
      </c>
      <c r="K16" s="24"/>
      <c r="L16" s="25"/>
      <c r="M16" s="25"/>
      <c r="N16" s="26"/>
      <c r="O16" s="24"/>
      <c r="P16" s="25"/>
      <c r="Q16" s="25"/>
      <c r="R16" s="26"/>
      <c r="S16" s="24"/>
      <c r="T16" s="25"/>
      <c r="U16" s="25"/>
      <c r="V16" s="26"/>
      <c r="W16" s="581" t="e">
        <f t="shared" si="3"/>
        <v>#DIV/0!</v>
      </c>
      <c r="X16" s="891">
        <f t="shared" si="4"/>
        <v>0</v>
      </c>
      <c r="Y16" s="1361" t="e">
        <f t="shared" si="5"/>
        <v>#DIV/0!</v>
      </c>
      <c r="Z16" s="3"/>
    </row>
    <row r="17" spans="2:26" ht="16.05" customHeight="1">
      <c r="B17" s="30" t="s">
        <v>100</v>
      </c>
      <c r="C17" s="24">
        <v>2544</v>
      </c>
      <c r="D17" s="25">
        <v>2650</v>
      </c>
      <c r="E17" s="25">
        <v>2667</v>
      </c>
      <c r="F17" s="26">
        <v>2981</v>
      </c>
      <c r="G17" s="24">
        <v>2975</v>
      </c>
      <c r="H17" s="25">
        <v>3136</v>
      </c>
      <c r="I17" s="25">
        <v>3239</v>
      </c>
      <c r="J17" s="26">
        <v>3744</v>
      </c>
      <c r="K17" s="24"/>
      <c r="L17" s="25"/>
      <c r="M17" s="25"/>
      <c r="N17" s="26"/>
      <c r="O17" s="24"/>
      <c r="P17" s="25"/>
      <c r="Q17" s="25"/>
      <c r="R17" s="26"/>
      <c r="S17" s="24"/>
      <c r="T17" s="25"/>
      <c r="U17" s="25"/>
      <c r="V17" s="930"/>
      <c r="W17" s="581" t="e">
        <f t="shared" si="3"/>
        <v>#DIV/0!</v>
      </c>
      <c r="X17" s="891">
        <f t="shared" si="4"/>
        <v>0</v>
      </c>
      <c r="Y17" s="1361" t="e">
        <f t="shared" si="5"/>
        <v>#DIV/0!</v>
      </c>
      <c r="Z17" s="3"/>
    </row>
    <row r="18" spans="2:26" ht="16.05" customHeight="1">
      <c r="B18" s="30" t="s">
        <v>39</v>
      </c>
      <c r="C18" s="24">
        <v>4891.9026359244081</v>
      </c>
      <c r="D18" s="25">
        <v>5463.8559750160748</v>
      </c>
      <c r="E18" s="25">
        <v>6060.6242496998802</v>
      </c>
      <c r="F18" s="26">
        <v>6150.6919528446952</v>
      </c>
      <c r="G18" s="24">
        <v>7197.0951343500365</v>
      </c>
      <c r="H18" s="25">
        <v>8254.6117389719293</v>
      </c>
      <c r="I18" s="25">
        <v>9778.224294861222</v>
      </c>
      <c r="J18" s="450">
        <v>10037.949229675996</v>
      </c>
      <c r="K18" s="24"/>
      <c r="L18" s="25"/>
      <c r="M18" s="25"/>
      <c r="N18" s="26"/>
      <c r="O18" s="24"/>
      <c r="P18" s="280"/>
      <c r="Q18" s="25"/>
      <c r="R18" s="26"/>
      <c r="S18" s="24"/>
      <c r="T18" s="280"/>
      <c r="U18" s="280"/>
      <c r="V18" s="26"/>
      <c r="W18" s="581" t="e">
        <f t="shared" si="3"/>
        <v>#DIV/0!</v>
      </c>
      <c r="X18" s="891">
        <f t="shared" si="4"/>
        <v>0</v>
      </c>
      <c r="Y18" s="1361" t="e">
        <f t="shared" si="5"/>
        <v>#DIV/0!</v>
      </c>
      <c r="Z18" s="3"/>
    </row>
    <row r="19" spans="2:26" ht="16.05" customHeight="1">
      <c r="B19" s="30" t="s">
        <v>40</v>
      </c>
      <c r="C19" s="24">
        <v>594.5</v>
      </c>
      <c r="D19" s="25">
        <v>602</v>
      </c>
      <c r="E19" s="25">
        <v>615.93399999999997</v>
      </c>
      <c r="F19" s="27">
        <v>717.20600000000002</v>
      </c>
      <c r="G19" s="24">
        <v>548</v>
      </c>
      <c r="H19" s="25">
        <v>574</v>
      </c>
      <c r="I19" s="25">
        <v>590</v>
      </c>
      <c r="J19" s="25">
        <v>731.56</v>
      </c>
      <c r="K19" s="24"/>
      <c r="L19" s="25"/>
      <c r="M19" s="25"/>
      <c r="N19" s="25"/>
      <c r="O19" s="24"/>
      <c r="P19" s="25"/>
      <c r="Q19" s="25"/>
      <c r="R19" s="26"/>
      <c r="S19" s="24"/>
      <c r="T19" s="25"/>
      <c r="U19" s="25"/>
      <c r="V19" s="27"/>
      <c r="W19" s="581" t="e">
        <f t="shared" si="3"/>
        <v>#DIV/0!</v>
      </c>
      <c r="X19" s="891">
        <f t="shared" si="4"/>
        <v>0</v>
      </c>
      <c r="Y19" s="1361" t="e">
        <f t="shared" si="5"/>
        <v>#DIV/0!</v>
      </c>
      <c r="Z19" s="3"/>
    </row>
    <row r="20" spans="2:26" ht="16.05" customHeight="1">
      <c r="B20" s="516" t="s">
        <v>293</v>
      </c>
      <c r="C20" s="518">
        <v>8227.0440645832059</v>
      </c>
      <c r="D20" s="332">
        <v>9934.9277425675882</v>
      </c>
      <c r="E20" s="332">
        <v>9029.670618247299</v>
      </c>
      <c r="F20" s="450">
        <v>11629.366332283809</v>
      </c>
      <c r="G20" s="518">
        <v>10924.936383442267</v>
      </c>
      <c r="H20" s="332">
        <v>13591.246810061977</v>
      </c>
      <c r="I20" s="332">
        <v>12557.731859826959</v>
      </c>
      <c r="J20" s="450">
        <v>16519.216062619023</v>
      </c>
      <c r="K20" s="518"/>
      <c r="L20" s="332"/>
      <c r="M20" s="332"/>
      <c r="N20" s="450"/>
      <c r="O20" s="518"/>
      <c r="P20" s="332"/>
      <c r="Q20" s="332"/>
      <c r="R20" s="450"/>
      <c r="S20" s="518"/>
      <c r="T20" s="332"/>
      <c r="U20" s="332"/>
      <c r="V20" s="450"/>
      <c r="W20" s="581" t="e">
        <f t="shared" ref="W20:W23" si="6">U20/Q20-1</f>
        <v>#DIV/0!</v>
      </c>
      <c r="X20" s="891">
        <f t="shared" ref="X20:X23" si="7">U20-Q20</f>
        <v>0</v>
      </c>
      <c r="Y20" s="1361" t="e">
        <f t="shared" ref="Y20:Y23" si="8">U20/T20-1</f>
        <v>#DIV/0!</v>
      </c>
      <c r="Z20" s="3"/>
    </row>
    <row r="21" spans="2:26" ht="16.05" customHeight="1">
      <c r="B21" s="516" t="s">
        <v>294</v>
      </c>
      <c r="C21" s="518">
        <v>1210.1706317656412</v>
      </c>
      <c r="D21" s="332">
        <v>1370.5948991151527</v>
      </c>
      <c r="E21" s="332">
        <v>1382.3529411764707</v>
      </c>
      <c r="F21" s="450">
        <v>1771.8386175587611</v>
      </c>
      <c r="G21" s="518">
        <v>1981.2636165577342</v>
      </c>
      <c r="H21" s="332">
        <v>1950.5650747356908</v>
      </c>
      <c r="I21" s="332">
        <v>1871.0731904811889</v>
      </c>
      <c r="J21" s="450">
        <v>2190.3162440582405</v>
      </c>
      <c r="K21" s="518"/>
      <c r="L21" s="332"/>
      <c r="M21" s="332"/>
      <c r="N21" s="450"/>
      <c r="O21" s="518"/>
      <c r="P21" s="332"/>
      <c r="Q21" s="332"/>
      <c r="R21" s="450"/>
      <c r="S21" s="518"/>
      <c r="T21" s="332"/>
      <c r="U21" s="332"/>
      <c r="V21" s="450"/>
      <c r="W21" s="581" t="e">
        <f t="shared" si="6"/>
        <v>#DIV/0!</v>
      </c>
      <c r="X21" s="891">
        <f t="shared" si="7"/>
        <v>0</v>
      </c>
      <c r="Y21" s="1361" t="e">
        <f t="shared" si="8"/>
        <v>#DIV/0!</v>
      </c>
      <c r="Z21" s="3"/>
    </row>
    <row r="22" spans="2:26" ht="16.05" customHeight="1">
      <c r="B22" s="516" t="s">
        <v>295</v>
      </c>
      <c r="C22" s="518">
        <v>1860.5895663873769</v>
      </c>
      <c r="D22" s="332">
        <v>2057.4538440341694</v>
      </c>
      <c r="E22" s="332">
        <v>1801.0204081632653</v>
      </c>
      <c r="F22" s="450">
        <v>2709.5262502745845</v>
      </c>
      <c r="G22" s="518">
        <v>2317.0660856935369</v>
      </c>
      <c r="H22" s="332">
        <v>2554.4294567991251</v>
      </c>
      <c r="I22" s="332">
        <v>2296.1807794388878</v>
      </c>
      <c r="J22" s="450">
        <v>3521.8701734918805</v>
      </c>
      <c r="K22" s="518"/>
      <c r="L22" s="332"/>
      <c r="M22" s="332"/>
      <c r="N22" s="450"/>
      <c r="O22" s="518"/>
      <c r="P22" s="332"/>
      <c r="Q22" s="332"/>
      <c r="R22" s="450"/>
      <c r="S22" s="518"/>
      <c r="T22" s="332"/>
      <c r="U22" s="332"/>
      <c r="V22" s="450"/>
      <c r="W22" s="581" t="e">
        <f t="shared" si="6"/>
        <v>#DIV/0!</v>
      </c>
      <c r="X22" s="891">
        <f t="shared" si="7"/>
        <v>0</v>
      </c>
      <c r="Y22" s="1361" t="e">
        <f t="shared" si="8"/>
        <v>#DIV/0!</v>
      </c>
      <c r="Z22" s="3"/>
    </row>
    <row r="23" spans="2:26" ht="16.05" customHeight="1">
      <c r="B23" s="31" t="s">
        <v>8</v>
      </c>
      <c r="C23" s="24">
        <f t="shared" ref="C23:U23" si="9">SUM(C8:C22)</f>
        <v>163993.8052718488</v>
      </c>
      <c r="D23" s="25">
        <f t="shared" si="9"/>
        <v>163933.21217966382</v>
      </c>
      <c r="E23" s="25">
        <f t="shared" si="9"/>
        <v>169724.50617887155</v>
      </c>
      <c r="F23" s="26">
        <f t="shared" si="9"/>
        <v>228909.5921755876</v>
      </c>
      <c r="G23" s="24">
        <f t="shared" si="9"/>
        <v>188904.00610021787</v>
      </c>
      <c r="H23" s="25">
        <f t="shared" si="9"/>
        <v>195653.9383886256</v>
      </c>
      <c r="I23" s="25">
        <f t="shared" si="9"/>
        <v>212676.91124473303</v>
      </c>
      <c r="J23" s="26">
        <f t="shared" si="9"/>
        <v>287920.15765745268</v>
      </c>
      <c r="K23" s="24">
        <f t="shared" si="9"/>
        <v>0</v>
      </c>
      <c r="L23" s="25">
        <f t="shared" si="9"/>
        <v>0</v>
      </c>
      <c r="M23" s="25">
        <f t="shared" si="9"/>
        <v>0</v>
      </c>
      <c r="N23" s="26">
        <f t="shared" si="9"/>
        <v>0</v>
      </c>
      <c r="O23" s="24">
        <f t="shared" si="9"/>
        <v>0</v>
      </c>
      <c r="P23" s="25">
        <f t="shared" si="9"/>
        <v>0</v>
      </c>
      <c r="Q23" s="25">
        <f t="shared" si="9"/>
        <v>0</v>
      </c>
      <c r="R23" s="26">
        <f t="shared" si="9"/>
        <v>0</v>
      </c>
      <c r="S23" s="24">
        <f t="shared" si="9"/>
        <v>0</v>
      </c>
      <c r="T23" s="25">
        <f t="shared" si="9"/>
        <v>0</v>
      </c>
      <c r="U23" s="25">
        <f t="shared" si="9"/>
        <v>0</v>
      </c>
      <c r="V23" s="26"/>
      <c r="W23" s="581" t="e">
        <f t="shared" si="6"/>
        <v>#DIV/0!</v>
      </c>
      <c r="X23" s="891">
        <f t="shared" si="7"/>
        <v>0</v>
      </c>
      <c r="Y23" s="1361" t="e">
        <f t="shared" si="8"/>
        <v>#DIV/0!</v>
      </c>
      <c r="Z23" s="3"/>
    </row>
    <row r="24" spans="2:26" ht="16.05" customHeight="1">
      <c r="B24" s="36" t="s">
        <v>58</v>
      </c>
      <c r="C24" s="13">
        <v>6.6412667642799628E-2</v>
      </c>
      <c r="D24" s="13">
        <v>7.9657102976388616E-2</v>
      </c>
      <c r="E24" s="13">
        <v>9.9820064974516232E-2</v>
      </c>
      <c r="F24" s="13">
        <v>0.12557069381315999</v>
      </c>
      <c r="G24" s="13">
        <f t="shared" ref="G24:O24" si="10">G23/C23-1</f>
        <v>0.15189720603821577</v>
      </c>
      <c r="H24" s="13">
        <f t="shared" si="10"/>
        <v>0.19349786286257364</v>
      </c>
      <c r="I24" s="13">
        <f t="shared" si="10"/>
        <v>0.25307132147784372</v>
      </c>
      <c r="J24" s="13">
        <f t="shared" si="10"/>
        <v>0.25778983275021683</v>
      </c>
      <c r="K24" s="13">
        <f t="shared" si="10"/>
        <v>-1</v>
      </c>
      <c r="L24" s="13">
        <f>L23/H23-1</f>
        <v>-1</v>
      </c>
      <c r="M24" s="13">
        <f t="shared" si="10"/>
        <v>-1</v>
      </c>
      <c r="N24" s="13">
        <f t="shared" si="10"/>
        <v>-1</v>
      </c>
      <c r="O24" s="13" t="e">
        <f t="shared" si="10"/>
        <v>#DIV/0!</v>
      </c>
      <c r="P24" s="13" t="e">
        <f>P23/L23-1</f>
        <v>#DIV/0!</v>
      </c>
      <c r="Q24" s="13" t="e">
        <f>Q23/M23-1</f>
        <v>#DIV/0!</v>
      </c>
      <c r="R24" s="13" t="e">
        <f t="shared" ref="R24:S24" si="11">R23/N23-1</f>
        <v>#DIV/0!</v>
      </c>
      <c r="S24" s="13" t="e">
        <f t="shared" si="11"/>
        <v>#DIV/0!</v>
      </c>
      <c r="T24" s="13" t="e">
        <f>T23/P23-1</f>
        <v>#DIV/0!</v>
      </c>
      <c r="U24" s="13" t="e">
        <f>U23/Q23-1</f>
        <v>#DIV/0!</v>
      </c>
      <c r="V24" s="13"/>
    </row>
    <row r="25" spans="2:26">
      <c r="B25" s="32"/>
      <c r="C25" s="48"/>
      <c r="D25" s="48"/>
      <c r="E25" s="48"/>
      <c r="F25" s="48"/>
      <c r="G25" s="48"/>
      <c r="H25" s="48"/>
      <c r="I25" s="48"/>
      <c r="J25" s="48"/>
      <c r="K25" s="48"/>
      <c r="L25" s="48"/>
      <c r="M25" s="48"/>
      <c r="N25" s="48"/>
      <c r="O25" s="48"/>
      <c r="P25" s="48"/>
      <c r="Q25" s="48"/>
      <c r="R25" s="48"/>
      <c r="S25" s="48"/>
      <c r="T25" s="48"/>
      <c r="U25" s="48"/>
      <c r="V25" s="48"/>
    </row>
    <row r="26" spans="2:26" ht="13.8">
      <c r="B26" s="341" t="s">
        <v>59</v>
      </c>
      <c r="C26" s="48"/>
      <c r="D26" s="48"/>
      <c r="E26" s="48"/>
      <c r="F26" s="48"/>
      <c r="G26" s="48"/>
      <c r="H26" s="48"/>
      <c r="I26" s="48"/>
      <c r="J26" s="48"/>
      <c r="K26" s="48"/>
      <c r="L26" s="48"/>
      <c r="M26" s="48"/>
      <c r="N26" s="48"/>
      <c r="O26" s="48"/>
      <c r="P26" s="48"/>
      <c r="Q26" s="48"/>
      <c r="R26" s="48"/>
      <c r="S26" s="48"/>
      <c r="T26" s="48"/>
      <c r="U26" s="48"/>
      <c r="V26" s="48"/>
      <c r="W26" s="48"/>
    </row>
    <row r="27" spans="2:26">
      <c r="B27" s="33" t="s">
        <v>41</v>
      </c>
      <c r="C27" t="s">
        <v>219</v>
      </c>
      <c r="G27" t="s">
        <v>219</v>
      </c>
      <c r="K27" t="s">
        <v>219</v>
      </c>
      <c r="W27" s="9" t="s">
        <v>237</v>
      </c>
      <c r="X27" s="9" t="s">
        <v>323</v>
      </c>
      <c r="Y27" s="9" t="s">
        <v>237</v>
      </c>
    </row>
    <row r="28" spans="2:26" ht="13.8">
      <c r="B28" s="16" t="s">
        <v>27</v>
      </c>
      <c r="C28" s="41" t="s">
        <v>61</v>
      </c>
      <c r="D28" s="42" t="s">
        <v>62</v>
      </c>
      <c r="E28" s="42" t="s">
        <v>63</v>
      </c>
      <c r="F28" s="43" t="s">
        <v>64</v>
      </c>
      <c r="G28" s="41" t="s">
        <v>65</v>
      </c>
      <c r="H28" s="42" t="s">
        <v>66</v>
      </c>
      <c r="I28" s="42" t="s">
        <v>67</v>
      </c>
      <c r="J28" s="43" t="s">
        <v>68</v>
      </c>
      <c r="K28" s="41" t="str">
        <f t="shared" ref="K28:V28" si="12">K7</f>
        <v>1Q 18</v>
      </c>
      <c r="L28" s="42" t="str">
        <f t="shared" si="12"/>
        <v>2Q 18</v>
      </c>
      <c r="M28" s="42" t="str">
        <f t="shared" si="12"/>
        <v>3Q 18</v>
      </c>
      <c r="N28" s="43" t="str">
        <f t="shared" si="12"/>
        <v>4Q 18</v>
      </c>
      <c r="O28" s="41" t="str">
        <f t="shared" si="12"/>
        <v>1Q 19</v>
      </c>
      <c r="P28" s="42" t="str">
        <f t="shared" si="12"/>
        <v>2Q 19</v>
      </c>
      <c r="Q28" s="42" t="str">
        <f t="shared" si="12"/>
        <v>3Q 19</v>
      </c>
      <c r="R28" s="43" t="str">
        <f t="shared" si="12"/>
        <v>4Q 19</v>
      </c>
      <c r="S28" s="41" t="str">
        <f t="shared" si="12"/>
        <v>1Q 20</v>
      </c>
      <c r="T28" s="42" t="str">
        <f t="shared" si="12"/>
        <v>2Q 20</v>
      </c>
      <c r="U28" s="42" t="str">
        <f t="shared" si="12"/>
        <v>3Q 20</v>
      </c>
      <c r="V28" s="43" t="str">
        <f t="shared" si="12"/>
        <v>4Q 20</v>
      </c>
      <c r="W28" s="334" t="s">
        <v>216</v>
      </c>
      <c r="X28" s="334" t="s">
        <v>324</v>
      </c>
      <c r="Y28" s="334" t="s">
        <v>249</v>
      </c>
    </row>
    <row r="29" spans="2:26" ht="20.25" customHeight="1">
      <c r="B29" s="34" t="str">
        <f t="shared" ref="B29:B43" si="13">B8</f>
        <v>Alibaba</v>
      </c>
      <c r="C29" s="24">
        <v>150.60240963855421</v>
      </c>
      <c r="D29" s="25">
        <v>498.91307675821321</v>
      </c>
      <c r="E29" s="25">
        <v>537.06482593037219</v>
      </c>
      <c r="F29" s="26">
        <v>1069.1952844695029</v>
      </c>
      <c r="G29" s="24">
        <v>494.84386347131448</v>
      </c>
      <c r="H29" s="25">
        <v>523.36857455340873</v>
      </c>
      <c r="I29" s="25">
        <v>794.90254872563719</v>
      </c>
      <c r="J29" s="26">
        <v>1576.7019667170953</v>
      </c>
      <c r="K29" s="24"/>
      <c r="L29" s="25"/>
      <c r="M29" s="25"/>
      <c r="N29" s="26"/>
      <c r="O29" s="24"/>
      <c r="P29" s="25"/>
      <c r="Q29" s="25"/>
      <c r="R29" s="26"/>
      <c r="S29" s="24"/>
      <c r="T29" s="24"/>
      <c r="U29" s="280"/>
      <c r="V29" s="26"/>
      <c r="W29" s="581" t="e">
        <f t="shared" ref="W29:W35" si="14">U29/Q29-1</f>
        <v>#DIV/0!</v>
      </c>
      <c r="X29" s="891">
        <f t="shared" ref="X29:X35" si="15">U29-Q29</f>
        <v>0</v>
      </c>
      <c r="Y29" s="1361" t="e">
        <f t="shared" ref="Y29:Y35" si="16">U29/T29-1</f>
        <v>#DIV/0!</v>
      </c>
      <c r="Z29" s="6"/>
    </row>
    <row r="30" spans="2:26" ht="20.25" customHeight="1">
      <c r="B30" s="50" t="str">
        <f t="shared" si="13"/>
        <v>Alphabet</v>
      </c>
      <c r="C30" s="24">
        <v>2036</v>
      </c>
      <c r="D30" s="25">
        <v>2123</v>
      </c>
      <c r="E30" s="25">
        <v>2554</v>
      </c>
      <c r="F30" s="26">
        <v>3078</v>
      </c>
      <c r="G30" s="24">
        <v>2406</v>
      </c>
      <c r="H30" s="25">
        <v>2835</v>
      </c>
      <c r="I30" s="25">
        <v>3538</v>
      </c>
      <c r="J30" s="26">
        <v>4307</v>
      </c>
      <c r="K30" s="24"/>
      <c r="L30" s="25"/>
      <c r="M30" s="25"/>
      <c r="N30" s="26"/>
      <c r="O30" s="24"/>
      <c r="P30" s="25"/>
      <c r="Q30" s="25"/>
      <c r="R30" s="26"/>
      <c r="S30" s="24"/>
      <c r="T30" s="24"/>
      <c r="U30" s="280"/>
      <c r="V30" s="26"/>
      <c r="W30" s="581" t="e">
        <f t="shared" si="14"/>
        <v>#DIV/0!</v>
      </c>
      <c r="X30" s="891">
        <f t="shared" si="15"/>
        <v>0</v>
      </c>
      <c r="Y30" s="1361" t="e">
        <f t="shared" si="16"/>
        <v>#DIV/0!</v>
      </c>
      <c r="Z30" s="6"/>
    </row>
    <row r="31" spans="2:26" ht="20.25" customHeight="1">
      <c r="B31" s="34" t="str">
        <f t="shared" si="13"/>
        <v>Amazon</v>
      </c>
      <c r="C31" s="24">
        <v>1179</v>
      </c>
      <c r="D31" s="25">
        <v>1711</v>
      </c>
      <c r="E31" s="25">
        <v>1841</v>
      </c>
      <c r="F31" s="26">
        <v>2005</v>
      </c>
      <c r="G31" s="24">
        <v>1861</v>
      </c>
      <c r="H31" s="25">
        <v>2501</v>
      </c>
      <c r="I31" s="25">
        <v>2659</v>
      </c>
      <c r="J31" s="26">
        <v>3619</v>
      </c>
      <c r="K31" s="24"/>
      <c r="L31" s="25"/>
      <c r="M31" s="25"/>
      <c r="N31" s="26"/>
      <c r="O31" s="24"/>
      <c r="P31" s="25"/>
      <c r="Q31" s="25"/>
      <c r="R31" s="26"/>
      <c r="S31" s="24"/>
      <c r="T31" s="24"/>
      <c r="U31" s="280"/>
      <c r="V31" s="26"/>
      <c r="W31" s="581" t="e">
        <f t="shared" si="14"/>
        <v>#DIV/0!</v>
      </c>
      <c r="X31" s="891">
        <f t="shared" si="15"/>
        <v>0</v>
      </c>
      <c r="Y31" s="1361" t="e">
        <f t="shared" si="16"/>
        <v>#DIV/0!</v>
      </c>
      <c r="Z31" s="6"/>
    </row>
    <row r="32" spans="2:26" ht="20.25" customHeight="1">
      <c r="B32" s="34" t="str">
        <f t="shared" si="13"/>
        <v>Apple</v>
      </c>
      <c r="C32" s="24">
        <v>2336</v>
      </c>
      <c r="D32" s="25">
        <v>2809</v>
      </c>
      <c r="E32" s="25">
        <v>3977</v>
      </c>
      <c r="F32" s="26">
        <v>3334</v>
      </c>
      <c r="G32" s="24">
        <v>2975</v>
      </c>
      <c r="H32" s="25">
        <v>3287</v>
      </c>
      <c r="I32" s="25">
        <v>2855</v>
      </c>
      <c r="J32" s="26">
        <v>2810</v>
      </c>
      <c r="K32" s="24"/>
      <c r="L32" s="25"/>
      <c r="M32" s="25"/>
      <c r="N32" s="26"/>
      <c r="O32" s="24"/>
      <c r="P32" s="25"/>
      <c r="Q32" s="25"/>
      <c r="R32" s="26"/>
      <c r="S32" s="24"/>
      <c r="T32" s="25"/>
      <c r="U32" s="280"/>
      <c r="V32" s="26"/>
      <c r="W32" s="581" t="e">
        <f t="shared" si="14"/>
        <v>#DIV/0!</v>
      </c>
      <c r="X32" s="891">
        <f t="shared" si="15"/>
        <v>0</v>
      </c>
      <c r="Y32" s="1361" t="e">
        <f t="shared" si="16"/>
        <v>#DIV/0!</v>
      </c>
      <c r="Z32" s="6"/>
    </row>
    <row r="33" spans="1:26" ht="20.25" customHeight="1">
      <c r="B33" s="34" t="str">
        <f t="shared" si="13"/>
        <v>Baidu</v>
      </c>
      <c r="C33" s="24">
        <v>126.23081157115773</v>
      </c>
      <c r="D33" s="25">
        <v>149.96478981047733</v>
      </c>
      <c r="E33" s="25">
        <v>177.52100840336135</v>
      </c>
      <c r="F33" s="26">
        <v>176.02694588855533</v>
      </c>
      <c r="G33" s="24">
        <v>169.64415395787947</v>
      </c>
      <c r="H33" s="25">
        <v>164.05395552314982</v>
      </c>
      <c r="I33" s="25">
        <v>194.48484757606204</v>
      </c>
      <c r="J33" s="26">
        <v>178.14032299179775</v>
      </c>
      <c r="K33" s="24"/>
      <c r="L33" s="25"/>
      <c r="M33" s="25"/>
      <c r="N33" s="26"/>
      <c r="O33" s="24"/>
      <c r="P33" s="25"/>
      <c r="Q33" s="25"/>
      <c r="R33" s="450"/>
      <c r="S33" s="24"/>
      <c r="T33" s="25"/>
      <c r="U33" s="280"/>
      <c r="V33" s="26"/>
      <c r="W33" s="581" t="e">
        <f t="shared" si="14"/>
        <v>#DIV/0!</v>
      </c>
      <c r="X33" s="891">
        <f t="shared" si="15"/>
        <v>0</v>
      </c>
      <c r="Y33" s="1361" t="e">
        <f t="shared" si="16"/>
        <v>#DIV/0!</v>
      </c>
      <c r="Z33" s="6"/>
    </row>
    <row r="34" spans="1:26" ht="20.25" customHeight="1">
      <c r="B34" s="34" t="str">
        <f t="shared" si="13"/>
        <v>eBay</v>
      </c>
      <c r="C34" s="24">
        <v>158</v>
      </c>
      <c r="D34" s="25">
        <v>147</v>
      </c>
      <c r="E34" s="25">
        <v>185</v>
      </c>
      <c r="F34" s="26">
        <v>136</v>
      </c>
      <c r="G34" s="24">
        <v>135</v>
      </c>
      <c r="H34" s="25">
        <v>182</v>
      </c>
      <c r="I34" s="25">
        <v>157</v>
      </c>
      <c r="J34" s="26">
        <v>192</v>
      </c>
      <c r="K34" s="24"/>
      <c r="L34" s="25"/>
      <c r="M34" s="25"/>
      <c r="N34" s="26"/>
      <c r="O34" s="24"/>
      <c r="P34" s="25"/>
      <c r="Q34" s="25"/>
      <c r="R34" s="26"/>
      <c r="S34" s="24"/>
      <c r="T34" s="25"/>
      <c r="U34" s="280"/>
      <c r="V34" s="26"/>
      <c r="W34" s="581" t="e">
        <f t="shared" si="14"/>
        <v>#DIV/0!</v>
      </c>
      <c r="X34" s="891">
        <f t="shared" si="15"/>
        <v>0</v>
      </c>
      <c r="Y34" s="1361" t="e">
        <f t="shared" si="16"/>
        <v>#DIV/0!</v>
      </c>
      <c r="Z34" s="6"/>
    </row>
    <row r="35" spans="1:26" ht="20.25" customHeight="1">
      <c r="B35" s="34" t="str">
        <f t="shared" si="13"/>
        <v>Facebook</v>
      </c>
      <c r="C35" s="24">
        <v>1132</v>
      </c>
      <c r="D35" s="25">
        <v>995</v>
      </c>
      <c r="E35" s="25">
        <v>1095</v>
      </c>
      <c r="F35" s="26">
        <v>1269</v>
      </c>
      <c r="G35" s="24">
        <v>1271</v>
      </c>
      <c r="H35" s="25">
        <v>1444</v>
      </c>
      <c r="I35" s="25">
        <v>1760</v>
      </c>
      <c r="J35" s="26">
        <v>2262</v>
      </c>
      <c r="K35" s="24"/>
      <c r="L35" s="25"/>
      <c r="M35" s="25"/>
      <c r="N35" s="26"/>
      <c r="O35" s="24"/>
      <c r="P35" s="25"/>
      <c r="Q35" s="25"/>
      <c r="R35" s="26"/>
      <c r="S35" s="24"/>
      <c r="T35" s="25"/>
      <c r="U35" s="280"/>
      <c r="V35" s="26"/>
      <c r="W35" s="581" t="e">
        <f t="shared" si="14"/>
        <v>#DIV/0!</v>
      </c>
      <c r="X35" s="891">
        <f t="shared" si="15"/>
        <v>0</v>
      </c>
      <c r="Y35" s="1361" t="e">
        <f t="shared" si="16"/>
        <v>#DIV/0!</v>
      </c>
      <c r="Z35" s="6"/>
    </row>
    <row r="36" spans="1:26" ht="20.25" customHeight="1">
      <c r="B36" s="34" t="str">
        <f t="shared" si="13"/>
        <v>Microsoft</v>
      </c>
      <c r="C36" s="24">
        <v>2308</v>
      </c>
      <c r="D36" s="25">
        <v>2655</v>
      </c>
      <c r="E36" s="25">
        <v>2163</v>
      </c>
      <c r="F36" s="26">
        <v>1988</v>
      </c>
      <c r="G36" s="24">
        <v>1695</v>
      </c>
      <c r="H36" s="25">
        <v>2283</v>
      </c>
      <c r="I36" s="25">
        <v>2132</v>
      </c>
      <c r="J36" s="26">
        <v>2586</v>
      </c>
      <c r="K36" s="24"/>
      <c r="L36" s="25"/>
      <c r="M36" s="25"/>
      <c r="N36" s="26"/>
      <c r="O36" s="24"/>
      <c r="P36" s="25"/>
      <c r="Q36" s="25"/>
      <c r="R36" s="26"/>
      <c r="S36" s="24"/>
      <c r="T36" s="25"/>
      <c r="U36" s="280"/>
      <c r="V36" s="26"/>
      <c r="W36" s="581" t="e">
        <f t="shared" ref="W36:W40" si="17">U36/Q36-1</f>
        <v>#DIV/0!</v>
      </c>
      <c r="X36" s="891">
        <f t="shared" ref="X36:X40" si="18">U36-Q36</f>
        <v>0</v>
      </c>
      <c r="Y36" s="1361" t="e">
        <f t="shared" ref="Y36:Y40" si="19">U36/T36-1</f>
        <v>#DIV/0!</v>
      </c>
      <c r="Z36" s="6"/>
    </row>
    <row r="37" spans="1:26" ht="20.25" customHeight="1">
      <c r="B37" s="50" t="str">
        <f t="shared" si="13"/>
        <v>Oracle</v>
      </c>
      <c r="C37" s="24">
        <v>368</v>
      </c>
      <c r="D37" s="25">
        <v>180</v>
      </c>
      <c r="E37" s="25">
        <v>299</v>
      </c>
      <c r="F37" s="26">
        <v>757</v>
      </c>
      <c r="G37" s="24">
        <v>440</v>
      </c>
      <c r="H37" s="25">
        <v>525</v>
      </c>
      <c r="I37" s="25">
        <v>473</v>
      </c>
      <c r="J37" s="26">
        <v>599</v>
      </c>
      <c r="K37" s="24"/>
      <c r="L37" s="25"/>
      <c r="M37" s="25"/>
      <c r="N37" s="26"/>
      <c r="O37" s="24"/>
      <c r="P37" s="25"/>
      <c r="Q37" s="25"/>
      <c r="R37" s="26"/>
      <c r="S37" s="24"/>
      <c r="T37" s="25"/>
      <c r="U37" s="280"/>
      <c r="V37" s="26"/>
      <c r="W37" s="581" t="e">
        <f t="shared" si="17"/>
        <v>#DIV/0!</v>
      </c>
      <c r="X37" s="891">
        <f t="shared" si="18"/>
        <v>0</v>
      </c>
      <c r="Y37" s="1361" t="e">
        <f t="shared" si="19"/>
        <v>#DIV/0!</v>
      </c>
      <c r="Z37" s="6"/>
    </row>
    <row r="38" spans="1:26" ht="20.25" customHeight="1">
      <c r="B38" s="50" t="str">
        <f t="shared" si="13"/>
        <v>PayPal</v>
      </c>
      <c r="C38" s="24">
        <v>133</v>
      </c>
      <c r="D38" s="25">
        <v>201</v>
      </c>
      <c r="E38" s="25">
        <v>183</v>
      </c>
      <c r="F38" s="26">
        <v>152</v>
      </c>
      <c r="G38" s="24">
        <v>148</v>
      </c>
      <c r="H38" s="25">
        <v>174</v>
      </c>
      <c r="I38" s="25">
        <v>165</v>
      </c>
      <c r="J38" s="26">
        <v>180</v>
      </c>
      <c r="K38" s="24"/>
      <c r="L38" s="25"/>
      <c r="M38" s="25"/>
      <c r="N38" s="26"/>
      <c r="O38" s="24"/>
      <c r="P38" s="25"/>
      <c r="Q38" s="25"/>
      <c r="R38" s="26"/>
      <c r="S38" s="24"/>
      <c r="T38" s="25"/>
      <c r="U38" s="280"/>
      <c r="V38" s="26"/>
      <c r="W38" s="581" t="e">
        <f t="shared" si="17"/>
        <v>#DIV/0!</v>
      </c>
      <c r="X38" s="891">
        <f t="shared" si="18"/>
        <v>0</v>
      </c>
      <c r="Y38" s="1361" t="e">
        <f t="shared" si="19"/>
        <v>#DIV/0!</v>
      </c>
      <c r="Z38" s="6"/>
    </row>
    <row r="39" spans="1:26" ht="20.25" customHeight="1">
      <c r="B39" s="34" t="str">
        <f t="shared" si="13"/>
        <v>Tencent</v>
      </c>
      <c r="C39" s="24">
        <v>627.63745336676652</v>
      </c>
      <c r="D39" s="25">
        <v>230.39710970270355</v>
      </c>
      <c r="E39" s="25">
        <v>547.86914765906363</v>
      </c>
      <c r="F39" s="450">
        <v>415.7574870030021</v>
      </c>
      <c r="G39" s="24">
        <v>306.17283950617286</v>
      </c>
      <c r="H39" s="25">
        <v>438.93547211082756</v>
      </c>
      <c r="I39" s="25">
        <v>547.46659868943902</v>
      </c>
      <c r="J39" s="450">
        <v>752.18094676524402</v>
      </c>
      <c r="K39" s="24"/>
      <c r="L39" s="25"/>
      <c r="M39" s="25"/>
      <c r="N39" s="26"/>
      <c r="O39" s="24"/>
      <c r="P39" s="25"/>
      <c r="Q39" s="25"/>
      <c r="R39" s="26"/>
      <c r="S39" s="24"/>
      <c r="T39" s="25"/>
      <c r="U39" s="280"/>
      <c r="V39" s="26"/>
      <c r="W39" s="581" t="e">
        <f t="shared" si="17"/>
        <v>#DIV/0!</v>
      </c>
      <c r="X39" s="891">
        <f t="shared" si="18"/>
        <v>0</v>
      </c>
      <c r="Y39" s="1361" t="e">
        <f t="shared" si="19"/>
        <v>#DIV/0!</v>
      </c>
      <c r="Z39" s="6"/>
    </row>
    <row r="40" spans="1:26" ht="20.25" customHeight="1">
      <c r="B40" s="34" t="str">
        <f t="shared" si="13"/>
        <v>Twitter</v>
      </c>
      <c r="C40" s="24">
        <v>59.1</v>
      </c>
      <c r="D40" s="25">
        <v>39</v>
      </c>
      <c r="E40" s="25">
        <v>72.3</v>
      </c>
      <c r="F40" s="26">
        <v>48</v>
      </c>
      <c r="G40" s="24">
        <v>39.880000000000003</v>
      </c>
      <c r="H40" s="25">
        <v>43.335999999999999</v>
      </c>
      <c r="I40" s="25">
        <v>34.58</v>
      </c>
      <c r="J40" s="27">
        <v>40</v>
      </c>
      <c r="K40" s="24"/>
      <c r="L40" s="25"/>
      <c r="M40" s="25"/>
      <c r="N40" s="27"/>
      <c r="O40" s="24"/>
      <c r="P40" s="25"/>
      <c r="Q40" s="25"/>
      <c r="R40" s="27"/>
      <c r="S40" s="24"/>
      <c r="T40" s="25"/>
      <c r="U40" s="280"/>
      <c r="V40" s="27"/>
      <c r="W40" s="581" t="e">
        <f t="shared" si="17"/>
        <v>#DIV/0!</v>
      </c>
      <c r="X40" s="891">
        <f t="shared" si="18"/>
        <v>0</v>
      </c>
      <c r="Y40" s="1361" t="e">
        <f t="shared" si="19"/>
        <v>#DIV/0!</v>
      </c>
      <c r="Z40" s="6"/>
    </row>
    <row r="41" spans="1:26" ht="20.25" customHeight="1">
      <c r="B41" s="517" t="str">
        <f t="shared" si="13"/>
        <v>JD.com</v>
      </c>
      <c r="C41" s="24">
        <v>159.31915479175586</v>
      </c>
      <c r="D41" s="25">
        <v>156.91773062674139</v>
      </c>
      <c r="E41" s="25">
        <v>139.92091836734696</v>
      </c>
      <c r="F41" s="450">
        <v>192.03836860218203</v>
      </c>
      <c r="G41" s="24">
        <v>97.732461873638357</v>
      </c>
      <c r="H41" s="25">
        <v>190.32417061611375</v>
      </c>
      <c r="I41" s="25">
        <v>1079.2499512663258</v>
      </c>
      <c r="J41" s="26">
        <v>328.38998935356659</v>
      </c>
      <c r="K41" s="24"/>
      <c r="L41" s="25"/>
      <c r="M41" s="25"/>
      <c r="N41" s="26"/>
      <c r="O41" s="24"/>
      <c r="P41" s="25"/>
      <c r="Q41" s="25"/>
      <c r="R41" s="450"/>
      <c r="S41" s="24"/>
      <c r="T41" s="25"/>
      <c r="U41" s="280"/>
      <c r="V41" s="26"/>
      <c r="W41" s="581" t="e">
        <f t="shared" ref="W41:W44" si="20">U41/Q41-1</f>
        <v>#DIV/0!</v>
      </c>
      <c r="X41" s="891">
        <f t="shared" ref="X41:X44" si="21">U41-Q41</f>
        <v>0</v>
      </c>
      <c r="Y41" s="1361" t="e">
        <f t="shared" ref="Y41:Y44" si="22">U41/T41-1</f>
        <v>#DIV/0!</v>
      </c>
      <c r="Z41" s="6"/>
    </row>
    <row r="42" spans="1:26" ht="20.25" customHeight="1">
      <c r="B42" s="517" t="str">
        <f t="shared" si="13"/>
        <v>NetEase</v>
      </c>
      <c r="C42" s="24">
        <v>37.306586753103787</v>
      </c>
      <c r="D42" s="25">
        <v>40.108998499739755</v>
      </c>
      <c r="E42" s="25">
        <v>24.909963985594239</v>
      </c>
      <c r="F42" s="450">
        <v>67.950501574284246</v>
      </c>
      <c r="G42" s="24">
        <v>47.204066811909954</v>
      </c>
      <c r="H42" s="25">
        <v>47.393364928909953</v>
      </c>
      <c r="I42" s="25">
        <v>66.427746704853874</v>
      </c>
      <c r="J42" s="26">
        <v>85.771266625680397</v>
      </c>
      <c r="K42" s="24"/>
      <c r="L42" s="25"/>
      <c r="M42" s="25"/>
      <c r="N42" s="26"/>
      <c r="O42" s="24"/>
      <c r="P42" s="25"/>
      <c r="Q42" s="25"/>
      <c r="R42" s="450"/>
      <c r="S42" s="24"/>
      <c r="T42" s="25"/>
      <c r="U42" s="280"/>
      <c r="V42" s="26"/>
      <c r="W42" s="581" t="e">
        <f t="shared" si="20"/>
        <v>#DIV/0!</v>
      </c>
      <c r="X42" s="891">
        <f t="shared" si="21"/>
        <v>0</v>
      </c>
      <c r="Y42" s="1361" t="e">
        <f t="shared" si="22"/>
        <v>#DIV/0!</v>
      </c>
      <c r="Z42" s="6"/>
    </row>
    <row r="43" spans="1:26" ht="20.25" customHeight="1">
      <c r="B43" s="517" t="str">
        <f t="shared" si="13"/>
        <v>VIPShop.com</v>
      </c>
      <c r="C43" s="24">
        <v>101.06415509754756</v>
      </c>
      <c r="D43" s="25">
        <v>90.015614953614403</v>
      </c>
      <c r="E43" s="25">
        <v>124.5498199279712</v>
      </c>
      <c r="F43" s="450">
        <v>104.26887310536721</v>
      </c>
      <c r="G43" s="24">
        <v>84.967320261437905</v>
      </c>
      <c r="H43" s="25">
        <v>98.286547575647106</v>
      </c>
      <c r="I43" s="25">
        <v>107.81388234941295</v>
      </c>
      <c r="J43" s="26">
        <v>74.375084346743847</v>
      </c>
      <c r="K43" s="24"/>
      <c r="L43" s="25"/>
      <c r="M43" s="25"/>
      <c r="N43" s="26"/>
      <c r="O43" s="24"/>
      <c r="P43" s="25"/>
      <c r="Q43" s="25"/>
      <c r="R43" s="450"/>
      <c r="S43" s="24"/>
      <c r="T43" s="25"/>
      <c r="U43" s="280"/>
      <c r="V43" s="26"/>
      <c r="W43" s="581" t="e">
        <f t="shared" si="20"/>
        <v>#DIV/0!</v>
      </c>
      <c r="X43" s="891">
        <f t="shared" si="21"/>
        <v>0</v>
      </c>
      <c r="Y43" s="1361" t="e">
        <f t="shared" si="22"/>
        <v>#DIV/0!</v>
      </c>
      <c r="Z43" s="6"/>
    </row>
    <row r="44" spans="1:26" ht="20.25" customHeight="1">
      <c r="B44" s="31" t="s">
        <v>8</v>
      </c>
      <c r="C44" s="24">
        <f t="shared" ref="C44:U44" si="23">SUM(C29:C43)</f>
        <v>10911.260571218885</v>
      </c>
      <c r="D44" s="25">
        <f t="shared" si="23"/>
        <v>12026.317320351491</v>
      </c>
      <c r="E44" s="25">
        <f t="shared" si="23"/>
        <v>13921.135684273708</v>
      </c>
      <c r="F44" s="26">
        <f t="shared" si="23"/>
        <v>14792.237460642893</v>
      </c>
      <c r="G44" s="24">
        <f t="shared" si="23"/>
        <v>12171.444705882352</v>
      </c>
      <c r="H44" s="25">
        <f t="shared" si="23"/>
        <v>14736.698085308059</v>
      </c>
      <c r="I44" s="25">
        <f t="shared" si="23"/>
        <v>16563.925575311729</v>
      </c>
      <c r="J44" s="26">
        <f t="shared" si="23"/>
        <v>19590.559576800129</v>
      </c>
      <c r="K44" s="24">
        <f t="shared" si="23"/>
        <v>0</v>
      </c>
      <c r="L44" s="25">
        <f t="shared" si="23"/>
        <v>0</v>
      </c>
      <c r="M44" s="25">
        <f t="shared" si="23"/>
        <v>0</v>
      </c>
      <c r="N44" s="26">
        <f t="shared" si="23"/>
        <v>0</v>
      </c>
      <c r="O44" s="24">
        <f t="shared" si="23"/>
        <v>0</v>
      </c>
      <c r="P44" s="25">
        <f t="shared" si="23"/>
        <v>0</v>
      </c>
      <c r="Q44" s="25">
        <f t="shared" si="23"/>
        <v>0</v>
      </c>
      <c r="R44" s="26">
        <f t="shared" si="23"/>
        <v>0</v>
      </c>
      <c r="S44" s="24">
        <f t="shared" si="23"/>
        <v>0</v>
      </c>
      <c r="T44" s="25">
        <f t="shared" si="23"/>
        <v>0</v>
      </c>
      <c r="U44" s="25">
        <f t="shared" si="23"/>
        <v>0</v>
      </c>
      <c r="V44" s="26"/>
      <c r="W44" s="581" t="e">
        <f t="shared" si="20"/>
        <v>#DIV/0!</v>
      </c>
      <c r="X44" s="891">
        <f t="shared" si="21"/>
        <v>0</v>
      </c>
      <c r="Y44" s="1361" t="e">
        <f t="shared" si="22"/>
        <v>#DIV/0!</v>
      </c>
      <c r="Z44" s="6"/>
    </row>
    <row r="45" spans="1:26" ht="20.25" customHeight="1">
      <c r="A45" s="10"/>
      <c r="B45" s="996" t="s">
        <v>58</v>
      </c>
      <c r="C45" s="13">
        <v>0.16240200589340192</v>
      </c>
      <c r="D45" s="13">
        <v>0.16668624964515266</v>
      </c>
      <c r="E45" s="583">
        <v>0.2352608482366827</v>
      </c>
      <c r="F45" s="583">
        <v>0.22079428398906242</v>
      </c>
      <c r="G45" s="583">
        <f t="shared" ref="G45:U45" si="24">G44/C44-1</f>
        <v>0.11549390892446554</v>
      </c>
      <c r="H45" s="583">
        <f t="shared" si="24"/>
        <v>0.22537080078287453</v>
      </c>
      <c r="I45" s="583">
        <f t="shared" si="24"/>
        <v>0.18984010722799738</v>
      </c>
      <c r="J45" s="583">
        <f t="shared" si="24"/>
        <v>0.3243810903471458</v>
      </c>
      <c r="K45" s="583">
        <f t="shared" si="24"/>
        <v>-1</v>
      </c>
      <c r="L45" s="583">
        <f t="shared" si="24"/>
        <v>-1</v>
      </c>
      <c r="M45" s="583">
        <f t="shared" si="24"/>
        <v>-1</v>
      </c>
      <c r="N45" s="583">
        <f t="shared" si="24"/>
        <v>-1</v>
      </c>
      <c r="O45" s="583" t="e">
        <f t="shared" si="24"/>
        <v>#DIV/0!</v>
      </c>
      <c r="P45" s="583" t="e">
        <f t="shared" si="24"/>
        <v>#DIV/0!</v>
      </c>
      <c r="Q45" s="583" t="e">
        <f t="shared" si="24"/>
        <v>#DIV/0!</v>
      </c>
      <c r="R45" s="583" t="e">
        <f t="shared" si="24"/>
        <v>#DIV/0!</v>
      </c>
      <c r="S45" s="583" t="e">
        <f t="shared" si="24"/>
        <v>#DIV/0!</v>
      </c>
      <c r="T45" s="583" t="e">
        <f t="shared" si="24"/>
        <v>#DIV/0!</v>
      </c>
      <c r="U45" s="583" t="e">
        <f t="shared" si="24"/>
        <v>#DIV/0!</v>
      </c>
      <c r="V45" s="13"/>
    </row>
    <row r="46" spans="1:26">
      <c r="C46" s="48"/>
      <c r="D46" s="48"/>
      <c r="E46" s="888"/>
      <c r="F46" s="889"/>
      <c r="G46" s="889"/>
      <c r="H46" s="889"/>
      <c r="I46" s="889"/>
      <c r="J46" s="889"/>
      <c r="K46" s="889"/>
      <c r="L46" s="889"/>
      <c r="M46" s="889"/>
      <c r="N46" s="889"/>
      <c r="O46" s="48"/>
      <c r="P46" s="48"/>
      <c r="Q46" s="48"/>
      <c r="R46" s="889"/>
      <c r="S46" s="48"/>
      <c r="T46" s="48"/>
      <c r="U46" s="48"/>
      <c r="V46" s="48"/>
    </row>
    <row r="47" spans="1:26">
      <c r="C47" s="48"/>
      <c r="D47" s="48"/>
      <c r="E47" s="48"/>
      <c r="F47" s="48"/>
      <c r="G47" s="48"/>
      <c r="H47" s="48"/>
      <c r="I47" s="48"/>
      <c r="J47" s="48"/>
      <c r="K47" s="998"/>
      <c r="L47" s="998"/>
      <c r="M47" s="998"/>
      <c r="N47" s="998"/>
      <c r="O47" s="998"/>
      <c r="P47" s="998"/>
      <c r="Q47" s="998"/>
      <c r="R47" s="998"/>
      <c r="S47" s="998"/>
      <c r="T47" s="998"/>
      <c r="U47" s="998"/>
      <c r="V47" s="48"/>
      <c r="X47" s="6"/>
    </row>
    <row r="48" spans="1:26">
      <c r="H48" s="6"/>
      <c r="L48" s="6"/>
      <c r="X48" s="4"/>
    </row>
    <row r="51" spans="14:24">
      <c r="N51" s="48"/>
      <c r="O51" s="48"/>
      <c r="P51" s="48"/>
      <c r="Q51" s="48"/>
      <c r="R51" s="48"/>
      <c r="S51" s="48"/>
      <c r="T51" s="48"/>
      <c r="U51" s="48"/>
      <c r="X51" s="1099"/>
    </row>
    <row r="52" spans="14:24">
      <c r="N52" s="5"/>
      <c r="O52" s="5"/>
      <c r="P52" s="5"/>
      <c r="Q52" s="5"/>
      <c r="R52" s="279"/>
      <c r="S52" s="279"/>
      <c r="T52" s="279"/>
      <c r="U52" s="279"/>
      <c r="X52" s="5"/>
    </row>
    <row r="53" spans="14:24">
      <c r="N53" s="48"/>
      <c r="O53" s="48"/>
      <c r="P53" s="48"/>
      <c r="Q53" s="48"/>
      <c r="R53" s="48"/>
      <c r="S53" s="48"/>
      <c r="T53" s="48"/>
      <c r="U53" s="48"/>
      <c r="X53" s="1099"/>
    </row>
    <row r="54" spans="14:24">
      <c r="N54" s="5"/>
      <c r="O54" s="5"/>
      <c r="P54" s="5"/>
      <c r="Q54" s="5"/>
      <c r="R54" s="279"/>
      <c r="S54" s="279"/>
      <c r="T54" s="279"/>
      <c r="U54" s="279"/>
    </row>
    <row r="56" spans="14:24">
      <c r="N56" s="48"/>
      <c r="O56" s="48"/>
      <c r="P56" s="48"/>
      <c r="Q56" s="48"/>
      <c r="R56" s="48"/>
      <c r="S56" s="48"/>
      <c r="T56" s="48"/>
      <c r="U56" s="48"/>
      <c r="X56" s="1099"/>
    </row>
    <row r="57" spans="14:24">
      <c r="N57" s="279"/>
      <c r="O57" s="279"/>
      <c r="P57" s="279"/>
      <c r="Q57" s="279"/>
      <c r="R57" s="279"/>
      <c r="S57" s="279"/>
      <c r="T57" s="279"/>
      <c r="U57" s="279"/>
    </row>
    <row r="58" spans="14:24">
      <c r="N58" s="48"/>
      <c r="O58" s="48"/>
      <c r="P58" s="48"/>
      <c r="Q58" s="48"/>
      <c r="R58" s="48"/>
      <c r="S58" s="48"/>
      <c r="T58" s="48"/>
      <c r="U58" s="48"/>
      <c r="X58" s="1099"/>
    </row>
    <row r="59" spans="14:24">
      <c r="N59" s="279"/>
      <c r="O59" s="279"/>
      <c r="P59" s="279"/>
      <c r="Q59" s="279"/>
      <c r="R59" s="279"/>
      <c r="S59" s="279"/>
      <c r="T59" s="279"/>
      <c r="U59" s="279"/>
    </row>
  </sheetData>
  <hyperlinks>
    <hyperlink ref="B10" r:id="rId1" xr:uid="{00000000-0004-0000-0A00-000000000000}"/>
    <hyperlink ref="B13" r:id="rId2" xr:uid="{00000000-0004-0000-0A00-000001000000}"/>
    <hyperlink ref="B11" r:id="rId3" xr:uid="{00000000-0004-0000-0A00-000002000000}"/>
    <hyperlink ref="B14" r:id="rId4" xr:uid="{00000000-0004-0000-0A00-000003000000}"/>
    <hyperlink ref="B9" r:id="rId5" xr:uid="{00000000-0004-0000-0A00-000004000000}"/>
    <hyperlink ref="B15" r:id="rId6" xr:uid="{00000000-0004-0000-0A00-000005000000}"/>
    <hyperlink ref="B17" r:id="rId7" display="Netflix" xr:uid="{00000000-0004-0000-0A00-000006000000}"/>
    <hyperlink ref="B19" r:id="rId8" xr:uid="{00000000-0004-0000-0A00-000007000000}"/>
    <hyperlink ref="B12" r:id="rId9" xr:uid="{00000000-0004-0000-0A00-000008000000}"/>
    <hyperlink ref="B18" r:id="rId10" xr:uid="{00000000-0004-0000-0A00-000009000000}"/>
    <hyperlink ref="B8" r:id="rId11" xr:uid="{00000000-0004-0000-0A00-00000A000000}"/>
    <hyperlink ref="B16" r:id="rId12" display="Groupon" xr:uid="{00000000-0004-0000-0A00-00000B000000}"/>
  </hyperlinks>
  <pageMargins left="0.7" right="0.7" top="0.75" bottom="0.75" header="0.3" footer="0.3"/>
  <pageSetup orientation="portrait" r:id="rId13"/>
  <drawing r:id="rId14"/>
  <legacyDrawing r:id="rId1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1:AD29"/>
  <sheetViews>
    <sheetView showGridLines="0" zoomScale="80" zoomScaleNormal="80" zoomScalePageLayoutView="80" workbookViewId="0">
      <pane xSplit="2" ySplit="7" topLeftCell="K8" activePane="bottomRight" state="frozen"/>
      <selection activeCell="Y23" sqref="Y23"/>
      <selection pane="topRight" activeCell="Y23" sqref="Y23"/>
      <selection pane="bottomLeft" activeCell="Y23" sqref="Y23"/>
      <selection pane="bottomRight"/>
    </sheetView>
  </sheetViews>
  <sheetFormatPr defaultColWidth="8.77734375" defaultRowHeight="13.2" outlineLevelCol="1"/>
  <cols>
    <col min="1" max="1" width="4.44140625" customWidth="1"/>
    <col min="2" max="2" width="20" customWidth="1"/>
    <col min="3" max="10" width="8.77734375" hidden="1" customWidth="1" outlineLevel="1"/>
    <col min="11" max="11" width="8.77734375" collapsed="1"/>
    <col min="14" max="14" width="10.21875" bestFit="1" customWidth="1"/>
    <col min="15" max="22" width="10.21875" customWidth="1"/>
    <col min="29" max="29" width="11.21875" customWidth="1"/>
  </cols>
  <sheetData>
    <row r="1" spans="1:30">
      <c r="A1" s="35"/>
      <c r="B1" s="35"/>
    </row>
    <row r="2" spans="1:30" ht="17.399999999999999">
      <c r="A2" s="35"/>
      <c r="B2" s="1718" t="s">
        <v>479</v>
      </c>
      <c r="C2" s="51"/>
      <c r="D2" s="51"/>
    </row>
    <row r="3" spans="1:30">
      <c r="A3" s="35"/>
      <c r="B3" s="1360" t="str">
        <f>Introduction!$B$2</f>
        <v>Sample template as of March 2022</v>
      </c>
      <c r="C3" s="51"/>
      <c r="D3" s="51"/>
    </row>
    <row r="4" spans="1:30" ht="13.8">
      <c r="A4" s="35"/>
      <c r="B4" s="11" t="s">
        <v>25</v>
      </c>
      <c r="C4" s="51"/>
      <c r="D4" s="51"/>
    </row>
    <row r="5" spans="1:30">
      <c r="R5" s="1714"/>
    </row>
    <row r="6" spans="1:30">
      <c r="B6" s="12" t="s">
        <v>41</v>
      </c>
      <c r="C6" t="s">
        <v>217</v>
      </c>
      <c r="G6" t="s">
        <v>217</v>
      </c>
      <c r="K6" t="s">
        <v>217</v>
      </c>
      <c r="R6" s="1715"/>
      <c r="W6" s="9" t="s">
        <v>237</v>
      </c>
      <c r="X6" s="9" t="s">
        <v>323</v>
      </c>
      <c r="Y6" s="9" t="s">
        <v>237</v>
      </c>
    </row>
    <row r="7" spans="1:30" ht="13.8">
      <c r="B7" s="15" t="s">
        <v>27</v>
      </c>
      <c r="C7" s="509" t="s">
        <v>61</v>
      </c>
      <c r="D7" s="510" t="s">
        <v>62</v>
      </c>
      <c r="E7" s="510" t="s">
        <v>63</v>
      </c>
      <c r="F7" s="511" t="s">
        <v>64</v>
      </c>
      <c r="G7" s="509" t="s">
        <v>65</v>
      </c>
      <c r="H7" s="510" t="s">
        <v>66</v>
      </c>
      <c r="I7" s="510" t="s">
        <v>67</v>
      </c>
      <c r="J7" s="515" t="s">
        <v>68</v>
      </c>
      <c r="K7" s="514" t="s">
        <v>69</v>
      </c>
      <c r="L7" s="510" t="s">
        <v>70</v>
      </c>
      <c r="M7" s="510" t="s">
        <v>71</v>
      </c>
      <c r="N7" s="515" t="s">
        <v>72</v>
      </c>
      <c r="O7" s="514" t="s">
        <v>73</v>
      </c>
      <c r="P7" s="510" t="s">
        <v>74</v>
      </c>
      <c r="Q7" s="510" t="s">
        <v>75</v>
      </c>
      <c r="R7" s="515" t="s">
        <v>76</v>
      </c>
      <c r="S7" s="514" t="s">
        <v>77</v>
      </c>
      <c r="T7" s="510" t="s">
        <v>78</v>
      </c>
      <c r="U7" s="510" t="s">
        <v>79</v>
      </c>
      <c r="V7" s="515" t="s">
        <v>80</v>
      </c>
      <c r="W7" s="334" t="s">
        <v>216</v>
      </c>
      <c r="X7" s="334" t="s">
        <v>324</v>
      </c>
      <c r="Y7" s="334" t="s">
        <v>249</v>
      </c>
      <c r="AC7" s="5"/>
      <c r="AD7" s="478"/>
    </row>
    <row r="8" spans="1:30" ht="16.95" customHeight="1">
      <c r="B8" s="29" t="s">
        <v>6</v>
      </c>
      <c r="C8" s="21">
        <v>142</v>
      </c>
      <c r="D8" s="21">
        <v>162.69999999999999</v>
      </c>
      <c r="E8" s="21">
        <v>168.89</v>
      </c>
      <c r="F8" s="20">
        <v>162.98699999999999</v>
      </c>
      <c r="G8" s="21">
        <v>170.3</v>
      </c>
      <c r="H8" s="21">
        <v>184.67</v>
      </c>
      <c r="I8" s="21">
        <v>185.1</v>
      </c>
      <c r="J8" s="470">
        <v>126.5</v>
      </c>
      <c r="K8" s="469"/>
      <c r="L8" s="21"/>
      <c r="M8" s="21"/>
      <c r="N8" s="813"/>
      <c r="O8" s="469"/>
      <c r="P8" s="21"/>
      <c r="Q8" s="21"/>
      <c r="R8" s="813"/>
      <c r="S8" s="469"/>
      <c r="T8" s="21"/>
      <c r="U8" s="21"/>
      <c r="V8" s="632"/>
      <c r="W8" s="619" t="e">
        <f t="shared" ref="W8:W18" si="0">U8/Q8-1</f>
        <v>#DIV/0!</v>
      </c>
      <c r="X8" s="620">
        <f t="shared" ref="X8:X18" si="1">U8-Q8</f>
        <v>0</v>
      </c>
      <c r="Y8" s="1361" t="e">
        <f t="shared" ref="Y8:Y18" si="2">U8/T8-1</f>
        <v>#DIV/0!</v>
      </c>
      <c r="Z8" s="479" t="s">
        <v>311</v>
      </c>
      <c r="AC8" s="925"/>
      <c r="AD8" s="279"/>
    </row>
    <row r="9" spans="1:30" ht="16.95" customHeight="1">
      <c r="B9" s="29" t="s">
        <v>5</v>
      </c>
      <c r="C9" s="21">
        <v>134.4208089937176</v>
      </c>
      <c r="D9" s="21">
        <v>177.48673365699443</v>
      </c>
      <c r="E9" s="21">
        <v>177.99352750809061</v>
      </c>
      <c r="F9" s="20">
        <v>142.84120075884388</v>
      </c>
      <c r="G9" s="21">
        <v>151.14048177360905</v>
      </c>
      <c r="H9" s="21">
        <v>158.89807162534436</v>
      </c>
      <c r="I9" s="21">
        <v>130.56136230182031</v>
      </c>
      <c r="J9" s="470">
        <v>138.00824014125956</v>
      </c>
      <c r="K9" s="469"/>
      <c r="L9" s="21"/>
      <c r="M9" s="21"/>
      <c r="N9" s="813"/>
      <c r="O9" s="469"/>
      <c r="P9" s="21"/>
      <c r="Q9" s="21"/>
      <c r="R9" s="813"/>
      <c r="S9" s="469"/>
      <c r="T9" s="21"/>
      <c r="U9" s="21"/>
      <c r="V9" s="632"/>
      <c r="W9" s="619" t="e">
        <f t="shared" si="0"/>
        <v>#DIV/0!</v>
      </c>
      <c r="X9" s="620">
        <f t="shared" si="1"/>
        <v>0</v>
      </c>
      <c r="Y9" s="1361" t="e">
        <f t="shared" si="2"/>
        <v>#DIV/0!</v>
      </c>
      <c r="Z9" s="479" t="s">
        <v>311</v>
      </c>
      <c r="AC9" s="925"/>
      <c r="AD9" s="279"/>
    </row>
    <row r="10" spans="1:30" ht="16.95" customHeight="1">
      <c r="B10" s="29" t="s">
        <v>4</v>
      </c>
      <c r="C10" s="21">
        <v>640.70000000000005</v>
      </c>
      <c r="D10" s="21">
        <v>670.6</v>
      </c>
      <c r="E10" s="21">
        <v>716.2</v>
      </c>
      <c r="F10" s="20">
        <v>621.15</v>
      </c>
      <c r="G10" s="21">
        <v>707</v>
      </c>
      <c r="H10" s="21">
        <v>728.7</v>
      </c>
      <c r="I10" s="21">
        <v>744</v>
      </c>
      <c r="J10" s="470">
        <v>646</v>
      </c>
      <c r="K10" s="469"/>
      <c r="L10" s="21"/>
      <c r="M10" s="21"/>
      <c r="N10" s="813"/>
      <c r="O10" s="469"/>
      <c r="P10" s="21"/>
      <c r="Q10" s="21"/>
      <c r="R10" s="813"/>
      <c r="S10" s="469"/>
      <c r="T10" s="21"/>
      <c r="U10" s="21"/>
      <c r="V10" s="632"/>
      <c r="W10" s="619" t="e">
        <f t="shared" si="0"/>
        <v>#DIV/0!</v>
      </c>
      <c r="X10" s="620">
        <f t="shared" si="1"/>
        <v>0</v>
      </c>
      <c r="Y10" s="1361" t="e">
        <f t="shared" si="2"/>
        <v>#DIV/0!</v>
      </c>
      <c r="Z10" s="479" t="s">
        <v>311</v>
      </c>
      <c r="AC10" s="925"/>
      <c r="AD10" s="279"/>
    </row>
    <row r="11" spans="1:30" ht="16.95" customHeight="1">
      <c r="B11" s="29" t="s">
        <v>3</v>
      </c>
      <c r="C11" s="21">
        <v>4718.6643350033082</v>
      </c>
      <c r="D11" s="21">
        <v>4897.2961133149993</v>
      </c>
      <c r="E11" s="21">
        <v>4343.439083912147</v>
      </c>
      <c r="F11" s="20">
        <v>5279.6650426982178</v>
      </c>
      <c r="G11" s="21">
        <v>3907.589871204224</v>
      </c>
      <c r="H11" s="21">
        <v>4188.1060924728008</v>
      </c>
      <c r="I11" s="21">
        <v>4348.5738151978967</v>
      </c>
      <c r="J11" s="470">
        <v>4350.9092438792813</v>
      </c>
      <c r="K11" s="469"/>
      <c r="L11" s="21"/>
      <c r="M11" s="21"/>
      <c r="N11" s="813"/>
      <c r="O11" s="469"/>
      <c r="P11" s="21"/>
      <c r="Q11" s="21"/>
      <c r="R11" s="813"/>
      <c r="S11" s="469"/>
      <c r="T11" s="21"/>
      <c r="U11" s="21"/>
      <c r="V11" s="632"/>
      <c r="W11" s="619" t="e">
        <f t="shared" si="0"/>
        <v>#DIV/0!</v>
      </c>
      <c r="X11" s="620">
        <f t="shared" si="1"/>
        <v>0</v>
      </c>
      <c r="Y11" s="1361" t="e">
        <f t="shared" si="2"/>
        <v>#DIV/0!</v>
      </c>
      <c r="Z11" s="479" t="s">
        <v>307</v>
      </c>
      <c r="AA11" s="19"/>
      <c r="AC11" s="925"/>
      <c r="AD11" s="279"/>
    </row>
    <row r="12" spans="1:30" ht="16.95" customHeight="1">
      <c r="B12" s="284" t="s">
        <v>391</v>
      </c>
      <c r="C12" s="1006">
        <v>432.70834832506199</v>
      </c>
      <c r="D12" s="1006">
        <v>740.89373899697603</v>
      </c>
      <c r="E12" s="1006">
        <v>641.40661168178701</v>
      </c>
      <c r="F12" s="20">
        <v>773.41915022324599</v>
      </c>
      <c r="G12" s="1006">
        <v>511.63528881915403</v>
      </c>
      <c r="H12" s="1006">
        <v>914.50356673992906</v>
      </c>
      <c r="I12" s="1006">
        <v>798.82556175131106</v>
      </c>
      <c r="J12" s="470">
        <v>925.25959454682402</v>
      </c>
      <c r="K12" s="469"/>
      <c r="L12" s="1006"/>
      <c r="M12" s="1006"/>
      <c r="N12" s="813"/>
      <c r="O12" s="322"/>
      <c r="P12" s="323"/>
      <c r="Q12" s="323"/>
      <c r="R12" s="886"/>
      <c r="S12" s="469"/>
      <c r="T12" s="21"/>
      <c r="U12" s="21"/>
      <c r="V12" s="632"/>
      <c r="W12" s="619" t="e">
        <f t="shared" si="0"/>
        <v>#DIV/0!</v>
      </c>
      <c r="X12" s="620">
        <f t="shared" si="1"/>
        <v>0</v>
      </c>
      <c r="Y12" s="1361" t="e">
        <f t="shared" si="2"/>
        <v>#DIV/0!</v>
      </c>
      <c r="Z12" s="479"/>
      <c r="AA12" s="19"/>
      <c r="AC12" s="925"/>
      <c r="AD12" s="279"/>
    </row>
    <row r="13" spans="1:30" ht="16.95" customHeight="1">
      <c r="B13" s="29" t="s">
        <v>24</v>
      </c>
      <c r="C13" s="21">
        <v>1496.609623616569</v>
      </c>
      <c r="D13" s="21">
        <v>875.02850331194577</v>
      </c>
      <c r="E13" s="21">
        <v>1156.6814964176087</v>
      </c>
      <c r="F13" s="20">
        <v>1143.5999539269083</v>
      </c>
      <c r="G13" s="21">
        <v>1436.2198622778747</v>
      </c>
      <c r="H13" s="21">
        <v>884.18681797084969</v>
      </c>
      <c r="I13" s="21">
        <v>1009.1053740267089</v>
      </c>
      <c r="J13" s="470">
        <v>913.32048247416833</v>
      </c>
      <c r="K13" s="469"/>
      <c r="L13" s="21"/>
      <c r="M13" s="21"/>
      <c r="N13" s="813"/>
      <c r="O13" s="469"/>
      <c r="P13" s="21"/>
      <c r="Q13" s="21"/>
      <c r="R13" s="813"/>
      <c r="S13" s="469"/>
      <c r="T13" s="21"/>
      <c r="U13" s="21"/>
      <c r="V13" s="632"/>
      <c r="W13" s="619" t="e">
        <f t="shared" si="0"/>
        <v>#DIV/0!</v>
      </c>
      <c r="X13" s="620">
        <f t="shared" si="1"/>
        <v>0</v>
      </c>
      <c r="Y13" s="1361" t="e">
        <f t="shared" si="2"/>
        <v>#DIV/0!</v>
      </c>
      <c r="Z13" s="479" t="s">
        <v>310</v>
      </c>
      <c r="AA13" s="19"/>
      <c r="AC13" s="925"/>
      <c r="AD13" s="279"/>
    </row>
    <row r="14" spans="1:30" ht="16.95" customHeight="1">
      <c r="B14" s="284" t="s">
        <v>358</v>
      </c>
      <c r="C14" s="21">
        <v>12552.496647438928</v>
      </c>
      <c r="D14" s="21">
        <v>14434.173449429994</v>
      </c>
      <c r="E14" s="21">
        <v>12953.178688801727</v>
      </c>
      <c r="F14" s="20">
        <v>11956.780328124671</v>
      </c>
      <c r="G14" s="39">
        <v>13180.121479810874</v>
      </c>
      <c r="H14" s="39">
        <v>12344.584048529698</v>
      </c>
      <c r="I14" s="39">
        <v>10500</v>
      </c>
      <c r="J14" s="347">
        <v>19016.557671837065</v>
      </c>
      <c r="K14" s="322"/>
      <c r="L14" s="885"/>
      <c r="M14" s="39"/>
      <c r="N14" s="886"/>
      <c r="O14" s="322"/>
      <c r="P14" s="885"/>
      <c r="Q14" s="885"/>
      <c r="R14" s="886"/>
      <c r="S14" s="322"/>
      <c r="T14" s="885"/>
      <c r="U14" s="885"/>
      <c r="V14" s="632"/>
      <c r="W14" s="619" t="e">
        <f t="shared" si="0"/>
        <v>#DIV/0!</v>
      </c>
      <c r="X14" s="620">
        <f t="shared" si="1"/>
        <v>0</v>
      </c>
      <c r="Y14" s="1361" t="e">
        <f t="shared" si="2"/>
        <v>#DIV/0!</v>
      </c>
      <c r="Z14" s="479" t="s">
        <v>312</v>
      </c>
      <c r="AA14" s="19"/>
      <c r="AC14" s="925"/>
      <c r="AD14" s="279"/>
    </row>
    <row r="15" spans="1:30" ht="16.95" customHeight="1">
      <c r="B15" s="29" t="s">
        <v>1</v>
      </c>
      <c r="C15" s="21">
        <v>216.1</v>
      </c>
      <c r="D15" s="21">
        <v>227.6</v>
      </c>
      <c r="E15" s="21">
        <v>156.19999999999999</v>
      </c>
      <c r="F15" s="20">
        <v>151.4</v>
      </c>
      <c r="G15" s="21">
        <v>147.1</v>
      </c>
      <c r="H15" s="21">
        <v>143.4</v>
      </c>
      <c r="I15" s="21">
        <v>159.57900000000001</v>
      </c>
      <c r="J15" s="470">
        <v>160.54300000000001</v>
      </c>
      <c r="K15" s="469"/>
      <c r="L15" s="21"/>
      <c r="M15" s="21"/>
      <c r="N15" s="813"/>
      <c r="O15" s="469"/>
      <c r="P15" s="21"/>
      <c r="Q15" s="21"/>
      <c r="R15" s="813"/>
      <c r="S15" s="469"/>
      <c r="T15" s="21"/>
      <c r="U15" s="21"/>
      <c r="V15" s="632"/>
      <c r="W15" s="619" t="e">
        <f t="shared" si="0"/>
        <v>#DIV/0!</v>
      </c>
      <c r="X15" s="620">
        <f t="shared" si="1"/>
        <v>0</v>
      </c>
      <c r="Y15" s="1361" t="e">
        <f t="shared" si="2"/>
        <v>#DIV/0!</v>
      </c>
      <c r="Z15" s="479" t="s">
        <v>311</v>
      </c>
      <c r="AA15" s="19"/>
      <c r="AC15" s="925"/>
      <c r="AD15" s="279"/>
    </row>
    <row r="16" spans="1:30" ht="16.95" customHeight="1">
      <c r="B16" s="29" t="s">
        <v>102</v>
      </c>
      <c r="C16" s="21">
        <v>5710.3493882949406</v>
      </c>
      <c r="D16" s="21">
        <v>5895.9015467991412</v>
      </c>
      <c r="E16" s="21">
        <v>5939.0693003013057</v>
      </c>
      <c r="F16" s="20">
        <v>6543.3962264150941</v>
      </c>
      <c r="G16" s="21">
        <v>5224.8987422724367</v>
      </c>
      <c r="H16" s="21">
        <v>5477.6859504132235</v>
      </c>
      <c r="I16" s="21">
        <v>5664.1221374045799</v>
      </c>
      <c r="J16" s="470">
        <v>6859.3290170688642</v>
      </c>
      <c r="K16" s="469"/>
      <c r="L16" s="21"/>
      <c r="M16" s="21"/>
      <c r="N16" s="813"/>
      <c r="O16" s="469"/>
      <c r="P16" s="21"/>
      <c r="Q16" s="21"/>
      <c r="R16" s="813"/>
      <c r="S16" s="469"/>
      <c r="T16" s="21"/>
      <c r="U16" s="21"/>
      <c r="V16" s="632"/>
      <c r="W16" s="619" t="e">
        <f t="shared" si="0"/>
        <v>#DIV/0!</v>
      </c>
      <c r="X16" s="620">
        <f t="shared" si="1"/>
        <v>0</v>
      </c>
      <c r="Y16" s="1361" t="e">
        <f t="shared" si="2"/>
        <v>#DIV/0!</v>
      </c>
      <c r="Z16" s="479" t="s">
        <v>308</v>
      </c>
      <c r="AA16" s="19"/>
      <c r="AC16" s="925"/>
      <c r="AD16" s="279"/>
    </row>
    <row r="17" spans="2:30" ht="16.95" customHeight="1">
      <c r="B17" s="29" t="s">
        <v>0</v>
      </c>
      <c r="C17" s="21">
        <v>1935.9545976942518</v>
      </c>
      <c r="D17" s="21">
        <v>2460.592533792676</v>
      </c>
      <c r="E17" s="21">
        <v>2149.5316670546604</v>
      </c>
      <c r="F17" s="20">
        <v>2614.2779437165818</v>
      </c>
      <c r="G17" s="887">
        <v>2108.3216366807028</v>
      </c>
      <c r="H17" s="39">
        <v>2600.8320133362545</v>
      </c>
      <c r="I17" s="39">
        <v>1983.5879673460004</v>
      </c>
      <c r="J17" s="347">
        <v>2751.7954377112919</v>
      </c>
      <c r="K17" s="322"/>
      <c r="L17" s="885"/>
      <c r="M17" s="39"/>
      <c r="N17" s="886"/>
      <c r="O17" s="322"/>
      <c r="P17" s="21"/>
      <c r="Q17" s="21"/>
      <c r="R17" s="813"/>
      <c r="S17" s="322"/>
      <c r="T17" s="21"/>
      <c r="U17" s="21"/>
      <c r="V17" s="632"/>
      <c r="W17" s="619" t="e">
        <f t="shared" si="0"/>
        <v>#DIV/0!</v>
      </c>
      <c r="X17" s="620">
        <f t="shared" si="1"/>
        <v>0</v>
      </c>
      <c r="Y17" s="1361" t="e">
        <f t="shared" si="2"/>
        <v>#DIV/0!</v>
      </c>
      <c r="Z17" s="479" t="s">
        <v>309</v>
      </c>
      <c r="AA17" s="19"/>
      <c r="AC17" s="925"/>
      <c r="AD17" s="279"/>
    </row>
    <row r="18" spans="2:30" ht="16.95" customHeight="1">
      <c r="B18" s="29" t="s">
        <v>8</v>
      </c>
      <c r="C18" s="22">
        <f t="shared" ref="C18:N18" si="3">SUM(C8:C17)</f>
        <v>27980.003749366777</v>
      </c>
      <c r="D18" s="22">
        <f t="shared" si="3"/>
        <v>30542.272619302727</v>
      </c>
      <c r="E18" s="22">
        <f t="shared" si="3"/>
        <v>28402.590375677326</v>
      </c>
      <c r="F18" s="23">
        <f t="shared" si="3"/>
        <v>29389.516845863564</v>
      </c>
      <c r="G18" s="22">
        <f t="shared" si="3"/>
        <v>27544.327362838878</v>
      </c>
      <c r="H18" s="22">
        <f t="shared" si="3"/>
        <v>27625.566561088101</v>
      </c>
      <c r="I18" s="22">
        <f t="shared" si="3"/>
        <v>25523.455218028321</v>
      </c>
      <c r="J18" s="348">
        <f t="shared" si="3"/>
        <v>35888.222687658759</v>
      </c>
      <c r="K18" s="22">
        <f t="shared" si="3"/>
        <v>0</v>
      </c>
      <c r="L18" s="22">
        <f t="shared" si="3"/>
        <v>0</v>
      </c>
      <c r="M18" s="22">
        <f t="shared" si="3"/>
        <v>0</v>
      </c>
      <c r="N18" s="348">
        <f t="shared" si="3"/>
        <v>0</v>
      </c>
      <c r="O18" s="22">
        <f t="shared" ref="O18" si="4">SUM(O8:O17)</f>
        <v>0</v>
      </c>
      <c r="P18" s="22">
        <f t="shared" ref="P18:U18" si="5">SUM(P8:P17)</f>
        <v>0</v>
      </c>
      <c r="Q18" s="22">
        <f t="shared" si="5"/>
        <v>0</v>
      </c>
      <c r="R18" s="348">
        <f t="shared" si="5"/>
        <v>0</v>
      </c>
      <c r="S18" s="22">
        <f t="shared" si="5"/>
        <v>0</v>
      </c>
      <c r="T18" s="22">
        <f t="shared" si="5"/>
        <v>0</v>
      </c>
      <c r="U18" s="22">
        <f t="shared" si="5"/>
        <v>0</v>
      </c>
      <c r="V18" s="348"/>
      <c r="W18" s="619" t="e">
        <f t="shared" si="0"/>
        <v>#DIV/0!</v>
      </c>
      <c r="X18" s="620">
        <f t="shared" si="1"/>
        <v>0</v>
      </c>
      <c r="Y18" s="1361" t="e">
        <f t="shared" si="2"/>
        <v>#DIV/0!</v>
      </c>
      <c r="AC18" s="925"/>
      <c r="AD18" s="279"/>
    </row>
    <row r="19" spans="2:30" ht="20.25" customHeight="1">
      <c r="B19" s="997" t="s">
        <v>58</v>
      </c>
      <c r="C19" s="17">
        <v>0.18958462729105063</v>
      </c>
      <c r="D19" s="17">
        <v>0.19365517840729307</v>
      </c>
      <c r="E19" s="17">
        <v>6.4108547547695016E-2</v>
      </c>
      <c r="F19" s="17">
        <v>7.2267716729409681E-2</v>
      </c>
      <c r="G19" s="17">
        <f t="shared" ref="G19:S19" si="6">G18/C18-1</f>
        <v>-1.5570990998804213E-2</v>
      </c>
      <c r="H19" s="17">
        <f t="shared" si="6"/>
        <v>-9.5497348693406203E-2</v>
      </c>
      <c r="I19" s="17">
        <f t="shared" si="6"/>
        <v>-0.10136875262316092</v>
      </c>
      <c r="J19" s="17">
        <f t="shared" si="6"/>
        <v>0.22112326228016421</v>
      </c>
      <c r="K19" s="17">
        <f t="shared" si="6"/>
        <v>-1</v>
      </c>
      <c r="L19" s="17">
        <f t="shared" si="6"/>
        <v>-1</v>
      </c>
      <c r="M19" s="17">
        <f t="shared" si="6"/>
        <v>-1</v>
      </c>
      <c r="N19" s="17">
        <f t="shared" si="6"/>
        <v>-1</v>
      </c>
      <c r="O19" s="17" t="e">
        <f t="shared" si="6"/>
        <v>#DIV/0!</v>
      </c>
      <c r="P19" s="17" t="e">
        <f t="shared" si="6"/>
        <v>#DIV/0!</v>
      </c>
      <c r="Q19" s="17" t="e">
        <f t="shared" si="6"/>
        <v>#DIV/0!</v>
      </c>
      <c r="R19" s="17" t="e">
        <f t="shared" si="6"/>
        <v>#DIV/0!</v>
      </c>
      <c r="S19" s="17" t="e">
        <f t="shared" si="6"/>
        <v>#DIV/0!</v>
      </c>
      <c r="T19" s="17" t="e">
        <f t="shared" ref="T19" si="7">T18/P18-1</f>
        <v>#DIV/0!</v>
      </c>
      <c r="U19" s="17" t="e">
        <f t="shared" ref="U19" si="8">U18/Q18-1</f>
        <v>#DIV/0!</v>
      </c>
      <c r="V19" s="17" t="e">
        <f t="shared" ref="V19" si="9">V18/R18-1</f>
        <v>#DIV/0!</v>
      </c>
      <c r="W19" s="14"/>
      <c r="Z19" s="46"/>
    </row>
    <row r="20" spans="2:30" ht="20.25" customHeight="1">
      <c r="B20" s="14"/>
      <c r="C20" s="14"/>
      <c r="D20" s="14"/>
      <c r="E20" s="14"/>
      <c r="F20" s="13"/>
      <c r="G20" s="14"/>
      <c r="H20" s="14"/>
      <c r="I20" s="14"/>
      <c r="J20" s="13"/>
      <c r="K20" s="14"/>
      <c r="L20" s="14"/>
      <c r="M20" s="14"/>
      <c r="N20" s="13"/>
      <c r="O20" s="14"/>
      <c r="P20" s="14"/>
      <c r="Q20" s="17"/>
      <c r="R20" s="13"/>
      <c r="S20" s="13"/>
      <c r="T20" s="14"/>
      <c r="U20" s="17"/>
      <c r="V20" s="13"/>
      <c r="W20" s="14"/>
      <c r="X20" s="989"/>
      <c r="Y20" s="988"/>
      <c r="Z20" s="46"/>
    </row>
    <row r="21" spans="2:30">
      <c r="C21" s="279"/>
      <c r="D21" s="279"/>
      <c r="E21" s="279"/>
      <c r="F21" s="279"/>
      <c r="G21" s="279"/>
      <c r="H21" s="279"/>
      <c r="I21" s="279"/>
      <c r="J21" s="279"/>
      <c r="K21" s="279"/>
      <c r="L21" s="279"/>
      <c r="M21" s="279"/>
      <c r="N21" s="279"/>
      <c r="O21" s="283"/>
      <c r="P21" s="279"/>
      <c r="Q21" s="279"/>
      <c r="R21" s="279"/>
      <c r="S21" s="279"/>
      <c r="T21" s="279"/>
      <c r="U21" s="279"/>
      <c r="V21" s="5"/>
      <c r="X21" s="1099"/>
      <c r="Y21" s="988"/>
    </row>
    <row r="22" spans="2:30" ht="13.8">
      <c r="B22" s="19"/>
      <c r="C22" s="279"/>
      <c r="D22" s="279"/>
      <c r="E22" s="279"/>
      <c r="F22" s="279"/>
      <c r="G22" s="279"/>
      <c r="H22" s="279"/>
      <c r="I22" s="279"/>
      <c r="J22" s="279"/>
      <c r="K22" s="279"/>
      <c r="L22" s="279"/>
      <c r="M22" s="279"/>
      <c r="N22" s="279"/>
      <c r="O22" s="279"/>
      <c r="P22" s="279"/>
      <c r="Q22" s="279"/>
      <c r="R22" s="279"/>
      <c r="S22" s="279"/>
      <c r="T22" s="279"/>
      <c r="U22" s="279"/>
      <c r="V22" s="5"/>
      <c r="X22" s="1099"/>
      <c r="Y22" s="988"/>
    </row>
    <row r="23" spans="2:30" ht="15.6">
      <c r="C23" s="525"/>
      <c r="D23" s="525"/>
      <c r="E23" s="525"/>
      <c r="F23" s="525"/>
      <c r="G23" s="525"/>
      <c r="H23" s="525"/>
      <c r="I23" s="525"/>
      <c r="J23" s="525"/>
      <c r="K23" s="525"/>
      <c r="L23" s="525"/>
      <c r="M23" s="525"/>
      <c r="N23" s="525"/>
      <c r="O23" s="525"/>
      <c r="P23" s="525"/>
      <c r="Q23" s="525"/>
      <c r="R23" s="525"/>
      <c r="S23" s="525"/>
      <c r="T23" s="525"/>
      <c r="U23" s="525"/>
      <c r="V23" s="5"/>
      <c r="X23" s="1104"/>
      <c r="Y23" s="988"/>
    </row>
    <row r="24" spans="2:30">
      <c r="C24" s="5"/>
      <c r="D24" s="5"/>
      <c r="E24" s="5"/>
      <c r="F24" s="525"/>
      <c r="G24" s="5"/>
      <c r="H24" s="5"/>
      <c r="I24" s="5"/>
      <c r="J24" s="525"/>
      <c r="N24" s="525"/>
      <c r="R24" s="525"/>
      <c r="X24" s="989"/>
      <c r="Y24" s="988"/>
    </row>
    <row r="25" spans="2:30">
      <c r="C25" s="5"/>
      <c r="D25" s="5"/>
      <c r="E25" s="5"/>
      <c r="F25" s="283"/>
      <c r="G25" s="5"/>
      <c r="H25" s="5"/>
      <c r="I25" s="5"/>
      <c r="J25" s="283"/>
      <c r="N25" s="283"/>
      <c r="O25" s="283"/>
      <c r="R25" s="283"/>
      <c r="Y25" s="988"/>
      <c r="Z25" s="990"/>
    </row>
    <row r="26" spans="2:30">
      <c r="Y26" s="988"/>
      <c r="Z26" s="987"/>
    </row>
    <row r="27" spans="2:30">
      <c r="L27" s="46"/>
      <c r="O27" s="46"/>
      <c r="X27" s="987"/>
      <c r="Y27" s="988"/>
    </row>
    <row r="28" spans="2:30">
      <c r="X28" s="987"/>
      <c r="Y28" s="988"/>
    </row>
    <row r="29" spans="2:30">
      <c r="X29" s="987"/>
      <c r="Y29" s="988"/>
    </row>
  </sheetData>
  <mergeCells count="1">
    <mergeCell ref="R5:R6"/>
  </mergeCells>
  <conditionalFormatting sqref="F9:F11 F13:F16">
    <cfRule type="expression" dxfId="2" priority="7">
      <formula>F9=0</formula>
    </cfRule>
  </conditionalFormatting>
  <conditionalFormatting sqref="F17">
    <cfRule type="expression" dxfId="1" priority="6">
      <formula>F17=0</formula>
    </cfRule>
  </conditionalFormatting>
  <conditionalFormatting sqref="F8">
    <cfRule type="expression" dxfId="0" priority="5">
      <formula>F8=0</formula>
    </cfRule>
  </conditionalFormatting>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1:Z33"/>
  <sheetViews>
    <sheetView showGridLines="0" zoomScale="80" zoomScaleNormal="80" zoomScalePageLayoutView="80" workbookViewId="0">
      <pane xSplit="2" ySplit="7" topLeftCell="C8" activePane="bottomRight" state="frozen"/>
      <selection activeCell="L25" sqref="L25"/>
      <selection pane="topRight" activeCell="L25" sqref="L25"/>
      <selection pane="bottomLeft" activeCell="L25" sqref="L25"/>
      <selection pane="bottomRight"/>
    </sheetView>
  </sheetViews>
  <sheetFormatPr defaultColWidth="8.77734375" defaultRowHeight="13.2" outlineLevelCol="1"/>
  <cols>
    <col min="1" max="1" width="4.44140625" customWidth="1"/>
    <col min="2" max="2" width="30.6640625" customWidth="1"/>
    <col min="3" max="10" width="8.77734375" hidden="1" customWidth="1" outlineLevel="1"/>
    <col min="11" max="11" width="8.77734375" collapsed="1"/>
    <col min="18" max="22" width="8.77734375" customWidth="1"/>
  </cols>
  <sheetData>
    <row r="1" spans="1:26">
      <c r="A1" s="35"/>
      <c r="B1" s="35"/>
    </row>
    <row r="2" spans="1:26" ht="17.399999999999999">
      <c r="A2" s="35"/>
      <c r="B2" s="1718" t="s">
        <v>479</v>
      </c>
    </row>
    <row r="3" spans="1:26">
      <c r="A3" s="35"/>
      <c r="B3" s="1360" t="str">
        <f>Introduction!$B$2</f>
        <v>Sample template as of March 2022</v>
      </c>
      <c r="X3" s="46"/>
    </row>
    <row r="4" spans="1:26" ht="13.8">
      <c r="A4" s="35"/>
      <c r="B4" s="11" t="s">
        <v>26</v>
      </c>
      <c r="X4" s="46"/>
    </row>
    <row r="6" spans="1:26" s="19" customFormat="1" ht="13.8">
      <c r="B6" s="12" t="s">
        <v>41</v>
      </c>
      <c r="C6" s="19" t="s">
        <v>217</v>
      </c>
      <c r="E6" s="334"/>
      <c r="G6" s="19" t="s">
        <v>217</v>
      </c>
      <c r="I6" s="334"/>
      <c r="K6" s="19" t="s">
        <v>217</v>
      </c>
      <c r="R6" s="927"/>
      <c r="S6" s="927"/>
      <c r="T6" s="927"/>
      <c r="U6" s="927"/>
      <c r="V6" s="927"/>
      <c r="W6" s="334" t="s">
        <v>237</v>
      </c>
      <c r="X6" s="334" t="s">
        <v>323</v>
      </c>
      <c r="Y6" s="9" t="s">
        <v>237</v>
      </c>
      <c r="Z6" s="893"/>
    </row>
    <row r="7" spans="1:26" s="19" customFormat="1" ht="13.8">
      <c r="B7" s="325" t="s">
        <v>27</v>
      </c>
      <c r="C7" s="41" t="s">
        <v>61</v>
      </c>
      <c r="D7" s="353" t="s">
        <v>62</v>
      </c>
      <c r="E7" s="353" t="s">
        <v>63</v>
      </c>
      <c r="F7" s="43" t="s">
        <v>64</v>
      </c>
      <c r="G7" s="41" t="s">
        <v>65</v>
      </c>
      <c r="H7" s="42" t="s">
        <v>66</v>
      </c>
      <c r="I7" s="42" t="s">
        <v>67</v>
      </c>
      <c r="J7" s="43" t="s">
        <v>68</v>
      </c>
      <c r="K7" s="41" t="s">
        <v>69</v>
      </c>
      <c r="L7" s="42" t="s">
        <v>70</v>
      </c>
      <c r="M7" s="42" t="s">
        <v>71</v>
      </c>
      <c r="N7" s="43" t="s">
        <v>72</v>
      </c>
      <c r="O7" s="41" t="s">
        <v>73</v>
      </c>
      <c r="P7" s="42" t="s">
        <v>74</v>
      </c>
      <c r="Q7" s="42" t="s">
        <v>75</v>
      </c>
      <c r="R7" s="43" t="s">
        <v>76</v>
      </c>
      <c r="S7" s="41" t="s">
        <v>77</v>
      </c>
      <c r="T7" s="42" t="s">
        <v>78</v>
      </c>
      <c r="U7" s="42" t="s">
        <v>79</v>
      </c>
      <c r="V7" s="43" t="s">
        <v>80</v>
      </c>
      <c r="W7" s="334" t="s">
        <v>216</v>
      </c>
      <c r="X7" s="334" t="s">
        <v>324</v>
      </c>
      <c r="Y7" s="334" t="s">
        <v>249</v>
      </c>
    </row>
    <row r="8" spans="1:26" s="19" customFormat="1" ht="16.5" customHeight="1">
      <c r="B8" s="284" t="s">
        <v>28</v>
      </c>
      <c r="C8" s="326">
        <v>242.2</v>
      </c>
      <c r="D8" s="326">
        <v>268.74099999999999</v>
      </c>
      <c r="E8" s="326">
        <v>290.26100000000002</v>
      </c>
      <c r="F8" s="818">
        <v>327.96899999999999</v>
      </c>
      <c r="G8" s="326">
        <v>335.47500000000002</v>
      </c>
      <c r="H8" s="326">
        <v>405.2</v>
      </c>
      <c r="I8" s="326">
        <v>437.63299999999998</v>
      </c>
      <c r="J8" s="818">
        <v>468</v>
      </c>
      <c r="K8" s="326"/>
      <c r="L8" s="326"/>
      <c r="M8" s="326"/>
      <c r="N8" s="818"/>
      <c r="O8" s="326"/>
      <c r="P8" s="326"/>
      <c r="Q8" s="326"/>
      <c r="R8" s="40"/>
      <c r="S8" s="39"/>
      <c r="T8" s="326"/>
      <c r="U8" s="326"/>
      <c r="V8" s="631"/>
      <c r="W8" s="619" t="e">
        <f>U8/Q8-1</f>
        <v>#DIV/0!</v>
      </c>
      <c r="X8" s="620">
        <f>U8-Q8</f>
        <v>0</v>
      </c>
      <c r="Y8" s="1361" t="e">
        <f>U8/T8-1</f>
        <v>#DIV/0!</v>
      </c>
      <c r="Z8" s="1574"/>
    </row>
    <row r="9" spans="1:26" s="19" customFormat="1" ht="16.5" customHeight="1">
      <c r="B9" s="284" t="s">
        <v>13</v>
      </c>
      <c r="C9" s="326">
        <v>523.30600000000004</v>
      </c>
      <c r="D9" s="326">
        <v>590.721</v>
      </c>
      <c r="E9" s="326">
        <v>657.29899999999998</v>
      </c>
      <c r="F9" s="818">
        <v>581.46299999999997</v>
      </c>
      <c r="G9" s="326">
        <v>552.75300000000004</v>
      </c>
      <c r="H9" s="326">
        <v>549</v>
      </c>
      <c r="I9" s="894" t="s">
        <v>286</v>
      </c>
      <c r="J9" s="895"/>
      <c r="K9" s="896"/>
      <c r="L9" s="897"/>
      <c r="M9" s="894"/>
      <c r="N9" s="817"/>
      <c r="O9" s="896"/>
      <c r="P9" s="897"/>
      <c r="Q9" s="897"/>
      <c r="R9" s="1007"/>
      <c r="S9" s="896"/>
      <c r="T9" s="897"/>
      <c r="U9" s="926"/>
      <c r="V9" s="895"/>
      <c r="W9" s="901"/>
      <c r="X9" s="902"/>
      <c r="Y9" s="902"/>
      <c r="Z9" s="1575"/>
    </row>
    <row r="10" spans="1:26" s="19" customFormat="1" ht="16.5" customHeight="1">
      <c r="B10" s="284" t="s">
        <v>289</v>
      </c>
      <c r="C10" s="326">
        <v>6152</v>
      </c>
      <c r="D10" s="326">
        <v>6543</v>
      </c>
      <c r="E10" s="326">
        <v>6639</v>
      </c>
      <c r="F10" s="818">
        <v>5912</v>
      </c>
      <c r="G10" s="326">
        <v>6288</v>
      </c>
      <c r="H10" s="326">
        <v>6169</v>
      </c>
      <c r="I10" s="326">
        <v>6970</v>
      </c>
      <c r="J10" s="818">
        <v>6694</v>
      </c>
      <c r="K10" s="326"/>
      <c r="L10" s="326"/>
      <c r="M10" s="326"/>
      <c r="N10" s="818"/>
      <c r="O10" s="326"/>
      <c r="P10" s="326"/>
      <c r="Q10" s="326"/>
      <c r="R10" s="40"/>
      <c r="S10" s="326"/>
      <c r="T10" s="326"/>
      <c r="U10" s="898"/>
      <c r="V10" s="631"/>
      <c r="W10" s="619" t="e">
        <f t="shared" ref="W10:W18" si="0">U10/Q10-1</f>
        <v>#DIV/0!</v>
      </c>
      <c r="X10" s="620">
        <f t="shared" ref="X10:X18" si="1">U10-Q10</f>
        <v>0</v>
      </c>
      <c r="Y10" s="1361" t="e">
        <f t="shared" ref="Y10:Y18" si="2">U10/T10-1</f>
        <v>#DIV/0!</v>
      </c>
      <c r="Z10" s="925"/>
    </row>
    <row r="11" spans="1:26" s="19" customFormat="1" ht="16.5" customHeight="1">
      <c r="B11" s="284" t="s">
        <v>474</v>
      </c>
      <c r="C11" s="898">
        <v>5573</v>
      </c>
      <c r="D11" s="898">
        <v>5800</v>
      </c>
      <c r="E11" s="898">
        <v>5989</v>
      </c>
      <c r="F11" s="818">
        <v>8395</v>
      </c>
      <c r="G11" s="898">
        <v>6922</v>
      </c>
      <c r="H11" s="898">
        <v>7400</v>
      </c>
      <c r="I11" s="898">
        <v>7518</v>
      </c>
      <c r="J11" s="818">
        <v>8812</v>
      </c>
      <c r="K11" s="898"/>
      <c r="L11" s="326"/>
      <c r="M11" s="898"/>
      <c r="N11" s="818"/>
      <c r="O11" s="898"/>
      <c r="P11" s="326"/>
      <c r="Q11" s="326"/>
      <c r="R11" s="40"/>
      <c r="S11" s="898"/>
      <c r="T11" s="326"/>
      <c r="U11" s="898"/>
      <c r="V11" s="631"/>
      <c r="W11" s="619" t="e">
        <f t="shared" si="0"/>
        <v>#DIV/0!</v>
      </c>
      <c r="X11" s="620">
        <f t="shared" si="1"/>
        <v>0</v>
      </c>
      <c r="Y11" s="1361" t="e">
        <f t="shared" si="2"/>
        <v>#DIV/0!</v>
      </c>
      <c r="Z11" s="925"/>
    </row>
    <row r="12" spans="1:26" s="19" customFormat="1" ht="16.5" customHeight="1">
      <c r="B12" s="512" t="s">
        <v>285</v>
      </c>
      <c r="C12" s="898">
        <v>124.958</v>
      </c>
      <c r="D12" s="898">
        <v>139.99600000000001</v>
      </c>
      <c r="E12" s="898">
        <v>122.642</v>
      </c>
      <c r="F12" s="818">
        <v>148.1</v>
      </c>
      <c r="G12" s="898">
        <v>148.69999999999999</v>
      </c>
      <c r="H12" s="898">
        <v>178.7</v>
      </c>
      <c r="I12" s="898">
        <v>211.7</v>
      </c>
      <c r="J12" s="818">
        <v>231</v>
      </c>
      <c r="K12" s="898"/>
      <c r="L12" s="898"/>
      <c r="M12" s="898"/>
      <c r="N12" s="818"/>
      <c r="O12" s="898"/>
      <c r="P12" s="898"/>
      <c r="Q12" s="898"/>
      <c r="R12" s="40"/>
      <c r="S12" s="898"/>
      <c r="T12" s="898"/>
      <c r="U12" s="898"/>
      <c r="V12" s="631"/>
      <c r="W12" s="619" t="e">
        <f t="shared" si="0"/>
        <v>#DIV/0!</v>
      </c>
      <c r="X12" s="620">
        <f t="shared" si="1"/>
        <v>0</v>
      </c>
      <c r="Y12" s="1361" t="e">
        <f t="shared" si="2"/>
        <v>#DIV/0!</v>
      </c>
      <c r="Z12" s="925"/>
    </row>
    <row r="13" spans="1:26" s="19" customFormat="1" ht="16.5" customHeight="1">
      <c r="B13" s="512" t="s">
        <v>315</v>
      </c>
      <c r="C13" s="898">
        <v>470.00183475016814</v>
      </c>
      <c r="D13" s="898">
        <v>948.81571523299385</v>
      </c>
      <c r="E13" s="898">
        <v>1246.9987765474532</v>
      </c>
      <c r="F13" s="818">
        <v>1392.1759118819136</v>
      </c>
      <c r="G13" s="898">
        <v>1129.1212781408858</v>
      </c>
      <c r="H13" s="898">
        <v>1331.9797061828499</v>
      </c>
      <c r="I13" s="898">
        <v>1590.8416149055347</v>
      </c>
      <c r="J13" s="818">
        <v>1855.2858974671967</v>
      </c>
      <c r="K13" s="898"/>
      <c r="L13" s="898"/>
      <c r="M13" s="898"/>
      <c r="N13" s="818"/>
      <c r="O13" s="898"/>
      <c r="P13" s="898"/>
      <c r="Q13" s="898"/>
      <c r="R13" s="631"/>
      <c r="S13" s="898"/>
      <c r="T13" s="898"/>
      <c r="U13" s="898"/>
      <c r="V13" s="631"/>
      <c r="W13" s="619" t="e">
        <f t="shared" si="0"/>
        <v>#DIV/0!</v>
      </c>
      <c r="X13" s="620">
        <f t="shared" si="1"/>
        <v>0</v>
      </c>
      <c r="Y13" s="1361" t="e">
        <f t="shared" si="2"/>
        <v>#DIV/0!</v>
      </c>
      <c r="Z13" s="925"/>
    </row>
    <row r="14" spans="1:26" s="19" customFormat="1" ht="16.5" customHeight="1">
      <c r="B14" s="512" t="s">
        <v>313</v>
      </c>
      <c r="C14" s="326">
        <v>7159</v>
      </c>
      <c r="D14" s="326">
        <v>6476</v>
      </c>
      <c r="E14" s="326">
        <v>6682</v>
      </c>
      <c r="F14" s="818">
        <v>6325</v>
      </c>
      <c r="G14" s="326">
        <v>6243</v>
      </c>
      <c r="H14" s="326">
        <v>6791</v>
      </c>
      <c r="I14" s="326">
        <v>6852</v>
      </c>
      <c r="J14" s="818">
        <v>6951</v>
      </c>
      <c r="K14" s="326"/>
      <c r="L14" s="326"/>
      <c r="M14" s="326"/>
      <c r="N14" s="818"/>
      <c r="O14" s="326"/>
      <c r="P14" s="326"/>
      <c r="Q14" s="326"/>
      <c r="R14" s="40"/>
      <c r="S14" s="326"/>
      <c r="T14" s="326"/>
      <c r="U14" s="898"/>
      <c r="V14" s="631"/>
      <c r="W14" s="619" t="e">
        <f t="shared" si="0"/>
        <v>#DIV/0!</v>
      </c>
      <c r="X14" s="620">
        <f t="shared" si="1"/>
        <v>0</v>
      </c>
      <c r="Y14" s="1361" t="e">
        <f t="shared" si="2"/>
        <v>#DIV/0!</v>
      </c>
      <c r="Z14" s="925"/>
    </row>
    <row r="15" spans="1:26" s="19" customFormat="1" ht="16.5" customHeight="1">
      <c r="B15" s="512" t="s">
        <v>288</v>
      </c>
      <c r="C15" s="326">
        <v>1675</v>
      </c>
      <c r="D15" s="326">
        <v>1950</v>
      </c>
      <c r="E15" s="326">
        <v>1558</v>
      </c>
      <c r="F15" s="818">
        <v>2530</v>
      </c>
      <c r="G15" s="326">
        <v>1395</v>
      </c>
      <c r="H15" s="326">
        <v>1747</v>
      </c>
      <c r="I15" s="326">
        <v>1721</v>
      </c>
      <c r="J15" s="818">
        <v>3332</v>
      </c>
      <c r="K15" s="326"/>
      <c r="L15" s="326"/>
      <c r="M15" s="326"/>
      <c r="N15" s="818"/>
      <c r="O15" s="326"/>
      <c r="P15" s="326"/>
      <c r="Q15" s="326"/>
      <c r="R15" s="40"/>
      <c r="S15" s="326"/>
      <c r="T15" s="326"/>
      <c r="U15" s="326"/>
      <c r="V15" s="631"/>
      <c r="W15" s="619" t="e">
        <f t="shared" si="0"/>
        <v>#DIV/0!</v>
      </c>
      <c r="X15" s="620">
        <f t="shared" si="1"/>
        <v>0</v>
      </c>
      <c r="Y15" s="1361" t="e">
        <f t="shared" si="2"/>
        <v>#DIV/0!</v>
      </c>
      <c r="Z15" s="925"/>
    </row>
    <row r="16" spans="1:26" s="19" customFormat="1" ht="16.5" customHeight="1">
      <c r="B16" s="512" t="s">
        <v>314</v>
      </c>
      <c r="C16" s="898">
        <v>366.33845024769124</v>
      </c>
      <c r="D16" s="898">
        <v>528.30653918925282</v>
      </c>
      <c r="E16" s="898">
        <v>443.74036470471401</v>
      </c>
      <c r="F16" s="818">
        <v>516.78049487349563</v>
      </c>
      <c r="G16" s="898">
        <v>562.38198983297025</v>
      </c>
      <c r="H16" s="898">
        <v>764.6322281765099</v>
      </c>
      <c r="I16" s="898">
        <v>1159.3028657674615</v>
      </c>
      <c r="J16" s="818">
        <v>1367.2684380627743</v>
      </c>
      <c r="K16" s="898"/>
      <c r="L16" s="898"/>
      <c r="M16" s="898"/>
      <c r="N16" s="818"/>
      <c r="O16" s="898"/>
      <c r="P16" s="898"/>
      <c r="Q16" s="898"/>
      <c r="R16" s="631"/>
      <c r="S16" s="898"/>
      <c r="T16" s="898"/>
      <c r="U16" s="898"/>
      <c r="V16" s="631"/>
      <c r="W16" s="619" t="e">
        <f t="shared" si="0"/>
        <v>#DIV/0!</v>
      </c>
      <c r="X16" s="620">
        <f t="shared" si="1"/>
        <v>0</v>
      </c>
      <c r="Y16" s="1361" t="e">
        <f t="shared" si="2"/>
        <v>#DIV/0!</v>
      </c>
      <c r="Z16" s="925"/>
    </row>
    <row r="17" spans="2:26" s="19" customFormat="1" ht="16.5" customHeight="1">
      <c r="B17" s="284" t="s">
        <v>287</v>
      </c>
      <c r="C17" s="326">
        <v>680</v>
      </c>
      <c r="D17" s="326">
        <v>783.90000000000009</v>
      </c>
      <c r="E17" s="326">
        <v>842</v>
      </c>
      <c r="F17" s="818">
        <v>904.8</v>
      </c>
      <c r="G17" s="326">
        <v>763.2</v>
      </c>
      <c r="H17" s="326">
        <v>848.5</v>
      </c>
      <c r="I17" s="326">
        <v>798</v>
      </c>
      <c r="J17" s="818">
        <v>743</v>
      </c>
      <c r="K17" s="326"/>
      <c r="L17" s="326"/>
      <c r="M17" s="326"/>
      <c r="N17" s="818"/>
      <c r="O17" s="326"/>
      <c r="P17" s="326"/>
      <c r="Q17" s="326"/>
      <c r="R17" s="40"/>
      <c r="S17" s="326"/>
      <c r="T17" s="326"/>
      <c r="U17" s="326"/>
      <c r="V17" s="631"/>
      <c r="W17" s="619" t="e">
        <f t="shared" si="0"/>
        <v>#DIV/0!</v>
      </c>
      <c r="X17" s="620">
        <f t="shared" si="1"/>
        <v>0</v>
      </c>
      <c r="Y17" s="1361" t="e">
        <f t="shared" si="2"/>
        <v>#DIV/0!</v>
      </c>
      <c r="Z17" s="925"/>
    </row>
    <row r="18" spans="2:26" s="19" customFormat="1" ht="16.5" customHeight="1">
      <c r="B18" s="284" t="s">
        <v>290</v>
      </c>
      <c r="C18" s="326">
        <v>979</v>
      </c>
      <c r="D18" s="326">
        <v>1086</v>
      </c>
      <c r="E18" s="326">
        <v>1100</v>
      </c>
      <c r="F18" s="818">
        <v>1050</v>
      </c>
      <c r="G18" s="326">
        <v>850</v>
      </c>
      <c r="H18" s="326">
        <v>765.5</v>
      </c>
      <c r="I18" s="326">
        <v>967</v>
      </c>
      <c r="J18" s="818">
        <v>1200</v>
      </c>
      <c r="K18" s="326"/>
      <c r="L18" s="326"/>
      <c r="M18" s="326"/>
      <c r="N18" s="818"/>
      <c r="O18" s="326"/>
      <c r="P18" s="326"/>
      <c r="Q18" s="326"/>
      <c r="R18" s="40"/>
      <c r="S18" s="326"/>
      <c r="T18" s="326"/>
      <c r="U18" s="326"/>
      <c r="V18" s="631"/>
      <c r="W18" s="619" t="e">
        <f t="shared" si="0"/>
        <v>#DIV/0!</v>
      </c>
      <c r="X18" s="620">
        <f t="shared" si="1"/>
        <v>0</v>
      </c>
      <c r="Y18" s="1361" t="e">
        <f t="shared" si="2"/>
        <v>#DIV/0!</v>
      </c>
      <c r="Z18" s="925"/>
    </row>
    <row r="19" spans="2:26" s="19" customFormat="1" ht="16.5" customHeight="1">
      <c r="B19" s="284" t="s">
        <v>14</v>
      </c>
      <c r="C19" s="326">
        <v>196.8</v>
      </c>
      <c r="D19" s="326">
        <v>214.8</v>
      </c>
      <c r="E19" s="326">
        <v>224.2</v>
      </c>
      <c r="F19" s="818">
        <v>221.7</v>
      </c>
      <c r="G19" s="326">
        <v>188.65100000000001</v>
      </c>
      <c r="H19" s="326">
        <v>212</v>
      </c>
      <c r="I19" s="326">
        <v>226</v>
      </c>
      <c r="J19" s="818">
        <v>238</v>
      </c>
      <c r="K19" s="326"/>
      <c r="L19" s="326"/>
      <c r="M19" s="326"/>
      <c r="N19" s="818"/>
      <c r="O19" s="326"/>
      <c r="P19" s="326"/>
      <c r="Q19" s="326"/>
      <c r="R19" s="40"/>
      <c r="S19" s="326"/>
      <c r="T19" s="896"/>
      <c r="U19" s="896"/>
      <c r="V19" s="817"/>
      <c r="W19" s="619"/>
      <c r="X19" s="620"/>
      <c r="Y19" s="1361"/>
      <c r="Z19" s="925"/>
    </row>
    <row r="20" spans="2:26" s="19" customFormat="1" ht="16.5" customHeight="1">
      <c r="B20" s="284" t="s">
        <v>291</v>
      </c>
      <c r="C20" s="326">
        <v>757</v>
      </c>
      <c r="D20" s="326">
        <v>660</v>
      </c>
      <c r="E20" s="326">
        <v>710</v>
      </c>
      <c r="F20" s="818">
        <v>784</v>
      </c>
      <c r="G20" s="326">
        <v>852</v>
      </c>
      <c r="H20" s="326">
        <v>723</v>
      </c>
      <c r="I20" s="326">
        <v>807</v>
      </c>
      <c r="J20" s="818">
        <v>920</v>
      </c>
      <c r="K20" s="326"/>
      <c r="L20" s="326"/>
      <c r="M20" s="326"/>
      <c r="N20" s="818"/>
      <c r="O20" s="326"/>
      <c r="P20" s="326"/>
      <c r="Q20" s="326"/>
      <c r="R20" s="40"/>
      <c r="S20" s="326"/>
      <c r="T20" s="326"/>
      <c r="U20" s="326"/>
      <c r="V20" s="631"/>
      <c r="W20" s="619" t="e">
        <f t="shared" ref="W20:W22" si="3">U20/Q20-1</f>
        <v>#DIV/0!</v>
      </c>
      <c r="X20" s="620">
        <f t="shared" ref="X20:X22" si="4">U20-Q20</f>
        <v>0</v>
      </c>
      <c r="Y20" s="1361" t="e">
        <f t="shared" ref="Y20:Y22" si="5">U20/T20-1</f>
        <v>#DIV/0!</v>
      </c>
      <c r="Z20" s="925"/>
    </row>
    <row r="21" spans="2:26" s="19" customFormat="1" ht="16.5" customHeight="1">
      <c r="B21" s="284" t="s">
        <v>208</v>
      </c>
      <c r="C21" s="326">
        <v>604</v>
      </c>
      <c r="D21" s="326">
        <v>725</v>
      </c>
      <c r="E21" s="326">
        <v>996</v>
      </c>
      <c r="F21" s="818">
        <v>1014</v>
      </c>
      <c r="G21" s="326">
        <v>1028</v>
      </c>
      <c r="H21" s="326">
        <v>1114</v>
      </c>
      <c r="I21" s="326">
        <v>943</v>
      </c>
      <c r="J21" s="818">
        <v>940</v>
      </c>
      <c r="K21" s="326"/>
      <c r="L21" s="326"/>
      <c r="M21" s="326"/>
      <c r="N21" s="818"/>
      <c r="O21" s="326"/>
      <c r="P21" s="326"/>
      <c r="Q21" s="326"/>
      <c r="R21" s="40"/>
      <c r="S21" s="326"/>
      <c r="T21" s="326"/>
      <c r="U21" s="326"/>
      <c r="V21" s="631"/>
      <c r="W21" s="619" t="e">
        <f t="shared" si="3"/>
        <v>#DIV/0!</v>
      </c>
      <c r="X21" s="620">
        <f t="shared" si="4"/>
        <v>0</v>
      </c>
      <c r="Y21" s="1361" t="e">
        <f t="shared" si="5"/>
        <v>#DIV/0!</v>
      </c>
      <c r="Z21" s="925"/>
    </row>
    <row r="22" spans="2:26" s="19" customFormat="1" ht="16.5" customHeight="1">
      <c r="B22" s="284" t="s">
        <v>8</v>
      </c>
      <c r="C22" s="327">
        <f t="shared" ref="C22:N22" si="6">SUM(C8:C21)</f>
        <v>25502.604284997858</v>
      </c>
      <c r="D22" s="327">
        <f t="shared" si="6"/>
        <v>26715.280254422247</v>
      </c>
      <c r="E22" s="327">
        <f t="shared" si="6"/>
        <v>27501.141141252167</v>
      </c>
      <c r="F22" s="899">
        <f t="shared" si="6"/>
        <v>30102.988406755412</v>
      </c>
      <c r="G22" s="327">
        <f t="shared" si="6"/>
        <v>27258.28226797386</v>
      </c>
      <c r="H22" s="327">
        <f t="shared" si="6"/>
        <v>28999.511934359361</v>
      </c>
      <c r="I22" s="327">
        <f t="shared" si="6"/>
        <v>30201.477480672998</v>
      </c>
      <c r="J22" s="899">
        <f t="shared" si="6"/>
        <v>33751.554335529974</v>
      </c>
      <c r="K22" s="327">
        <f t="shared" si="6"/>
        <v>0</v>
      </c>
      <c r="L22" s="327">
        <f t="shared" si="6"/>
        <v>0</v>
      </c>
      <c r="M22" s="327">
        <f t="shared" si="6"/>
        <v>0</v>
      </c>
      <c r="N22" s="899">
        <f t="shared" si="6"/>
        <v>0</v>
      </c>
      <c r="O22" s="327">
        <f t="shared" ref="O22:Q22" si="7">SUM(O8:O21)</f>
        <v>0</v>
      </c>
      <c r="P22" s="327">
        <f t="shared" si="7"/>
        <v>0</v>
      </c>
      <c r="Q22" s="327">
        <f t="shared" si="7"/>
        <v>0</v>
      </c>
      <c r="R22" s="352">
        <f t="shared" ref="R22:T22" si="8">SUM(R8:R21)</f>
        <v>0</v>
      </c>
      <c r="S22" s="351">
        <f t="shared" si="8"/>
        <v>0</v>
      </c>
      <c r="T22" s="327">
        <f t="shared" si="8"/>
        <v>0</v>
      </c>
      <c r="U22" s="327">
        <f t="shared" ref="U22" si="9">SUM(U8:U21)</f>
        <v>0</v>
      </c>
      <c r="V22" s="327">
        <v>605.4</v>
      </c>
      <c r="W22" s="619" t="e">
        <f t="shared" si="3"/>
        <v>#DIV/0!</v>
      </c>
      <c r="X22" s="620">
        <f t="shared" si="4"/>
        <v>0</v>
      </c>
      <c r="Y22" s="1361" t="e">
        <f t="shared" si="5"/>
        <v>#DIV/0!</v>
      </c>
      <c r="Z22" s="928"/>
    </row>
    <row r="23" spans="2:26" s="19" customFormat="1" ht="16.5" customHeight="1">
      <c r="B23" s="618" t="s">
        <v>58</v>
      </c>
      <c r="C23" s="17">
        <v>-2.458360383696423E-2</v>
      </c>
      <c r="D23" s="17">
        <v>-5.8062757365763162E-2</v>
      </c>
      <c r="E23" s="17">
        <v>-1.2746685840979821E-2</v>
      </c>
      <c r="F23" s="17">
        <v>2.4412756543814362E-2</v>
      </c>
      <c r="G23" s="17">
        <f t="shared" ref="G23:M23" si="10">G22/C22-1</f>
        <v>6.8843086116063601E-2</v>
      </c>
      <c r="H23" s="17">
        <f t="shared" si="10"/>
        <v>8.5502815549127531E-2</v>
      </c>
      <c r="I23" s="17">
        <f t="shared" si="10"/>
        <v>9.8189974210571407E-2</v>
      </c>
      <c r="J23" s="17">
        <f t="shared" si="10"/>
        <v>0.12120278158017661</v>
      </c>
      <c r="K23" s="17">
        <f t="shared" si="10"/>
        <v>-1</v>
      </c>
      <c r="L23" s="17">
        <f t="shared" si="10"/>
        <v>-1</v>
      </c>
      <c r="M23" s="17">
        <f t="shared" si="10"/>
        <v>-1</v>
      </c>
      <c r="N23" s="17">
        <f>N22/J22-1</f>
        <v>-1</v>
      </c>
      <c r="O23" s="17" t="e">
        <f t="shared" ref="O23:Q23" si="11">O22/K22-1</f>
        <v>#DIV/0!</v>
      </c>
      <c r="P23" s="17" t="e">
        <f t="shared" si="11"/>
        <v>#DIV/0!</v>
      </c>
      <c r="Q23" s="17" t="e">
        <f t="shared" si="11"/>
        <v>#DIV/0!</v>
      </c>
      <c r="R23" s="17" t="e">
        <f>R22/N22-1</f>
        <v>#DIV/0!</v>
      </c>
      <c r="S23" s="17" t="e">
        <f t="shared" ref="S23:U23" si="12">S22/O22-1</f>
        <v>#DIV/0!</v>
      </c>
      <c r="T23" s="17" t="e">
        <f t="shared" si="12"/>
        <v>#DIV/0!</v>
      </c>
      <c r="U23" s="17" t="e">
        <f t="shared" si="12"/>
        <v>#DIV/0!</v>
      </c>
      <c r="V23" s="17">
        <v>-0.98132673750314792</v>
      </c>
    </row>
    <row r="24" spans="2:26" s="19" customFormat="1" ht="13.8">
      <c r="B24" s="892"/>
      <c r="F24" s="18"/>
      <c r="J24" s="18">
        <f>SUM(G22:J22)/SUM(C22:F22)-1</f>
        <v>9.4596807547511652E-2</v>
      </c>
      <c r="N24" s="18">
        <f>SUM(K22:P22)/SUM(G22:J22)-1</f>
        <v>-1</v>
      </c>
      <c r="P24" s="18"/>
      <c r="Q24" s="18"/>
      <c r="R24" s="18" t="e">
        <f>SUM(O22:R22)/SUM(K22:P22)-1</f>
        <v>#DIV/0!</v>
      </c>
      <c r="T24" s="18" t="e">
        <f>T22/S22-1</f>
        <v>#DIV/0!</v>
      </c>
      <c r="U24" s="18" t="e">
        <f>U22/T22-1</f>
        <v>#DIV/0!</v>
      </c>
    </row>
    <row r="25" spans="2:26" s="19" customFormat="1" ht="13.8">
      <c r="B25" s="892" t="s">
        <v>30</v>
      </c>
    </row>
    <row r="26" spans="2:26" s="19" customFormat="1" ht="13.8">
      <c r="B26" s="892" t="s">
        <v>31</v>
      </c>
      <c r="H26" s="900">
        <f>SUM(G22:I22)</f>
        <v>86459.271683006227</v>
      </c>
      <c r="L26" s="900">
        <f>SUM(K22:M22)</f>
        <v>0</v>
      </c>
    </row>
    <row r="27" spans="2:26" s="19" customFormat="1" ht="13.8">
      <c r="B27" s="892" t="s">
        <v>29</v>
      </c>
      <c r="L27" s="19">
        <f>L26/H26-1</f>
        <v>-1</v>
      </c>
    </row>
    <row r="28" spans="2:26" s="19" customFormat="1" ht="13.8">
      <c r="B28" s="284" t="s">
        <v>97</v>
      </c>
      <c r="C28" s="635">
        <v>6532.2282674000007</v>
      </c>
      <c r="D28" s="635">
        <v>6727.9998029567996</v>
      </c>
      <c r="E28" s="635">
        <v>7091.1590352015</v>
      </c>
      <c r="F28" s="636">
        <v>8430.3856301916985</v>
      </c>
      <c r="G28" s="635">
        <v>7075</v>
      </c>
      <c r="H28" s="635">
        <v>7306.2238665000004</v>
      </c>
      <c r="I28" s="635">
        <v>8369.2121212121219</v>
      </c>
      <c r="J28" s="636">
        <v>8483.7655277599988</v>
      </c>
      <c r="K28" s="635">
        <v>6472.3848054599994</v>
      </c>
      <c r="L28" s="635">
        <v>6204.3733373999994</v>
      </c>
      <c r="M28" s="635">
        <v>8650.7803199999998</v>
      </c>
      <c r="N28" s="635">
        <v>9766.1537095000003</v>
      </c>
      <c r="O28" s="39">
        <v>7178.7902475098199</v>
      </c>
      <c r="P28" s="39">
        <v>7895.6990560157301</v>
      </c>
      <c r="Q28" s="39">
        <v>8504.5194152024287</v>
      </c>
      <c r="R28" s="39">
        <v>9755.9263317433561</v>
      </c>
      <c r="S28" s="39">
        <v>6318.0615189461487</v>
      </c>
      <c r="T28" s="39">
        <v>9041.2553953223814</v>
      </c>
      <c r="U28" s="635"/>
      <c r="V28" s="635"/>
    </row>
    <row r="29" spans="2:26" s="19" customFormat="1" ht="13.8"/>
    <row r="30" spans="2:26" s="19" customFormat="1" ht="13.8">
      <c r="B30" s="892" t="s">
        <v>361</v>
      </c>
      <c r="C30" s="49">
        <f>C18+C16+C13</f>
        <v>1815.3402849978595</v>
      </c>
      <c r="D30" s="49">
        <f t="shared" ref="D30:O30" si="13">D18+D16+D13</f>
        <v>2563.1222544222464</v>
      </c>
      <c r="E30" s="49">
        <f t="shared" si="13"/>
        <v>2790.7391412521674</v>
      </c>
      <c r="F30" s="49">
        <f t="shared" si="13"/>
        <v>2958.9564067554093</v>
      </c>
      <c r="G30" s="49">
        <f t="shared" si="13"/>
        <v>2541.5032679738561</v>
      </c>
      <c r="H30" s="49">
        <f t="shared" si="13"/>
        <v>2862.11193435936</v>
      </c>
      <c r="I30" s="49">
        <f t="shared" si="13"/>
        <v>3717.144480672996</v>
      </c>
      <c r="J30" s="49">
        <f t="shared" si="13"/>
        <v>4422.5543355299706</v>
      </c>
      <c r="K30" s="49">
        <f t="shared" si="13"/>
        <v>0</v>
      </c>
      <c r="L30" s="49">
        <f t="shared" si="13"/>
        <v>0</v>
      </c>
      <c r="M30" s="49">
        <f t="shared" si="13"/>
        <v>0</v>
      </c>
      <c r="N30" s="49">
        <f t="shared" si="13"/>
        <v>0</v>
      </c>
      <c r="O30" s="49">
        <f t="shared" si="13"/>
        <v>0</v>
      </c>
      <c r="P30" s="49">
        <f t="shared" ref="P30:Q30" si="14">P18+P16+P13</f>
        <v>0</v>
      </c>
      <c r="Q30" s="49">
        <f t="shared" si="14"/>
        <v>0</v>
      </c>
      <c r="R30" s="49">
        <f t="shared" ref="R30:S30" si="15">R18+R16+R13</f>
        <v>0</v>
      </c>
      <c r="S30" s="49">
        <f t="shared" si="15"/>
        <v>0</v>
      </c>
      <c r="T30" s="49">
        <f t="shared" ref="T30:U30" si="16">T18+T16+T13</f>
        <v>0</v>
      </c>
      <c r="U30" s="49">
        <f t="shared" si="16"/>
        <v>0</v>
      </c>
      <c r="V30" s="49"/>
      <c r="X30" s="19" t="str">
        <f>B30</f>
        <v>Chinese: H3C, Inspur, Lenovo</v>
      </c>
    </row>
    <row r="31" spans="2:26" s="19" customFormat="1" ht="13.8">
      <c r="G31" s="18">
        <f>G30/C30-1</f>
        <v>0.40001480106901988</v>
      </c>
      <c r="H31" s="18">
        <f t="shared" ref="H31:Q31" si="17">H30/D30-1</f>
        <v>0.11665057311302895</v>
      </c>
      <c r="I31" s="18">
        <f t="shared" si="17"/>
        <v>0.33195698076071811</v>
      </c>
      <c r="J31" s="18">
        <f t="shared" si="17"/>
        <v>0.49463315019887144</v>
      </c>
      <c r="K31" s="18">
        <f t="shared" si="17"/>
        <v>-1</v>
      </c>
      <c r="L31" s="18">
        <f t="shared" si="17"/>
        <v>-1</v>
      </c>
      <c r="M31" s="18">
        <f t="shared" si="17"/>
        <v>-1</v>
      </c>
      <c r="N31" s="18">
        <f t="shared" si="17"/>
        <v>-1</v>
      </c>
      <c r="O31" s="18" t="e">
        <f t="shared" si="17"/>
        <v>#DIV/0!</v>
      </c>
      <c r="P31" s="18" t="e">
        <f t="shared" si="17"/>
        <v>#DIV/0!</v>
      </c>
      <c r="Q31" s="18" t="e">
        <f t="shared" si="17"/>
        <v>#DIV/0!</v>
      </c>
      <c r="R31" s="18" t="e">
        <f t="shared" ref="R31" si="18">R30/N30-1</f>
        <v>#DIV/0!</v>
      </c>
      <c r="S31" s="18" t="e">
        <f t="shared" ref="S31:T31" si="19">S30/O30-1</f>
        <v>#DIV/0!</v>
      </c>
      <c r="T31" s="18" t="e">
        <f t="shared" si="19"/>
        <v>#DIV/0!</v>
      </c>
      <c r="U31" s="18" t="e">
        <f>U30/Q30-1</f>
        <v>#DIV/0!</v>
      </c>
      <c r="V31" s="18"/>
    </row>
    <row r="32" spans="2:26" ht="13.8">
      <c r="B32" s="892" t="s">
        <v>362</v>
      </c>
      <c r="C32" s="49">
        <f t="shared" ref="C32:F32" si="20">C22-C30</f>
        <v>23687.263999999999</v>
      </c>
      <c r="D32" s="49">
        <f t="shared" si="20"/>
        <v>24152.157999999999</v>
      </c>
      <c r="E32" s="49">
        <f t="shared" si="20"/>
        <v>24710.401999999998</v>
      </c>
      <c r="F32" s="49">
        <f t="shared" si="20"/>
        <v>27144.032000000003</v>
      </c>
      <c r="G32" s="49">
        <f>G22-G30</f>
        <v>24716.779000000002</v>
      </c>
      <c r="H32" s="49">
        <f t="shared" ref="H32:O32" si="21">H22-H30</f>
        <v>26137.4</v>
      </c>
      <c r="I32" s="49">
        <f t="shared" si="21"/>
        <v>26484.333000000002</v>
      </c>
      <c r="J32" s="49">
        <f t="shared" si="21"/>
        <v>29329.000000000004</v>
      </c>
      <c r="K32" s="49">
        <f t="shared" si="21"/>
        <v>0</v>
      </c>
      <c r="L32" s="49">
        <f t="shared" si="21"/>
        <v>0</v>
      </c>
      <c r="M32" s="49">
        <f t="shared" si="21"/>
        <v>0</v>
      </c>
      <c r="N32" s="49">
        <f t="shared" si="21"/>
        <v>0</v>
      </c>
      <c r="O32" s="49">
        <f t="shared" si="21"/>
        <v>0</v>
      </c>
      <c r="P32" s="49">
        <f t="shared" ref="P32:Q32" si="22">P22-P30</f>
        <v>0</v>
      </c>
      <c r="Q32" s="49">
        <f t="shared" si="22"/>
        <v>0</v>
      </c>
      <c r="R32" s="49">
        <f t="shared" ref="R32:S32" si="23">R22-R30</f>
        <v>0</v>
      </c>
      <c r="S32" s="49">
        <f t="shared" si="23"/>
        <v>0</v>
      </c>
      <c r="T32" s="49">
        <f t="shared" ref="T32:U32" si="24">T22-T30</f>
        <v>0</v>
      </c>
      <c r="U32" s="49">
        <f t="shared" si="24"/>
        <v>0</v>
      </c>
      <c r="V32" s="49"/>
      <c r="X32" t="str">
        <f>B32</f>
        <v>Total less China</v>
      </c>
    </row>
    <row r="33" spans="7:22" ht="13.8">
      <c r="G33" s="18">
        <f>G32/C32-1</f>
        <v>4.346280769277544E-2</v>
      </c>
      <c r="H33" s="18">
        <f t="shared" ref="H33" si="25">H32/D32-1</f>
        <v>8.2197292680844525E-2</v>
      </c>
      <c r="I33" s="18">
        <f t="shared" ref="I33" si="26">I32/E32-1</f>
        <v>7.1788836134677458E-2</v>
      </c>
      <c r="J33" s="18">
        <f t="shared" ref="J33" si="27">J32/F32-1</f>
        <v>8.0495336875523904E-2</v>
      </c>
      <c r="K33" s="18">
        <f t="shared" ref="K33" si="28">K32/G32-1</f>
        <v>-1</v>
      </c>
      <c r="L33" s="18">
        <f t="shared" ref="L33" si="29">L32/H32-1</f>
        <v>-1</v>
      </c>
      <c r="M33" s="18">
        <f t="shared" ref="M33" si="30">M32/I32-1</f>
        <v>-1</v>
      </c>
      <c r="N33" s="18">
        <f t="shared" ref="N33" si="31">N32/J32-1</f>
        <v>-1</v>
      </c>
      <c r="O33" s="18" t="e">
        <f t="shared" ref="O33:Q33" si="32">O32/K32-1</f>
        <v>#DIV/0!</v>
      </c>
      <c r="P33" s="18" t="e">
        <f t="shared" si="32"/>
        <v>#DIV/0!</v>
      </c>
      <c r="Q33" s="18" t="e">
        <f t="shared" si="32"/>
        <v>#DIV/0!</v>
      </c>
      <c r="R33" s="18" t="e">
        <f t="shared" ref="R33" si="33">R32/N32-1</f>
        <v>#DIV/0!</v>
      </c>
      <c r="S33" s="18" t="e">
        <f t="shared" ref="S33:U33" si="34">S32/O32-1</f>
        <v>#DIV/0!</v>
      </c>
      <c r="T33" s="18" t="e">
        <f t="shared" si="34"/>
        <v>#DIV/0!</v>
      </c>
      <c r="U33" s="18" t="e">
        <f t="shared" si="34"/>
        <v>#DIV/0!</v>
      </c>
      <c r="V33" s="18"/>
    </row>
  </sheetData>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1:AL81"/>
  <sheetViews>
    <sheetView showGridLines="0" zoomScale="80" zoomScaleNormal="80" zoomScalePageLayoutView="80" workbookViewId="0"/>
  </sheetViews>
  <sheetFormatPr defaultColWidth="8.77734375" defaultRowHeight="13.2" outlineLevelCol="1"/>
  <cols>
    <col min="1" max="1" width="4.44140625" customWidth="1"/>
    <col min="2" max="2" width="20" customWidth="1"/>
    <col min="3" max="5" width="8.77734375" hidden="1" customWidth="1" outlineLevel="1"/>
    <col min="6" max="6" width="9.21875" hidden="1" customWidth="1" outlineLevel="1"/>
    <col min="7" max="10" width="10.33203125" hidden="1" customWidth="1" outlineLevel="1"/>
    <col min="11" max="11" width="10.33203125" customWidth="1" collapsed="1"/>
    <col min="12" max="22" width="10.33203125" customWidth="1"/>
    <col min="23" max="32" width="8.77734375" customWidth="1"/>
    <col min="35" max="35" width="15.44140625" customWidth="1"/>
  </cols>
  <sheetData>
    <row r="1" spans="1:35">
      <c r="A1" s="35"/>
      <c r="B1" s="35"/>
    </row>
    <row r="2" spans="1:35" ht="17.399999999999999">
      <c r="A2" s="35"/>
      <c r="B2" s="1718" t="s">
        <v>479</v>
      </c>
    </row>
    <row r="3" spans="1:35">
      <c r="A3" s="35"/>
      <c r="B3" s="1360" t="str">
        <f>Introduction!$B$2</f>
        <v>Sample template as of March 2022</v>
      </c>
    </row>
    <row r="4" spans="1:35" ht="13.8">
      <c r="A4" s="35"/>
      <c r="B4" s="37" t="s">
        <v>42</v>
      </c>
      <c r="O4" s="815"/>
    </row>
    <row r="5" spans="1:35">
      <c r="A5" s="35"/>
      <c r="C5" s="14"/>
      <c r="D5" s="14"/>
      <c r="E5" s="14"/>
      <c r="F5" s="14"/>
      <c r="G5" s="14"/>
      <c r="H5" s="14"/>
      <c r="I5" s="14"/>
      <c r="J5" s="14"/>
      <c r="K5" s="14"/>
      <c r="L5" s="14"/>
      <c r="M5" s="14"/>
      <c r="N5" s="14"/>
      <c r="O5" s="14"/>
      <c r="P5" s="14"/>
      <c r="Q5" s="14"/>
      <c r="R5" s="14"/>
      <c r="S5" s="14"/>
      <c r="T5" s="14"/>
      <c r="U5" s="14"/>
      <c r="V5" s="14"/>
    </row>
    <row r="6" spans="1:35">
      <c r="B6" s="12" t="s">
        <v>41</v>
      </c>
      <c r="C6" s="14" t="s">
        <v>217</v>
      </c>
      <c r="D6" s="14"/>
      <c r="E6" s="14"/>
      <c r="F6" s="14"/>
      <c r="G6" s="14" t="s">
        <v>217</v>
      </c>
      <c r="H6" s="14"/>
      <c r="I6" s="14"/>
      <c r="J6" s="14"/>
      <c r="K6" s="14" t="s">
        <v>217</v>
      </c>
      <c r="L6" s="14"/>
      <c r="M6" s="14"/>
      <c r="N6" s="14"/>
      <c r="O6" s="629"/>
      <c r="P6" s="629"/>
      <c r="Q6" s="629"/>
      <c r="R6" s="629"/>
      <c r="S6" s="8"/>
      <c r="T6" s="8"/>
      <c r="U6" s="8"/>
      <c r="V6" s="8"/>
      <c r="W6" s="9" t="s">
        <v>237</v>
      </c>
      <c r="X6" s="9" t="s">
        <v>323</v>
      </c>
      <c r="Y6" s="9" t="s">
        <v>237</v>
      </c>
    </row>
    <row r="7" spans="1:35" ht="13.8">
      <c r="B7" s="15" t="s">
        <v>27</v>
      </c>
      <c r="C7" s="41" t="s">
        <v>61</v>
      </c>
      <c r="D7" s="42" t="s">
        <v>62</v>
      </c>
      <c r="E7" s="42" t="s">
        <v>63</v>
      </c>
      <c r="F7" s="345" t="s">
        <v>64</v>
      </c>
      <c r="G7" s="342" t="s">
        <v>65</v>
      </c>
      <c r="H7" s="42" t="s">
        <v>66</v>
      </c>
      <c r="I7" s="42" t="s">
        <v>67</v>
      </c>
      <c r="J7" s="345" t="s">
        <v>68</v>
      </c>
      <c r="K7" s="342" t="s">
        <v>69</v>
      </c>
      <c r="L7" s="42" t="s">
        <v>70</v>
      </c>
      <c r="M7" s="42" t="s">
        <v>71</v>
      </c>
      <c r="N7" s="345" t="s">
        <v>72</v>
      </c>
      <c r="O7" s="342" t="s">
        <v>73</v>
      </c>
      <c r="P7" s="42" t="s">
        <v>74</v>
      </c>
      <c r="Q7" s="42" t="s">
        <v>75</v>
      </c>
      <c r="R7" s="345" t="s">
        <v>76</v>
      </c>
      <c r="S7" s="342" t="s">
        <v>77</v>
      </c>
      <c r="T7" s="42" t="s">
        <v>78</v>
      </c>
      <c r="U7" s="42" t="s">
        <v>79</v>
      </c>
      <c r="V7" s="345" t="s">
        <v>80</v>
      </c>
      <c r="W7" s="334" t="s">
        <v>216</v>
      </c>
      <c r="X7" s="334" t="s">
        <v>324</v>
      </c>
      <c r="Y7" s="334" t="s">
        <v>249</v>
      </c>
      <c r="AB7" s="977"/>
      <c r="AC7" s="977"/>
    </row>
    <row r="8" spans="1:35" ht="16.5" customHeight="1">
      <c r="B8" s="284" t="s">
        <v>390</v>
      </c>
      <c r="C8" s="39">
        <v>80.599999999999994</v>
      </c>
      <c r="D8" s="21">
        <v>99.1</v>
      </c>
      <c r="E8" s="21">
        <v>95.8</v>
      </c>
      <c r="F8" s="347">
        <v>100.9</v>
      </c>
      <c r="G8" s="322">
        <v>109.1</v>
      </c>
      <c r="H8" s="39">
        <v>112.7</v>
      </c>
      <c r="I8" s="21">
        <v>116</v>
      </c>
      <c r="J8" s="347">
        <v>110.5</v>
      </c>
      <c r="K8" s="322"/>
      <c r="L8" s="39"/>
      <c r="M8" s="39"/>
      <c r="N8" s="347"/>
      <c r="O8" s="322"/>
      <c r="P8" s="39"/>
      <c r="Q8" s="326"/>
      <c r="R8" s="814"/>
      <c r="S8" s="322"/>
      <c r="T8" s="39"/>
      <c r="U8" s="39"/>
      <c r="V8" s="816"/>
      <c r="W8" s="581" t="e">
        <f t="shared" ref="W8:W11" si="0">U8/Q8-1</f>
        <v>#DIV/0!</v>
      </c>
      <c r="X8" s="891">
        <f t="shared" ref="X8:X11" si="1">U8-Q8</f>
        <v>0</v>
      </c>
      <c r="Y8" s="1361" t="e">
        <f t="shared" ref="Y8:Y11" si="2">U8/T8-1</f>
        <v>#DIV/0!</v>
      </c>
      <c r="Z8" s="285"/>
      <c r="AB8" s="279"/>
      <c r="AC8" s="3"/>
      <c r="AE8" s="46"/>
      <c r="AF8" s="46"/>
      <c r="AG8" s="46"/>
      <c r="AH8" s="46"/>
      <c r="AI8" s="46"/>
    </row>
    <row r="9" spans="1:35" ht="16.5" customHeight="1">
      <c r="B9" s="284" t="s">
        <v>84</v>
      </c>
      <c r="C9" s="39">
        <v>84.489000000000004</v>
      </c>
      <c r="D9" s="21">
        <v>116.2</v>
      </c>
      <c r="E9" s="21">
        <v>135.304</v>
      </c>
      <c r="F9" s="347">
        <v>142</v>
      </c>
      <c r="G9" s="322">
        <v>114.7</v>
      </c>
      <c r="H9" s="39">
        <v>78.900000000000006</v>
      </c>
      <c r="I9" s="21">
        <v>104.998</v>
      </c>
      <c r="J9" s="347">
        <v>86.6</v>
      </c>
      <c r="K9" s="322"/>
      <c r="L9" s="39"/>
      <c r="M9" s="39"/>
      <c r="N9" s="347"/>
      <c r="O9" s="497"/>
      <c r="P9" s="326"/>
      <c r="Q9" s="326"/>
      <c r="R9" s="814"/>
      <c r="S9" s="322"/>
      <c r="T9" s="39"/>
      <c r="U9" s="39"/>
      <c r="V9" s="816"/>
      <c r="W9" s="581" t="e">
        <f t="shared" si="0"/>
        <v>#DIV/0!</v>
      </c>
      <c r="X9" s="891">
        <f t="shared" si="1"/>
        <v>0</v>
      </c>
      <c r="Y9" s="1361" t="e">
        <f t="shared" si="2"/>
        <v>#DIV/0!</v>
      </c>
      <c r="Z9" s="285"/>
      <c r="AC9" s="279"/>
      <c r="AE9" s="46"/>
      <c r="AF9" s="46"/>
      <c r="AG9" s="46"/>
      <c r="AH9" s="46"/>
    </row>
    <row r="10" spans="1:35" ht="16.5" customHeight="1">
      <c r="B10" s="284" t="s">
        <v>16</v>
      </c>
      <c r="C10" s="39">
        <v>150.44951379120542</v>
      </c>
      <c r="D10" s="21">
        <v>152.93469275282447</v>
      </c>
      <c r="E10" s="21">
        <v>161</v>
      </c>
      <c r="F10" s="347">
        <v>147</v>
      </c>
      <c r="G10" s="322">
        <v>184</v>
      </c>
      <c r="H10" s="39">
        <v>163.90556325191395</v>
      </c>
      <c r="I10" s="21">
        <v>151.55247492090146</v>
      </c>
      <c r="J10" s="347">
        <v>175</v>
      </c>
      <c r="K10" s="322"/>
      <c r="L10" s="39"/>
      <c r="M10" s="39"/>
      <c r="N10" s="347"/>
      <c r="O10" s="322"/>
      <c r="P10" s="39"/>
      <c r="Q10" s="39"/>
      <c r="R10" s="347"/>
      <c r="S10" s="322"/>
      <c r="T10" s="326"/>
      <c r="U10" s="39"/>
      <c r="V10" s="455"/>
      <c r="W10" s="581" t="e">
        <f t="shared" si="0"/>
        <v>#DIV/0!</v>
      </c>
      <c r="X10" s="891">
        <f t="shared" si="1"/>
        <v>0</v>
      </c>
      <c r="Y10" s="1361" t="e">
        <f t="shared" si="2"/>
        <v>#DIV/0!</v>
      </c>
      <c r="Z10" s="285"/>
      <c r="AB10" s="279"/>
      <c r="AC10" s="3"/>
      <c r="AE10" s="46"/>
      <c r="AF10" s="46"/>
      <c r="AG10" s="46"/>
      <c r="AH10" s="46"/>
    </row>
    <row r="11" spans="1:35" ht="16.5" customHeight="1">
      <c r="B11" s="29" t="s">
        <v>17</v>
      </c>
      <c r="C11" s="39">
        <v>50.4</v>
      </c>
      <c r="D11" s="21">
        <v>55.3</v>
      </c>
      <c r="E11" s="21">
        <v>70.099999999999994</v>
      </c>
      <c r="F11" s="347">
        <v>85</v>
      </c>
      <c r="G11" s="322">
        <v>96.2</v>
      </c>
      <c r="H11" s="39">
        <v>117.4</v>
      </c>
      <c r="I11" s="21">
        <v>88.879000000000005</v>
      </c>
      <c r="J11" s="347">
        <v>79.855000000000004</v>
      </c>
      <c r="K11" s="322"/>
      <c r="L11" s="533"/>
      <c r="M11" s="533"/>
      <c r="N11" s="347"/>
      <c r="O11" s="322"/>
      <c r="P11" s="39"/>
      <c r="Q11" s="39"/>
      <c r="R11" s="814"/>
      <c r="S11" s="322"/>
      <c r="T11" s="326"/>
      <c r="U11" s="326"/>
      <c r="V11" s="816"/>
      <c r="W11" s="581" t="e">
        <f t="shared" si="0"/>
        <v>#DIV/0!</v>
      </c>
      <c r="X11" s="891">
        <f t="shared" si="1"/>
        <v>0</v>
      </c>
      <c r="Y11" s="1361" t="e">
        <f t="shared" si="2"/>
        <v>#DIV/0!</v>
      </c>
      <c r="Z11" s="285"/>
      <c r="AC11" s="279"/>
      <c r="AE11" s="46"/>
      <c r="AF11" s="46"/>
      <c r="AG11" s="46"/>
      <c r="AH11" s="46"/>
    </row>
    <row r="12" spans="1:35" ht="16.5" customHeight="1">
      <c r="B12" s="29" t="s">
        <v>85</v>
      </c>
      <c r="C12" s="39">
        <v>12</v>
      </c>
      <c r="D12" s="21">
        <v>12</v>
      </c>
      <c r="E12" s="21">
        <v>12</v>
      </c>
      <c r="F12" s="347">
        <v>10</v>
      </c>
      <c r="G12" s="322">
        <v>7</v>
      </c>
      <c r="H12" s="39">
        <v>6.6750600590181044</v>
      </c>
      <c r="I12" s="21">
        <v>7.1365271954084522</v>
      </c>
      <c r="J12" s="880">
        <v>7.3</v>
      </c>
      <c r="K12" s="317"/>
      <c r="L12" s="535" t="s">
        <v>303</v>
      </c>
      <c r="M12" s="535"/>
      <c r="N12" s="536"/>
      <c r="O12" s="536"/>
      <c r="P12" s="536"/>
      <c r="Q12" s="536"/>
      <c r="R12" s="994"/>
      <c r="S12" s="536"/>
      <c r="T12" s="1365"/>
      <c r="U12" s="536"/>
      <c r="V12" s="994"/>
      <c r="W12" s="1362"/>
      <c r="X12" s="1363"/>
      <c r="Y12" s="1364"/>
      <c r="Z12" s="285"/>
      <c r="AB12" s="279"/>
      <c r="AC12" s="3"/>
      <c r="AE12" s="46"/>
      <c r="AF12" s="46"/>
      <c r="AG12" s="46"/>
      <c r="AH12" s="46"/>
    </row>
    <row r="13" spans="1:35" ht="16.5" customHeight="1">
      <c r="B13" s="284" t="s">
        <v>87</v>
      </c>
      <c r="C13" s="323">
        <v>22.371873279921701</v>
      </c>
      <c r="D13" s="323">
        <v>29.514038149474999</v>
      </c>
      <c r="E13" s="323">
        <v>25.587815126050401</v>
      </c>
      <c r="F13" s="347">
        <v>29.9189939225306</v>
      </c>
      <c r="G13" s="322">
        <v>27.8867102396514</v>
      </c>
      <c r="H13" s="39">
        <v>34.878141013488928</v>
      </c>
      <c r="I13" s="39">
        <v>34.670123858507509</v>
      </c>
      <c r="J13" s="347">
        <v>32.582224943681013</v>
      </c>
      <c r="K13" s="322"/>
      <c r="L13" s="534"/>
      <c r="M13" s="534"/>
      <c r="N13" s="814"/>
      <c r="O13" s="322"/>
      <c r="P13" s="39"/>
      <c r="Q13" s="39"/>
      <c r="R13" s="814"/>
      <c r="S13" s="322"/>
      <c r="T13" s="326"/>
      <c r="U13" s="39"/>
      <c r="V13" s="455"/>
      <c r="W13" s="581">
        <v>-1</v>
      </c>
      <c r="X13" s="891">
        <v>-2379.933835272644</v>
      </c>
      <c r="Y13" s="1361">
        <v>-1</v>
      </c>
      <c r="Z13" s="285"/>
      <c r="AC13" s="279"/>
      <c r="AE13" s="46"/>
      <c r="AF13" s="46"/>
      <c r="AG13" s="46"/>
      <c r="AH13" s="46"/>
    </row>
    <row r="14" spans="1:35" ht="16.5" customHeight="1">
      <c r="B14" s="29" t="s">
        <v>18</v>
      </c>
      <c r="C14" s="39">
        <v>318.8</v>
      </c>
      <c r="D14" s="39">
        <v>341</v>
      </c>
      <c r="E14" s="21">
        <v>369.9</v>
      </c>
      <c r="F14" s="347">
        <v>381</v>
      </c>
      <c r="G14" s="322">
        <v>357.52699999999999</v>
      </c>
      <c r="H14" s="39">
        <v>341.8</v>
      </c>
      <c r="I14" s="323">
        <v>332.20499999999998</v>
      </c>
      <c r="J14" s="347">
        <v>332.40300000000002</v>
      </c>
      <c r="K14" s="322"/>
      <c r="L14" s="534"/>
      <c r="M14" s="534"/>
      <c r="N14" s="814"/>
      <c r="O14" s="322"/>
      <c r="P14" s="39"/>
      <c r="Q14" s="535" t="s">
        <v>303</v>
      </c>
      <c r="R14" s="993"/>
      <c r="S14" s="536"/>
      <c r="T14" s="1365"/>
      <c r="U14" s="536"/>
      <c r="V14" s="993"/>
      <c r="W14" s="1362"/>
      <c r="X14" s="1363"/>
      <c r="Y14" s="1364"/>
      <c r="Z14" s="285"/>
      <c r="AB14" s="279"/>
      <c r="AC14" s="3"/>
      <c r="AE14" s="46"/>
      <c r="AF14" s="46"/>
      <c r="AG14" s="46"/>
      <c r="AH14" s="46"/>
    </row>
    <row r="15" spans="1:35" ht="16.5" customHeight="1">
      <c r="B15" s="29" t="s">
        <v>19</v>
      </c>
      <c r="C15" s="39">
        <v>142.59066723747785</v>
      </c>
      <c r="D15" s="39">
        <v>179.61913330334386</v>
      </c>
      <c r="E15" s="39">
        <v>164.23751686909583</v>
      </c>
      <c r="F15" s="347">
        <v>218</v>
      </c>
      <c r="G15" s="322">
        <v>197</v>
      </c>
      <c r="H15" s="39">
        <v>134.15231498359458</v>
      </c>
      <c r="I15" s="21">
        <v>162</v>
      </c>
      <c r="J15" s="347">
        <v>155</v>
      </c>
      <c r="K15" s="39"/>
      <c r="L15" s="39"/>
      <c r="M15" s="39"/>
      <c r="N15" s="347"/>
      <c r="O15" s="322"/>
      <c r="P15" s="39"/>
      <c r="Q15" s="39"/>
      <c r="R15" s="347"/>
      <c r="S15" s="322"/>
      <c r="T15" s="326"/>
      <c r="U15" s="39"/>
      <c r="V15" s="455"/>
      <c r="W15" s="581" t="e">
        <f t="shared" ref="W15:W19" si="3">U15/Q15-1</f>
        <v>#DIV/0!</v>
      </c>
      <c r="X15" s="891">
        <f t="shared" ref="X15:X19" si="4">U15-Q15</f>
        <v>0</v>
      </c>
      <c r="Y15" s="1361" t="e">
        <f t="shared" ref="Y15:Y19" si="5">U15/T15-1</f>
        <v>#DIV/0!</v>
      </c>
      <c r="Z15" s="285"/>
      <c r="AC15" s="279"/>
      <c r="AE15" s="46"/>
      <c r="AF15" s="46"/>
      <c r="AG15" s="46"/>
      <c r="AH15" s="46"/>
    </row>
    <row r="16" spans="1:35" ht="16.5" customHeight="1">
      <c r="B16" s="284" t="s">
        <v>250</v>
      </c>
      <c r="C16" s="323">
        <v>46.960053853097321</v>
      </c>
      <c r="D16" s="323">
        <v>46.960053853097321</v>
      </c>
      <c r="E16" s="323">
        <v>50.916575266356539</v>
      </c>
      <c r="F16" s="347">
        <v>49.689984268140876</v>
      </c>
      <c r="G16" s="322">
        <v>53.957879448075531</v>
      </c>
      <c r="H16" s="39">
        <v>54.174261757200142</v>
      </c>
      <c r="I16" s="21">
        <v>72</v>
      </c>
      <c r="J16" s="347">
        <v>83</v>
      </c>
      <c r="K16" s="39"/>
      <c r="L16" s="39"/>
      <c r="M16" s="39"/>
      <c r="N16" s="347"/>
      <c r="O16" s="322"/>
      <c r="P16" s="39"/>
      <c r="Q16" s="39"/>
      <c r="R16" s="814"/>
      <c r="S16" s="322"/>
      <c r="T16" s="326"/>
      <c r="U16" s="326"/>
      <c r="V16" s="455"/>
      <c r="W16" s="581" t="e">
        <f t="shared" si="3"/>
        <v>#DIV/0!</v>
      </c>
      <c r="X16" s="891">
        <f t="shared" si="4"/>
        <v>0</v>
      </c>
      <c r="Y16" s="1361" t="e">
        <f t="shared" si="5"/>
        <v>#DIV/0!</v>
      </c>
      <c r="Z16" s="285"/>
      <c r="AC16" s="279"/>
      <c r="AE16" s="46"/>
      <c r="AF16" s="46"/>
      <c r="AG16" s="46"/>
      <c r="AH16" s="46"/>
    </row>
    <row r="17" spans="2:34" ht="16.5" customHeight="1">
      <c r="B17" s="29" t="s">
        <v>90</v>
      </c>
      <c r="C17" s="39">
        <v>55</v>
      </c>
      <c r="D17" s="39">
        <v>60</v>
      </c>
      <c r="E17" s="21">
        <v>88</v>
      </c>
      <c r="F17" s="347">
        <v>93.5</v>
      </c>
      <c r="G17" s="497">
        <v>98</v>
      </c>
      <c r="H17" s="39">
        <v>153</v>
      </c>
      <c r="I17" s="21">
        <v>171</v>
      </c>
      <c r="J17" s="347">
        <v>184</v>
      </c>
      <c r="K17" s="39"/>
      <c r="L17" s="39"/>
      <c r="M17" s="39"/>
      <c r="N17" s="347"/>
      <c r="O17" s="322"/>
      <c r="P17" s="39"/>
      <c r="Q17" s="39"/>
      <c r="R17" s="814"/>
      <c r="S17" s="322"/>
      <c r="T17" s="326"/>
      <c r="U17" s="326"/>
      <c r="V17" s="455"/>
      <c r="W17" s="581" t="e">
        <f t="shared" si="3"/>
        <v>#DIV/0!</v>
      </c>
      <c r="X17" s="891">
        <f t="shared" si="4"/>
        <v>0</v>
      </c>
      <c r="Y17" s="1361" t="e">
        <f t="shared" si="5"/>
        <v>#DIV/0!</v>
      </c>
      <c r="Z17" s="285"/>
      <c r="AB17" s="279"/>
      <c r="AC17" s="3"/>
      <c r="AE17" s="46"/>
      <c r="AF17" s="46"/>
      <c r="AG17" s="46"/>
      <c r="AH17" s="46"/>
    </row>
    <row r="18" spans="2:34" ht="16.5" customHeight="1">
      <c r="B18" s="284" t="s">
        <v>339</v>
      </c>
      <c r="C18" s="39">
        <v>197.2</v>
      </c>
      <c r="D18" s="21">
        <v>201.2</v>
      </c>
      <c r="E18" s="21">
        <v>218.3</v>
      </c>
      <c r="F18" s="347">
        <v>237</v>
      </c>
      <c r="G18" s="322">
        <v>216.1</v>
      </c>
      <c r="H18" s="39">
        <v>186.8</v>
      </c>
      <c r="I18" s="21">
        <v>207.9</v>
      </c>
      <c r="J18" s="347">
        <v>360.1</v>
      </c>
      <c r="K18" s="322"/>
      <c r="L18" s="39"/>
      <c r="M18" s="39"/>
      <c r="N18" s="347"/>
      <c r="O18" s="322"/>
      <c r="P18" s="39"/>
      <c r="Q18" s="39"/>
      <c r="R18" s="814"/>
      <c r="S18" s="322"/>
      <c r="T18" s="326"/>
      <c r="U18" s="280"/>
      <c r="V18" s="455"/>
      <c r="W18" s="581" t="e">
        <f t="shared" si="3"/>
        <v>#DIV/0!</v>
      </c>
      <c r="X18" s="891">
        <f t="shared" si="4"/>
        <v>0</v>
      </c>
      <c r="Y18" s="1361" t="e">
        <f t="shared" si="5"/>
        <v>#DIV/0!</v>
      </c>
      <c r="Z18" s="285"/>
      <c r="AB18" s="279"/>
      <c r="AC18" s="3"/>
      <c r="AE18" s="46"/>
      <c r="AF18" s="46"/>
      <c r="AG18" s="46"/>
      <c r="AH18" s="46"/>
    </row>
    <row r="19" spans="2:34" ht="16.5" customHeight="1">
      <c r="B19" s="29" t="s">
        <v>20</v>
      </c>
      <c r="C19" s="39">
        <v>99.1</v>
      </c>
      <c r="D19" s="21">
        <v>99.1</v>
      </c>
      <c r="E19" s="21">
        <v>103.3</v>
      </c>
      <c r="F19" s="347">
        <v>109.8</v>
      </c>
      <c r="G19" s="322">
        <v>71.7</v>
      </c>
      <c r="H19" s="39">
        <v>73</v>
      </c>
      <c r="I19" s="21">
        <v>71.120999999999995</v>
      </c>
      <c r="J19" s="347">
        <v>76.900000000000006</v>
      </c>
      <c r="K19" s="322"/>
      <c r="L19" s="39"/>
      <c r="M19" s="39"/>
      <c r="N19" s="347"/>
      <c r="O19" s="322"/>
      <c r="P19" s="39"/>
      <c r="Q19" s="39"/>
      <c r="R19" s="814"/>
      <c r="S19" s="322"/>
      <c r="T19" s="326"/>
      <c r="U19" s="326"/>
      <c r="V19" s="816"/>
      <c r="W19" s="581" t="e">
        <f t="shared" si="3"/>
        <v>#DIV/0!</v>
      </c>
      <c r="X19" s="891">
        <f t="shared" si="4"/>
        <v>0</v>
      </c>
      <c r="Y19" s="1361" t="e">
        <f t="shared" si="5"/>
        <v>#DIV/0!</v>
      </c>
      <c r="Z19" s="285"/>
      <c r="AC19" s="279"/>
      <c r="AE19" s="46"/>
      <c r="AF19" s="46"/>
      <c r="AG19" s="46"/>
      <c r="AH19" s="46"/>
    </row>
    <row r="20" spans="2:34" ht="16.5" customHeight="1">
      <c r="B20" s="29" t="s">
        <v>60</v>
      </c>
      <c r="C20" s="39">
        <v>101.1</v>
      </c>
      <c r="D20" s="21">
        <v>125.185</v>
      </c>
      <c r="E20" s="21">
        <v>135.49199999999999</v>
      </c>
      <c r="F20" s="347">
        <v>154</v>
      </c>
      <c r="G20" s="322">
        <v>162</v>
      </c>
      <c r="H20" s="39">
        <v>149</v>
      </c>
      <c r="I20" s="39">
        <v>155.59800000000001</v>
      </c>
      <c r="J20" s="347">
        <v>139.33500000000001</v>
      </c>
      <c r="K20" s="322"/>
      <c r="L20" s="39"/>
      <c r="M20" s="39"/>
      <c r="N20" s="347"/>
      <c r="O20" s="536" t="s">
        <v>360</v>
      </c>
      <c r="P20" s="976"/>
      <c r="Q20" s="976"/>
      <c r="R20" s="994"/>
      <c r="S20" s="536"/>
      <c r="T20" s="896"/>
      <c r="U20" s="929"/>
      <c r="V20" s="994"/>
      <c r="W20" s="1362"/>
      <c r="X20" s="1363"/>
      <c r="Y20" s="1364"/>
      <c r="Z20" s="285"/>
      <c r="AB20" s="279"/>
      <c r="AC20" s="3"/>
      <c r="AE20" s="46"/>
      <c r="AF20" s="46"/>
      <c r="AG20" s="46"/>
      <c r="AH20" s="46"/>
    </row>
    <row r="21" spans="2:34" ht="16.5" customHeight="1">
      <c r="B21" s="29" t="s">
        <v>92</v>
      </c>
      <c r="C21" s="323">
        <v>13.607873746222266</v>
      </c>
      <c r="D21" s="1006">
        <v>13.354742881217851</v>
      </c>
      <c r="E21" s="1006">
        <v>16.949070840635351</v>
      </c>
      <c r="F21" s="347">
        <v>24.856084539520594</v>
      </c>
      <c r="G21" s="322">
        <v>20.245789248394285</v>
      </c>
      <c r="H21" s="323">
        <v>17.374198050997453</v>
      </c>
      <c r="I21" s="323">
        <v>14.760861766622105</v>
      </c>
      <c r="J21" s="347">
        <v>15.234050035451244</v>
      </c>
      <c r="K21" s="322"/>
      <c r="L21" s="323"/>
      <c r="M21" s="323"/>
      <c r="N21" s="347"/>
      <c r="O21" s="322"/>
      <c r="P21" s="39"/>
      <c r="Q21" s="39"/>
      <c r="R21" s="814"/>
      <c r="S21" s="322"/>
      <c r="T21" s="326"/>
      <c r="U21" s="326"/>
      <c r="V21" s="816"/>
      <c r="W21" s="581" t="e">
        <f t="shared" ref="W21:W24" si="6">U21/Q21-1</f>
        <v>#DIV/0!</v>
      </c>
      <c r="X21" s="891">
        <f t="shared" ref="X21:X24" si="7">U21-Q21</f>
        <v>0</v>
      </c>
      <c r="Y21" s="1361" t="e">
        <f t="shared" ref="Y21:Y24" si="8">U21/T21-1</f>
        <v>#DIV/0!</v>
      </c>
      <c r="Z21" s="285"/>
      <c r="AB21" s="279"/>
      <c r="AC21" s="3"/>
      <c r="AE21" s="46"/>
      <c r="AF21" s="46"/>
      <c r="AG21" s="46"/>
      <c r="AH21" s="46"/>
    </row>
    <row r="22" spans="2:34" ht="16.5" customHeight="1">
      <c r="B22" s="29" t="s">
        <v>21</v>
      </c>
      <c r="C22" s="39">
        <v>48</v>
      </c>
      <c r="D22" s="21">
        <v>48</v>
      </c>
      <c r="E22" s="21">
        <v>52</v>
      </c>
      <c r="F22" s="347">
        <v>57.889229896322277</v>
      </c>
      <c r="G22" s="322">
        <v>55</v>
      </c>
      <c r="H22" s="39">
        <v>41</v>
      </c>
      <c r="I22" s="21">
        <v>68.5</v>
      </c>
      <c r="J22" s="347">
        <v>79.26127045901157</v>
      </c>
      <c r="K22" s="322"/>
      <c r="L22" s="39"/>
      <c r="M22" s="39"/>
      <c r="N22" s="347"/>
      <c r="O22" s="322"/>
      <c r="P22" s="39"/>
      <c r="Q22" s="39"/>
      <c r="R22" s="814"/>
      <c r="S22" s="322"/>
      <c r="T22" s="326"/>
      <c r="U22" s="326"/>
      <c r="V22" s="455"/>
      <c r="W22" s="581" t="e">
        <f t="shared" si="6"/>
        <v>#DIV/0!</v>
      </c>
      <c r="X22" s="891">
        <f t="shared" si="7"/>
        <v>0</v>
      </c>
      <c r="Y22" s="1361" t="e">
        <f t="shared" si="8"/>
        <v>#DIV/0!</v>
      </c>
      <c r="Z22" s="285"/>
      <c r="AC22" s="279"/>
      <c r="AE22" s="46"/>
      <c r="AF22" s="46"/>
      <c r="AG22" s="46"/>
      <c r="AH22" s="46"/>
    </row>
    <row r="23" spans="2:34" ht="16.5" customHeight="1">
      <c r="B23" s="29" t="s">
        <v>23</v>
      </c>
      <c r="C23" s="39">
        <v>144.02238700372541</v>
      </c>
      <c r="D23" s="39">
        <v>148.30991581558402</v>
      </c>
      <c r="E23" s="39">
        <v>173.78761738591282</v>
      </c>
      <c r="F23" s="347">
        <v>176</v>
      </c>
      <c r="G23" s="322">
        <v>172.7</v>
      </c>
      <c r="H23" s="39">
        <v>164</v>
      </c>
      <c r="I23" s="39">
        <v>139.83747154431131</v>
      </c>
      <c r="J23" s="347">
        <v>143.31200704388237</v>
      </c>
      <c r="K23" s="322"/>
      <c r="L23" s="39"/>
      <c r="M23" s="39"/>
      <c r="N23" s="814"/>
      <c r="O23" s="322"/>
      <c r="P23" s="39"/>
      <c r="Q23" s="39"/>
      <c r="R23" s="814"/>
      <c r="S23" s="322"/>
      <c r="T23" s="39"/>
      <c r="U23" s="39"/>
      <c r="V23" s="816"/>
      <c r="W23" s="581" t="e">
        <f t="shared" si="6"/>
        <v>#DIV/0!</v>
      </c>
      <c r="X23" s="891">
        <f t="shared" si="7"/>
        <v>0</v>
      </c>
      <c r="Y23" s="1361" t="e">
        <f t="shared" si="8"/>
        <v>#DIV/0!</v>
      </c>
      <c r="Z23" s="285"/>
      <c r="AB23" s="279"/>
      <c r="AC23" s="3"/>
      <c r="AE23" s="46"/>
      <c r="AF23" s="46"/>
      <c r="AG23" s="46"/>
      <c r="AH23" s="46"/>
    </row>
    <row r="24" spans="2:34" ht="16.5" customHeight="1">
      <c r="B24" s="29" t="s">
        <v>8</v>
      </c>
      <c r="C24" s="22">
        <f>SUM(C8:C23)</f>
        <v>1566.69136891165</v>
      </c>
      <c r="D24" s="22">
        <f>SUM(D8:D23)</f>
        <v>1727.7775767555424</v>
      </c>
      <c r="E24" s="22">
        <f t="shared" ref="E24:N24" si="9">SUM(E8:E23)</f>
        <v>1872.674595488051</v>
      </c>
      <c r="F24" s="348">
        <f t="shared" si="9"/>
        <v>2016.5542926265146</v>
      </c>
      <c r="G24" s="22">
        <f t="shared" si="9"/>
        <v>1943.1173789361212</v>
      </c>
      <c r="H24" s="39">
        <f t="shared" si="9"/>
        <v>1828.7595391162131</v>
      </c>
      <c r="I24" s="39">
        <f t="shared" si="9"/>
        <v>1898.158459285751</v>
      </c>
      <c r="J24" s="348">
        <f t="shared" si="9"/>
        <v>2060.3825524820263</v>
      </c>
      <c r="K24" s="22">
        <f t="shared" si="9"/>
        <v>0</v>
      </c>
      <c r="L24" s="39">
        <f t="shared" si="9"/>
        <v>0</v>
      </c>
      <c r="M24" s="39">
        <f t="shared" si="9"/>
        <v>0</v>
      </c>
      <c r="N24" s="348">
        <f t="shared" si="9"/>
        <v>0</v>
      </c>
      <c r="O24" s="22">
        <f>SUM(O8:O23)</f>
        <v>0</v>
      </c>
      <c r="P24" s="39">
        <f t="shared" ref="P24" si="10">SUM(P8:P23)</f>
        <v>0</v>
      </c>
      <c r="Q24" s="39">
        <f>SUM(Q8:Q23)</f>
        <v>0</v>
      </c>
      <c r="R24" s="814">
        <f>SUM(R8:R23)</f>
        <v>0</v>
      </c>
      <c r="S24" s="22">
        <f>SUM(S8:S23)</f>
        <v>0</v>
      </c>
      <c r="T24" s="22">
        <f>SUM(T8:T23)</f>
        <v>0</v>
      </c>
      <c r="U24" s="22">
        <f>SUM(U8:U23)</f>
        <v>0</v>
      </c>
      <c r="V24" s="348"/>
      <c r="W24" s="581" t="e">
        <f t="shared" si="6"/>
        <v>#DIV/0!</v>
      </c>
      <c r="X24" s="891">
        <f t="shared" si="7"/>
        <v>0</v>
      </c>
      <c r="Y24" s="1361" t="e">
        <f t="shared" si="8"/>
        <v>#DIV/0!</v>
      </c>
      <c r="Z24" s="285"/>
      <c r="AE24" s="46"/>
      <c r="AF24" s="46"/>
      <c r="AG24" s="46"/>
      <c r="AH24" s="46"/>
    </row>
    <row r="25" spans="2:34" ht="16.5" customHeight="1">
      <c r="B25" s="36" t="s">
        <v>58</v>
      </c>
      <c r="C25" s="17">
        <v>0.21145030751046678</v>
      </c>
      <c r="D25" s="17">
        <v>0.29964158234486171</v>
      </c>
      <c r="E25" s="17">
        <v>0.33384625904639553</v>
      </c>
      <c r="F25" s="17">
        <v>0.37113188417119014</v>
      </c>
      <c r="G25" s="17">
        <f t="shared" ref="G25:Q25" si="11">G24/(C24)-1</f>
        <v>0.2402681328907601</v>
      </c>
      <c r="H25" s="17">
        <f t="shared" si="11"/>
        <v>5.8446158648670865E-2</v>
      </c>
      <c r="I25" s="17">
        <f t="shared" si="11"/>
        <v>1.3608271217594226E-2</v>
      </c>
      <c r="J25" s="524">
        <f t="shared" si="11"/>
        <v>2.1734232505303153E-2</v>
      </c>
      <c r="K25" s="17">
        <f t="shared" si="11"/>
        <v>-1</v>
      </c>
      <c r="L25" s="17">
        <f t="shared" si="11"/>
        <v>-1</v>
      </c>
      <c r="M25" s="17">
        <f>M24/(I24)-1</f>
        <v>-1</v>
      </c>
      <c r="N25" s="524">
        <f t="shared" si="11"/>
        <v>-1</v>
      </c>
      <c r="O25" s="524" t="e">
        <f t="shared" si="11"/>
        <v>#DIV/0!</v>
      </c>
      <c r="P25" s="524" t="e">
        <f t="shared" si="11"/>
        <v>#DIV/0!</v>
      </c>
      <c r="Q25" s="524" t="e">
        <f t="shared" si="11"/>
        <v>#DIV/0!</v>
      </c>
      <c r="R25" s="524" t="e">
        <f>R24/(N24)-1</f>
        <v>#DIV/0!</v>
      </c>
      <c r="S25" s="524" t="e">
        <f>S24/(O24)-1</f>
        <v>#DIV/0!</v>
      </c>
      <c r="T25" s="524" t="e">
        <f>T24/(P24)-1</f>
        <v>#DIV/0!</v>
      </c>
      <c r="U25" s="524" t="e">
        <f>U24/(Q24)-1</f>
        <v>#DIV/0!</v>
      </c>
      <c r="V25" s="999" t="s">
        <v>387</v>
      </c>
      <c r="W25" s="7"/>
    </row>
    <row r="26" spans="2:34" ht="13.8">
      <c r="B26" s="19"/>
      <c r="C26" s="19"/>
      <c r="D26" s="19"/>
      <c r="E26" s="19"/>
      <c r="F26" s="17">
        <v>0.30637453624552036</v>
      </c>
      <c r="G26" s="18">
        <f>G24/F24-1</f>
        <v>-3.641702777798439E-2</v>
      </c>
      <c r="H26" s="18">
        <f t="shared" ref="H26:Q26" si="12">H24/G24-1</f>
        <v>-5.8852769811837291E-2</v>
      </c>
      <c r="I26" s="18">
        <f t="shared" si="12"/>
        <v>3.7948630579981213E-2</v>
      </c>
      <c r="J26" s="18">
        <f t="shared" si="12"/>
        <v>8.5463936060068413E-2</v>
      </c>
      <c r="K26" s="18">
        <f t="shared" si="12"/>
        <v>-1</v>
      </c>
      <c r="L26" s="18" t="e">
        <f t="shared" si="12"/>
        <v>#DIV/0!</v>
      </c>
      <c r="M26" s="18" t="e">
        <f t="shared" si="12"/>
        <v>#DIV/0!</v>
      </c>
      <c r="N26" s="18" t="e">
        <f t="shared" si="12"/>
        <v>#DIV/0!</v>
      </c>
      <c r="O26" s="18" t="e">
        <f t="shared" si="12"/>
        <v>#DIV/0!</v>
      </c>
      <c r="P26" s="18" t="e">
        <f t="shared" si="12"/>
        <v>#DIV/0!</v>
      </c>
      <c r="Q26" s="18" t="e">
        <f t="shared" si="12"/>
        <v>#DIV/0!</v>
      </c>
      <c r="R26" s="18" t="e">
        <f>R24/Q24-1</f>
        <v>#DIV/0!</v>
      </c>
      <c r="S26" s="18" t="e">
        <f>S24/R24-1</f>
        <v>#DIV/0!</v>
      </c>
      <c r="T26" s="18" t="e">
        <f>T24/S24-1</f>
        <v>#DIV/0!</v>
      </c>
      <c r="U26" s="18" t="e">
        <f>U24/T24-1</f>
        <v>#DIV/0!</v>
      </c>
      <c r="V26" s="479" t="s">
        <v>386</v>
      </c>
      <c r="W26" s="7"/>
    </row>
    <row r="27" spans="2:34" ht="13.8">
      <c r="B27" s="19"/>
      <c r="C27" s="49">
        <v>6139.9470135078491</v>
      </c>
      <c r="D27" s="49">
        <v>6568.0276285603068</v>
      </c>
      <c r="E27" s="49">
        <v>7063.9604779583224</v>
      </c>
      <c r="F27" s="49">
        <v>7638.5500617741618</v>
      </c>
      <c r="G27" s="49">
        <f t="shared" ref="G27:N27" si="13">SUM(D24:G24)</f>
        <v>7560.1238438062292</v>
      </c>
      <c r="H27" s="49">
        <f t="shared" si="13"/>
        <v>7661.1058061669</v>
      </c>
      <c r="I27" s="49">
        <f t="shared" si="13"/>
        <v>7686.5896699646</v>
      </c>
      <c r="J27" s="49">
        <f t="shared" si="13"/>
        <v>7730.4179298201107</v>
      </c>
      <c r="K27" s="49">
        <f t="shared" si="13"/>
        <v>5787.3005508839906</v>
      </c>
      <c r="L27" s="49">
        <f t="shared" si="13"/>
        <v>3958.5410117677775</v>
      </c>
      <c r="M27" s="49">
        <f t="shared" si="13"/>
        <v>2060.3825524820263</v>
      </c>
      <c r="N27" s="49">
        <f t="shared" si="13"/>
        <v>0</v>
      </c>
      <c r="O27" s="49">
        <f t="shared" ref="O27:U27" si="14">SUM(L24:O24)</f>
        <v>0</v>
      </c>
      <c r="P27" s="49">
        <f t="shared" si="14"/>
        <v>0</v>
      </c>
      <c r="Q27" s="49">
        <f t="shared" si="14"/>
        <v>0</v>
      </c>
      <c r="R27" s="49">
        <f t="shared" si="14"/>
        <v>0</v>
      </c>
      <c r="S27" s="49">
        <f t="shared" si="14"/>
        <v>0</v>
      </c>
      <c r="T27" s="49">
        <f t="shared" si="14"/>
        <v>0</v>
      </c>
      <c r="U27" s="49">
        <f t="shared" si="14"/>
        <v>0</v>
      </c>
      <c r="V27" s="1001" t="s">
        <v>385</v>
      </c>
      <c r="W27" s="7"/>
      <c r="X27" s="49"/>
      <c r="Y27" s="49"/>
    </row>
    <row r="28" spans="2:34" ht="13.8">
      <c r="C28" s="17">
        <v>0.18307321569776835</v>
      </c>
      <c r="D28" s="17">
        <v>0.23098173442543501</v>
      </c>
      <c r="E28" s="17">
        <v>0.27327498274313822</v>
      </c>
      <c r="F28" s="17">
        <v>0.30637453624552036</v>
      </c>
      <c r="G28" s="17">
        <f t="shared" ref="G28:M28" si="15">G27/C27-1</f>
        <v>0.23130115409367513</v>
      </c>
      <c r="H28" s="17">
        <f t="shared" si="15"/>
        <v>0.16642411381667599</v>
      </c>
      <c r="I28" s="17">
        <f t="shared" si="15"/>
        <v>8.8141658485925589E-2</v>
      </c>
      <c r="J28" s="17">
        <f t="shared" si="15"/>
        <v>1.2026872548192902E-2</v>
      </c>
      <c r="K28" s="17">
        <f t="shared" si="15"/>
        <v>-0.23449659417612012</v>
      </c>
      <c r="L28" s="17">
        <f t="shared" si="15"/>
        <v>-0.48329378135186418</v>
      </c>
      <c r="M28" s="17">
        <f t="shared" si="15"/>
        <v>-0.73195101586689548</v>
      </c>
      <c r="N28" s="17">
        <f t="shared" ref="N28:U28" si="16">N27/J27-1</f>
        <v>-1</v>
      </c>
      <c r="O28" s="17">
        <f t="shared" si="16"/>
        <v>-1</v>
      </c>
      <c r="P28" s="17">
        <f t="shared" si="16"/>
        <v>-1</v>
      </c>
      <c r="Q28" s="17">
        <f t="shared" si="16"/>
        <v>-1</v>
      </c>
      <c r="R28" s="17" t="e">
        <f t="shared" si="16"/>
        <v>#DIV/0!</v>
      </c>
      <c r="S28" s="17" t="e">
        <f t="shared" si="16"/>
        <v>#DIV/0!</v>
      </c>
      <c r="T28" s="17" t="e">
        <f t="shared" si="16"/>
        <v>#DIV/0!</v>
      </c>
      <c r="U28" s="17" t="e">
        <f t="shared" si="16"/>
        <v>#DIV/0!</v>
      </c>
      <c r="V28" s="1000" t="s">
        <v>384</v>
      </c>
      <c r="X28" s="17"/>
      <c r="Y28" s="17"/>
    </row>
    <row r="29" spans="2:34" ht="13.8">
      <c r="J29" s="1002">
        <f>J18+J20</f>
        <v>499.43500000000006</v>
      </c>
      <c r="K29" s="1002">
        <f t="shared" ref="K29:M29" si="17">K18+K20</f>
        <v>0</v>
      </c>
      <c r="L29" s="1002">
        <f t="shared" si="17"/>
        <v>0</v>
      </c>
      <c r="M29" s="1002">
        <f t="shared" si="17"/>
        <v>0</v>
      </c>
      <c r="N29" s="1002">
        <f>N18+N20</f>
        <v>0</v>
      </c>
      <c r="O29" s="1002">
        <f t="shared" ref="O29:T29" si="18">O18</f>
        <v>0</v>
      </c>
      <c r="P29" s="1002">
        <f t="shared" si="18"/>
        <v>0</v>
      </c>
      <c r="Q29" s="1002">
        <f t="shared" si="18"/>
        <v>0</v>
      </c>
      <c r="R29" s="1002">
        <f t="shared" si="18"/>
        <v>0</v>
      </c>
      <c r="S29" s="1002">
        <f t="shared" si="18"/>
        <v>0</v>
      </c>
      <c r="T29" s="1002">
        <f t="shared" si="18"/>
        <v>0</v>
      </c>
      <c r="U29" s="1002">
        <f t="shared" ref="U29" si="19">U18</f>
        <v>0</v>
      </c>
      <c r="V29" s="1000" t="s">
        <v>388</v>
      </c>
    </row>
    <row r="30" spans="2:34" ht="13.8">
      <c r="G30" s="4"/>
      <c r="J30" s="19"/>
      <c r="K30" s="19"/>
      <c r="L30" s="19"/>
      <c r="M30" s="19"/>
      <c r="N30" s="19"/>
      <c r="O30" s="18" t="e">
        <f t="shared" ref="O30:U30" si="20">O29/N29-1</f>
        <v>#DIV/0!</v>
      </c>
      <c r="P30" s="18" t="e">
        <f t="shared" si="20"/>
        <v>#DIV/0!</v>
      </c>
      <c r="Q30" s="18" t="e">
        <f t="shared" si="20"/>
        <v>#DIV/0!</v>
      </c>
      <c r="R30" s="18" t="e">
        <f t="shared" si="20"/>
        <v>#DIV/0!</v>
      </c>
      <c r="S30" s="18" t="e">
        <f t="shared" si="20"/>
        <v>#DIV/0!</v>
      </c>
      <c r="T30" s="18" t="e">
        <f t="shared" si="20"/>
        <v>#DIV/0!</v>
      </c>
      <c r="U30" s="18" t="e">
        <f t="shared" si="20"/>
        <v>#DIV/0!</v>
      </c>
      <c r="V30" s="1000" t="s">
        <v>389</v>
      </c>
    </row>
    <row r="31" spans="2:34" ht="14.4">
      <c r="B31" s="28"/>
      <c r="C31" s="1003">
        <f t="shared" ref="C31:K31" si="21">C22+C17+C16+C15+C13+C12+C10</f>
        <v>477.37210816170227</v>
      </c>
      <c r="D31" s="1003">
        <f t="shared" si="21"/>
        <v>529.02791805874074</v>
      </c>
      <c r="E31" s="1003">
        <f t="shared" si="21"/>
        <v>553.74190726150277</v>
      </c>
      <c r="F31" s="1003">
        <f t="shared" si="21"/>
        <v>605.99820808699371</v>
      </c>
      <c r="G31" s="1003">
        <f t="shared" si="21"/>
        <v>622.84458968772697</v>
      </c>
      <c r="H31" s="1003">
        <f t="shared" si="21"/>
        <v>587.78534106521568</v>
      </c>
      <c r="I31" s="1003">
        <f t="shared" si="21"/>
        <v>666.8591259748174</v>
      </c>
      <c r="J31" s="1003">
        <f t="shared" si="21"/>
        <v>716.14349540269257</v>
      </c>
      <c r="K31" s="1003"/>
      <c r="L31" s="1003"/>
      <c r="M31" s="1003"/>
      <c r="N31" s="1003"/>
      <c r="O31" s="1003"/>
      <c r="P31" s="1003"/>
      <c r="Q31" s="1003"/>
      <c r="R31" s="1003"/>
      <c r="S31" s="1003"/>
      <c r="T31" s="1003"/>
      <c r="U31" s="1003"/>
      <c r="V31" s="893"/>
    </row>
    <row r="32" spans="2:34" ht="14.4">
      <c r="B32" s="28"/>
      <c r="C32" s="1004">
        <v>0.15412283765101042</v>
      </c>
      <c r="D32" s="1004">
        <v>0.24977145275325552</v>
      </c>
      <c r="E32" s="1004">
        <v>0.30182407491479979</v>
      </c>
      <c r="F32" s="1004">
        <v>0.35663690058550701</v>
      </c>
      <c r="G32" s="1005">
        <f t="shared" ref="G32:U32" si="22">G31/C31-1</f>
        <v>0.30473603094705348</v>
      </c>
      <c r="H32" s="1005">
        <f t="shared" si="22"/>
        <v>0.11106677171610202</v>
      </c>
      <c r="I32" s="1005">
        <f t="shared" si="22"/>
        <v>0.20427787247082141</v>
      </c>
      <c r="J32" s="1005">
        <f t="shared" si="22"/>
        <v>0.18175843731189212</v>
      </c>
      <c r="K32" s="1005"/>
      <c r="L32" s="1005"/>
      <c r="M32" s="1005"/>
      <c r="N32" s="1005"/>
      <c r="O32" s="1005"/>
      <c r="P32" s="1005"/>
      <c r="Q32" s="1005"/>
      <c r="R32" s="1005"/>
      <c r="S32" s="1005"/>
      <c r="T32" s="1005"/>
      <c r="U32" s="1005"/>
      <c r="V32" s="893"/>
    </row>
    <row r="33" spans="2:22" ht="13.8">
      <c r="B33" s="1" t="s">
        <v>96</v>
      </c>
      <c r="F33" s="1003">
        <f>SUM(C24:F24)</f>
        <v>7183.6978337817573</v>
      </c>
      <c r="J33" s="1003">
        <f>SUM(G24:J24)</f>
        <v>7730.4179298201107</v>
      </c>
      <c r="N33" s="1003"/>
      <c r="R33" s="1003"/>
      <c r="V33" s="893"/>
    </row>
    <row r="34" spans="2:22" ht="13.8">
      <c r="J34" s="1005">
        <f>J33/F33-1</f>
        <v>7.6105664337295709E-2</v>
      </c>
      <c r="N34" s="1005"/>
      <c r="R34" s="1005"/>
      <c r="V34" s="893"/>
    </row>
    <row r="35" spans="2:22" ht="13.8">
      <c r="B35" s="47" t="s">
        <v>94</v>
      </c>
      <c r="C35" s="41" t="s">
        <v>61</v>
      </c>
      <c r="D35" s="42" t="s">
        <v>62</v>
      </c>
      <c r="E35" s="42" t="s">
        <v>63</v>
      </c>
      <c r="F35" s="43" t="s">
        <v>64</v>
      </c>
      <c r="G35" s="41" t="s">
        <v>65</v>
      </c>
      <c r="H35" s="42" t="s">
        <v>66</v>
      </c>
      <c r="I35" s="42" t="s">
        <v>67</v>
      </c>
      <c r="J35" s="43" t="s">
        <v>68</v>
      </c>
      <c r="K35" s="41" t="s">
        <v>69</v>
      </c>
      <c r="L35" s="42" t="s">
        <v>70</v>
      </c>
      <c r="M35" s="42" t="s">
        <v>71</v>
      </c>
      <c r="N35" s="43" t="s">
        <v>72</v>
      </c>
      <c r="O35" s="41" t="str">
        <f t="shared" ref="O35:R35" si="23">O7</f>
        <v>1Q 19</v>
      </c>
      <c r="P35" s="42" t="str">
        <f t="shared" si="23"/>
        <v>2Q 19</v>
      </c>
      <c r="Q35" s="42" t="str">
        <f t="shared" si="23"/>
        <v>3Q 19</v>
      </c>
      <c r="R35" s="43" t="str">
        <f t="shared" si="23"/>
        <v>4Q 19</v>
      </c>
      <c r="S35" s="41" t="str">
        <f t="shared" ref="S35:V35" si="24">S7</f>
        <v>1Q 20</v>
      </c>
      <c r="T35" s="42" t="str">
        <f t="shared" si="24"/>
        <v>2Q 20</v>
      </c>
      <c r="U35" s="42" t="str">
        <f t="shared" si="24"/>
        <v>3Q 20</v>
      </c>
      <c r="V35" s="43" t="str">
        <f t="shared" si="24"/>
        <v>4Q 20</v>
      </c>
    </row>
    <row r="36" spans="2:22">
      <c r="B36" t="str">
        <f>B8</f>
        <v>II-VI Photonic Solutions</v>
      </c>
      <c r="C36" s="4">
        <f t="shared" ref="C36:O36" si="25">C8/C$24</f>
        <v>5.1445997341512929E-2</v>
      </c>
      <c r="D36" s="4">
        <f t="shared" si="25"/>
        <v>5.7356919856601039E-2</v>
      </c>
      <c r="E36" s="4">
        <f t="shared" si="25"/>
        <v>5.1156778775563454E-2</v>
      </c>
      <c r="F36" s="349">
        <f t="shared" si="25"/>
        <v>5.0035845981900209E-2</v>
      </c>
      <c r="G36" s="4">
        <f t="shared" si="25"/>
        <v>5.6146891167086099E-2</v>
      </c>
      <c r="H36" s="4">
        <f t="shared" si="25"/>
        <v>6.1626472802687154E-2</v>
      </c>
      <c r="I36" s="4">
        <f t="shared" si="25"/>
        <v>6.1111863149533409E-2</v>
      </c>
      <c r="J36" s="349">
        <f t="shared" si="25"/>
        <v>5.3630817183385145E-2</v>
      </c>
      <c r="K36" s="4" t="e">
        <f t="shared" si="25"/>
        <v>#DIV/0!</v>
      </c>
      <c r="L36" s="4" t="e">
        <f t="shared" si="25"/>
        <v>#DIV/0!</v>
      </c>
      <c r="M36" s="4" t="e">
        <f t="shared" si="25"/>
        <v>#DIV/0!</v>
      </c>
      <c r="N36" s="349" t="e">
        <f t="shared" si="25"/>
        <v>#DIV/0!</v>
      </c>
      <c r="O36" s="4" t="e">
        <f t="shared" si="25"/>
        <v>#DIV/0!</v>
      </c>
      <c r="P36" s="4" t="e">
        <f t="shared" ref="P36:S36" si="26">P8/P$24</f>
        <v>#DIV/0!</v>
      </c>
      <c r="Q36" s="4" t="e">
        <f t="shared" si="26"/>
        <v>#DIV/0!</v>
      </c>
      <c r="R36" s="349" t="e">
        <f t="shared" si="26"/>
        <v>#DIV/0!</v>
      </c>
      <c r="S36" s="4" t="e">
        <f t="shared" si="26"/>
        <v>#DIV/0!</v>
      </c>
      <c r="T36" s="4" t="e">
        <f t="shared" ref="T36:U36" si="27">T8/T$24</f>
        <v>#DIV/0!</v>
      </c>
      <c r="U36" s="4" t="e">
        <f t="shared" si="27"/>
        <v>#DIV/0!</v>
      </c>
      <c r="V36" s="349"/>
    </row>
    <row r="37" spans="2:22">
      <c r="B37" t="str">
        <f>B9</f>
        <v>Acacia</v>
      </c>
      <c r="C37" s="4">
        <f t="shared" ref="C37:O37" si="28">C9/C$24</f>
        <v>5.3928298627631342E-2</v>
      </c>
      <c r="D37" s="4">
        <f t="shared" si="28"/>
        <v>6.7254027117427256E-2</v>
      </c>
      <c r="E37" s="4">
        <f t="shared" si="28"/>
        <v>7.2251741079841725E-2</v>
      </c>
      <c r="F37" s="344">
        <f t="shared" si="28"/>
        <v>7.0417146971554309E-2</v>
      </c>
      <c r="G37" s="4">
        <f t="shared" si="28"/>
        <v>5.9028858083086853E-2</v>
      </c>
      <c r="H37" s="4">
        <f t="shared" si="28"/>
        <v>4.3143999149352415E-2</v>
      </c>
      <c r="I37" s="4">
        <f t="shared" si="28"/>
        <v>5.5315719025644049E-2</v>
      </c>
      <c r="J37" s="344">
        <f t="shared" si="28"/>
        <v>4.2031029575395049E-2</v>
      </c>
      <c r="K37" s="4" t="e">
        <f t="shared" si="28"/>
        <v>#DIV/0!</v>
      </c>
      <c r="L37" s="4" t="e">
        <f t="shared" si="28"/>
        <v>#DIV/0!</v>
      </c>
      <c r="M37" s="4" t="e">
        <f t="shared" si="28"/>
        <v>#DIV/0!</v>
      </c>
      <c r="N37" s="344" t="e">
        <f t="shared" si="28"/>
        <v>#DIV/0!</v>
      </c>
      <c r="O37" s="4" t="e">
        <f t="shared" si="28"/>
        <v>#DIV/0!</v>
      </c>
      <c r="P37" s="4" t="e">
        <f t="shared" ref="P37:S37" si="29">P9/P$24</f>
        <v>#DIV/0!</v>
      </c>
      <c r="Q37" s="4" t="e">
        <f t="shared" si="29"/>
        <v>#DIV/0!</v>
      </c>
      <c r="R37" s="344" t="e">
        <f t="shared" si="29"/>
        <v>#DIV/0!</v>
      </c>
      <c r="S37" s="4" t="e">
        <f t="shared" si="29"/>
        <v>#DIV/0!</v>
      </c>
      <c r="T37" s="4" t="e">
        <f t="shared" ref="T37:U37" si="30">T9/T$24</f>
        <v>#DIV/0!</v>
      </c>
      <c r="U37" s="4" t="e">
        <f t="shared" si="30"/>
        <v>#DIV/0!</v>
      </c>
      <c r="V37" s="344"/>
    </row>
    <row r="38" spans="2:22">
      <c r="B38" t="str">
        <f>B10</f>
        <v>Accelink</v>
      </c>
      <c r="C38" s="4">
        <f t="shared" ref="C38:O38" si="31">C10/C$24</f>
        <v>9.6030090403650958E-2</v>
      </c>
      <c r="D38" s="4">
        <f t="shared" si="31"/>
        <v>8.8515266554164043E-2</v>
      </c>
      <c r="E38" s="4">
        <f t="shared" si="31"/>
        <v>8.5973292096719375E-2</v>
      </c>
      <c r="F38" s="344">
        <f t="shared" si="31"/>
        <v>7.2896623977594943E-2</v>
      </c>
      <c r="G38" s="4">
        <f t="shared" si="31"/>
        <v>9.4693198668596171E-2</v>
      </c>
      <c r="H38" s="4">
        <f t="shared" si="31"/>
        <v>8.962663474670092E-2</v>
      </c>
      <c r="I38" s="4">
        <f t="shared" si="31"/>
        <v>7.9841845752924342E-2</v>
      </c>
      <c r="J38" s="344">
        <f t="shared" si="31"/>
        <v>8.4935683322103175E-2</v>
      </c>
      <c r="K38" s="4" t="e">
        <f t="shared" si="31"/>
        <v>#DIV/0!</v>
      </c>
      <c r="L38" s="4" t="e">
        <f t="shared" si="31"/>
        <v>#DIV/0!</v>
      </c>
      <c r="M38" s="4" t="e">
        <f t="shared" si="31"/>
        <v>#DIV/0!</v>
      </c>
      <c r="N38" s="344" t="e">
        <f t="shared" si="31"/>
        <v>#DIV/0!</v>
      </c>
      <c r="O38" s="4" t="e">
        <f t="shared" si="31"/>
        <v>#DIV/0!</v>
      </c>
      <c r="P38" s="4" t="e">
        <f t="shared" ref="P38:S38" si="32">P10/P$24</f>
        <v>#DIV/0!</v>
      </c>
      <c r="Q38" s="4" t="e">
        <f t="shared" si="32"/>
        <v>#DIV/0!</v>
      </c>
      <c r="R38" s="344" t="e">
        <f t="shared" si="32"/>
        <v>#DIV/0!</v>
      </c>
      <c r="S38" s="4" t="e">
        <f t="shared" si="32"/>
        <v>#DIV/0!</v>
      </c>
      <c r="T38" s="4" t="e">
        <f t="shared" ref="T38:U38" si="33">T10/T$24</f>
        <v>#DIV/0!</v>
      </c>
      <c r="U38" s="4" t="e">
        <f t="shared" si="33"/>
        <v>#DIV/0!</v>
      </c>
      <c r="V38" s="344"/>
    </row>
    <row r="39" spans="2:22">
      <c r="B39" t="str">
        <f>B11</f>
        <v>Applied Optoelectronics</v>
      </c>
      <c r="C39" s="4">
        <f t="shared" ref="C39:O39" si="34">C11/C$24</f>
        <v>3.2169705533650762E-2</v>
      </c>
      <c r="D39" s="4">
        <f t="shared" si="34"/>
        <v>3.2006434592028635E-2</v>
      </c>
      <c r="E39" s="13">
        <f t="shared" si="34"/>
        <v>3.7433091776273464E-2</v>
      </c>
      <c r="F39" s="476">
        <f t="shared" si="34"/>
        <v>4.2151109102690959E-2</v>
      </c>
      <c r="G39" s="4">
        <f t="shared" si="34"/>
        <v>4.9508074521298656E-2</v>
      </c>
      <c r="H39" s="4">
        <f t="shared" si="34"/>
        <v>6.4196520914245533E-2</v>
      </c>
      <c r="I39" s="4">
        <f t="shared" si="34"/>
        <v>4.682380417989121E-2</v>
      </c>
      <c r="J39" s="476">
        <f t="shared" si="34"/>
        <v>3.8757365666780279E-2</v>
      </c>
      <c r="K39" s="4" t="e">
        <f t="shared" si="34"/>
        <v>#DIV/0!</v>
      </c>
      <c r="L39" s="4" t="e">
        <f t="shared" si="34"/>
        <v>#DIV/0!</v>
      </c>
      <c r="M39" s="4" t="e">
        <f t="shared" si="34"/>
        <v>#DIV/0!</v>
      </c>
      <c r="N39" s="476" t="e">
        <f t="shared" si="34"/>
        <v>#DIV/0!</v>
      </c>
      <c r="O39" s="4" t="e">
        <f t="shared" si="34"/>
        <v>#DIV/0!</v>
      </c>
      <c r="P39" s="4" t="e">
        <f t="shared" ref="P39:S39" si="35">P11/P$24</f>
        <v>#DIV/0!</v>
      </c>
      <c r="Q39" s="4" t="e">
        <f t="shared" si="35"/>
        <v>#DIV/0!</v>
      </c>
      <c r="R39" s="476" t="e">
        <f t="shared" si="35"/>
        <v>#DIV/0!</v>
      </c>
      <c r="S39" s="4" t="e">
        <f t="shared" si="35"/>
        <v>#DIV/0!</v>
      </c>
      <c r="T39" s="4" t="e">
        <f t="shared" ref="T39:U39" si="36">T11/T$24</f>
        <v>#DIV/0!</v>
      </c>
      <c r="U39" s="4" t="e">
        <f t="shared" si="36"/>
        <v>#DIV/0!</v>
      </c>
      <c r="V39" s="476"/>
    </row>
    <row r="40" spans="2:22">
      <c r="B40" t="str">
        <f>B12</f>
        <v>Coadna</v>
      </c>
      <c r="C40" s="4">
        <f t="shared" ref="C40:K40" si="37">C12/C$24</f>
        <v>7.6594536984882777E-3</v>
      </c>
      <c r="D40" s="4">
        <f t="shared" si="37"/>
        <v>6.9453384286499746E-3</v>
      </c>
      <c r="E40" s="4">
        <f t="shared" si="37"/>
        <v>6.4079472370225619E-3</v>
      </c>
      <c r="F40" s="344">
        <f t="shared" si="37"/>
        <v>4.9589540120812889E-3</v>
      </c>
      <c r="G40" s="4">
        <f t="shared" si="37"/>
        <v>3.6024586450009413E-3</v>
      </c>
      <c r="H40" s="4">
        <f t="shared" si="37"/>
        <v>3.6500479785570765E-3</v>
      </c>
      <c r="I40" s="4">
        <f t="shared" si="37"/>
        <v>3.7597109769717655E-3</v>
      </c>
      <c r="J40" s="344">
        <f t="shared" si="37"/>
        <v>3.5430313614363035E-3</v>
      </c>
      <c r="K40" s="4" t="e">
        <f t="shared" si="37"/>
        <v>#DIV/0!</v>
      </c>
      <c r="L40" s="513"/>
      <c r="M40" s="513"/>
      <c r="N40" s="590"/>
      <c r="O40" s="513"/>
      <c r="P40" s="513"/>
      <c r="Q40" s="513"/>
      <c r="R40" s="590"/>
      <c r="S40" s="513"/>
      <c r="T40" s="513"/>
      <c r="U40" s="513"/>
      <c r="V40" s="590"/>
    </row>
    <row r="41" spans="2:22">
      <c r="B41" t="s">
        <v>87</v>
      </c>
      <c r="C41" s="4">
        <f t="shared" ref="C41:J51" si="38">C13/C$24</f>
        <v>1.4279693961333946E-2</v>
      </c>
      <c r="D41" s="4">
        <f t="shared" si="38"/>
        <v>1.7082081945349173E-2</v>
      </c>
      <c r="E41" s="4">
        <f t="shared" si="38"/>
        <v>1.3663780769868232E-2</v>
      </c>
      <c r="F41" s="344">
        <f t="shared" si="38"/>
        <v>1.4836691494956882E-2</v>
      </c>
      <c r="G41" s="4">
        <f t="shared" si="38"/>
        <v>1.4351531483352636E-2</v>
      </c>
      <c r="H41" s="4">
        <f t="shared" si="38"/>
        <v>1.9072021371571098E-2</v>
      </c>
      <c r="I41" s="4">
        <f t="shared" si="38"/>
        <v>1.8265136763952451E-2</v>
      </c>
      <c r="J41" s="344">
        <f t="shared" si="38"/>
        <v>1.5813677369977266E-2</v>
      </c>
      <c r="K41" s="4" t="e">
        <f t="shared" ref="K41:P41" si="39">K13/K$24</f>
        <v>#DIV/0!</v>
      </c>
      <c r="L41" s="4" t="e">
        <f t="shared" si="39"/>
        <v>#DIV/0!</v>
      </c>
      <c r="M41" s="4" t="e">
        <f t="shared" si="39"/>
        <v>#DIV/0!</v>
      </c>
      <c r="N41" s="344" t="e">
        <f t="shared" si="39"/>
        <v>#DIV/0!</v>
      </c>
      <c r="O41" s="4" t="e">
        <f t="shared" si="39"/>
        <v>#DIV/0!</v>
      </c>
      <c r="P41" s="4" t="e">
        <f t="shared" si="39"/>
        <v>#DIV/0!</v>
      </c>
      <c r="Q41" s="4" t="e">
        <f t="shared" ref="Q41:T41" si="40">Q13/Q$24</f>
        <v>#DIV/0!</v>
      </c>
      <c r="R41" s="344" t="e">
        <f t="shared" si="40"/>
        <v>#DIV/0!</v>
      </c>
      <c r="S41" s="4" t="e">
        <f t="shared" si="40"/>
        <v>#DIV/0!</v>
      </c>
      <c r="T41" s="4" t="e">
        <f t="shared" si="40"/>
        <v>#DIV/0!</v>
      </c>
      <c r="U41" s="4" t="e">
        <f t="shared" ref="U41" si="41">U13/U$24</f>
        <v>#DIV/0!</v>
      </c>
      <c r="V41" s="344"/>
    </row>
    <row r="42" spans="2:22">
      <c r="B42" t="str">
        <f>B14</f>
        <v>Finisar</v>
      </c>
      <c r="C42" s="4">
        <f t="shared" si="38"/>
        <v>0.20348615325650524</v>
      </c>
      <c r="D42" s="4">
        <f t="shared" si="38"/>
        <v>0.19736336701413679</v>
      </c>
      <c r="E42" s="4">
        <f t="shared" si="38"/>
        <v>0.19752497358122045</v>
      </c>
      <c r="F42" s="344">
        <f t="shared" si="38"/>
        <v>0.18893614786029711</v>
      </c>
      <c r="G42" s="4">
        <f t="shared" si="38"/>
        <v>0.18399660456732164</v>
      </c>
      <c r="H42" s="4">
        <f t="shared" si="38"/>
        <v>0.18690264777247978</v>
      </c>
      <c r="I42" s="4">
        <f t="shared" si="38"/>
        <v>0.17501436635854092</v>
      </c>
      <c r="J42" s="344">
        <f t="shared" si="38"/>
        <v>0.16133071967609749</v>
      </c>
      <c r="K42" s="4" t="e">
        <f t="shared" ref="K42:M51" si="42">K14/K$24</f>
        <v>#DIV/0!</v>
      </c>
      <c r="L42" s="4" t="e">
        <f t="shared" si="42"/>
        <v>#DIV/0!</v>
      </c>
      <c r="M42" s="4" t="e">
        <f t="shared" si="42"/>
        <v>#DIV/0!</v>
      </c>
      <c r="N42" s="344" t="e">
        <f t="shared" ref="N42:O42" si="43">N14/N$24</f>
        <v>#DIV/0!</v>
      </c>
      <c r="O42" s="4" t="e">
        <f t="shared" si="43"/>
        <v>#DIV/0!</v>
      </c>
      <c r="P42" s="4" t="e">
        <f t="shared" ref="P42" si="44">P14/P$24</f>
        <v>#DIV/0!</v>
      </c>
      <c r="Q42" s="513"/>
      <c r="R42" s="590"/>
      <c r="S42" s="513"/>
      <c r="T42" s="513"/>
      <c r="U42" s="513"/>
      <c r="V42" s="344"/>
    </row>
    <row r="43" spans="2:22">
      <c r="B43" t="str">
        <f>B15</f>
        <v>Hisense</v>
      </c>
      <c r="C43" s="4">
        <f t="shared" si="38"/>
        <v>9.1013884461834241E-2</v>
      </c>
      <c r="D43" s="4">
        <f t="shared" si="38"/>
        <v>0.10395963908770971</v>
      </c>
      <c r="E43" s="4">
        <f t="shared" si="38"/>
        <v>8.7702111869730745E-2</v>
      </c>
      <c r="F43" s="344">
        <f t="shared" si="38"/>
        <v>0.1081051974633721</v>
      </c>
      <c r="G43" s="4">
        <f t="shared" si="38"/>
        <v>0.1013834790093122</v>
      </c>
      <c r="H43" s="4">
        <f t="shared" si="38"/>
        <v>7.3357000805270731E-2</v>
      </c>
      <c r="I43" s="4">
        <f t="shared" si="38"/>
        <v>8.5345877846762175E-2</v>
      </c>
      <c r="J43" s="344">
        <f t="shared" si="38"/>
        <v>7.5228748085291383E-2</v>
      </c>
      <c r="K43" s="4" t="e">
        <f t="shared" si="42"/>
        <v>#DIV/0!</v>
      </c>
      <c r="L43" s="4" t="e">
        <f t="shared" si="42"/>
        <v>#DIV/0!</v>
      </c>
      <c r="M43" s="4" t="e">
        <f t="shared" si="42"/>
        <v>#DIV/0!</v>
      </c>
      <c r="N43" s="344" t="e">
        <f t="shared" ref="N43:O43" si="45">N15/N$24</f>
        <v>#DIV/0!</v>
      </c>
      <c r="O43" s="4" t="e">
        <f t="shared" si="45"/>
        <v>#DIV/0!</v>
      </c>
      <c r="P43" s="4" t="e">
        <f t="shared" ref="P43:S43" si="46">P15/P$24</f>
        <v>#DIV/0!</v>
      </c>
      <c r="Q43" s="4" t="e">
        <f t="shared" si="46"/>
        <v>#DIV/0!</v>
      </c>
      <c r="R43" s="344" t="e">
        <f t="shared" si="46"/>
        <v>#DIV/0!</v>
      </c>
      <c r="S43" s="4" t="e">
        <f t="shared" si="46"/>
        <v>#DIV/0!</v>
      </c>
      <c r="T43" s="4" t="e">
        <f t="shared" ref="T43:U43" si="47">T15/T$24</f>
        <v>#DIV/0!</v>
      </c>
      <c r="U43" s="4" t="e">
        <f t="shared" si="47"/>
        <v>#DIV/0!</v>
      </c>
      <c r="V43" s="344"/>
    </row>
    <row r="44" spans="2:22">
      <c r="B44" t="s">
        <v>250</v>
      </c>
      <c r="C44" s="4">
        <f t="shared" si="38"/>
        <v>2.9974029847192912E-2</v>
      </c>
      <c r="D44" s="4">
        <f t="shared" si="38"/>
        <v>2.717945555311576E-2</v>
      </c>
      <c r="E44" s="4">
        <f t="shared" si="38"/>
        <v>2.7189227316391725E-2</v>
      </c>
      <c r="F44" s="344">
        <f t="shared" si="38"/>
        <v>2.4641034684675333E-2</v>
      </c>
      <c r="G44" s="4">
        <f t="shared" si="38"/>
        <v>2.7768718469091187E-2</v>
      </c>
      <c r="H44" s="4">
        <f t="shared" si="38"/>
        <v>2.9623501941310998E-2</v>
      </c>
      <c r="I44" s="4">
        <f t="shared" si="38"/>
        <v>3.7931501265227638E-2</v>
      </c>
      <c r="J44" s="344">
        <f t="shared" si="38"/>
        <v>4.0283781232768934E-2</v>
      </c>
      <c r="K44" s="4" t="e">
        <f t="shared" si="42"/>
        <v>#DIV/0!</v>
      </c>
      <c r="L44" s="4" t="e">
        <f t="shared" si="42"/>
        <v>#DIV/0!</v>
      </c>
      <c r="M44" s="4" t="e">
        <f t="shared" si="42"/>
        <v>#DIV/0!</v>
      </c>
      <c r="N44" s="344" t="e">
        <f t="shared" ref="N44:O44" si="48">N16/N$24</f>
        <v>#DIV/0!</v>
      </c>
      <c r="O44" s="4" t="e">
        <f t="shared" si="48"/>
        <v>#DIV/0!</v>
      </c>
      <c r="P44" s="4" t="e">
        <f t="shared" ref="P44:S44" si="49">P16/P$24</f>
        <v>#DIV/0!</v>
      </c>
      <c r="Q44" s="4" t="e">
        <f t="shared" si="49"/>
        <v>#DIV/0!</v>
      </c>
      <c r="R44" s="344" t="e">
        <f t="shared" si="49"/>
        <v>#DIV/0!</v>
      </c>
      <c r="S44" s="4" t="e">
        <f t="shared" si="49"/>
        <v>#DIV/0!</v>
      </c>
      <c r="T44" s="4" t="e">
        <f t="shared" ref="T44:U44" si="50">T16/T$24</f>
        <v>#DIV/0!</v>
      </c>
      <c r="U44" s="4" t="e">
        <f t="shared" si="50"/>
        <v>#DIV/0!</v>
      </c>
      <c r="V44" s="344"/>
    </row>
    <row r="45" spans="2:22">
      <c r="B45" t="str">
        <f t="shared" ref="B45:B52" si="51">B17</f>
        <v>Innolight</v>
      </c>
      <c r="C45" s="4">
        <f t="shared" si="38"/>
        <v>3.5105829451404606E-2</v>
      </c>
      <c r="D45" s="4">
        <f t="shared" si="38"/>
        <v>3.4726692143249874E-2</v>
      </c>
      <c r="E45" s="13">
        <f t="shared" si="38"/>
        <v>4.6991613071498788E-2</v>
      </c>
      <c r="F45" s="476">
        <f t="shared" si="38"/>
        <v>4.6366220012960049E-2</v>
      </c>
      <c r="G45" s="4">
        <f t="shared" si="38"/>
        <v>5.043442103001318E-2</v>
      </c>
      <c r="H45" s="4">
        <f t="shared" si="38"/>
        <v>8.3663268312432426E-2</v>
      </c>
      <c r="I45" s="4">
        <f t="shared" si="38"/>
        <v>9.0087315504915638E-2</v>
      </c>
      <c r="J45" s="476">
        <f t="shared" si="38"/>
        <v>8.9303804178668469E-2</v>
      </c>
      <c r="K45" s="4" t="e">
        <f t="shared" si="42"/>
        <v>#DIV/0!</v>
      </c>
      <c r="L45" s="4" t="e">
        <f t="shared" si="42"/>
        <v>#DIV/0!</v>
      </c>
      <c r="M45" s="4" t="e">
        <f t="shared" si="42"/>
        <v>#DIV/0!</v>
      </c>
      <c r="N45" s="476" t="e">
        <f t="shared" ref="N45:O45" si="52">N17/N$24</f>
        <v>#DIV/0!</v>
      </c>
      <c r="O45" s="4" t="e">
        <f t="shared" si="52"/>
        <v>#DIV/0!</v>
      </c>
      <c r="P45" s="4" t="e">
        <f t="shared" ref="P45:S45" si="53">P17/P$24</f>
        <v>#DIV/0!</v>
      </c>
      <c r="Q45" s="4" t="e">
        <f t="shared" si="53"/>
        <v>#DIV/0!</v>
      </c>
      <c r="R45" s="476" t="e">
        <f t="shared" si="53"/>
        <v>#DIV/0!</v>
      </c>
      <c r="S45" s="4" t="e">
        <f t="shared" si="53"/>
        <v>#DIV/0!</v>
      </c>
      <c r="T45" s="4" t="e">
        <f t="shared" ref="T45:U45" si="54">T17/T$24</f>
        <v>#DIV/0!</v>
      </c>
      <c r="U45" s="4" t="e">
        <f t="shared" si="54"/>
        <v>#DIV/0!</v>
      </c>
      <c r="V45" s="476"/>
    </row>
    <row r="46" spans="2:22">
      <c r="B46" t="str">
        <f t="shared" si="51"/>
        <v>Lumentum (optical comm)</v>
      </c>
      <c r="C46" s="4">
        <f t="shared" si="38"/>
        <v>0.12587035577849068</v>
      </c>
      <c r="D46" s="4">
        <f t="shared" si="38"/>
        <v>0.11645017432036457</v>
      </c>
      <c r="E46" s="4">
        <f t="shared" si="38"/>
        <v>0.11657124015350211</v>
      </c>
      <c r="F46" s="344">
        <f t="shared" si="38"/>
        <v>0.11752721008632655</v>
      </c>
      <c r="G46" s="4">
        <f t="shared" si="38"/>
        <v>0.11121304474067191</v>
      </c>
      <c r="H46" s="4">
        <f t="shared" si="38"/>
        <v>0.10214574196576717</v>
      </c>
      <c r="I46" s="4">
        <f t="shared" si="38"/>
        <v>0.1095272099033448</v>
      </c>
      <c r="J46" s="344">
        <f t="shared" si="38"/>
        <v>0.1747733689387963</v>
      </c>
      <c r="K46" s="4" t="e">
        <f t="shared" si="42"/>
        <v>#DIV/0!</v>
      </c>
      <c r="L46" s="4" t="e">
        <f t="shared" si="42"/>
        <v>#DIV/0!</v>
      </c>
      <c r="M46" s="4" t="e">
        <f t="shared" si="42"/>
        <v>#DIV/0!</v>
      </c>
      <c r="N46" s="344" t="e">
        <f t="shared" ref="N46:O46" si="55">N18/N$24</f>
        <v>#DIV/0!</v>
      </c>
      <c r="O46" s="4" t="e">
        <f t="shared" si="55"/>
        <v>#DIV/0!</v>
      </c>
      <c r="P46" s="4" t="e">
        <f t="shared" ref="P46:S46" si="56">P18/P$24</f>
        <v>#DIV/0!</v>
      </c>
      <c r="Q46" s="4" t="e">
        <f t="shared" si="56"/>
        <v>#DIV/0!</v>
      </c>
      <c r="R46" s="344" t="e">
        <f t="shared" si="56"/>
        <v>#DIV/0!</v>
      </c>
      <c r="S46" s="4" t="e">
        <f t="shared" si="56"/>
        <v>#DIV/0!</v>
      </c>
      <c r="T46" s="4" t="e">
        <f t="shared" ref="T46:U46" si="57">T18/T$24</f>
        <v>#DIV/0!</v>
      </c>
      <c r="U46" s="4" t="e">
        <f t="shared" si="57"/>
        <v>#DIV/0!</v>
      </c>
      <c r="V46" s="344"/>
    </row>
    <row r="47" spans="2:22">
      <c r="B47" t="str">
        <f t="shared" si="51"/>
        <v>NeoPhotonics</v>
      </c>
      <c r="C47" s="4">
        <f t="shared" si="38"/>
        <v>6.3254321793349028E-2</v>
      </c>
      <c r="D47" s="4">
        <f t="shared" si="38"/>
        <v>5.7356919856601039E-2</v>
      </c>
      <c r="E47" s="4">
        <f t="shared" si="38"/>
        <v>5.5161745798702554E-2</v>
      </c>
      <c r="F47" s="344">
        <f t="shared" si="38"/>
        <v>5.4449315052652554E-2</v>
      </c>
      <c r="G47" s="4">
        <f t="shared" si="38"/>
        <v>3.6899469263795358E-2</v>
      </c>
      <c r="H47" s="4">
        <f t="shared" si="38"/>
        <v>3.9917768541225931E-2</v>
      </c>
      <c r="I47" s="4">
        <f t="shared" si="38"/>
        <v>3.7468420853947977E-2</v>
      </c>
      <c r="J47" s="344">
        <f t="shared" si="38"/>
        <v>3.7323165985541341E-2</v>
      </c>
      <c r="K47" s="4" t="e">
        <f t="shared" si="42"/>
        <v>#DIV/0!</v>
      </c>
      <c r="L47" s="4" t="e">
        <f t="shared" si="42"/>
        <v>#DIV/0!</v>
      </c>
      <c r="M47" s="4" t="e">
        <f t="shared" si="42"/>
        <v>#DIV/0!</v>
      </c>
      <c r="N47" s="344" t="e">
        <f t="shared" ref="N47:O47" si="58">N19/N$24</f>
        <v>#DIV/0!</v>
      </c>
      <c r="O47" s="4" t="e">
        <f t="shared" si="58"/>
        <v>#DIV/0!</v>
      </c>
      <c r="P47" s="4" t="e">
        <f t="shared" ref="P47:S47" si="59">P19/P$24</f>
        <v>#DIV/0!</v>
      </c>
      <c r="Q47" s="4" t="e">
        <f t="shared" si="59"/>
        <v>#DIV/0!</v>
      </c>
      <c r="R47" s="344" t="e">
        <f t="shared" si="59"/>
        <v>#DIV/0!</v>
      </c>
      <c r="S47" s="4" t="e">
        <f t="shared" si="59"/>
        <v>#DIV/0!</v>
      </c>
      <c r="T47" s="4" t="e">
        <f t="shared" ref="T47:U47" si="60">T19/T$24</f>
        <v>#DIV/0!</v>
      </c>
      <c r="U47" s="4" t="e">
        <f t="shared" si="60"/>
        <v>#DIV/0!</v>
      </c>
      <c r="V47" s="344"/>
    </row>
    <row r="48" spans="2:22">
      <c r="B48" t="str">
        <f t="shared" si="51"/>
        <v>Oclaro (w/Opnext)</v>
      </c>
      <c r="C48" s="4">
        <f t="shared" si="38"/>
        <v>6.4530897409763741E-2</v>
      </c>
      <c r="D48" s="4">
        <f t="shared" si="38"/>
        <v>7.2454349265878917E-2</v>
      </c>
      <c r="E48" s="13">
        <f t="shared" si="38"/>
        <v>7.2352132253221749E-2</v>
      </c>
      <c r="F48" s="476">
        <f t="shared" si="38"/>
        <v>7.6367891786051856E-2</v>
      </c>
      <c r="G48" s="4">
        <f t="shared" si="38"/>
        <v>8.3371185784307494E-2</v>
      </c>
      <c r="H48" s="4">
        <f t="shared" si="38"/>
        <v>8.1475993323872106E-2</v>
      </c>
      <c r="I48" s="4">
        <f t="shared" si="38"/>
        <v>8.1973135192595692E-2</v>
      </c>
      <c r="J48" s="476">
        <f t="shared" si="38"/>
        <v>6.7625791061058552E-2</v>
      </c>
      <c r="K48" s="4" t="e">
        <f t="shared" si="42"/>
        <v>#DIV/0!</v>
      </c>
      <c r="L48" s="4" t="e">
        <f t="shared" si="42"/>
        <v>#DIV/0!</v>
      </c>
      <c r="M48" s="4" t="e">
        <f t="shared" si="42"/>
        <v>#DIV/0!</v>
      </c>
      <c r="N48" s="476" t="e">
        <f t="shared" ref="N48" si="61">N20/N$24</f>
        <v>#DIV/0!</v>
      </c>
      <c r="O48" s="513"/>
      <c r="P48" s="513"/>
      <c r="Q48" s="513"/>
      <c r="R48" s="590"/>
      <c r="S48" s="513"/>
      <c r="T48" s="513"/>
      <c r="U48" s="513"/>
      <c r="V48" s="924"/>
    </row>
    <row r="49" spans="2:38">
      <c r="B49" t="str">
        <f t="shared" si="51"/>
        <v>OE Solutions</v>
      </c>
      <c r="C49" s="4">
        <f t="shared" si="38"/>
        <v>8.6857399078386389E-3</v>
      </c>
      <c r="D49" s="4">
        <f t="shared" si="38"/>
        <v>7.729434078138502E-3</v>
      </c>
      <c r="E49" s="4">
        <f t="shared" si="38"/>
        <v>9.0507293052790802E-3</v>
      </c>
      <c r="F49" s="344">
        <f t="shared" si="38"/>
        <v>1.2326018015188735E-2</v>
      </c>
      <c r="G49" s="4">
        <f t="shared" si="38"/>
        <v>1.0419231214677872E-2</v>
      </c>
      <c r="H49" s="4">
        <f t="shared" si="38"/>
        <v>9.5005372108100689E-3</v>
      </c>
      <c r="I49" s="4">
        <f t="shared" si="38"/>
        <v>7.7764117607843969E-3</v>
      </c>
      <c r="J49" s="344">
        <f t="shared" si="38"/>
        <v>7.3937968544237793E-3</v>
      </c>
      <c r="K49" s="4" t="e">
        <f t="shared" si="42"/>
        <v>#DIV/0!</v>
      </c>
      <c r="L49" s="4" t="e">
        <f t="shared" si="42"/>
        <v>#DIV/0!</v>
      </c>
      <c r="M49" s="4" t="e">
        <f t="shared" si="42"/>
        <v>#DIV/0!</v>
      </c>
      <c r="N49" s="344" t="e">
        <f t="shared" ref="N49:O50" si="62">N21/N$24</f>
        <v>#DIV/0!</v>
      </c>
      <c r="O49" s="4" t="e">
        <f t="shared" si="62"/>
        <v>#DIV/0!</v>
      </c>
      <c r="P49" s="4" t="e">
        <f t="shared" ref="P49:S50" si="63">P21/P$24</f>
        <v>#DIV/0!</v>
      </c>
      <c r="Q49" s="4" t="e">
        <f t="shared" si="63"/>
        <v>#DIV/0!</v>
      </c>
      <c r="R49" s="344" t="e">
        <f t="shared" si="63"/>
        <v>#DIV/0!</v>
      </c>
      <c r="S49" s="4" t="e">
        <f t="shared" si="63"/>
        <v>#DIV/0!</v>
      </c>
      <c r="T49" s="4" t="e">
        <f t="shared" ref="T49:U49" si="64">T21/T$24</f>
        <v>#DIV/0!</v>
      </c>
      <c r="U49" s="4" t="e">
        <f t="shared" si="64"/>
        <v>#DIV/0!</v>
      </c>
      <c r="V49" s="344"/>
    </row>
    <row r="50" spans="2:38">
      <c r="B50" t="str">
        <f t="shared" si="51"/>
        <v>O-Net</v>
      </c>
      <c r="C50" s="4">
        <f t="shared" si="38"/>
        <v>3.0637814793953111E-2</v>
      </c>
      <c r="D50" s="4">
        <f t="shared" si="38"/>
        <v>2.7781353714599898E-2</v>
      </c>
      <c r="E50" s="4">
        <f t="shared" si="38"/>
        <v>2.7767771360431102E-2</v>
      </c>
      <c r="F50" s="344">
        <f t="shared" si="38"/>
        <v>2.8707002885066345E-2</v>
      </c>
      <c r="G50" s="4">
        <f t="shared" si="38"/>
        <v>2.8305032210721684E-2</v>
      </c>
      <c r="H50" s="4">
        <f t="shared" si="38"/>
        <v>2.2419568632743331E-2</v>
      </c>
      <c r="I50" s="4">
        <f t="shared" si="38"/>
        <v>3.6087608842612404E-2</v>
      </c>
      <c r="J50" s="344">
        <f t="shared" si="38"/>
        <v>3.8469200956652447E-2</v>
      </c>
      <c r="K50" s="4" t="e">
        <f t="shared" si="42"/>
        <v>#DIV/0!</v>
      </c>
      <c r="L50" s="4" t="e">
        <f t="shared" si="42"/>
        <v>#DIV/0!</v>
      </c>
      <c r="M50" s="4" t="e">
        <f t="shared" si="42"/>
        <v>#DIV/0!</v>
      </c>
      <c r="N50" s="344" t="e">
        <f t="shared" si="62"/>
        <v>#DIV/0!</v>
      </c>
      <c r="O50" s="4" t="e">
        <f t="shared" si="62"/>
        <v>#DIV/0!</v>
      </c>
      <c r="P50" s="4" t="e">
        <f t="shared" si="63"/>
        <v>#DIV/0!</v>
      </c>
      <c r="Q50" s="4" t="e">
        <f t="shared" si="63"/>
        <v>#DIV/0!</v>
      </c>
      <c r="R50" s="344" t="e">
        <f t="shared" si="63"/>
        <v>#DIV/0!</v>
      </c>
      <c r="S50" s="4" t="e">
        <f t="shared" si="63"/>
        <v>#DIV/0!</v>
      </c>
      <c r="T50" s="4" t="e">
        <f t="shared" ref="T50:U50" si="65">T22/T$24</f>
        <v>#DIV/0!</v>
      </c>
      <c r="U50" s="4" t="e">
        <f t="shared" si="65"/>
        <v>#DIV/0!</v>
      </c>
      <c r="V50" s="344"/>
    </row>
    <row r="51" spans="2:38">
      <c r="B51" t="str">
        <f t="shared" si="51"/>
        <v>Sumitomo</v>
      </c>
      <c r="C51" s="4">
        <f t="shared" si="38"/>
        <v>9.1927733733399561E-2</v>
      </c>
      <c r="D51" s="4">
        <f t="shared" si="38"/>
        <v>8.5838546471984856E-2</v>
      </c>
      <c r="E51" s="4">
        <f t="shared" si="38"/>
        <v>9.2801823554732848E-2</v>
      </c>
      <c r="F51" s="344">
        <f t="shared" si="38"/>
        <v>8.7277590612630684E-2</v>
      </c>
      <c r="G51" s="4">
        <f t="shared" si="38"/>
        <v>8.8877801141666074E-2</v>
      </c>
      <c r="H51" s="4">
        <f t="shared" si="38"/>
        <v>8.9678274530973323E-2</v>
      </c>
      <c r="I51" s="4">
        <f t="shared" si="38"/>
        <v>7.3670072622351077E-2</v>
      </c>
      <c r="J51" s="344">
        <f t="shared" si="38"/>
        <v>6.9556018551624063E-2</v>
      </c>
      <c r="K51" s="4" t="e">
        <f t="shared" si="42"/>
        <v>#DIV/0!</v>
      </c>
      <c r="L51" s="4" t="e">
        <f t="shared" si="42"/>
        <v>#DIV/0!</v>
      </c>
      <c r="M51" s="4" t="e">
        <f t="shared" si="42"/>
        <v>#DIV/0!</v>
      </c>
      <c r="N51" s="344" t="e">
        <f t="shared" ref="N51:O51" si="66">N23/N$24</f>
        <v>#DIV/0!</v>
      </c>
      <c r="O51" s="4" t="e">
        <f t="shared" si="66"/>
        <v>#DIV/0!</v>
      </c>
      <c r="P51" s="4" t="e">
        <f t="shared" ref="P51:S51" si="67">P23/P$24</f>
        <v>#DIV/0!</v>
      </c>
      <c r="Q51" s="4" t="e">
        <f t="shared" si="67"/>
        <v>#DIV/0!</v>
      </c>
      <c r="R51" s="344" t="e">
        <f t="shared" si="67"/>
        <v>#DIV/0!</v>
      </c>
      <c r="S51" s="4" t="e">
        <f t="shared" si="67"/>
        <v>#DIV/0!</v>
      </c>
      <c r="T51" s="4" t="e">
        <f t="shared" ref="T51:U51" si="68">T23/T$24</f>
        <v>#DIV/0!</v>
      </c>
      <c r="U51" s="4" t="e">
        <f t="shared" si="68"/>
        <v>#DIV/0!</v>
      </c>
      <c r="V51" s="344"/>
      <c r="AH51" s="35"/>
      <c r="AI51" s="35"/>
      <c r="AJ51" s="35"/>
      <c r="AK51" s="35"/>
      <c r="AL51" s="35"/>
    </row>
    <row r="52" spans="2:38">
      <c r="B52" t="str">
        <f t="shared" si="51"/>
        <v>Total</v>
      </c>
      <c r="C52" s="4">
        <f t="shared" ref="C52:H52" si="69">SUM(C36:C51)</f>
        <v>0.99999999999999989</v>
      </c>
      <c r="D52" s="4">
        <f t="shared" si="69"/>
        <v>0.99999999999999989</v>
      </c>
      <c r="E52" s="4">
        <f t="shared" si="69"/>
        <v>1</v>
      </c>
      <c r="F52" s="344">
        <f t="shared" si="69"/>
        <v>1</v>
      </c>
      <c r="G52" s="4">
        <f t="shared" si="69"/>
        <v>1</v>
      </c>
      <c r="H52" s="4">
        <f t="shared" si="69"/>
        <v>1.0000000000000002</v>
      </c>
      <c r="I52" s="4">
        <f>I24/I$24</f>
        <v>1</v>
      </c>
      <c r="J52" s="344">
        <f>J24/J$24</f>
        <v>1</v>
      </c>
      <c r="K52" s="4" t="e">
        <f t="shared" ref="K52:L52" si="70">SUM(K36:K51)</f>
        <v>#DIV/0!</v>
      </c>
      <c r="L52" s="4" t="e">
        <f t="shared" si="70"/>
        <v>#DIV/0!</v>
      </c>
      <c r="M52" s="4" t="e">
        <f>M24/M$24</f>
        <v>#DIV/0!</v>
      </c>
      <c r="N52" s="344" t="e">
        <f>N24/N$24</f>
        <v>#DIV/0!</v>
      </c>
      <c r="O52" s="4" t="e">
        <f t="shared" ref="O52:P52" si="71">SUM(O36:O51)</f>
        <v>#DIV/0!</v>
      </c>
      <c r="P52" s="4" t="e">
        <f t="shared" si="71"/>
        <v>#DIV/0!</v>
      </c>
      <c r="Q52" s="4" t="e">
        <f t="shared" ref="Q52:T52" si="72">SUM(Q36:Q51)</f>
        <v>#DIV/0!</v>
      </c>
      <c r="R52" s="344" t="e">
        <f t="shared" si="72"/>
        <v>#DIV/0!</v>
      </c>
      <c r="S52" s="4" t="e">
        <f t="shared" si="72"/>
        <v>#DIV/0!</v>
      </c>
      <c r="T52" s="4" t="e">
        <f t="shared" si="72"/>
        <v>#DIV/0!</v>
      </c>
      <c r="U52" s="4" t="e">
        <f t="shared" ref="U52" si="73">SUM(U36:U51)</f>
        <v>#DIV/0!</v>
      </c>
      <c r="V52" s="344"/>
      <c r="AH52" s="35"/>
      <c r="AI52" s="35"/>
      <c r="AJ52" s="35"/>
      <c r="AK52" s="35"/>
      <c r="AL52" s="35"/>
    </row>
    <row r="53" spans="2:38">
      <c r="C53" s="4"/>
      <c r="D53" s="4"/>
      <c r="E53" s="4"/>
      <c r="F53" s="344"/>
      <c r="G53" s="4"/>
      <c r="H53" s="4"/>
      <c r="I53" s="4"/>
      <c r="J53" s="344"/>
      <c r="K53" s="4"/>
      <c r="L53" s="4"/>
      <c r="M53" s="4"/>
      <c r="N53" s="344"/>
      <c r="O53" s="4"/>
      <c r="P53" s="4"/>
      <c r="Q53" s="4"/>
      <c r="R53" s="344"/>
      <c r="S53" s="4"/>
      <c r="T53" s="4"/>
      <c r="U53" s="4"/>
      <c r="V53" s="344"/>
      <c r="AH53" s="35"/>
      <c r="AI53" s="35"/>
      <c r="AJ53" s="35"/>
      <c r="AK53" s="35"/>
      <c r="AL53" s="35"/>
    </row>
    <row r="54" spans="2:38">
      <c r="B54" t="s">
        <v>207</v>
      </c>
      <c r="C54" s="4">
        <f t="shared" ref="C54:I54" si="74">C42+C46+C48+C47</f>
        <v>0.45714172823810872</v>
      </c>
      <c r="D54" s="4">
        <f t="shared" si="74"/>
        <v>0.44362481045698127</v>
      </c>
      <c r="E54" s="4">
        <f t="shared" si="74"/>
        <v>0.44161009178664684</v>
      </c>
      <c r="F54" s="344">
        <f t="shared" si="74"/>
        <v>0.43728056478532806</v>
      </c>
      <c r="G54" s="4">
        <f t="shared" si="74"/>
        <v>0.41548030435609634</v>
      </c>
      <c r="H54" s="13">
        <f t="shared" si="74"/>
        <v>0.41044215160334502</v>
      </c>
      <c r="I54" s="13">
        <f t="shared" si="74"/>
        <v>0.40398313230842936</v>
      </c>
      <c r="J54" s="344">
        <f t="shared" ref="J54:O54" si="75">J42+J46+J48+J47</f>
        <v>0.44105304566149373</v>
      </c>
      <c r="K54" s="4" t="e">
        <f t="shared" si="75"/>
        <v>#DIV/0!</v>
      </c>
      <c r="L54" s="4" t="e">
        <f t="shared" si="75"/>
        <v>#DIV/0!</v>
      </c>
      <c r="M54" s="4" t="e">
        <f t="shared" si="75"/>
        <v>#DIV/0!</v>
      </c>
      <c r="N54" s="344" t="e">
        <f t="shared" si="75"/>
        <v>#DIV/0!</v>
      </c>
      <c r="O54" s="4" t="e">
        <f t="shared" si="75"/>
        <v>#DIV/0!</v>
      </c>
      <c r="P54" s="4" t="e">
        <f t="shared" ref="P54:S54" si="76">P42+P46+P48+P47</f>
        <v>#DIV/0!</v>
      </c>
      <c r="Q54" s="4" t="e">
        <f t="shared" si="76"/>
        <v>#DIV/0!</v>
      </c>
      <c r="R54" s="344" t="e">
        <f t="shared" si="76"/>
        <v>#DIV/0!</v>
      </c>
      <c r="S54" s="4" t="e">
        <f t="shared" si="76"/>
        <v>#DIV/0!</v>
      </c>
      <c r="T54" s="4" t="e">
        <f t="shared" ref="T54:U54" si="77">T42+T46+T48+T47</f>
        <v>#DIV/0!</v>
      </c>
      <c r="U54" s="4" t="e">
        <f t="shared" si="77"/>
        <v>#DIV/0!</v>
      </c>
      <c r="V54" s="343"/>
      <c r="AH54" s="35"/>
      <c r="AI54" s="35"/>
      <c r="AJ54" s="35"/>
      <c r="AK54" s="35"/>
      <c r="AL54" s="35"/>
    </row>
    <row r="55" spans="2:38">
      <c r="C55" s="44">
        <f t="shared" ref="C55:M55" si="78">C54-0.64</f>
        <v>-0.18285827176189129</v>
      </c>
      <c r="D55" s="44">
        <f t="shared" si="78"/>
        <v>-0.19637518954301875</v>
      </c>
      <c r="E55" s="44">
        <f t="shared" si="78"/>
        <v>-0.19838990821335317</v>
      </c>
      <c r="F55" s="344">
        <f t="shared" si="78"/>
        <v>-0.20271943521467195</v>
      </c>
      <c r="G55" s="44">
        <f t="shared" si="78"/>
        <v>-0.22451969564390367</v>
      </c>
      <c r="H55" s="44">
        <f t="shared" si="78"/>
        <v>-0.229557848396655</v>
      </c>
      <c r="I55" s="44">
        <f t="shared" si="78"/>
        <v>-0.23601686769157065</v>
      </c>
      <c r="J55" s="350">
        <f t="shared" si="78"/>
        <v>-0.19894695433850629</v>
      </c>
      <c r="K55" s="44" t="e">
        <f t="shared" si="78"/>
        <v>#DIV/0!</v>
      </c>
      <c r="L55" s="44" t="e">
        <f t="shared" si="78"/>
        <v>#DIV/0!</v>
      </c>
      <c r="M55" s="44" t="e">
        <f t="shared" si="78"/>
        <v>#DIV/0!</v>
      </c>
      <c r="N55" s="344" t="e">
        <f t="shared" ref="N55:O55" si="79">N54-0.64</f>
        <v>#DIV/0!</v>
      </c>
      <c r="O55" s="44" t="e">
        <f t="shared" si="79"/>
        <v>#DIV/0!</v>
      </c>
      <c r="P55" s="44" t="e">
        <f t="shared" ref="P55:S55" si="80">P54-0.64</f>
        <v>#DIV/0!</v>
      </c>
      <c r="Q55" s="44" t="e">
        <f t="shared" si="80"/>
        <v>#DIV/0!</v>
      </c>
      <c r="R55" s="344" t="e">
        <f t="shared" si="80"/>
        <v>#DIV/0!</v>
      </c>
      <c r="S55" s="44" t="e">
        <f t="shared" si="80"/>
        <v>#DIV/0!</v>
      </c>
      <c r="T55" s="44" t="e">
        <f t="shared" ref="T55:U55" si="81">T54-0.64</f>
        <v>#DIV/0!</v>
      </c>
      <c r="U55" s="44" t="e">
        <f t="shared" si="81"/>
        <v>#DIV/0!</v>
      </c>
      <c r="V55" s="343"/>
      <c r="AH55" s="35"/>
      <c r="AI55" s="35"/>
      <c r="AJ55" s="35"/>
      <c r="AK55" s="35"/>
      <c r="AL55" s="35"/>
    </row>
    <row r="56" spans="2:38" ht="13.8">
      <c r="B56" s="47" t="s">
        <v>95</v>
      </c>
      <c r="C56" s="342" t="s">
        <v>61</v>
      </c>
      <c r="D56" s="42" t="s">
        <v>62</v>
      </c>
      <c r="E56" s="42" t="s">
        <v>63</v>
      </c>
      <c r="F56" s="345" t="s">
        <v>64</v>
      </c>
      <c r="G56" s="342" t="s">
        <v>65</v>
      </c>
      <c r="H56" s="42" t="s">
        <v>66</v>
      </c>
      <c r="I56" s="42" t="s">
        <v>67</v>
      </c>
      <c r="J56" s="345" t="s">
        <v>68</v>
      </c>
      <c r="K56" s="342" t="s">
        <v>65</v>
      </c>
      <c r="L56" s="42" t="s">
        <v>70</v>
      </c>
      <c r="M56" s="42" t="s">
        <v>71</v>
      </c>
      <c r="N56" s="345" t="s">
        <v>72</v>
      </c>
      <c r="O56" s="342" t="str">
        <f t="shared" ref="O56:R56" si="82">O35</f>
        <v>1Q 19</v>
      </c>
      <c r="P56" s="342" t="str">
        <f t="shared" ref="P56" si="83">P35</f>
        <v>2Q 19</v>
      </c>
      <c r="Q56" s="42" t="str">
        <f t="shared" si="82"/>
        <v>3Q 19</v>
      </c>
      <c r="R56" s="345" t="str">
        <f t="shared" si="82"/>
        <v>4Q 19</v>
      </c>
      <c r="S56" s="342" t="str">
        <f t="shared" ref="S56" si="84">S35</f>
        <v>1Q 20</v>
      </c>
      <c r="T56" s="342" t="str">
        <f t="shared" ref="T56:V56" si="85">T35</f>
        <v>2Q 20</v>
      </c>
      <c r="U56" s="42" t="str">
        <f t="shared" si="85"/>
        <v>3Q 20</v>
      </c>
      <c r="V56" s="345" t="str">
        <f t="shared" si="85"/>
        <v>4Q 20</v>
      </c>
      <c r="AH56" s="35"/>
      <c r="AI56" s="35"/>
      <c r="AJ56" s="35"/>
      <c r="AK56" s="35"/>
      <c r="AL56" s="35"/>
    </row>
    <row r="57" spans="2:38">
      <c r="B57" t="str">
        <f t="shared" ref="B57:B64" si="86">B8</f>
        <v>II-VI Photonic Solutions</v>
      </c>
      <c r="C57" s="4">
        <v>0.12743171859279429</v>
      </c>
      <c r="D57" s="4">
        <v>0.12593445807128964</v>
      </c>
      <c r="E57" s="4">
        <v>0.12166744175335557</v>
      </c>
      <c r="F57" s="344">
        <f t="shared" ref="F57:S60" si="87">SUM(C8:F8)/SUM(C$24:F$24)</f>
        <v>5.2396413199613863E-2</v>
      </c>
      <c r="G57" s="4">
        <f t="shared" si="87"/>
        <v>5.3557323711267216E-2</v>
      </c>
      <c r="H57" s="4">
        <f t="shared" si="87"/>
        <v>5.462657879794889E-2</v>
      </c>
      <c r="I57" s="4">
        <f t="shared" si="87"/>
        <v>5.7073425125608451E-2</v>
      </c>
      <c r="J57" s="344">
        <f t="shared" si="87"/>
        <v>5.7991689979746297E-2</v>
      </c>
      <c r="K57" s="4">
        <f t="shared" si="87"/>
        <v>5.8611091132667777E-2</v>
      </c>
      <c r="L57" s="4">
        <f t="shared" si="87"/>
        <v>5.7218050621850501E-2</v>
      </c>
      <c r="M57" s="4">
        <f t="shared" si="87"/>
        <v>5.3630817183385145E-2</v>
      </c>
      <c r="N57" s="344" t="e">
        <f>SUM(K8:P8)/SUM(K$24:P$24)</f>
        <v>#DIV/0!</v>
      </c>
      <c r="O57" s="4" t="e">
        <f t="shared" ref="O57:O60" si="88">SUM(L8:O8)/SUM(L$24:O$24)</f>
        <v>#DIV/0!</v>
      </c>
      <c r="P57" s="4" t="e">
        <f t="shared" ref="P57:P60" si="89">SUM(M8:P8)/SUM(M$24:P$24)</f>
        <v>#DIV/0!</v>
      </c>
      <c r="Q57" s="4" t="e">
        <f t="shared" ref="Q57:Q60" si="90">SUM(N8:Q8)/SUM(N$24:Q$24)</f>
        <v>#DIV/0!</v>
      </c>
      <c r="R57" s="344" t="e">
        <f>SUM(O8:T8)/SUM(O$24:T$24)</f>
        <v>#DIV/0!</v>
      </c>
      <c r="S57" s="4" t="e">
        <f t="shared" si="87"/>
        <v>#DIV/0!</v>
      </c>
      <c r="T57" s="4" t="e">
        <f t="shared" ref="T57:U60" si="91">SUM(Q8:T8)/SUM(Q$24:T$24)</f>
        <v>#DIV/0!</v>
      </c>
      <c r="U57" s="4" t="e">
        <f t="shared" si="91"/>
        <v>#DIV/0!</v>
      </c>
      <c r="V57" s="344"/>
      <c r="AH57" s="35"/>
      <c r="AI57" s="35"/>
      <c r="AJ57" s="35"/>
      <c r="AK57" s="35"/>
      <c r="AL57" s="35"/>
    </row>
    <row r="58" spans="2:38">
      <c r="B58" t="str">
        <f t="shared" si="86"/>
        <v>Acacia</v>
      </c>
      <c r="C58" s="4">
        <v>4.5000551208689475E-2</v>
      </c>
      <c r="D58" s="4">
        <v>5.0952130369365613E-2</v>
      </c>
      <c r="E58" s="4">
        <v>5.7268157326514808E-2</v>
      </c>
      <c r="F58" s="344">
        <f t="shared" si="87"/>
        <v>6.6538572620943232E-2</v>
      </c>
      <c r="G58" s="4">
        <f t="shared" si="87"/>
        <v>6.722165013425746E-2</v>
      </c>
      <c r="H58" s="4">
        <f t="shared" si="87"/>
        <v>6.1466844593236147E-2</v>
      </c>
      <c r="I58" s="4">
        <f t="shared" si="87"/>
        <v>5.7320348674476489E-2</v>
      </c>
      <c r="J58" s="344">
        <f t="shared" si="87"/>
        <v>4.9828871284448607E-2</v>
      </c>
      <c r="K58" s="4">
        <f t="shared" si="87"/>
        <v>4.6739926088456285E-2</v>
      </c>
      <c r="L58" s="4">
        <f t="shared" si="87"/>
        <v>4.8401165841259662E-2</v>
      </c>
      <c r="M58" s="4">
        <f t="shared" si="87"/>
        <v>4.2031029575395049E-2</v>
      </c>
      <c r="N58" s="344" t="e">
        <f>SUM(K9:P9)/SUM(K$24:P$24)</f>
        <v>#DIV/0!</v>
      </c>
      <c r="O58" s="4" t="e">
        <f t="shared" si="88"/>
        <v>#DIV/0!</v>
      </c>
      <c r="P58" s="4" t="e">
        <f t="shared" si="89"/>
        <v>#DIV/0!</v>
      </c>
      <c r="Q58" s="4" t="e">
        <f t="shared" si="90"/>
        <v>#DIV/0!</v>
      </c>
      <c r="R58" s="344" t="e">
        <f>SUM(O9:T9)/SUM(O$24:T$24)</f>
        <v>#DIV/0!</v>
      </c>
      <c r="S58" s="4" t="e">
        <f t="shared" si="87"/>
        <v>#DIV/0!</v>
      </c>
      <c r="T58" s="4" t="e">
        <f t="shared" si="91"/>
        <v>#DIV/0!</v>
      </c>
      <c r="U58" s="4" t="e">
        <f t="shared" si="91"/>
        <v>#DIV/0!</v>
      </c>
      <c r="V58" s="344"/>
      <c r="AH58" s="35"/>
      <c r="AI58" s="35"/>
      <c r="AJ58" s="35"/>
      <c r="AK58" s="35"/>
      <c r="AL58" s="35"/>
    </row>
    <row r="59" spans="2:38">
      <c r="B59" t="str">
        <f t="shared" si="86"/>
        <v>Accelink</v>
      </c>
      <c r="C59" s="4">
        <v>8.7215445452557383E-2</v>
      </c>
      <c r="D59" s="4">
        <v>8.6580007127827721E-2</v>
      </c>
      <c r="E59" s="4">
        <v>8.5324000110728521E-2</v>
      </c>
      <c r="F59" s="344">
        <f t="shared" si="87"/>
        <v>8.5107171917638308E-2</v>
      </c>
      <c r="G59" s="4">
        <f t="shared" si="87"/>
        <v>8.5307424332896231E-2</v>
      </c>
      <c r="H59" s="4">
        <f t="shared" si="87"/>
        <v>8.5614998649925292E-2</v>
      </c>
      <c r="I59" s="4">
        <f t="shared" si="87"/>
        <v>8.4102061633243463E-2</v>
      </c>
      <c r="J59" s="344">
        <f t="shared" si="87"/>
        <v>8.7247293004831139E-2</v>
      </c>
      <c r="K59" s="4">
        <f t="shared" si="87"/>
        <v>8.4747290012076454E-2</v>
      </c>
      <c r="L59" s="4">
        <f t="shared" si="87"/>
        <v>8.2493139252603556E-2</v>
      </c>
      <c r="M59" s="4">
        <f t="shared" si="87"/>
        <v>8.4935683322103175E-2</v>
      </c>
      <c r="N59" s="344" t="e">
        <f>SUM(K10:P10)/SUM(K$24:P$24)</f>
        <v>#DIV/0!</v>
      </c>
      <c r="O59" s="4" t="e">
        <f t="shared" si="88"/>
        <v>#DIV/0!</v>
      </c>
      <c r="P59" s="4" t="e">
        <f t="shared" si="89"/>
        <v>#DIV/0!</v>
      </c>
      <c r="Q59" s="4" t="e">
        <f t="shared" si="90"/>
        <v>#DIV/0!</v>
      </c>
      <c r="R59" s="344" t="e">
        <f>SUM(O10:T10)/SUM(O$24:T$24)</f>
        <v>#DIV/0!</v>
      </c>
      <c r="S59" s="4" t="e">
        <f t="shared" si="87"/>
        <v>#DIV/0!</v>
      </c>
      <c r="T59" s="4" t="e">
        <f t="shared" si="91"/>
        <v>#DIV/0!</v>
      </c>
      <c r="U59" s="4" t="e">
        <f t="shared" si="91"/>
        <v>#DIV/0!</v>
      </c>
      <c r="V59" s="344"/>
      <c r="AH59" s="35"/>
      <c r="AI59" s="45"/>
      <c r="AJ59" s="1716"/>
      <c r="AK59" s="35"/>
      <c r="AL59" s="35"/>
    </row>
    <row r="60" spans="2:38">
      <c r="B60" t="str">
        <f t="shared" si="86"/>
        <v>Applied Optoelectronics</v>
      </c>
      <c r="C60" s="4">
        <v>3.421853633879595E-2</v>
      </c>
      <c r="D60" s="4">
        <v>3.2856134627329933E-2</v>
      </c>
      <c r="E60" s="4">
        <v>3.2389762189910985E-2</v>
      </c>
      <c r="F60" s="344">
        <f t="shared" si="87"/>
        <v>3.6304422323218101E-2</v>
      </c>
      <c r="G60" s="4">
        <f t="shared" si="87"/>
        <v>4.0554891207395721E-2</v>
      </c>
      <c r="H60" s="4">
        <f t="shared" si="87"/>
        <v>4.8126211715182228E-2</v>
      </c>
      <c r="I60" s="4">
        <f t="shared" si="87"/>
        <v>5.0409741723833237E-2</v>
      </c>
      <c r="J60" s="344">
        <f t="shared" si="87"/>
        <v>4.9458386787232488E-2</v>
      </c>
      <c r="K60" s="4">
        <f t="shared" si="87"/>
        <v>4.944170386248456E-2</v>
      </c>
      <c r="L60" s="4">
        <f t="shared" si="87"/>
        <v>4.2625300457515773E-2</v>
      </c>
      <c r="M60" s="4">
        <f t="shared" si="87"/>
        <v>3.8757365666780279E-2</v>
      </c>
      <c r="N60" s="344" t="e">
        <f>SUM(K11:P11)/SUM(K$24:P$24)</f>
        <v>#DIV/0!</v>
      </c>
      <c r="O60" s="4" t="e">
        <f t="shared" si="88"/>
        <v>#DIV/0!</v>
      </c>
      <c r="P60" s="4" t="e">
        <f t="shared" si="89"/>
        <v>#DIV/0!</v>
      </c>
      <c r="Q60" s="4" t="e">
        <f t="shared" si="90"/>
        <v>#DIV/0!</v>
      </c>
      <c r="R60" s="344" t="e">
        <f>SUM(O11:T11)/SUM(O$24:T$24)</f>
        <v>#DIV/0!</v>
      </c>
      <c r="S60" s="4" t="e">
        <f t="shared" si="87"/>
        <v>#DIV/0!</v>
      </c>
      <c r="T60" s="4" t="e">
        <f t="shared" si="91"/>
        <v>#DIV/0!</v>
      </c>
      <c r="U60" s="4" t="e">
        <f t="shared" si="91"/>
        <v>#DIV/0!</v>
      </c>
      <c r="V60" s="344"/>
      <c r="AH60" s="35"/>
      <c r="AI60" s="45"/>
      <c r="AJ60" s="1716"/>
      <c r="AK60" s="35"/>
      <c r="AL60" s="35"/>
    </row>
    <row r="61" spans="2:38">
      <c r="B61" t="str">
        <f t="shared" si="86"/>
        <v>Coadna</v>
      </c>
      <c r="C61" s="4">
        <v>6.9119546664371933E-3</v>
      </c>
      <c r="D61" s="4">
        <v>6.9385017917092326E-3</v>
      </c>
      <c r="E61" s="4">
        <v>6.6121435796212815E-3</v>
      </c>
      <c r="F61" s="344">
        <f t="shared" ref="F61:F72" si="92">SUM(C12:F12)/SUM(C$24:F$24)</f>
        <v>6.4033873729602495E-3</v>
      </c>
      <c r="G61" s="4">
        <f t="shared" ref="G61:G72" si="93">SUM(D12:G12)/SUM(D$24:G$24)</f>
        <v>5.4231915835069294E-3</v>
      </c>
      <c r="H61" s="4">
        <f t="shared" ref="H61:H72" si="94">SUM(E12:H12)/SUM(E$24:H$24)</f>
        <v>4.6566463068948918E-3</v>
      </c>
      <c r="I61" s="4">
        <f t="shared" ref="I61:I72" si="95">SUM(F12:I12)/SUM(F$24:I$24)</f>
        <v>4.0084860227186363E-3</v>
      </c>
      <c r="J61" s="344">
        <f t="shared" ref="J61:J72" si="96">SUM(G12:J12)/SUM(G$24:J$24)</f>
        <v>3.6364899685418072E-3</v>
      </c>
      <c r="K61" s="4">
        <f t="shared" ref="K61:K72" si="97">SUM(H12:K12)/SUM(H$24:K$24)</f>
        <v>3.6479161689990046E-3</v>
      </c>
      <c r="L61" s="513"/>
      <c r="M61" s="513"/>
      <c r="N61" s="590"/>
      <c r="O61" s="513"/>
      <c r="P61" s="513"/>
      <c r="Q61" s="513"/>
      <c r="R61" s="590"/>
      <c r="S61" s="513"/>
      <c r="T61" s="513"/>
      <c r="U61" s="513"/>
      <c r="V61" s="590"/>
      <c r="AH61" s="35"/>
      <c r="AI61" s="45"/>
      <c r="AJ61" s="1716"/>
      <c r="AK61" s="35"/>
      <c r="AL61" s="35"/>
    </row>
    <row r="62" spans="2:38">
      <c r="B62" t="str">
        <f t="shared" si="86"/>
        <v>Eoptolink</v>
      </c>
      <c r="C62" s="4">
        <v>1.5648607468646991E-2</v>
      </c>
      <c r="D62" s="4">
        <v>1.5360719241439082E-2</v>
      </c>
      <c r="E62" s="4">
        <v>1.4436035612756908E-2</v>
      </c>
      <c r="F62" s="344">
        <f t="shared" si="92"/>
        <v>1.4949504136011565E-2</v>
      </c>
      <c r="G62" s="4">
        <f t="shared" si="93"/>
        <v>1.4934617444158537E-2</v>
      </c>
      <c r="H62" s="4">
        <f t="shared" si="94"/>
        <v>1.5437935892559677E-2</v>
      </c>
      <c r="I62" s="4">
        <f t="shared" si="95"/>
        <v>1.6568331926421792E-2</v>
      </c>
      <c r="J62" s="344">
        <f t="shared" si="96"/>
        <v>1.6818909564227713E-2</v>
      </c>
      <c r="K62" s="4">
        <f t="shared" si="97"/>
        <v>1.7647345064889946E-2</v>
      </c>
      <c r="L62" s="4">
        <f t="shared" ref="L62:U72" si="98">SUM(I13:L13)/SUM(I$24:L$24)</f>
        <v>1.6989175709500971E-2</v>
      </c>
      <c r="M62" s="4">
        <f t="shared" si="98"/>
        <v>1.5813677369977266E-2</v>
      </c>
      <c r="N62" s="344" t="e">
        <f t="shared" ref="N62:N72" si="99">SUM(K13:P13)/SUM(K$24:P$24)</f>
        <v>#DIV/0!</v>
      </c>
      <c r="O62" s="4" t="e">
        <f t="shared" ref="O62:O72" si="100">SUM(L13:O13)/SUM(L$24:O$24)</f>
        <v>#DIV/0!</v>
      </c>
      <c r="P62" s="4" t="e">
        <f t="shared" ref="P62:P68" si="101">SUM(M13:P13)/SUM(M$24:P$24)</f>
        <v>#DIV/0!</v>
      </c>
      <c r="Q62" s="4" t="e">
        <f t="shared" ref="Q62:Q68" si="102">SUM(N13:Q13)/SUM(N$24:Q$24)</f>
        <v>#DIV/0!</v>
      </c>
      <c r="R62" s="344" t="e">
        <f t="shared" ref="R62:R72" si="103">SUM(O13:T13)/SUM(O$24:T$24)</f>
        <v>#DIV/0!</v>
      </c>
      <c r="S62" s="4" t="e">
        <f t="shared" si="98"/>
        <v>#DIV/0!</v>
      </c>
      <c r="T62" s="4" t="e">
        <f t="shared" si="98"/>
        <v>#DIV/0!</v>
      </c>
      <c r="U62" s="4" t="e">
        <f t="shared" si="98"/>
        <v>#DIV/0!</v>
      </c>
      <c r="V62" s="344"/>
      <c r="AH62" s="35"/>
      <c r="AI62" s="35"/>
      <c r="AJ62" s="1717"/>
      <c r="AK62" s="35"/>
      <c r="AL62" s="35"/>
    </row>
    <row r="63" spans="2:38">
      <c r="B63" t="str">
        <f t="shared" si="86"/>
        <v>Finisar</v>
      </c>
      <c r="C63" s="4">
        <v>0.20573011415587605</v>
      </c>
      <c r="D63" s="4">
        <v>0.19642761464491518</v>
      </c>
      <c r="E63" s="4">
        <v>0.18954041492414753</v>
      </c>
      <c r="F63" s="344">
        <f t="shared" si="92"/>
        <v>0.19637518623989178</v>
      </c>
      <c r="G63" s="4">
        <f t="shared" si="93"/>
        <v>0.19172000749530974</v>
      </c>
      <c r="H63" s="4">
        <f t="shared" si="94"/>
        <v>0.18929734645259985</v>
      </c>
      <c r="I63" s="4">
        <f t="shared" si="95"/>
        <v>0.18376576097452918</v>
      </c>
      <c r="J63" s="344">
        <f t="shared" si="96"/>
        <v>0.17643742063913731</v>
      </c>
      <c r="K63" s="4">
        <f t="shared" si="97"/>
        <v>0.1738993838580363</v>
      </c>
      <c r="L63" s="4">
        <f t="shared" ref="L63:S68" si="104">SUM(I14:L14)/SUM(I$24:L$24)</f>
        <v>0.16789215976903671</v>
      </c>
      <c r="M63" s="4">
        <f t="shared" si="104"/>
        <v>0.16133071967609749</v>
      </c>
      <c r="N63" s="344" t="e">
        <f t="shared" si="99"/>
        <v>#DIV/0!</v>
      </c>
      <c r="O63" s="4" t="e">
        <f t="shared" si="100"/>
        <v>#DIV/0!</v>
      </c>
      <c r="P63" s="4" t="e">
        <f t="shared" si="101"/>
        <v>#DIV/0!</v>
      </c>
      <c r="Q63" s="513"/>
      <c r="R63" s="590"/>
      <c r="S63" s="513"/>
      <c r="T63" s="513"/>
      <c r="U63" s="513"/>
      <c r="V63" s="344"/>
      <c r="AH63" s="35"/>
      <c r="AI63" s="35"/>
      <c r="AJ63" s="35"/>
      <c r="AK63" s="35"/>
      <c r="AL63" s="35"/>
    </row>
    <row r="64" spans="2:38">
      <c r="B64" t="str">
        <f t="shared" si="86"/>
        <v>Hisense</v>
      </c>
      <c r="C64" s="4">
        <v>7.5776806597375124E-2</v>
      </c>
      <c r="D64" s="4">
        <v>8.3098107427218015E-2</v>
      </c>
      <c r="E64" s="4">
        <v>8.646531942044397E-2</v>
      </c>
      <c r="F64" s="344">
        <f t="shared" si="92"/>
        <v>9.8061936026486676E-2</v>
      </c>
      <c r="G64" s="4">
        <f t="shared" si="93"/>
        <v>0.10037621947081554</v>
      </c>
      <c r="H64" s="4">
        <f t="shared" si="94"/>
        <v>9.3118389159752707E-2</v>
      </c>
      <c r="I64" s="4">
        <f t="shared" si="95"/>
        <v>9.2518573973374305E-2</v>
      </c>
      <c r="J64" s="344">
        <f t="shared" si="96"/>
        <v>8.3844408008439633E-2</v>
      </c>
      <c r="K64" s="4">
        <f t="shared" si="97"/>
        <v>7.7955570307244981E-2</v>
      </c>
      <c r="L64" s="4">
        <f t="shared" si="104"/>
        <v>8.0080009038086569E-2</v>
      </c>
      <c r="M64" s="4">
        <f t="shared" si="104"/>
        <v>7.5228748085291383E-2</v>
      </c>
      <c r="N64" s="344" t="e">
        <f t="shared" si="99"/>
        <v>#DIV/0!</v>
      </c>
      <c r="O64" s="4" t="e">
        <f t="shared" si="100"/>
        <v>#DIV/0!</v>
      </c>
      <c r="P64" s="4" t="e">
        <f t="shared" si="101"/>
        <v>#DIV/0!</v>
      </c>
      <c r="Q64" s="4" t="e">
        <f t="shared" si="102"/>
        <v>#DIV/0!</v>
      </c>
      <c r="R64" s="344" t="e">
        <f t="shared" si="103"/>
        <v>#DIV/0!</v>
      </c>
      <c r="S64" s="4" t="e">
        <f t="shared" si="104"/>
        <v>#DIV/0!</v>
      </c>
      <c r="T64" s="4" t="e">
        <f t="shared" si="98"/>
        <v>#DIV/0!</v>
      </c>
      <c r="U64" s="4" t="e">
        <f t="shared" si="98"/>
        <v>#DIV/0!</v>
      </c>
      <c r="V64" s="344"/>
      <c r="AH64" s="35"/>
      <c r="AI64" s="35"/>
      <c r="AJ64" s="35"/>
      <c r="AK64" s="35"/>
      <c r="AL64" s="35"/>
    </row>
    <row r="65" spans="2:38">
      <c r="B65" t="s">
        <v>250</v>
      </c>
      <c r="C65" s="4">
        <v>2.7922100746110477E-2</v>
      </c>
      <c r="D65" s="4">
        <v>2.7422525767023941E-2</v>
      </c>
      <c r="E65" s="4">
        <v>2.6673918643494686E-2</v>
      </c>
      <c r="F65" s="344">
        <f t="shared" si="92"/>
        <v>2.7078904450284515E-2</v>
      </c>
      <c r="G65" s="4">
        <f t="shared" si="93"/>
        <v>2.6656242278461213E-2</v>
      </c>
      <c r="H65" s="4">
        <f t="shared" si="94"/>
        <v>2.7246549782897703E-2</v>
      </c>
      <c r="I65" s="4">
        <f t="shared" si="95"/>
        <v>2.9899101596569937E-2</v>
      </c>
      <c r="J65" s="344">
        <f t="shared" si="96"/>
        <v>3.4038540166145825E-2</v>
      </c>
      <c r="K65" s="4">
        <f t="shared" si="97"/>
        <v>3.6143666622817698E-2</v>
      </c>
      <c r="L65" s="4">
        <f t="shared" si="104"/>
        <v>3.9155840381398799E-2</v>
      </c>
      <c r="M65" s="4">
        <f t="shared" si="104"/>
        <v>4.0283781232768934E-2</v>
      </c>
      <c r="N65" s="344" t="e">
        <f t="shared" si="99"/>
        <v>#DIV/0!</v>
      </c>
      <c r="O65" s="4" t="e">
        <f t="shared" si="100"/>
        <v>#DIV/0!</v>
      </c>
      <c r="P65" s="4" t="e">
        <f t="shared" si="101"/>
        <v>#DIV/0!</v>
      </c>
      <c r="Q65" s="4" t="e">
        <f t="shared" si="102"/>
        <v>#DIV/0!</v>
      </c>
      <c r="R65" s="344" t="e">
        <f t="shared" si="103"/>
        <v>#DIV/0!</v>
      </c>
      <c r="S65" s="4" t="e">
        <f t="shared" si="104"/>
        <v>#DIV/0!</v>
      </c>
      <c r="T65" s="4" t="e">
        <f t="shared" si="98"/>
        <v>#DIV/0!</v>
      </c>
      <c r="U65" s="4" t="e">
        <f t="shared" si="98"/>
        <v>#DIV/0!</v>
      </c>
      <c r="V65" s="344"/>
      <c r="AH65" s="35"/>
      <c r="AI65" s="35"/>
      <c r="AJ65" s="35"/>
      <c r="AK65" s="35"/>
      <c r="AL65" s="35"/>
    </row>
    <row r="66" spans="2:38">
      <c r="B66" t="str">
        <f t="shared" ref="B66:B73" si="105">B17</f>
        <v>Innolight</v>
      </c>
      <c r="C66" s="4">
        <v>3.1107760307996318E-2</v>
      </c>
      <c r="D66" s="4">
        <v>3.1820816205338075E-2</v>
      </c>
      <c r="E66" s="4">
        <v>3.5674038775601262E-2</v>
      </c>
      <c r="F66" s="344">
        <f t="shared" si="92"/>
        <v>4.1274007740928563E-2</v>
      </c>
      <c r="G66" s="4">
        <f t="shared" si="93"/>
        <v>4.4906671770746406E-2</v>
      </c>
      <c r="H66" s="4">
        <f t="shared" si="94"/>
        <v>5.6453991230855198E-2</v>
      </c>
      <c r="I66" s="4">
        <f t="shared" si="95"/>
        <v>6.7064852182017687E-2</v>
      </c>
      <c r="J66" s="344">
        <f t="shared" si="96"/>
        <v>7.8391621966821895E-2</v>
      </c>
      <c r="K66" s="4">
        <f t="shared" si="97"/>
        <v>8.7778402993500093E-2</v>
      </c>
      <c r="L66" s="4">
        <f t="shared" si="104"/>
        <v>8.9679505389655315E-2</v>
      </c>
      <c r="M66" s="4">
        <f t="shared" si="104"/>
        <v>8.9303804178668469E-2</v>
      </c>
      <c r="N66" s="344" t="e">
        <f t="shared" si="99"/>
        <v>#DIV/0!</v>
      </c>
      <c r="O66" s="4" t="e">
        <f t="shared" si="100"/>
        <v>#DIV/0!</v>
      </c>
      <c r="P66" s="4" t="e">
        <f t="shared" si="101"/>
        <v>#DIV/0!</v>
      </c>
      <c r="Q66" s="4" t="e">
        <f t="shared" si="102"/>
        <v>#DIV/0!</v>
      </c>
      <c r="R66" s="344" t="e">
        <f t="shared" si="103"/>
        <v>#DIV/0!</v>
      </c>
      <c r="S66" s="4" t="e">
        <f t="shared" si="104"/>
        <v>#DIV/0!</v>
      </c>
      <c r="T66" s="4" t="e">
        <f t="shared" si="98"/>
        <v>#DIV/0!</v>
      </c>
      <c r="U66" s="4" t="e">
        <f t="shared" si="98"/>
        <v>#DIV/0!</v>
      </c>
      <c r="V66" s="344"/>
      <c r="AH66" s="35"/>
      <c r="AI66" s="35"/>
      <c r="AJ66" s="35"/>
      <c r="AK66" s="35"/>
      <c r="AL66" s="35"/>
    </row>
    <row r="67" spans="2:38">
      <c r="B67" t="str">
        <f t="shared" si="105"/>
        <v>Lumentum (optical comm)</v>
      </c>
      <c r="C67" s="4">
        <v>0.12034305807109152</v>
      </c>
      <c r="D67" s="4">
        <v>0.11589476217944183</v>
      </c>
      <c r="E67" s="4">
        <v>0.11360482586277783</v>
      </c>
      <c r="F67" s="344">
        <f t="shared" si="92"/>
        <v>0.11883851739774272</v>
      </c>
      <c r="G67" s="4">
        <f t="shared" si="93"/>
        <v>0.11542138965288164</v>
      </c>
      <c r="H67" s="4">
        <f t="shared" si="94"/>
        <v>0.11202038213715591</v>
      </c>
      <c r="I67" s="4">
        <f t="shared" si="95"/>
        <v>0.11029598773989252</v>
      </c>
      <c r="J67" s="344">
        <f t="shared" si="96"/>
        <v>0.12559476199271843</v>
      </c>
      <c r="K67" s="4">
        <f t="shared" si="97"/>
        <v>0.13042350114073598</v>
      </c>
      <c r="L67" s="4">
        <f t="shared" si="104"/>
        <v>0.14348720862344849</v>
      </c>
      <c r="M67" s="4">
        <f t="shared" si="104"/>
        <v>0.1747733689387963</v>
      </c>
      <c r="N67" s="344" t="e">
        <f t="shared" si="99"/>
        <v>#DIV/0!</v>
      </c>
      <c r="O67" s="4" t="e">
        <f t="shared" si="100"/>
        <v>#DIV/0!</v>
      </c>
      <c r="P67" s="4" t="e">
        <f t="shared" si="101"/>
        <v>#DIV/0!</v>
      </c>
      <c r="Q67" s="4" t="e">
        <f t="shared" si="102"/>
        <v>#DIV/0!</v>
      </c>
      <c r="R67" s="344" t="e">
        <f t="shared" si="103"/>
        <v>#DIV/0!</v>
      </c>
      <c r="S67" s="4" t="e">
        <f t="shared" si="104"/>
        <v>#DIV/0!</v>
      </c>
      <c r="T67" s="4" t="e">
        <f t="shared" si="98"/>
        <v>#DIV/0!</v>
      </c>
      <c r="U67" s="4" t="e">
        <f t="shared" si="98"/>
        <v>#DIV/0!</v>
      </c>
      <c r="V67" s="344"/>
      <c r="AH67" s="35"/>
      <c r="AI67" s="35"/>
      <c r="AJ67" s="35"/>
      <c r="AK67" s="35"/>
      <c r="AL67" s="35"/>
    </row>
    <row r="68" spans="2:38">
      <c r="B68" t="str">
        <f t="shared" si="105"/>
        <v>NeoPhotonics</v>
      </c>
      <c r="C68" s="4">
        <v>5.8176397811603595E-2</v>
      </c>
      <c r="D68" s="4">
        <v>5.6470529811291338E-2</v>
      </c>
      <c r="E68" s="4">
        <v>5.5294760102181949E-2</v>
      </c>
      <c r="F68" s="344">
        <f t="shared" si="92"/>
        <v>5.7254635358664145E-2</v>
      </c>
      <c r="G68" s="4">
        <f t="shared" si="93"/>
        <v>5.0779591436788056E-2</v>
      </c>
      <c r="H68" s="4">
        <f t="shared" si="94"/>
        <v>4.6703440606705178E-2</v>
      </c>
      <c r="I68" s="4">
        <f t="shared" si="95"/>
        <v>4.2362219655404036E-2</v>
      </c>
      <c r="J68" s="344">
        <f t="shared" si="96"/>
        <v>3.786612866955457E-2</v>
      </c>
      <c r="K68" s="4">
        <f t="shared" si="97"/>
        <v>3.8190689779579491E-2</v>
      </c>
      <c r="L68" s="4">
        <f t="shared" si="104"/>
        <v>3.7392817090935691E-2</v>
      </c>
      <c r="M68" s="4">
        <f t="shared" si="104"/>
        <v>3.7323165985541341E-2</v>
      </c>
      <c r="N68" s="344" t="e">
        <f t="shared" si="99"/>
        <v>#DIV/0!</v>
      </c>
      <c r="O68" s="4" t="e">
        <f t="shared" si="100"/>
        <v>#DIV/0!</v>
      </c>
      <c r="P68" s="4" t="e">
        <f t="shared" si="101"/>
        <v>#DIV/0!</v>
      </c>
      <c r="Q68" s="4" t="e">
        <f t="shared" si="102"/>
        <v>#DIV/0!</v>
      </c>
      <c r="R68" s="344" t="e">
        <f t="shared" si="103"/>
        <v>#DIV/0!</v>
      </c>
      <c r="S68" s="4" t="e">
        <f t="shared" si="104"/>
        <v>#DIV/0!</v>
      </c>
      <c r="T68" s="4" t="e">
        <f t="shared" si="98"/>
        <v>#DIV/0!</v>
      </c>
      <c r="U68" s="4" t="e">
        <f t="shared" si="98"/>
        <v>#DIV/0!</v>
      </c>
      <c r="V68" s="344"/>
      <c r="AI68" s="583"/>
    </row>
    <row r="69" spans="2:38">
      <c r="B69" t="str">
        <f t="shared" si="105"/>
        <v>Oclaro (w/Opnext)</v>
      </c>
      <c r="C69" s="4">
        <v>5.943520346301983E-2</v>
      </c>
      <c r="D69" s="4">
        <v>6.2106011586527635E-2</v>
      </c>
      <c r="E69" s="4">
        <v>6.4539715563608199E-2</v>
      </c>
      <c r="F69" s="344">
        <f t="shared" si="92"/>
        <v>7.1798259327463448E-2</v>
      </c>
      <c r="G69" s="4">
        <f t="shared" si="93"/>
        <v>7.6278776897610381E-2</v>
      </c>
      <c r="H69" s="4">
        <f t="shared" si="94"/>
        <v>7.8381896190054784E-2</v>
      </c>
      <c r="I69" s="4">
        <f t="shared" si="95"/>
        <v>8.0737755837935618E-2</v>
      </c>
      <c r="J69" s="344">
        <f t="shared" si="96"/>
        <v>7.8382954906307409E-2</v>
      </c>
      <c r="K69" s="4">
        <f t="shared" si="97"/>
        <v>7.6708129480538331E-2</v>
      </c>
      <c r="L69" s="4">
        <f t="shared" ref="L69:M72" si="106">SUM(I20:L20)/SUM(I$24:L$24)</f>
        <v>7.4505480459400586E-2</v>
      </c>
      <c r="M69" s="4">
        <f t="shared" si="106"/>
        <v>6.7625791061058552E-2</v>
      </c>
      <c r="N69" s="344" t="e">
        <f t="shared" si="99"/>
        <v>#DIV/0!</v>
      </c>
      <c r="O69" s="513"/>
      <c r="P69" s="513"/>
      <c r="Q69" s="513"/>
      <c r="R69" s="590"/>
      <c r="S69" s="513"/>
      <c r="T69" s="513"/>
      <c r="U69" s="513"/>
      <c r="V69" s="590"/>
    </row>
    <row r="70" spans="2:38">
      <c r="B70" t="str">
        <f t="shared" si="105"/>
        <v>OE Solutions</v>
      </c>
      <c r="C70" s="4">
        <v>2.620659736490763E-2</v>
      </c>
      <c r="D70" s="4">
        <v>2.6696493087790086E-2</v>
      </c>
      <c r="E70" s="4">
        <v>2.6567483308935429E-2</v>
      </c>
      <c r="F70" s="344">
        <f t="shared" si="92"/>
        <v>9.5727539769576066E-3</v>
      </c>
      <c r="G70" s="4">
        <f t="shared" si="93"/>
        <v>9.9741338988177542E-3</v>
      </c>
      <c r="H70" s="4">
        <f t="shared" si="94"/>
        <v>1.0367320944140132E-2</v>
      </c>
      <c r="I70" s="4">
        <f t="shared" si="95"/>
        <v>1.0048270679432553E-2</v>
      </c>
      <c r="J70" s="344">
        <f t="shared" si="96"/>
        <v>8.7466033163149434E-3</v>
      </c>
      <c r="K70" s="4">
        <f t="shared" si="97"/>
        <v>8.1850094766264259E-3</v>
      </c>
      <c r="L70" s="4">
        <f t="shared" si="106"/>
        <v>7.5772643792007674E-3</v>
      </c>
      <c r="M70" s="4">
        <f t="shared" si="106"/>
        <v>7.3937968544237793E-3</v>
      </c>
      <c r="N70" s="344" t="e">
        <f t="shared" si="99"/>
        <v>#DIV/0!</v>
      </c>
      <c r="O70" s="4" t="e">
        <f t="shared" si="100"/>
        <v>#DIV/0!</v>
      </c>
      <c r="P70" s="4" t="e">
        <f t="shared" ref="P70:P72" si="107">SUM(M21:P21)/SUM(M$24:P$24)</f>
        <v>#DIV/0!</v>
      </c>
      <c r="Q70" s="4" t="e">
        <f t="shared" ref="Q70:Q72" si="108">SUM(N21:Q21)/SUM(N$24:Q$24)</f>
        <v>#DIV/0!</v>
      </c>
      <c r="R70" s="344" t="e">
        <f t="shared" si="103"/>
        <v>#DIV/0!</v>
      </c>
      <c r="S70" s="4" t="e">
        <f t="shared" ref="S70:S72" si="109">SUM(P21:S21)/SUM(P$24:S$24)</f>
        <v>#DIV/0!</v>
      </c>
      <c r="T70" s="4" t="e">
        <f t="shared" si="98"/>
        <v>#DIV/0!</v>
      </c>
      <c r="U70" s="4" t="e">
        <f t="shared" si="98"/>
        <v>#DIV/0!</v>
      </c>
      <c r="V70" s="344"/>
    </row>
    <row r="71" spans="2:38">
      <c r="B71" t="str">
        <f t="shared" si="105"/>
        <v>O-Net</v>
      </c>
      <c r="C71" s="4">
        <v>2.620659736490763E-2</v>
      </c>
      <c r="D71" s="4">
        <v>2.6696493087790086E-2</v>
      </c>
      <c r="E71" s="4">
        <v>2.6567483308935429E-2</v>
      </c>
      <c r="F71" s="344">
        <f t="shared" si="92"/>
        <v>2.8660619455361299E-2</v>
      </c>
      <c r="G71" s="4">
        <f t="shared" si="93"/>
        <v>2.8159489751048945E-2</v>
      </c>
      <c r="H71" s="4">
        <f t="shared" si="94"/>
        <v>2.6874609893860129E-2</v>
      </c>
      <c r="I71" s="4">
        <f t="shared" si="95"/>
        <v>2.8932106362501649E-2</v>
      </c>
      <c r="J71" s="344">
        <f t="shared" si="96"/>
        <v>3.1532741524711326E-2</v>
      </c>
      <c r="K71" s="4">
        <f t="shared" si="97"/>
        <v>3.2616462338417682E-2</v>
      </c>
      <c r="L71" s="4">
        <f t="shared" si="106"/>
        <v>3.7327204649327449E-2</v>
      </c>
      <c r="M71" s="4">
        <f t="shared" si="106"/>
        <v>3.8469200956652447E-2</v>
      </c>
      <c r="N71" s="344" t="e">
        <f t="shared" si="99"/>
        <v>#DIV/0!</v>
      </c>
      <c r="O71" s="4" t="e">
        <f t="shared" si="100"/>
        <v>#DIV/0!</v>
      </c>
      <c r="P71" s="4" t="e">
        <f t="shared" si="107"/>
        <v>#DIV/0!</v>
      </c>
      <c r="Q71" s="4" t="e">
        <f t="shared" si="108"/>
        <v>#DIV/0!</v>
      </c>
      <c r="R71" s="344" t="e">
        <f t="shared" si="103"/>
        <v>#DIV/0!</v>
      </c>
      <c r="S71" s="4" t="e">
        <f t="shared" si="109"/>
        <v>#DIV/0!</v>
      </c>
      <c r="T71" s="4" t="e">
        <f t="shared" si="98"/>
        <v>#DIV/0!</v>
      </c>
      <c r="U71" s="4" t="e">
        <f t="shared" si="98"/>
        <v>#DIV/0!</v>
      </c>
      <c r="V71" s="344"/>
    </row>
    <row r="72" spans="2:38">
      <c r="B72" t="str">
        <f t="shared" si="105"/>
        <v>Sumitomo</v>
      </c>
      <c r="C72" s="4">
        <v>7.887514775409811E-2</v>
      </c>
      <c r="D72" s="4">
        <v>8.1441188061492767E-2</v>
      </c>
      <c r="E72" s="4">
        <v>8.3941982825921066E-2</v>
      </c>
      <c r="F72" s="344">
        <f t="shared" si="92"/>
        <v>8.938570845583399E-2</v>
      </c>
      <c r="G72" s="4">
        <f t="shared" si="93"/>
        <v>8.8728378934038246E-2</v>
      </c>
      <c r="H72" s="4">
        <f t="shared" si="94"/>
        <v>8.9606857646231206E-2</v>
      </c>
      <c r="I72" s="4">
        <f t="shared" si="95"/>
        <v>8.4892975892040368E-2</v>
      </c>
      <c r="J72" s="344">
        <f t="shared" si="96"/>
        <v>8.0183178220820703E-2</v>
      </c>
      <c r="K72" s="4">
        <f t="shared" si="97"/>
        <v>7.7263911672928953E-2</v>
      </c>
      <c r="L72" s="4">
        <f t="shared" si="106"/>
        <v>7.1528747017261987E-2</v>
      </c>
      <c r="M72" s="4">
        <f t="shared" si="106"/>
        <v>6.9556018551624063E-2</v>
      </c>
      <c r="N72" s="344" t="e">
        <f t="shared" si="99"/>
        <v>#DIV/0!</v>
      </c>
      <c r="O72" s="4" t="e">
        <f t="shared" si="100"/>
        <v>#DIV/0!</v>
      </c>
      <c r="P72" s="4" t="e">
        <f t="shared" si="107"/>
        <v>#DIV/0!</v>
      </c>
      <c r="Q72" s="4" t="e">
        <f t="shared" si="108"/>
        <v>#DIV/0!</v>
      </c>
      <c r="R72" s="344" t="e">
        <f t="shared" si="103"/>
        <v>#DIV/0!</v>
      </c>
      <c r="S72" s="4" t="e">
        <f t="shared" si="109"/>
        <v>#DIV/0!</v>
      </c>
      <c r="T72" s="4" t="e">
        <f t="shared" si="98"/>
        <v>#DIV/0!</v>
      </c>
      <c r="U72" s="4" t="e">
        <f t="shared" si="98"/>
        <v>#DIV/0!</v>
      </c>
      <c r="V72" s="344"/>
    </row>
    <row r="73" spans="2:38">
      <c r="B73" t="str">
        <f t="shared" si="105"/>
        <v>Total</v>
      </c>
      <c r="C73" s="4">
        <v>0.99999999999999989</v>
      </c>
      <c r="D73" s="4">
        <v>1</v>
      </c>
      <c r="E73" s="4">
        <v>1</v>
      </c>
      <c r="F73" s="344">
        <f t="shared" ref="F73:R73" si="110">SUM(F57:F72)</f>
        <v>1</v>
      </c>
      <c r="G73" s="4">
        <f t="shared" si="110"/>
        <v>1</v>
      </c>
      <c r="H73" s="4">
        <f t="shared" si="110"/>
        <v>0.99999999999999989</v>
      </c>
      <c r="I73" s="4">
        <f t="shared" si="110"/>
        <v>1</v>
      </c>
      <c r="J73" s="344">
        <f t="shared" si="110"/>
        <v>1.0000000000000002</v>
      </c>
      <c r="K73" s="4">
        <f t="shared" si="110"/>
        <v>0.99999999999999978</v>
      </c>
      <c r="L73" s="4">
        <f t="shared" si="110"/>
        <v>0.99635306868048279</v>
      </c>
      <c r="M73" s="4">
        <f t="shared" si="110"/>
        <v>0.9964569686385637</v>
      </c>
      <c r="N73" s="344" t="e">
        <f t="shared" si="110"/>
        <v>#DIV/0!</v>
      </c>
      <c r="O73" s="4" t="e">
        <f t="shared" si="110"/>
        <v>#DIV/0!</v>
      </c>
      <c r="P73" s="4" t="e">
        <f t="shared" si="110"/>
        <v>#DIV/0!</v>
      </c>
      <c r="Q73" s="4" t="e">
        <f t="shared" si="110"/>
        <v>#DIV/0!</v>
      </c>
      <c r="R73" s="344" t="e">
        <f t="shared" si="110"/>
        <v>#DIV/0!</v>
      </c>
      <c r="S73" s="4" t="e">
        <f t="shared" ref="S73:T73" si="111">SUM(S57:S72)</f>
        <v>#DIV/0!</v>
      </c>
      <c r="T73" s="4" t="e">
        <f t="shared" si="111"/>
        <v>#DIV/0!</v>
      </c>
      <c r="U73" s="4" t="e">
        <f t="shared" ref="U73" si="112">SUM(U57:U72)</f>
        <v>#DIV/0!</v>
      </c>
      <c r="V73" s="344"/>
    </row>
    <row r="74" spans="2:38">
      <c r="F74" s="4"/>
      <c r="G74" s="4"/>
      <c r="H74" s="4"/>
      <c r="I74" s="4"/>
      <c r="J74" s="4"/>
      <c r="K74" s="4"/>
      <c r="L74" s="4"/>
      <c r="M74" s="4"/>
      <c r="N74" s="4"/>
      <c r="O74" s="4"/>
      <c r="P74" s="4"/>
      <c r="Q74" s="4"/>
      <c r="R74" s="4"/>
      <c r="S74" s="4"/>
      <c r="T74" s="4"/>
      <c r="U74" s="4"/>
      <c r="V74" s="4"/>
    </row>
    <row r="78" spans="2:38" ht="15" customHeight="1"/>
    <row r="79" spans="2:38" ht="18.75" customHeight="1"/>
    <row r="80" spans="2:38" ht="18.75" customHeight="1"/>
    <row r="81" ht="18" customHeight="1"/>
  </sheetData>
  <sortState xmlns:xlrd2="http://schemas.microsoft.com/office/spreadsheetml/2017/richdata2" ref="AH57:AI71">
    <sortCondition descending="1" ref="AI52:AI66"/>
  </sortState>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A1:AK96"/>
  <sheetViews>
    <sheetView showGridLines="0" zoomScale="80" zoomScaleNormal="80" zoomScalePageLayoutView="80" workbookViewId="0">
      <pane xSplit="2" ySplit="7" topLeftCell="K8" activePane="bottomRight" state="frozen"/>
      <selection activeCell="L25" sqref="L25"/>
      <selection pane="topRight" activeCell="L25" sqref="L25"/>
      <selection pane="bottomLeft" activeCell="L25" sqref="L25"/>
      <selection pane="bottomRight"/>
    </sheetView>
  </sheetViews>
  <sheetFormatPr defaultColWidth="8.77734375" defaultRowHeight="13.2" outlineLevelCol="1"/>
  <cols>
    <col min="1" max="1" width="4.44140625" customWidth="1"/>
    <col min="2" max="2" width="20" customWidth="1"/>
    <col min="3" max="5" width="8.77734375" hidden="1" customWidth="1" outlineLevel="1"/>
    <col min="6" max="10" width="10.33203125" hidden="1" customWidth="1" outlineLevel="1"/>
    <col min="11" max="11" width="10.33203125" customWidth="1" collapsed="1"/>
    <col min="12" max="22" width="10.33203125" customWidth="1"/>
    <col min="24" max="24" width="10.21875" bestFit="1" customWidth="1"/>
    <col min="25" max="25" width="10.21875" customWidth="1"/>
  </cols>
  <sheetData>
    <row r="1" spans="1:28">
      <c r="A1" s="35"/>
      <c r="B1" s="35"/>
      <c r="F1" s="46"/>
      <c r="J1" s="4"/>
    </row>
    <row r="2" spans="1:28" ht="17.399999999999999">
      <c r="A2" s="35"/>
      <c r="B2" s="1718" t="s">
        <v>479</v>
      </c>
      <c r="C2" s="51"/>
      <c r="D2" s="51"/>
    </row>
    <row r="3" spans="1:28">
      <c r="A3" s="35"/>
      <c r="B3" s="1360" t="str">
        <f>Introduction!$B$2</f>
        <v>Sample template as of March 2022</v>
      </c>
      <c r="C3" s="51"/>
      <c r="D3" s="51"/>
    </row>
    <row r="4" spans="1:28" ht="13.8">
      <c r="A4" s="35"/>
      <c r="B4" s="37" t="s">
        <v>227</v>
      </c>
      <c r="C4" s="51"/>
      <c r="D4" s="51"/>
    </row>
    <row r="5" spans="1:28">
      <c r="A5" s="35"/>
      <c r="C5" s="14"/>
      <c r="D5" s="14"/>
      <c r="E5" s="14"/>
      <c r="F5" s="14"/>
      <c r="G5" s="14"/>
      <c r="H5" s="14"/>
      <c r="I5" s="14"/>
      <c r="J5" s="629"/>
      <c r="K5" s="14"/>
      <c r="L5" s="14"/>
      <c r="M5" s="14"/>
      <c r="N5" s="14"/>
      <c r="O5" s="14"/>
      <c r="P5" s="14"/>
      <c r="Q5" s="14"/>
      <c r="R5" s="14"/>
      <c r="S5" s="14"/>
      <c r="T5" s="14"/>
      <c r="U5" s="14"/>
      <c r="V5" s="14"/>
    </row>
    <row r="6" spans="1:28" ht="13.8">
      <c r="B6" s="331" t="s">
        <v>41</v>
      </c>
      <c r="C6" s="14" t="s">
        <v>217</v>
      </c>
      <c r="D6" s="14"/>
      <c r="E6" s="14"/>
      <c r="F6" s="14"/>
      <c r="G6" s="14" t="s">
        <v>217</v>
      </c>
      <c r="H6" s="14"/>
      <c r="I6" s="14"/>
      <c r="J6" s="14"/>
      <c r="K6" s="14" t="s">
        <v>217</v>
      </c>
      <c r="L6" s="14"/>
      <c r="M6" s="14"/>
      <c r="N6" s="14"/>
      <c r="R6" s="5"/>
      <c r="S6" s="14"/>
      <c r="T6" s="14"/>
      <c r="U6" s="14"/>
      <c r="V6" s="14"/>
      <c r="W6" s="9" t="s">
        <v>237</v>
      </c>
      <c r="X6" s="9" t="s">
        <v>323</v>
      </c>
      <c r="Y6" s="9" t="s">
        <v>237</v>
      </c>
    </row>
    <row r="7" spans="1:28" ht="13.8">
      <c r="B7" s="325" t="s">
        <v>27</v>
      </c>
      <c r="C7" s="342" t="s">
        <v>61</v>
      </c>
      <c r="D7" s="42" t="s">
        <v>62</v>
      </c>
      <c r="E7" s="42" t="s">
        <v>63</v>
      </c>
      <c r="F7" s="345" t="s">
        <v>64</v>
      </c>
      <c r="G7" s="342" t="s">
        <v>65</v>
      </c>
      <c r="H7" s="42" t="s">
        <v>66</v>
      </c>
      <c r="I7" s="42" t="s">
        <v>67</v>
      </c>
      <c r="J7" s="345" t="s">
        <v>68</v>
      </c>
      <c r="K7" s="342" t="s">
        <v>69</v>
      </c>
      <c r="L7" s="42" t="s">
        <v>70</v>
      </c>
      <c r="M7" s="42" t="s">
        <v>71</v>
      </c>
      <c r="N7" s="345" t="s">
        <v>72</v>
      </c>
      <c r="O7" s="342" t="s">
        <v>73</v>
      </c>
      <c r="P7" s="42" t="s">
        <v>74</v>
      </c>
      <c r="Q7" s="42" t="s">
        <v>75</v>
      </c>
      <c r="R7" s="345" t="s">
        <v>76</v>
      </c>
      <c r="S7" s="1105" t="s">
        <v>77</v>
      </c>
      <c r="T7" s="342" t="s">
        <v>78</v>
      </c>
      <c r="U7" s="42" t="s">
        <v>79</v>
      </c>
      <c r="V7" s="345" t="s">
        <v>80</v>
      </c>
      <c r="W7" s="9" t="s">
        <v>216</v>
      </c>
      <c r="X7" s="334" t="s">
        <v>324</v>
      </c>
      <c r="Y7" s="334" t="s">
        <v>249</v>
      </c>
      <c r="Z7" s="1108" t="s">
        <v>248</v>
      </c>
    </row>
    <row r="8" spans="1:28" ht="13.8">
      <c r="B8" s="324" t="s">
        <v>446</v>
      </c>
      <c r="C8" s="322"/>
      <c r="D8" s="39"/>
      <c r="E8" s="280"/>
      <c r="F8" s="347"/>
      <c r="G8" s="322"/>
      <c r="H8" s="39"/>
      <c r="I8" s="280"/>
      <c r="J8" s="347"/>
      <c r="K8" s="322"/>
      <c r="L8" s="39"/>
      <c r="M8" s="280"/>
      <c r="N8" s="347"/>
      <c r="O8" s="322"/>
      <c r="P8" s="39"/>
      <c r="Q8" s="280"/>
      <c r="R8" s="347"/>
      <c r="S8" s="1107"/>
      <c r="T8" s="39"/>
      <c r="U8" s="280"/>
      <c r="V8" s="347"/>
      <c r="W8" s="619" t="e">
        <f>U8/Q8-1</f>
        <v>#DIV/0!</v>
      </c>
      <c r="X8" s="620">
        <f>U8-Q8</f>
        <v>0</v>
      </c>
      <c r="Y8" s="1361" t="e">
        <f>U8/T8-1</f>
        <v>#DIV/0!</v>
      </c>
    </row>
    <row r="9" spans="1:28" ht="13.8">
      <c r="B9" s="324" t="s">
        <v>228</v>
      </c>
      <c r="C9" s="322">
        <v>778.77</v>
      </c>
      <c r="D9" s="39">
        <v>869.59</v>
      </c>
      <c r="E9" s="280">
        <v>1000</v>
      </c>
      <c r="F9" s="347">
        <v>984</v>
      </c>
      <c r="G9" s="322">
        <v>1147.982</v>
      </c>
      <c r="H9" s="39">
        <v>1433.902</v>
      </c>
      <c r="I9" s="280">
        <v>1541</v>
      </c>
      <c r="J9" s="347">
        <v>1519</v>
      </c>
      <c r="K9" s="322"/>
      <c r="L9" s="39"/>
      <c r="M9" s="280"/>
      <c r="N9" s="347"/>
      <c r="O9" s="322"/>
      <c r="P9" s="39"/>
      <c r="Q9" s="280"/>
      <c r="R9" s="347"/>
      <c r="S9" s="1107"/>
      <c r="T9" s="39"/>
      <c r="U9" s="280"/>
      <c r="V9" s="347"/>
      <c r="W9" s="619" t="e">
        <f t="shared" ref="W9" si="0">U9/Q9-1</f>
        <v>#DIV/0!</v>
      </c>
      <c r="X9" s="620">
        <f t="shared" ref="X9" si="1">U9-Q9</f>
        <v>0</v>
      </c>
      <c r="Y9" s="1361" t="e">
        <f t="shared" ref="Y9" si="2">U9/T9-1</f>
        <v>#DIV/0!</v>
      </c>
    </row>
    <row r="10" spans="1:28" ht="16.95" customHeight="1">
      <c r="B10" s="324" t="s">
        <v>229</v>
      </c>
      <c r="C10" s="322">
        <v>41.11</v>
      </c>
      <c r="D10" s="39">
        <v>41.5</v>
      </c>
      <c r="E10" s="280">
        <v>41.78</v>
      </c>
      <c r="F10" s="486" t="s">
        <v>275</v>
      </c>
      <c r="G10" s="486" t="s">
        <v>275</v>
      </c>
      <c r="H10" s="453"/>
      <c r="I10" s="454"/>
      <c r="J10" s="452"/>
      <c r="K10" s="480" t="s">
        <v>452</v>
      </c>
      <c r="L10" s="453"/>
      <c r="M10" s="454"/>
      <c r="N10" s="452"/>
      <c r="O10" s="480"/>
      <c r="P10" s="453"/>
      <c r="Q10" s="454"/>
      <c r="R10" s="452"/>
      <c r="S10" s="1106"/>
      <c r="T10" s="453"/>
      <c r="U10" s="454"/>
      <c r="V10" s="452"/>
      <c r="W10" s="903"/>
      <c r="X10" s="904"/>
      <c r="Y10" s="904"/>
      <c r="Z10" s="479" t="s">
        <v>276</v>
      </c>
    </row>
    <row r="11" spans="1:28" ht="16.95" customHeight="1">
      <c r="B11" s="324" t="s">
        <v>230</v>
      </c>
      <c r="C11" s="322">
        <v>3540</v>
      </c>
      <c r="D11" s="39">
        <v>3790</v>
      </c>
      <c r="E11" s="280">
        <v>4136</v>
      </c>
      <c r="F11" s="347">
        <v>4149</v>
      </c>
      <c r="G11" s="322">
        <v>4190</v>
      </c>
      <c r="H11" s="39">
        <v>4463</v>
      </c>
      <c r="I11" s="280">
        <v>4844</v>
      </c>
      <c r="J11" s="347">
        <v>5327</v>
      </c>
      <c r="K11" s="322"/>
      <c r="L11" s="39"/>
      <c r="M11" s="280"/>
      <c r="N11" s="347"/>
      <c r="O11" s="322"/>
      <c r="P11" s="39"/>
      <c r="Q11" s="280"/>
      <c r="R11" s="347"/>
      <c r="S11" s="1107"/>
      <c r="T11" s="39"/>
      <c r="U11" s="280"/>
      <c r="V11" s="347"/>
      <c r="W11" s="619" t="e">
        <f t="shared" ref="W11" si="3">U11/Q11-1</f>
        <v>#DIV/0!</v>
      </c>
      <c r="X11" s="620">
        <f t="shared" ref="X11" si="4">U11-Q11</f>
        <v>0</v>
      </c>
      <c r="Y11" s="1361" t="e">
        <f t="shared" ref="Y11" si="5">U11/T11-1</f>
        <v>#DIV/0!</v>
      </c>
      <c r="Z11" s="19" t="s">
        <v>247</v>
      </c>
      <c r="AB11" s="451"/>
    </row>
    <row r="12" spans="1:28" ht="16.95" customHeight="1">
      <c r="B12" s="324" t="s">
        <v>241</v>
      </c>
      <c r="C12" s="322">
        <v>224.61</v>
      </c>
      <c r="D12" s="39">
        <v>226.57999999999998</v>
      </c>
      <c r="E12" s="280">
        <v>168.12</v>
      </c>
      <c r="F12" s="347">
        <v>226</v>
      </c>
      <c r="G12" s="322">
        <v>229.58</v>
      </c>
      <c r="H12" s="39">
        <v>242.09</v>
      </c>
      <c r="I12" s="280">
        <v>251.98699999999999</v>
      </c>
      <c r="J12" s="347">
        <v>260</v>
      </c>
      <c r="K12" s="536" t="s">
        <v>451</v>
      </c>
      <c r="L12" s="976"/>
      <c r="M12" s="498"/>
      <c r="N12" s="994"/>
      <c r="O12" s="536"/>
      <c r="P12" s="976"/>
      <c r="Q12" s="498"/>
      <c r="R12" s="994"/>
      <c r="S12" s="1453"/>
      <c r="T12" s="976"/>
      <c r="U12" s="498"/>
      <c r="V12" s="994"/>
      <c r="W12" s="1454"/>
      <c r="X12" s="1455"/>
      <c r="Y12" s="1455"/>
      <c r="Z12" s="479"/>
    </row>
    <row r="13" spans="1:28" ht="16.95" customHeight="1">
      <c r="B13" s="324" t="s">
        <v>243</v>
      </c>
      <c r="C13" s="322">
        <v>11.36</v>
      </c>
      <c r="D13" s="39">
        <v>15.37</v>
      </c>
      <c r="E13" s="280">
        <v>15.8</v>
      </c>
      <c r="F13" s="347">
        <v>16</v>
      </c>
      <c r="G13" s="483" t="s">
        <v>316</v>
      </c>
      <c r="H13" s="453"/>
      <c r="I13" s="484"/>
      <c r="J13" s="485"/>
      <c r="K13" s="1456" t="s">
        <v>450</v>
      </c>
      <c r="L13" s="976"/>
      <c r="M13" s="1457"/>
      <c r="N13" s="1458"/>
      <c r="O13" s="1456"/>
      <c r="P13" s="976"/>
      <c r="Q13" s="498"/>
      <c r="R13" s="994"/>
      <c r="S13" s="1459"/>
      <c r="T13" s="976"/>
      <c r="U13" s="498"/>
      <c r="V13" s="994"/>
      <c r="W13" s="1454"/>
      <c r="X13" s="1455"/>
      <c r="Y13" s="1455"/>
      <c r="Z13" s="19"/>
      <c r="AB13" s="4"/>
    </row>
    <row r="14" spans="1:28" ht="16.95" customHeight="1">
      <c r="B14" s="324" t="s">
        <v>278</v>
      </c>
      <c r="C14" s="322">
        <v>189.4</v>
      </c>
      <c r="D14" s="323">
        <v>192.1</v>
      </c>
      <c r="E14" s="332">
        <v>184.1</v>
      </c>
      <c r="F14" s="347">
        <v>176.4</v>
      </c>
      <c r="G14" s="322">
        <v>175.7</v>
      </c>
      <c r="H14" s="39">
        <v>196.7</v>
      </c>
      <c r="I14" s="280">
        <v>204</v>
      </c>
      <c r="J14" s="347">
        <v>217</v>
      </c>
      <c r="K14" s="322"/>
      <c r="L14" s="39"/>
      <c r="M14" s="280"/>
      <c r="N14" s="347"/>
      <c r="O14" s="536" t="s">
        <v>367</v>
      </c>
      <c r="P14" s="976"/>
      <c r="Q14" s="498"/>
      <c r="R14" s="994"/>
      <c r="S14" s="1453"/>
      <c r="T14" s="976"/>
      <c r="U14" s="498"/>
      <c r="V14" s="994"/>
      <c r="W14" s="1454"/>
      <c r="X14" s="1455"/>
      <c r="Y14" s="1455"/>
      <c r="Z14" s="19"/>
    </row>
    <row r="15" spans="1:28" ht="16.95" customHeight="1">
      <c r="B15" s="324" t="s">
        <v>231</v>
      </c>
      <c r="C15" s="322">
        <v>66.53</v>
      </c>
      <c r="D15" s="39">
        <v>60.52</v>
      </c>
      <c r="E15" s="280">
        <v>70.75</v>
      </c>
      <c r="F15" s="347">
        <v>81</v>
      </c>
      <c r="G15" s="322">
        <v>93.58</v>
      </c>
      <c r="H15" s="39">
        <v>84.42</v>
      </c>
      <c r="I15" s="280">
        <v>84.510999999999996</v>
      </c>
      <c r="J15" s="347">
        <v>86</v>
      </c>
      <c r="K15" s="322"/>
      <c r="L15" s="39"/>
      <c r="M15" s="280"/>
      <c r="N15" s="347"/>
      <c r="O15" s="322"/>
      <c r="P15" s="323"/>
      <c r="Q15" s="280"/>
      <c r="R15" s="347"/>
      <c r="S15" s="1107"/>
      <c r="T15" s="323"/>
      <c r="U15" s="280"/>
      <c r="V15" s="347"/>
      <c r="W15" s="619" t="e">
        <f t="shared" ref="W15" si="6">U15/Q15-1</f>
        <v>#DIV/0!</v>
      </c>
      <c r="X15" s="620">
        <f t="shared" ref="X15:X16" si="7">U15-Q15</f>
        <v>0</v>
      </c>
      <c r="Y15" s="1361" t="e">
        <f t="shared" ref="Y15" si="8">U15/T15-1</f>
        <v>#DIV/0!</v>
      </c>
      <c r="Z15" s="479" t="s">
        <v>242</v>
      </c>
    </row>
    <row r="16" spans="1:28" ht="16.95" customHeight="1">
      <c r="B16" s="324" t="s">
        <v>240</v>
      </c>
      <c r="C16" s="322">
        <v>3999</v>
      </c>
      <c r="D16" s="39">
        <v>4027</v>
      </c>
      <c r="E16" s="280">
        <v>4542</v>
      </c>
      <c r="F16" s="347">
        <v>4543</v>
      </c>
      <c r="G16" s="322">
        <v>4544</v>
      </c>
      <c r="H16" s="39">
        <v>4372</v>
      </c>
      <c r="I16" s="280">
        <v>4900</v>
      </c>
      <c r="J16" s="347">
        <v>5582</v>
      </c>
      <c r="K16" s="322"/>
      <c r="L16" s="39"/>
      <c r="M16" s="280"/>
      <c r="N16" s="347"/>
      <c r="O16" s="322"/>
      <c r="P16" s="39"/>
      <c r="Q16" s="280"/>
      <c r="R16" s="347"/>
      <c r="S16" s="1107"/>
      <c r="T16" s="39"/>
      <c r="U16" s="280"/>
      <c r="V16" s="347"/>
      <c r="W16" s="619" t="e">
        <f>U16/Q16-1</f>
        <v>#DIV/0!</v>
      </c>
      <c r="X16" s="620">
        <f t="shared" si="7"/>
        <v>0</v>
      </c>
      <c r="Y16" s="1361" t="e">
        <f>U16/T16-1</f>
        <v>#DIV/0!</v>
      </c>
      <c r="Z16" s="479"/>
      <c r="AB16" s="451"/>
    </row>
    <row r="17" spans="1:28" ht="16.95" customHeight="1">
      <c r="A17" s="5"/>
      <c r="B17" s="324" t="s">
        <v>244</v>
      </c>
      <c r="C17" s="322">
        <v>361.13</v>
      </c>
      <c r="D17" s="323">
        <v>373.77</v>
      </c>
      <c r="E17" s="332">
        <v>373.9</v>
      </c>
      <c r="F17" s="347">
        <v>376</v>
      </c>
      <c r="G17" s="483" t="s">
        <v>317</v>
      </c>
      <c r="H17" s="500"/>
      <c r="I17" s="481"/>
      <c r="J17" s="482"/>
      <c r="K17" s="1456" t="s">
        <v>453</v>
      </c>
      <c r="L17" s="1460"/>
      <c r="M17" s="1461"/>
      <c r="N17" s="1462"/>
      <c r="O17" s="1456"/>
      <c r="P17" s="1460"/>
      <c r="Q17" s="1461">
        <v>0</v>
      </c>
      <c r="R17" s="1462"/>
      <c r="S17" s="1459"/>
      <c r="T17" s="1460"/>
      <c r="U17" s="1461"/>
      <c r="V17" s="1462"/>
      <c r="W17" s="1454"/>
      <c r="X17" s="1455"/>
      <c r="Y17" s="1455"/>
      <c r="Z17" s="479"/>
    </row>
    <row r="18" spans="1:28" ht="16.95" customHeight="1">
      <c r="B18" s="324" t="s">
        <v>245</v>
      </c>
      <c r="C18" s="322">
        <v>133.58000000000001</v>
      </c>
      <c r="D18" s="323">
        <v>142.29</v>
      </c>
      <c r="E18" s="332">
        <v>152.69999999999999</v>
      </c>
      <c r="F18" s="347">
        <v>152</v>
      </c>
      <c r="G18" s="322">
        <v>186.08</v>
      </c>
      <c r="H18" s="323">
        <v>194.56</v>
      </c>
      <c r="I18" s="280">
        <v>166.381</v>
      </c>
      <c r="J18" s="347">
        <v>131</v>
      </c>
      <c r="K18" s="322"/>
      <c r="L18" s="323"/>
      <c r="M18" s="280"/>
      <c r="N18" s="347"/>
      <c r="O18" s="322"/>
      <c r="P18" s="323"/>
      <c r="Q18" s="280"/>
      <c r="R18" s="347"/>
      <c r="S18" s="1107"/>
      <c r="T18" s="323"/>
      <c r="U18" s="280"/>
      <c r="V18" s="347"/>
      <c r="W18" s="619" t="e">
        <f t="shared" ref="W18:W20" si="9">U18/Q18-1</f>
        <v>#DIV/0!</v>
      </c>
      <c r="X18" s="620">
        <f t="shared" ref="X18:X20" si="10">U18-Q18</f>
        <v>0</v>
      </c>
      <c r="Y18" s="1361" t="e">
        <f t="shared" ref="Y18:Y20" si="11">U18/T18-1</f>
        <v>#DIV/0!</v>
      </c>
      <c r="Z18" s="479"/>
    </row>
    <row r="19" spans="1:28" ht="16.95" customHeight="1">
      <c r="B19" s="324" t="s">
        <v>232</v>
      </c>
      <c r="C19" s="322">
        <v>519</v>
      </c>
      <c r="D19" s="39">
        <v>601</v>
      </c>
      <c r="E19" s="280">
        <v>626</v>
      </c>
      <c r="F19" s="347">
        <v>571</v>
      </c>
      <c r="G19" s="322">
        <v>579.17999999999995</v>
      </c>
      <c r="H19" s="39">
        <v>604.75</v>
      </c>
      <c r="I19" s="280">
        <v>616.30200000000002</v>
      </c>
      <c r="J19" s="347">
        <v>615</v>
      </c>
      <c r="K19" s="322"/>
      <c r="L19" s="39"/>
      <c r="M19" s="280"/>
      <c r="N19" s="347"/>
      <c r="O19" s="322"/>
      <c r="P19" s="323"/>
      <c r="Q19" s="280"/>
      <c r="R19" s="347"/>
      <c r="S19" s="1107"/>
      <c r="T19" s="323"/>
      <c r="U19" s="280"/>
      <c r="V19" s="347"/>
      <c r="W19" s="619" t="e">
        <f t="shared" si="9"/>
        <v>#DIV/0!</v>
      </c>
      <c r="X19" s="620">
        <f t="shared" si="10"/>
        <v>0</v>
      </c>
      <c r="Y19" s="1361" t="e">
        <f t="shared" si="11"/>
        <v>#DIV/0!</v>
      </c>
      <c r="Z19" s="19"/>
    </row>
    <row r="20" spans="1:28" ht="16.95" customHeight="1">
      <c r="B20" s="324" t="s">
        <v>234</v>
      </c>
      <c r="C20" s="322">
        <v>555.25</v>
      </c>
      <c r="D20" s="39">
        <v>566.13</v>
      </c>
      <c r="E20" s="280">
        <v>561.4</v>
      </c>
      <c r="F20" s="347">
        <v>551</v>
      </c>
      <c r="G20" s="322">
        <v>581.22</v>
      </c>
      <c r="H20" s="39">
        <v>602</v>
      </c>
      <c r="I20" s="280">
        <v>575.67600000000004</v>
      </c>
      <c r="J20" s="347">
        <v>623</v>
      </c>
      <c r="K20" s="322"/>
      <c r="L20" s="39"/>
      <c r="M20" s="280"/>
      <c r="N20" s="347"/>
      <c r="O20" s="322"/>
      <c r="P20" s="323"/>
      <c r="Q20" s="323"/>
      <c r="R20" s="347"/>
      <c r="S20" s="1107"/>
      <c r="T20" s="323"/>
      <c r="U20" s="323"/>
      <c r="V20" s="323" t="s">
        <v>448</v>
      </c>
      <c r="W20" s="619" t="e">
        <f t="shared" si="9"/>
        <v>#DIV/0!</v>
      </c>
      <c r="X20" s="620">
        <f t="shared" si="10"/>
        <v>0</v>
      </c>
      <c r="Y20" s="1361" t="e">
        <f t="shared" si="11"/>
        <v>#DIV/0!</v>
      </c>
      <c r="Z20" s="19" t="s">
        <v>449</v>
      </c>
    </row>
    <row r="21" spans="1:28" ht="16.95" customHeight="1">
      <c r="B21" s="324" t="s">
        <v>233</v>
      </c>
      <c r="C21" s="322">
        <v>444.3</v>
      </c>
      <c r="D21" s="39">
        <v>431.4</v>
      </c>
      <c r="E21" s="280">
        <v>450.1</v>
      </c>
      <c r="F21" s="347">
        <v>436</v>
      </c>
      <c r="G21" s="322">
        <v>442.9</v>
      </c>
      <c r="H21" s="39">
        <v>458.1</v>
      </c>
      <c r="I21" s="280">
        <v>475.3</v>
      </c>
      <c r="J21" s="347">
        <v>469</v>
      </c>
      <c r="K21" s="536" t="s">
        <v>454</v>
      </c>
      <c r="L21" s="976"/>
      <c r="M21" s="498"/>
      <c r="N21" s="994"/>
      <c r="O21" s="536"/>
      <c r="P21" s="976"/>
      <c r="Q21" s="498"/>
      <c r="R21" s="994"/>
      <c r="S21" s="1453"/>
      <c r="T21" s="976"/>
      <c r="U21" s="976"/>
      <c r="V21" s="994"/>
      <c r="W21" s="1454"/>
      <c r="X21" s="1455"/>
      <c r="Y21" s="1455"/>
      <c r="Z21" s="479"/>
    </row>
    <row r="22" spans="1:28" ht="16.95" customHeight="1">
      <c r="B22" s="324" t="s">
        <v>447</v>
      </c>
      <c r="C22" s="322"/>
      <c r="D22" s="323"/>
      <c r="E22" s="332"/>
      <c r="F22" s="347"/>
      <c r="G22" s="322"/>
      <c r="H22" s="323"/>
      <c r="I22" s="332"/>
      <c r="J22" s="347"/>
      <c r="K22" s="322"/>
      <c r="L22" s="39"/>
      <c r="M22" s="280"/>
      <c r="N22" s="347"/>
      <c r="O22" s="322"/>
      <c r="P22" s="323"/>
      <c r="Q22" s="323"/>
      <c r="R22" s="347"/>
      <c r="S22" s="1107"/>
      <c r="T22" s="323"/>
      <c r="U22" s="323"/>
      <c r="V22" s="347"/>
      <c r="W22" s="619" t="e">
        <f t="shared" ref="W22:W26" si="12">U22/Q22-1</f>
        <v>#DIV/0!</v>
      </c>
      <c r="X22" s="620">
        <f t="shared" ref="X22:X26" si="13">U22-Q22</f>
        <v>0</v>
      </c>
      <c r="Y22" s="1361" t="e">
        <f t="shared" ref="Y22:Y26" si="14">U22/T22-1</f>
        <v>#DIV/0!</v>
      </c>
      <c r="Z22" s="479"/>
    </row>
    <row r="23" spans="1:28" ht="16.95" customHeight="1">
      <c r="B23" s="324" t="s">
        <v>246</v>
      </c>
      <c r="C23" s="322">
        <v>5550</v>
      </c>
      <c r="D23" s="323">
        <v>6040</v>
      </c>
      <c r="E23" s="332">
        <v>6180</v>
      </c>
      <c r="F23" s="347">
        <v>6000</v>
      </c>
      <c r="G23" s="322">
        <v>5020</v>
      </c>
      <c r="H23" s="323">
        <v>5371</v>
      </c>
      <c r="I23" s="332">
        <v>5905</v>
      </c>
      <c r="J23" s="347">
        <v>6068</v>
      </c>
      <c r="K23" s="322"/>
      <c r="L23" s="323"/>
      <c r="M23" s="332"/>
      <c r="N23" s="347"/>
      <c r="O23" s="322"/>
      <c r="P23" s="323"/>
      <c r="Q23" s="323"/>
      <c r="R23" s="347"/>
      <c r="S23" s="1107"/>
      <c r="T23" s="323"/>
      <c r="U23" s="323"/>
      <c r="V23" s="347"/>
      <c r="W23" s="619" t="e">
        <f t="shared" si="12"/>
        <v>#DIV/0!</v>
      </c>
      <c r="X23" s="620">
        <f t="shared" si="13"/>
        <v>0</v>
      </c>
      <c r="Y23" s="1361" t="e">
        <f t="shared" si="14"/>
        <v>#DIV/0!</v>
      </c>
      <c r="Z23" s="479"/>
      <c r="AB23" s="451"/>
    </row>
    <row r="24" spans="1:28" ht="16.95" customHeight="1">
      <c r="A24" s="5"/>
      <c r="B24" s="324" t="s">
        <v>235</v>
      </c>
      <c r="C24" s="322">
        <v>131.06</v>
      </c>
      <c r="D24" s="39">
        <v>135.91</v>
      </c>
      <c r="E24" s="280">
        <v>137.19</v>
      </c>
      <c r="F24" s="347">
        <v>140</v>
      </c>
      <c r="G24" s="322">
        <v>143.80199999999999</v>
      </c>
      <c r="H24" s="39">
        <v>153.13</v>
      </c>
      <c r="I24" s="280">
        <v>150.304</v>
      </c>
      <c r="J24" s="347">
        <v>140.6</v>
      </c>
      <c r="K24" s="322"/>
      <c r="L24" s="39"/>
      <c r="M24" s="280"/>
      <c r="N24" s="347"/>
      <c r="O24" s="322"/>
      <c r="P24" s="323"/>
      <c r="Q24" s="323"/>
      <c r="R24" s="347"/>
      <c r="S24" s="1107"/>
      <c r="T24" s="323"/>
      <c r="U24" s="323"/>
      <c r="V24" s="347"/>
      <c r="W24" s="619" t="e">
        <f t="shared" si="12"/>
        <v>#DIV/0!</v>
      </c>
      <c r="X24" s="620">
        <f t="shared" si="13"/>
        <v>0</v>
      </c>
      <c r="Y24" s="1361" t="e">
        <f t="shared" si="14"/>
        <v>#DIV/0!</v>
      </c>
    </row>
    <row r="25" spans="1:28" ht="16.95" customHeight="1">
      <c r="B25" s="324" t="s">
        <v>236</v>
      </c>
      <c r="C25" s="322">
        <v>571.07000000000005</v>
      </c>
      <c r="D25" s="323">
        <v>574.98</v>
      </c>
      <c r="E25" s="332">
        <v>579.21</v>
      </c>
      <c r="F25" s="347">
        <v>586</v>
      </c>
      <c r="G25" s="322">
        <v>609.45000000000005</v>
      </c>
      <c r="H25" s="323">
        <v>615.45000000000005</v>
      </c>
      <c r="I25" s="332">
        <v>619.50300000000004</v>
      </c>
      <c r="J25" s="347">
        <v>631</v>
      </c>
      <c r="K25" s="322"/>
      <c r="L25" s="323"/>
      <c r="M25" s="332"/>
      <c r="N25" s="347"/>
      <c r="O25" s="322"/>
      <c r="P25" s="323"/>
      <c r="Q25" s="332"/>
      <c r="R25" s="347"/>
      <c r="S25" s="1107"/>
      <c r="T25" s="323"/>
      <c r="U25" s="332"/>
      <c r="V25" s="347" t="s">
        <v>475</v>
      </c>
      <c r="W25" s="619" t="e">
        <f t="shared" si="12"/>
        <v>#DIV/0!</v>
      </c>
      <c r="X25" s="620">
        <f t="shared" si="13"/>
        <v>0</v>
      </c>
      <c r="Y25" s="1361" t="e">
        <f t="shared" si="14"/>
        <v>#DIV/0!</v>
      </c>
    </row>
    <row r="26" spans="1:28" ht="16.95" customHeight="1">
      <c r="B26" s="284" t="s">
        <v>8</v>
      </c>
      <c r="C26" s="351">
        <f t="shared" ref="C26:J26" si="15">SUM(C10:C25)</f>
        <v>16337.399999999998</v>
      </c>
      <c r="D26" s="327">
        <f t="shared" si="15"/>
        <v>17218.55</v>
      </c>
      <c r="E26" s="333">
        <f t="shared" si="15"/>
        <v>18219.05</v>
      </c>
      <c r="F26" s="352">
        <f t="shared" si="15"/>
        <v>18003.400000000001</v>
      </c>
      <c r="G26" s="351">
        <f t="shared" si="15"/>
        <v>16795.491999999998</v>
      </c>
      <c r="H26" s="327">
        <f t="shared" si="15"/>
        <v>17357.2</v>
      </c>
      <c r="I26" s="327">
        <f t="shared" si="15"/>
        <v>18792.964</v>
      </c>
      <c r="J26" s="347">
        <f t="shared" si="15"/>
        <v>20149.599999999999</v>
      </c>
      <c r="K26" s="351">
        <f>SUM(K8:K25)</f>
        <v>0</v>
      </c>
      <c r="L26" s="327">
        <f t="shared" ref="L26:V26" si="16">SUM(L8:L25)</f>
        <v>0</v>
      </c>
      <c r="M26" s="327">
        <f t="shared" si="16"/>
        <v>0</v>
      </c>
      <c r="N26" s="347">
        <f t="shared" si="16"/>
        <v>0</v>
      </c>
      <c r="O26" s="351">
        <f t="shared" si="16"/>
        <v>0</v>
      </c>
      <c r="P26" s="351">
        <f t="shared" si="16"/>
        <v>0</v>
      </c>
      <c r="Q26" s="351">
        <f t="shared" si="16"/>
        <v>0</v>
      </c>
      <c r="R26" s="347">
        <f t="shared" si="16"/>
        <v>0</v>
      </c>
      <c r="S26" s="1107">
        <f t="shared" si="16"/>
        <v>0</v>
      </c>
      <c r="T26" s="351">
        <f t="shared" si="16"/>
        <v>0</v>
      </c>
      <c r="U26" s="351">
        <f t="shared" si="16"/>
        <v>0</v>
      </c>
      <c r="V26" s="347">
        <f t="shared" si="16"/>
        <v>0</v>
      </c>
      <c r="W26" s="619" t="e">
        <f t="shared" si="12"/>
        <v>#DIV/0!</v>
      </c>
      <c r="X26" s="620">
        <f t="shared" si="13"/>
        <v>0</v>
      </c>
      <c r="Y26" s="1361" t="e">
        <f t="shared" si="14"/>
        <v>#DIV/0!</v>
      </c>
    </row>
    <row r="27" spans="1:28" ht="16.95" customHeight="1">
      <c r="A27" s="5"/>
      <c r="B27" s="36" t="s">
        <v>58</v>
      </c>
      <c r="C27" s="17"/>
      <c r="D27" s="17"/>
      <c r="E27" s="17">
        <v>7.3983508882879523E-2</v>
      </c>
      <c r="F27" s="17">
        <v>6.0775471056318198E-2</v>
      </c>
      <c r="G27" s="17">
        <f t="shared" ref="G27:R27" si="17">G26/C26-1</f>
        <v>2.8039467724362499E-2</v>
      </c>
      <c r="H27" s="17">
        <f t="shared" si="17"/>
        <v>8.0523621326999972E-3</v>
      </c>
      <c r="I27" s="17">
        <f t="shared" si="17"/>
        <v>3.1500764309884577E-2</v>
      </c>
      <c r="J27" s="17">
        <f t="shared" si="17"/>
        <v>0.11921081573480552</v>
      </c>
      <c r="K27" s="17">
        <f t="shared" si="17"/>
        <v>-1</v>
      </c>
      <c r="L27" s="17">
        <f t="shared" si="17"/>
        <v>-1</v>
      </c>
      <c r="M27" s="17">
        <f>M26/I26-1</f>
        <v>-1</v>
      </c>
      <c r="N27" s="17">
        <f t="shared" si="17"/>
        <v>-1</v>
      </c>
      <c r="O27" s="17" t="e">
        <f t="shared" si="17"/>
        <v>#DIV/0!</v>
      </c>
      <c r="P27" s="17" t="e">
        <f t="shared" si="17"/>
        <v>#DIV/0!</v>
      </c>
      <c r="Q27" s="17" t="e">
        <f t="shared" si="17"/>
        <v>#DIV/0!</v>
      </c>
      <c r="R27" s="17" t="e">
        <f t="shared" si="17"/>
        <v>#DIV/0!</v>
      </c>
      <c r="S27" s="17" t="e">
        <f t="shared" ref="S27" si="18">S26/O26-1</f>
        <v>#DIV/0!</v>
      </c>
      <c r="T27" s="17" t="e">
        <f t="shared" ref="T27" si="19">T26/P26-1</f>
        <v>#DIV/0!</v>
      </c>
      <c r="U27" s="17" t="e">
        <f t="shared" ref="U27" si="20">U26/Q26-1</f>
        <v>#DIV/0!</v>
      </c>
      <c r="V27" s="17" t="e">
        <f t="shared" ref="V27" si="21">V26/R26-1</f>
        <v>#DIV/0!</v>
      </c>
    </row>
    <row r="28" spans="1:28" ht="13.8">
      <c r="A28" s="5"/>
      <c r="B28" s="19"/>
      <c r="C28" s="19"/>
      <c r="D28" s="19"/>
      <c r="E28" s="19"/>
      <c r="F28" s="49">
        <f>SUM(C26:F26)</f>
        <v>69778.399999999994</v>
      </c>
      <c r="G28" s="19"/>
      <c r="H28" s="19"/>
      <c r="I28" s="19"/>
      <c r="J28" s="49">
        <f>SUM(G26:J26)</f>
        <v>73095.255999999994</v>
      </c>
      <c r="K28" s="19"/>
      <c r="L28" s="19"/>
      <c r="M28" s="18" t="e">
        <f>M26/L26-1</f>
        <v>#DIV/0!</v>
      </c>
      <c r="N28" s="49">
        <f>SUM(K26:N26)</f>
        <v>0</v>
      </c>
      <c r="O28" s="18"/>
      <c r="P28" s="18"/>
      <c r="Q28" s="18"/>
      <c r="R28" s="49">
        <f>SUM(O26:R26)</f>
        <v>0</v>
      </c>
      <c r="S28" s="49"/>
      <c r="T28" s="49"/>
      <c r="U28" s="18"/>
      <c r="V28" s="49"/>
    </row>
    <row r="29" spans="1:28" ht="13.8">
      <c r="B29" s="49"/>
      <c r="C29" s="49"/>
      <c r="D29" s="49"/>
      <c r="E29" s="49"/>
      <c r="F29" s="49"/>
      <c r="G29" s="49"/>
      <c r="H29" s="49"/>
      <c r="I29" s="49"/>
      <c r="J29" s="49"/>
      <c r="K29" s="49"/>
      <c r="L29" s="49"/>
      <c r="M29" s="49"/>
      <c r="N29" s="49"/>
      <c r="O29" s="49"/>
      <c r="P29" s="49"/>
      <c r="Q29" s="49"/>
      <c r="R29" s="49"/>
      <c r="S29" s="49"/>
      <c r="T29" s="49"/>
      <c r="U29" s="49"/>
      <c r="V29" s="49"/>
      <c r="W29" s="4"/>
    </row>
    <row r="30" spans="1:28" ht="13.8">
      <c r="B30" s="49"/>
      <c r="C30" s="49"/>
      <c r="D30" s="49"/>
      <c r="E30" s="49"/>
      <c r="F30" s="49"/>
      <c r="G30" s="49"/>
      <c r="H30" s="49"/>
      <c r="I30" s="49"/>
      <c r="J30" s="49"/>
      <c r="K30" s="49"/>
      <c r="L30" s="49"/>
      <c r="M30" s="49"/>
      <c r="N30" s="49"/>
      <c r="O30" s="49"/>
      <c r="P30" s="49"/>
      <c r="Q30" s="49"/>
      <c r="R30" s="49"/>
      <c r="S30" s="49"/>
      <c r="T30" s="49"/>
      <c r="U30" s="49"/>
      <c r="V30" s="49"/>
      <c r="W30" s="4"/>
    </row>
    <row r="31" spans="1:28" ht="13.8">
      <c r="B31" s="19"/>
      <c r="C31" s="19"/>
      <c r="D31" s="19"/>
      <c r="E31" s="19"/>
      <c r="F31" s="19"/>
      <c r="G31" s="19"/>
      <c r="H31" s="19"/>
      <c r="I31" s="19"/>
      <c r="J31" s="19"/>
      <c r="K31" s="19"/>
      <c r="L31" s="19"/>
      <c r="M31" s="19"/>
      <c r="N31" s="19"/>
      <c r="O31" s="19"/>
      <c r="P31" s="19"/>
      <c r="Q31" s="19"/>
      <c r="R31" s="19"/>
      <c r="S31" s="19"/>
      <c r="T31" s="19"/>
      <c r="U31" s="19"/>
      <c r="V31" s="19"/>
    </row>
    <row r="32" spans="1:28" ht="13.8">
      <c r="B32" s="19"/>
      <c r="C32" s="19"/>
      <c r="D32" s="19"/>
      <c r="E32" s="19"/>
      <c r="F32" s="19"/>
      <c r="G32" s="19"/>
      <c r="H32" s="19"/>
      <c r="I32" s="19"/>
      <c r="J32" s="19"/>
      <c r="K32" s="19"/>
      <c r="L32" s="19"/>
      <c r="M32" s="19"/>
      <c r="N32" s="19"/>
      <c r="O32" s="19"/>
      <c r="P32" s="19"/>
      <c r="Q32" s="19"/>
      <c r="R32" s="19"/>
      <c r="S32" s="19"/>
      <c r="T32" s="19"/>
      <c r="U32" s="19"/>
      <c r="V32" s="19"/>
    </row>
    <row r="33" spans="2:37" ht="13.8">
      <c r="B33" s="328" t="s">
        <v>96</v>
      </c>
      <c r="C33" s="19"/>
      <c r="D33" s="19"/>
      <c r="E33" s="19"/>
      <c r="F33" s="19"/>
      <c r="G33" s="19"/>
      <c r="H33" s="19"/>
      <c r="I33" s="19"/>
      <c r="J33" s="19"/>
      <c r="K33" s="19"/>
      <c r="L33" s="19"/>
      <c r="M33" s="19"/>
      <c r="N33" s="19"/>
      <c r="O33" s="19"/>
      <c r="P33" s="19"/>
      <c r="Q33" s="19"/>
      <c r="R33" s="19"/>
      <c r="S33" s="19"/>
      <c r="T33" s="19"/>
      <c r="U33" s="19"/>
      <c r="V33" s="19"/>
    </row>
    <row r="34" spans="2:37" ht="13.8">
      <c r="B34" s="19"/>
      <c r="C34" s="19"/>
      <c r="D34" s="19"/>
      <c r="E34" s="19"/>
      <c r="F34" s="19"/>
      <c r="G34" s="19"/>
      <c r="H34" s="19"/>
      <c r="I34" s="19"/>
      <c r="J34" s="19"/>
      <c r="K34" s="19"/>
      <c r="L34" s="19"/>
      <c r="M34" s="19"/>
      <c r="N34" s="19"/>
      <c r="O34" s="19"/>
      <c r="P34" s="19"/>
      <c r="Q34" s="19"/>
      <c r="R34" s="19"/>
      <c r="S34" s="19"/>
      <c r="T34" s="19"/>
      <c r="U34" s="19"/>
      <c r="V34" s="19"/>
    </row>
    <row r="35" spans="2:37" ht="13.8">
      <c r="B35" s="329" t="s">
        <v>239</v>
      </c>
      <c r="C35" s="41" t="s">
        <v>61</v>
      </c>
      <c r="D35" s="353" t="s">
        <v>62</v>
      </c>
      <c r="E35" s="353" t="s">
        <v>63</v>
      </c>
      <c r="F35" s="345" t="s">
        <v>64</v>
      </c>
      <c r="G35" s="41" t="str">
        <f t="shared" ref="G35:V35" si="22">G7</f>
        <v>1Q 17</v>
      </c>
      <c r="H35" s="353" t="str">
        <f t="shared" si="22"/>
        <v>2Q 17</v>
      </c>
      <c r="I35" s="353" t="str">
        <f t="shared" si="22"/>
        <v>3Q 17</v>
      </c>
      <c r="J35" s="345" t="str">
        <f t="shared" si="22"/>
        <v>4Q 17</v>
      </c>
      <c r="K35" s="342" t="str">
        <f t="shared" si="22"/>
        <v>1Q 18</v>
      </c>
      <c r="L35" s="42" t="str">
        <f t="shared" si="22"/>
        <v>2Q 18</v>
      </c>
      <c r="M35" s="42" t="str">
        <f t="shared" si="22"/>
        <v>3Q 18</v>
      </c>
      <c r="N35" s="345" t="str">
        <f t="shared" si="22"/>
        <v>4Q 18</v>
      </c>
      <c r="O35" s="342" t="str">
        <f t="shared" si="22"/>
        <v>1Q 19</v>
      </c>
      <c r="P35" s="42" t="str">
        <f t="shared" si="22"/>
        <v>2Q 19</v>
      </c>
      <c r="Q35" s="42" t="str">
        <f t="shared" si="22"/>
        <v>3Q 19</v>
      </c>
      <c r="R35" s="345" t="str">
        <f t="shared" si="22"/>
        <v>4Q 19</v>
      </c>
      <c r="S35" s="342" t="str">
        <f t="shared" si="22"/>
        <v>1Q 20</v>
      </c>
      <c r="T35" s="42" t="str">
        <f t="shared" si="22"/>
        <v>2Q 20</v>
      </c>
      <c r="U35" s="42" t="str">
        <f t="shared" si="22"/>
        <v>3Q 20</v>
      </c>
      <c r="V35" s="345" t="str">
        <f t="shared" si="22"/>
        <v>4Q 20</v>
      </c>
    </row>
    <row r="36" spans="2:37" ht="13.8">
      <c r="B36" s="19" t="str">
        <f t="shared" ref="B36:B54" si="23">B8</f>
        <v>AMD</v>
      </c>
      <c r="C36" s="354">
        <f t="shared" ref="C36:R37" si="24">C8/C$26</f>
        <v>0</v>
      </c>
      <c r="D36" s="354">
        <f t="shared" si="24"/>
        <v>0</v>
      </c>
      <c r="E36" s="354">
        <f t="shared" si="24"/>
        <v>0</v>
      </c>
      <c r="F36" s="456">
        <f t="shared" si="24"/>
        <v>0</v>
      </c>
      <c r="G36" s="354">
        <f t="shared" si="24"/>
        <v>0</v>
      </c>
      <c r="H36" s="354">
        <f t="shared" si="24"/>
        <v>0</v>
      </c>
      <c r="I36" s="354">
        <f t="shared" si="24"/>
        <v>0</v>
      </c>
      <c r="J36" s="456">
        <f t="shared" si="24"/>
        <v>0</v>
      </c>
      <c r="K36" s="354" t="e">
        <f t="shared" si="24"/>
        <v>#DIV/0!</v>
      </c>
      <c r="L36" s="354" t="e">
        <f t="shared" si="24"/>
        <v>#DIV/0!</v>
      </c>
      <c r="M36" s="354" t="e">
        <f t="shared" si="24"/>
        <v>#DIV/0!</v>
      </c>
      <c r="N36" s="456" t="e">
        <f t="shared" si="24"/>
        <v>#DIV/0!</v>
      </c>
      <c r="O36" s="354" t="e">
        <f t="shared" si="24"/>
        <v>#DIV/0!</v>
      </c>
      <c r="P36" s="354" t="e">
        <f t="shared" si="24"/>
        <v>#DIV/0!</v>
      </c>
      <c r="Q36" s="354" t="e">
        <f t="shared" si="24"/>
        <v>#DIV/0!</v>
      </c>
      <c r="R36" s="456" t="e">
        <f t="shared" si="24"/>
        <v>#DIV/0!</v>
      </c>
      <c r="S36" s="354" t="e">
        <f t="shared" ref="S36:T37" si="25">S8/S$26</f>
        <v>#DIV/0!</v>
      </c>
      <c r="T36" s="354" t="e">
        <f t="shared" si="25"/>
        <v>#DIV/0!</v>
      </c>
      <c r="U36" s="354" t="e">
        <f t="shared" ref="U36" si="26">U8/U$26</f>
        <v>#DIV/0!</v>
      </c>
      <c r="V36" s="354"/>
    </row>
    <row r="37" spans="2:37" ht="13.8">
      <c r="B37" s="19" t="str">
        <f t="shared" si="23"/>
        <v>Analog Devices</v>
      </c>
      <c r="C37" s="354">
        <f t="shared" si="24"/>
        <v>4.7667927577215476E-2</v>
      </c>
      <c r="D37" s="354">
        <f t="shared" si="24"/>
        <v>5.0503091142982424E-2</v>
      </c>
      <c r="E37" s="354">
        <f t="shared" si="24"/>
        <v>5.4887603909095153E-2</v>
      </c>
      <c r="F37" s="456">
        <f t="shared" si="24"/>
        <v>5.465634269082506E-2</v>
      </c>
      <c r="G37" s="354">
        <f t="shared" si="24"/>
        <v>6.8350602649806275E-2</v>
      </c>
      <c r="H37" s="354">
        <f t="shared" si="24"/>
        <v>8.2611365888507357E-2</v>
      </c>
      <c r="I37" s="354">
        <f t="shared" si="24"/>
        <v>8.1998773583560322E-2</v>
      </c>
      <c r="J37" s="456">
        <f t="shared" si="24"/>
        <v>7.538611188311431E-2</v>
      </c>
      <c r="K37" s="354" t="e">
        <f t="shared" si="24"/>
        <v>#DIV/0!</v>
      </c>
      <c r="L37" s="354" t="e">
        <f t="shared" si="24"/>
        <v>#DIV/0!</v>
      </c>
      <c r="M37" s="354" t="e">
        <f t="shared" si="24"/>
        <v>#DIV/0!</v>
      </c>
      <c r="N37" s="456" t="e">
        <f t="shared" si="24"/>
        <v>#DIV/0!</v>
      </c>
      <c r="O37" s="354" t="e">
        <f t="shared" si="24"/>
        <v>#DIV/0!</v>
      </c>
      <c r="P37" s="354" t="e">
        <f t="shared" si="24"/>
        <v>#DIV/0!</v>
      </c>
      <c r="Q37" s="354" t="e">
        <f t="shared" si="24"/>
        <v>#DIV/0!</v>
      </c>
      <c r="R37" s="456" t="e">
        <f t="shared" si="24"/>
        <v>#DIV/0!</v>
      </c>
      <c r="S37" s="354" t="e">
        <f t="shared" si="25"/>
        <v>#DIV/0!</v>
      </c>
      <c r="T37" s="354" t="e">
        <f t="shared" si="25"/>
        <v>#DIV/0!</v>
      </c>
      <c r="U37" s="354" t="e">
        <f t="shared" ref="U37" si="27">U9/U$26</f>
        <v>#DIV/0!</v>
      </c>
      <c r="V37" s="354"/>
    </row>
    <row r="38" spans="2:37" ht="13.8">
      <c r="B38" s="19" t="str">
        <f t="shared" si="23"/>
        <v>AMCC</v>
      </c>
      <c r="C38" s="354">
        <f t="shared" ref="C38:E54" si="28">C10/C$26</f>
        <v>2.5163122651095035E-3</v>
      </c>
      <c r="D38" s="354">
        <f t="shared" si="28"/>
        <v>2.4101913343458074E-3</v>
      </c>
      <c r="E38" s="354">
        <f t="shared" si="28"/>
        <v>2.2932040913219956E-3</v>
      </c>
      <c r="F38" s="477" t="str">
        <f>F10</f>
        <v>acquired by MACOM</v>
      </c>
      <c r="G38" s="457"/>
      <c r="H38" s="457"/>
      <c r="I38" s="457"/>
      <c r="J38" s="458"/>
      <c r="K38" s="457"/>
      <c r="L38" s="457"/>
      <c r="M38" s="457"/>
      <c r="N38" s="458"/>
      <c r="O38" s="457"/>
      <c r="P38" s="457"/>
      <c r="Q38" s="457"/>
      <c r="R38" s="458"/>
      <c r="S38" s="457"/>
      <c r="T38" s="457"/>
      <c r="U38" s="457"/>
      <c r="V38" s="991"/>
    </row>
    <row r="39" spans="2:37" ht="13.8">
      <c r="B39" s="19" t="str">
        <f t="shared" si="23"/>
        <v>Broadcom</v>
      </c>
      <c r="C39" s="354">
        <f t="shared" si="28"/>
        <v>0.21668074479415333</v>
      </c>
      <c r="D39" s="354">
        <f t="shared" si="28"/>
        <v>0.22011144957037615</v>
      </c>
      <c r="E39" s="354">
        <f t="shared" si="28"/>
        <v>0.22701512976801755</v>
      </c>
      <c r="F39" s="456">
        <f t="shared" ref="F39:R39" si="29">F11/F$26</f>
        <v>0.23045646933357031</v>
      </c>
      <c r="G39" s="354">
        <f t="shared" si="29"/>
        <v>0.24947170347852868</v>
      </c>
      <c r="H39" s="354">
        <f t="shared" si="29"/>
        <v>0.25712672550872262</v>
      </c>
      <c r="I39" s="354">
        <f t="shared" si="29"/>
        <v>0.25775604103748617</v>
      </c>
      <c r="J39" s="456">
        <f t="shared" si="29"/>
        <v>0.26437249374677413</v>
      </c>
      <c r="K39" s="354" t="e">
        <f t="shared" si="29"/>
        <v>#DIV/0!</v>
      </c>
      <c r="L39" s="354" t="e">
        <f t="shared" si="29"/>
        <v>#DIV/0!</v>
      </c>
      <c r="M39" s="354" t="e">
        <f t="shared" si="29"/>
        <v>#DIV/0!</v>
      </c>
      <c r="N39" s="456" t="e">
        <f t="shared" si="29"/>
        <v>#DIV/0!</v>
      </c>
      <c r="O39" s="354" t="e">
        <f t="shared" si="29"/>
        <v>#DIV/0!</v>
      </c>
      <c r="P39" s="354" t="e">
        <f t="shared" si="29"/>
        <v>#DIV/0!</v>
      </c>
      <c r="Q39" s="354" t="e">
        <f t="shared" si="29"/>
        <v>#DIV/0!</v>
      </c>
      <c r="R39" s="456" t="e">
        <f t="shared" si="29"/>
        <v>#DIV/0!</v>
      </c>
      <c r="S39" s="354" t="e">
        <f t="shared" ref="S39:T39" si="30">S11/S$26</f>
        <v>#DIV/0!</v>
      </c>
      <c r="T39" s="354" t="e">
        <f t="shared" si="30"/>
        <v>#DIV/0!</v>
      </c>
      <c r="U39" s="354" t="e">
        <f t="shared" ref="U39" si="31">U11/U$26</f>
        <v>#DIV/0!</v>
      </c>
      <c r="V39" s="10"/>
      <c r="Z39" s="2"/>
      <c r="AA39" s="9"/>
      <c r="AB39" s="9"/>
      <c r="AC39" s="9"/>
      <c r="AD39" s="9"/>
      <c r="AE39" s="9"/>
      <c r="AF39" s="9"/>
      <c r="AG39" s="9"/>
      <c r="AH39" s="9"/>
      <c r="AI39" s="9"/>
      <c r="AJ39" s="9"/>
      <c r="AK39" s="9"/>
    </row>
    <row r="40" spans="2:37" ht="13.8">
      <c r="B40" s="19" t="str">
        <f t="shared" si="23"/>
        <v>Cavium</v>
      </c>
      <c r="C40" s="354">
        <f t="shared" si="28"/>
        <v>1.3748209629439203E-2</v>
      </c>
      <c r="D40" s="354">
        <f t="shared" si="28"/>
        <v>1.315906391653188E-2</v>
      </c>
      <c r="E40" s="354">
        <f t="shared" si="28"/>
        <v>9.2277039691970771E-3</v>
      </c>
      <c r="F40" s="456">
        <f>F12/F$26</f>
        <v>1.2553184398502504E-2</v>
      </c>
      <c r="G40" s="354">
        <f>G12/G$26</f>
        <v>1.3669144077470314E-2</v>
      </c>
      <c r="H40" s="354">
        <f>H12/H$26</f>
        <v>1.3947526098679511E-2</v>
      </c>
      <c r="I40" s="354">
        <f>I12/I$26</f>
        <v>1.3408582062946537E-2</v>
      </c>
      <c r="J40" s="456">
        <f>J12/J$26</f>
        <v>1.2903481954976774E-2</v>
      </c>
      <c r="K40" s="457"/>
      <c r="L40" s="457"/>
      <c r="M40" s="457"/>
      <c r="N40" s="519"/>
      <c r="O40" s="457"/>
      <c r="P40" s="457"/>
      <c r="Q40" s="457"/>
      <c r="R40" s="519"/>
      <c r="S40" s="457"/>
      <c r="T40" s="457"/>
      <c r="U40" s="457"/>
      <c r="V40" s="991"/>
      <c r="X40" s="2"/>
      <c r="Y40" s="2"/>
      <c r="Z40" s="44"/>
      <c r="AA40" s="44"/>
      <c r="AB40" s="44"/>
      <c r="AC40" s="44"/>
      <c r="AD40" s="44"/>
      <c r="AE40" s="44"/>
      <c r="AF40" s="44"/>
      <c r="AG40" s="44"/>
      <c r="AH40" s="44"/>
      <c r="AI40" s="44"/>
      <c r="AJ40" s="44"/>
      <c r="AK40" s="44"/>
    </row>
    <row r="41" spans="2:37" ht="13.8">
      <c r="B41" s="19" t="str">
        <f t="shared" si="23"/>
        <v>GigaPeak</v>
      </c>
      <c r="C41" s="354">
        <f t="shared" si="28"/>
        <v>6.9533707933942986E-4</v>
      </c>
      <c r="D41" s="354">
        <f t="shared" si="28"/>
        <v>8.9264194720229057E-4</v>
      </c>
      <c r="E41" s="354">
        <f t="shared" si="28"/>
        <v>8.6722414176370341E-4</v>
      </c>
      <c r="F41" s="456">
        <f t="shared" ref="F41:F54" si="32">F13/F$26</f>
        <v>8.8872101936300911E-4</v>
      </c>
      <c r="G41" s="487" t="str">
        <f>G13</f>
        <v>acquired by IDT</v>
      </c>
      <c r="H41" s="457"/>
      <c r="I41" s="457"/>
      <c r="J41" s="519"/>
      <c r="K41" s="487"/>
      <c r="L41" s="457"/>
      <c r="M41" s="457"/>
      <c r="N41" s="519"/>
      <c r="O41" s="487"/>
      <c r="P41" s="457"/>
      <c r="Q41" s="457"/>
      <c r="R41" s="519"/>
      <c r="S41" s="487"/>
      <c r="T41" s="457"/>
      <c r="U41" s="457"/>
      <c r="V41" s="991"/>
      <c r="X41" s="2"/>
      <c r="Y41" s="2"/>
      <c r="Z41" s="44"/>
      <c r="AA41" s="44"/>
      <c r="AB41" s="44"/>
      <c r="AC41" s="44"/>
      <c r="AD41" s="44"/>
      <c r="AE41" s="44"/>
      <c r="AF41" s="44"/>
      <c r="AG41" s="44"/>
      <c r="AH41" s="44"/>
      <c r="AI41" s="44"/>
      <c r="AJ41" s="44"/>
      <c r="AK41" s="44"/>
    </row>
    <row r="42" spans="2:37" ht="13.8">
      <c r="B42" s="19" t="str">
        <f t="shared" si="23"/>
        <v>IDT</v>
      </c>
      <c r="C42" s="354">
        <f t="shared" si="28"/>
        <v>1.1593031938986621E-2</v>
      </c>
      <c r="D42" s="354">
        <f t="shared" si="28"/>
        <v>1.1156572417538061E-2</v>
      </c>
      <c r="E42" s="354">
        <f t="shared" si="28"/>
        <v>1.0104807879664418E-2</v>
      </c>
      <c r="F42" s="456">
        <f t="shared" si="32"/>
        <v>9.7981492384771763E-3</v>
      </c>
      <c r="G42" s="354">
        <f t="shared" ref="G42:N44" si="33">G14/G$26</f>
        <v>1.0461140406008946E-2</v>
      </c>
      <c r="H42" s="354">
        <f t="shared" si="33"/>
        <v>1.1332472979512823E-2</v>
      </c>
      <c r="I42" s="354">
        <f t="shared" si="33"/>
        <v>1.0855126418589425E-2</v>
      </c>
      <c r="J42" s="456">
        <f t="shared" si="33"/>
        <v>1.0769444554730615E-2</v>
      </c>
      <c r="K42" s="354" t="e">
        <f t="shared" si="33"/>
        <v>#DIV/0!</v>
      </c>
      <c r="L42" s="354" t="e">
        <f t="shared" si="33"/>
        <v>#DIV/0!</v>
      </c>
      <c r="M42" s="354" t="e">
        <f t="shared" si="33"/>
        <v>#DIV/0!</v>
      </c>
      <c r="N42" s="456" t="e">
        <f t="shared" si="33"/>
        <v>#DIV/0!</v>
      </c>
      <c r="O42" s="905" t="s">
        <v>363</v>
      </c>
      <c r="P42" s="905" t="s">
        <v>363</v>
      </c>
      <c r="Q42" s="905" t="s">
        <v>363</v>
      </c>
      <c r="R42" s="905"/>
      <c r="S42" s="905" t="s">
        <v>363</v>
      </c>
      <c r="T42" s="905" t="s">
        <v>363</v>
      </c>
      <c r="U42" s="905" t="s">
        <v>363</v>
      </c>
      <c r="V42" s="992"/>
      <c r="X42" s="2"/>
      <c r="Y42" s="2"/>
      <c r="Z42" s="44"/>
      <c r="AA42" s="44"/>
      <c r="AB42" s="44"/>
      <c r="AC42" s="44"/>
      <c r="AD42" s="44"/>
      <c r="AE42" s="44"/>
      <c r="AF42" s="44"/>
      <c r="AG42" s="44"/>
      <c r="AH42" s="44"/>
      <c r="AI42" s="44"/>
      <c r="AJ42" s="44"/>
      <c r="AK42" s="44"/>
    </row>
    <row r="43" spans="2:37" ht="13.8">
      <c r="B43" s="19" t="str">
        <f t="shared" si="23"/>
        <v>Inphi</v>
      </c>
      <c r="C43" s="354">
        <f t="shared" si="28"/>
        <v>4.0722513986313621E-3</v>
      </c>
      <c r="D43" s="354">
        <f t="shared" si="28"/>
        <v>3.5148139651712835E-3</v>
      </c>
      <c r="E43" s="354">
        <f t="shared" si="28"/>
        <v>3.8832979765684819E-3</v>
      </c>
      <c r="F43" s="456">
        <f t="shared" si="32"/>
        <v>4.4991501605252341E-3</v>
      </c>
      <c r="G43" s="354">
        <f t="shared" si="33"/>
        <v>5.571733176973917E-3</v>
      </c>
      <c r="H43" s="354">
        <f t="shared" si="33"/>
        <v>4.8636876915631551E-3</v>
      </c>
      <c r="I43" s="354">
        <f t="shared" si="33"/>
        <v>4.4969489645167197E-3</v>
      </c>
      <c r="J43" s="456">
        <f t="shared" si="33"/>
        <v>4.2680748004923176E-3</v>
      </c>
      <c r="K43" s="354" t="e">
        <f t="shared" si="33"/>
        <v>#DIV/0!</v>
      </c>
      <c r="L43" s="354" t="e">
        <f t="shared" si="33"/>
        <v>#DIV/0!</v>
      </c>
      <c r="M43" s="354" t="e">
        <f t="shared" si="33"/>
        <v>#DIV/0!</v>
      </c>
      <c r="N43" s="456" t="e">
        <f t="shared" si="33"/>
        <v>#DIV/0!</v>
      </c>
      <c r="O43" s="354" t="e">
        <f t="shared" ref="O43:R44" si="34">O15/O$26</f>
        <v>#DIV/0!</v>
      </c>
      <c r="P43" s="354" t="e">
        <f t="shared" si="34"/>
        <v>#DIV/0!</v>
      </c>
      <c r="Q43" s="354" t="e">
        <f t="shared" si="34"/>
        <v>#DIV/0!</v>
      </c>
      <c r="R43" s="456" t="e">
        <f t="shared" si="34"/>
        <v>#DIV/0!</v>
      </c>
      <c r="S43" s="354" t="e">
        <f t="shared" ref="S43:T43" si="35">S15/S$26</f>
        <v>#DIV/0!</v>
      </c>
      <c r="T43" s="354" t="e">
        <f t="shared" si="35"/>
        <v>#DIV/0!</v>
      </c>
      <c r="U43" s="354" t="e">
        <f t="shared" ref="U43" si="36">U15/U$26</f>
        <v>#DIV/0!</v>
      </c>
      <c r="V43" s="10"/>
      <c r="X43" s="2"/>
      <c r="Y43" s="2"/>
      <c r="Z43" s="44"/>
      <c r="AA43" s="44"/>
      <c r="AB43" s="44"/>
      <c r="AC43" s="44"/>
      <c r="AD43" s="44"/>
      <c r="AE43" s="44"/>
      <c r="AF43" s="44"/>
      <c r="AG43" s="44"/>
      <c r="AH43" s="44"/>
      <c r="AI43" s="44"/>
      <c r="AJ43" s="44"/>
      <c r="AK43" s="44"/>
    </row>
    <row r="44" spans="2:37" ht="13.8">
      <c r="B44" s="19" t="str">
        <f t="shared" si="23"/>
        <v>Intel - Data Center</v>
      </c>
      <c r="C44" s="354">
        <f t="shared" si="28"/>
        <v>0.24477579051746304</v>
      </c>
      <c r="D44" s="354">
        <f t="shared" si="28"/>
        <v>0.23387567478097751</v>
      </c>
      <c r="E44" s="354">
        <f t="shared" si="28"/>
        <v>0.24929949695511019</v>
      </c>
      <c r="F44" s="456">
        <f t="shared" si="32"/>
        <v>0.25234122443538443</v>
      </c>
      <c r="G44" s="354">
        <f t="shared" si="33"/>
        <v>0.27054878773423252</v>
      </c>
      <c r="H44" s="354">
        <f t="shared" si="33"/>
        <v>0.25188394441499778</v>
      </c>
      <c r="I44" s="354">
        <f t="shared" si="33"/>
        <v>0.26073587966219697</v>
      </c>
      <c r="J44" s="456">
        <f t="shared" si="33"/>
        <v>0.27702783181800139</v>
      </c>
      <c r="K44" s="354" t="e">
        <f t="shared" si="33"/>
        <v>#DIV/0!</v>
      </c>
      <c r="L44" s="354" t="e">
        <f t="shared" si="33"/>
        <v>#DIV/0!</v>
      </c>
      <c r="M44" s="354" t="e">
        <f t="shared" si="33"/>
        <v>#DIV/0!</v>
      </c>
      <c r="N44" s="456" t="e">
        <f t="shared" si="33"/>
        <v>#DIV/0!</v>
      </c>
      <c r="O44" s="354" t="e">
        <f t="shared" si="34"/>
        <v>#DIV/0!</v>
      </c>
      <c r="P44" s="354" t="e">
        <f t="shared" si="34"/>
        <v>#DIV/0!</v>
      </c>
      <c r="Q44" s="354" t="e">
        <f t="shared" si="34"/>
        <v>#DIV/0!</v>
      </c>
      <c r="R44" s="456" t="e">
        <f t="shared" si="34"/>
        <v>#DIV/0!</v>
      </c>
      <c r="S44" s="354" t="e">
        <f t="shared" ref="S44:T44" si="37">S16/S$26</f>
        <v>#DIV/0!</v>
      </c>
      <c r="T44" s="354" t="e">
        <f t="shared" si="37"/>
        <v>#DIV/0!</v>
      </c>
      <c r="U44" s="354" t="e">
        <f t="shared" ref="U44" si="38">U16/U$26</f>
        <v>#DIV/0!</v>
      </c>
      <c r="V44" s="10"/>
      <c r="X44" s="459"/>
      <c r="Y44" s="459"/>
      <c r="Z44" s="44"/>
      <c r="AA44" s="44"/>
      <c r="AB44" s="44"/>
      <c r="AC44" s="44"/>
      <c r="AD44" s="44"/>
      <c r="AE44" s="44"/>
      <c r="AF44" s="44"/>
      <c r="AG44" s="44"/>
      <c r="AH44" s="44"/>
      <c r="AI44" s="44"/>
      <c r="AJ44" s="44"/>
      <c r="AK44" s="44"/>
    </row>
    <row r="45" spans="2:37" ht="13.8">
      <c r="B45" s="19" t="str">
        <f t="shared" si="23"/>
        <v>Linear</v>
      </c>
      <c r="C45" s="354">
        <f t="shared" si="28"/>
        <v>2.2104496431500732E-2</v>
      </c>
      <c r="D45" s="354">
        <f t="shared" si="28"/>
        <v>2.1707402772010418E-2</v>
      </c>
      <c r="E45" s="354">
        <f t="shared" si="28"/>
        <v>2.0522475101610677E-2</v>
      </c>
      <c r="F45" s="456">
        <f t="shared" si="32"/>
        <v>2.0884943955030714E-2</v>
      </c>
      <c r="G45" s="487" t="str">
        <f>G17</f>
        <v>acquired by Analog Devices</v>
      </c>
      <c r="H45" s="457"/>
      <c r="I45" s="457"/>
      <c r="J45" s="519"/>
      <c r="K45" s="487"/>
      <c r="L45" s="457"/>
      <c r="M45" s="457"/>
      <c r="N45" s="519"/>
      <c r="O45" s="487"/>
      <c r="P45" s="457"/>
      <c r="Q45" s="457"/>
      <c r="R45" s="519"/>
      <c r="S45" s="487"/>
      <c r="T45" s="457"/>
      <c r="U45" s="457"/>
      <c r="V45" s="991"/>
    </row>
    <row r="46" spans="2:37" ht="13.8">
      <c r="B46" s="19" t="str">
        <f t="shared" si="23"/>
        <v>MACOM</v>
      </c>
      <c r="C46" s="354">
        <f t="shared" si="28"/>
        <v>8.1763316072324867E-3</v>
      </c>
      <c r="D46" s="354">
        <f t="shared" si="28"/>
        <v>8.2637620473268655E-3</v>
      </c>
      <c r="E46" s="354">
        <f t="shared" si="28"/>
        <v>8.3813371169188296E-3</v>
      </c>
      <c r="F46" s="456">
        <f t="shared" si="32"/>
        <v>8.4428496839485875E-3</v>
      </c>
      <c r="G46" s="354">
        <f t="shared" ref="G46:R46" si="39">G18/G$26</f>
        <v>1.1079163385032129E-2</v>
      </c>
      <c r="H46" s="354">
        <f t="shared" si="39"/>
        <v>1.1209181204341714E-2</v>
      </c>
      <c r="I46" s="354">
        <f t="shared" si="39"/>
        <v>8.8533666110359177E-3</v>
      </c>
      <c r="J46" s="456">
        <f t="shared" si="39"/>
        <v>6.5013697542382976E-3</v>
      </c>
      <c r="K46" s="354" t="e">
        <f t="shared" si="39"/>
        <v>#DIV/0!</v>
      </c>
      <c r="L46" s="354" t="e">
        <f t="shared" si="39"/>
        <v>#DIV/0!</v>
      </c>
      <c r="M46" s="354" t="e">
        <f t="shared" si="39"/>
        <v>#DIV/0!</v>
      </c>
      <c r="N46" s="456" t="e">
        <f t="shared" si="39"/>
        <v>#DIV/0!</v>
      </c>
      <c r="O46" s="354" t="e">
        <f t="shared" si="39"/>
        <v>#DIV/0!</v>
      </c>
      <c r="P46" s="354" t="e">
        <f t="shared" si="39"/>
        <v>#DIV/0!</v>
      </c>
      <c r="Q46" s="354" t="e">
        <f t="shared" si="39"/>
        <v>#DIV/0!</v>
      </c>
      <c r="R46" s="456" t="e">
        <f t="shared" si="39"/>
        <v>#DIV/0!</v>
      </c>
      <c r="S46" s="354" t="e">
        <f t="shared" ref="S46:T46" si="40">S18/S$26</f>
        <v>#DIV/0!</v>
      </c>
      <c r="T46" s="354" t="e">
        <f t="shared" si="40"/>
        <v>#DIV/0!</v>
      </c>
      <c r="U46" s="354" t="e">
        <f t="shared" ref="U46" si="41">U18/U$26</f>
        <v>#DIV/0!</v>
      </c>
      <c r="V46" s="10"/>
    </row>
    <row r="47" spans="2:37" ht="13.8">
      <c r="B47" s="19" t="str">
        <f t="shared" si="23"/>
        <v>Marvell</v>
      </c>
      <c r="C47" s="354">
        <f t="shared" si="28"/>
        <v>3.1767600719820786E-2</v>
      </c>
      <c r="D47" s="354">
        <f t="shared" si="28"/>
        <v>3.4904216673297114E-2</v>
      </c>
      <c r="E47" s="354">
        <f t="shared" si="28"/>
        <v>3.4359640047093569E-2</v>
      </c>
      <c r="F47" s="456">
        <f t="shared" si="32"/>
        <v>3.1716231378517389E-2</v>
      </c>
      <c r="G47" s="354">
        <f t="shared" ref="G47:R47" si="42">G19/G$26</f>
        <v>3.4484253274628694E-2</v>
      </c>
      <c r="H47" s="354">
        <f t="shared" si="42"/>
        <v>3.4841449081649115E-2</v>
      </c>
      <c r="I47" s="354">
        <f t="shared" si="42"/>
        <v>3.2794294715830882E-2</v>
      </c>
      <c r="J47" s="456">
        <f t="shared" si="42"/>
        <v>3.0521697701195064E-2</v>
      </c>
      <c r="K47" s="354" t="e">
        <f t="shared" si="42"/>
        <v>#DIV/0!</v>
      </c>
      <c r="L47" s="354" t="e">
        <f t="shared" si="42"/>
        <v>#DIV/0!</v>
      </c>
      <c r="M47" s="354" t="e">
        <f t="shared" si="42"/>
        <v>#DIV/0!</v>
      </c>
      <c r="N47" s="456" t="e">
        <f t="shared" si="42"/>
        <v>#DIV/0!</v>
      </c>
      <c r="O47" s="354" t="e">
        <f t="shared" si="42"/>
        <v>#DIV/0!</v>
      </c>
      <c r="P47" s="354" t="e">
        <f t="shared" si="42"/>
        <v>#DIV/0!</v>
      </c>
      <c r="Q47" s="354" t="e">
        <f t="shared" si="42"/>
        <v>#DIV/0!</v>
      </c>
      <c r="R47" s="456" t="e">
        <f t="shared" si="42"/>
        <v>#DIV/0!</v>
      </c>
      <c r="S47" s="354" t="e">
        <f t="shared" ref="S47:T47" si="43">S19/S$26</f>
        <v>#DIV/0!</v>
      </c>
      <c r="T47" s="354" t="e">
        <f t="shared" si="43"/>
        <v>#DIV/0!</v>
      </c>
      <c r="U47" s="354" t="e">
        <f t="shared" ref="U47" si="44">U19/U$26</f>
        <v>#DIV/0!</v>
      </c>
      <c r="V47" s="10"/>
    </row>
    <row r="48" spans="2:37" ht="13.8">
      <c r="B48" s="19" t="str">
        <f t="shared" si="23"/>
        <v>Maxim</v>
      </c>
      <c r="C48" s="354">
        <f t="shared" si="28"/>
        <v>3.398643603021289E-2</v>
      </c>
      <c r="D48" s="354">
        <f t="shared" si="28"/>
        <v>3.2879075183450408E-2</v>
      </c>
      <c r="E48" s="354">
        <f t="shared" si="28"/>
        <v>3.0813900834566019E-2</v>
      </c>
      <c r="F48" s="456">
        <f t="shared" si="32"/>
        <v>3.0605330104313627E-2</v>
      </c>
      <c r="G48" s="354">
        <f t="shared" ref="G48:R48" si="45">G20/G$26</f>
        <v>3.4605714438136141E-2</v>
      </c>
      <c r="H48" s="354">
        <f t="shared" si="45"/>
        <v>3.4683013389256327E-2</v>
      </c>
      <c r="I48" s="354">
        <f t="shared" si="45"/>
        <v>3.0632528216411208E-2</v>
      </c>
      <c r="J48" s="456">
        <f t="shared" si="45"/>
        <v>3.0918727915194347E-2</v>
      </c>
      <c r="K48" s="354" t="e">
        <f t="shared" si="45"/>
        <v>#DIV/0!</v>
      </c>
      <c r="L48" s="354" t="e">
        <f t="shared" si="45"/>
        <v>#DIV/0!</v>
      </c>
      <c r="M48" s="354" t="e">
        <f t="shared" si="45"/>
        <v>#DIV/0!</v>
      </c>
      <c r="N48" s="456" t="e">
        <f t="shared" si="45"/>
        <v>#DIV/0!</v>
      </c>
      <c r="O48" s="354" t="e">
        <f t="shared" si="45"/>
        <v>#DIV/0!</v>
      </c>
      <c r="P48" s="354" t="e">
        <f t="shared" si="45"/>
        <v>#DIV/0!</v>
      </c>
      <c r="Q48" s="354" t="e">
        <f t="shared" si="45"/>
        <v>#DIV/0!</v>
      </c>
      <c r="R48" s="456" t="e">
        <f t="shared" si="45"/>
        <v>#DIV/0!</v>
      </c>
      <c r="S48" s="354" t="e">
        <f t="shared" ref="S48:T48" si="46">S20/S$26</f>
        <v>#DIV/0!</v>
      </c>
      <c r="T48" s="354" t="e">
        <f t="shared" si="46"/>
        <v>#DIV/0!</v>
      </c>
      <c r="U48" s="354" t="e">
        <f t="shared" ref="U48" si="47">U20/U$26</f>
        <v>#DIV/0!</v>
      </c>
      <c r="V48" s="10"/>
    </row>
    <row r="49" spans="2:22" ht="13.8">
      <c r="B49" s="19" t="str">
        <f t="shared" si="23"/>
        <v>Microsemi</v>
      </c>
      <c r="C49" s="354">
        <f t="shared" si="28"/>
        <v>2.7195269749164499E-2</v>
      </c>
      <c r="D49" s="354">
        <f t="shared" si="28"/>
        <v>2.5054374497271839E-2</v>
      </c>
      <c r="E49" s="354">
        <f t="shared" si="28"/>
        <v>2.470491051948373E-2</v>
      </c>
      <c r="F49" s="456">
        <f t="shared" si="32"/>
        <v>2.4217647777641998E-2</v>
      </c>
      <c r="G49" s="354">
        <f t="shared" ref="G49:J54" si="48">G21/G$26</f>
        <v>2.637017123404304E-2</v>
      </c>
      <c r="H49" s="354">
        <f t="shared" si="48"/>
        <v>2.6392505703684926E-2</v>
      </c>
      <c r="I49" s="354">
        <f t="shared" si="48"/>
        <v>2.5291380327233107E-2</v>
      </c>
      <c r="J49" s="456">
        <f t="shared" si="48"/>
        <v>2.3275896295708105E-2</v>
      </c>
      <c r="K49" s="457"/>
      <c r="L49" s="457"/>
      <c r="M49" s="457"/>
      <c r="N49" s="519"/>
      <c r="O49" s="457"/>
      <c r="P49" s="457"/>
      <c r="Q49" s="457"/>
      <c r="R49" s="519"/>
      <c r="S49" s="457"/>
      <c r="T49" s="457"/>
      <c r="U49" s="457"/>
      <c r="V49" s="991"/>
    </row>
    <row r="50" spans="2:22" ht="13.8">
      <c r="B50" s="19" t="str">
        <f t="shared" si="23"/>
        <v>Nvidia</v>
      </c>
      <c r="C50" s="354">
        <f t="shared" si="28"/>
        <v>0</v>
      </c>
      <c r="D50" s="354">
        <f t="shared" si="28"/>
        <v>0</v>
      </c>
      <c r="E50" s="354">
        <f t="shared" si="28"/>
        <v>0</v>
      </c>
      <c r="F50" s="456">
        <f t="shared" si="32"/>
        <v>0</v>
      </c>
      <c r="G50" s="354">
        <f t="shared" si="48"/>
        <v>0</v>
      </c>
      <c r="H50" s="354">
        <f t="shared" si="48"/>
        <v>0</v>
      </c>
      <c r="I50" s="354">
        <f t="shared" si="48"/>
        <v>0</v>
      </c>
      <c r="J50" s="456">
        <f t="shared" si="48"/>
        <v>0</v>
      </c>
      <c r="K50" s="354" t="e">
        <f t="shared" ref="K50:R54" si="49">K22/K$26</f>
        <v>#DIV/0!</v>
      </c>
      <c r="L50" s="354" t="e">
        <f t="shared" si="49"/>
        <v>#DIV/0!</v>
      </c>
      <c r="M50" s="354" t="e">
        <f t="shared" si="49"/>
        <v>#DIV/0!</v>
      </c>
      <c r="N50" s="456" t="e">
        <f t="shared" si="49"/>
        <v>#DIV/0!</v>
      </c>
      <c r="O50" s="354" t="e">
        <f t="shared" si="49"/>
        <v>#DIV/0!</v>
      </c>
      <c r="P50" s="354" t="e">
        <f t="shared" si="49"/>
        <v>#DIV/0!</v>
      </c>
      <c r="Q50" s="354" t="e">
        <f t="shared" si="49"/>
        <v>#DIV/0!</v>
      </c>
      <c r="R50" s="456" t="e">
        <f t="shared" si="49"/>
        <v>#DIV/0!</v>
      </c>
      <c r="S50" s="354" t="e">
        <f t="shared" ref="S50:T51" si="50">S22/S$26</f>
        <v>#DIV/0!</v>
      </c>
      <c r="T50" s="354" t="e">
        <f t="shared" si="50"/>
        <v>#DIV/0!</v>
      </c>
      <c r="U50" s="354" t="e">
        <f t="shared" ref="U50" si="51">U22/U$26</f>
        <v>#DIV/0!</v>
      </c>
      <c r="V50" s="10"/>
    </row>
    <row r="51" spans="2:22" ht="13.8">
      <c r="B51" s="19" t="str">
        <f t="shared" si="23"/>
        <v>Qualcomm</v>
      </c>
      <c r="C51" s="354">
        <f t="shared" si="28"/>
        <v>0.33971133717727425</v>
      </c>
      <c r="D51" s="354">
        <f t="shared" si="28"/>
        <v>0.35078447372165483</v>
      </c>
      <c r="E51" s="354">
        <f t="shared" si="28"/>
        <v>0.33920539215820805</v>
      </c>
      <c r="F51" s="456">
        <f t="shared" si="32"/>
        <v>0.33327038226112843</v>
      </c>
      <c r="G51" s="354">
        <f t="shared" si="48"/>
        <v>0.2988897258859699</v>
      </c>
      <c r="H51" s="354">
        <f t="shared" si="48"/>
        <v>0.30943931048786671</v>
      </c>
      <c r="I51" s="354">
        <f t="shared" si="48"/>
        <v>0.31421334069495371</v>
      </c>
      <c r="J51" s="456">
        <f t="shared" si="48"/>
        <v>0.30114741731845796</v>
      </c>
      <c r="K51" s="354" t="e">
        <f t="shared" si="49"/>
        <v>#DIV/0!</v>
      </c>
      <c r="L51" s="354" t="e">
        <f t="shared" si="49"/>
        <v>#DIV/0!</v>
      </c>
      <c r="M51" s="354" t="e">
        <f t="shared" si="49"/>
        <v>#DIV/0!</v>
      </c>
      <c r="N51" s="456" t="e">
        <f t="shared" si="49"/>
        <v>#DIV/0!</v>
      </c>
      <c r="O51" s="354" t="e">
        <f t="shared" si="49"/>
        <v>#DIV/0!</v>
      </c>
      <c r="P51" s="354" t="e">
        <f t="shared" si="49"/>
        <v>#DIV/0!</v>
      </c>
      <c r="Q51" s="354" t="e">
        <f t="shared" si="49"/>
        <v>#DIV/0!</v>
      </c>
      <c r="R51" s="456" t="e">
        <f t="shared" si="49"/>
        <v>#DIV/0!</v>
      </c>
      <c r="S51" s="354" t="e">
        <f t="shared" si="50"/>
        <v>#DIV/0!</v>
      </c>
      <c r="T51" s="354" t="e">
        <f t="shared" si="50"/>
        <v>#DIV/0!</v>
      </c>
      <c r="U51" s="354" t="e">
        <f t="shared" ref="U51" si="52">U23/U$26</f>
        <v>#DIV/0!</v>
      </c>
      <c r="V51" s="10"/>
    </row>
    <row r="52" spans="2:22" ht="13.8">
      <c r="B52" s="19" t="str">
        <f t="shared" si="23"/>
        <v>Semtech</v>
      </c>
      <c r="C52" s="354">
        <f t="shared" si="28"/>
        <v>8.0220842973790212E-3</v>
      </c>
      <c r="D52" s="354">
        <f t="shared" si="28"/>
        <v>7.893231427733462E-3</v>
      </c>
      <c r="E52" s="354">
        <f t="shared" si="28"/>
        <v>7.5300303802887641E-3</v>
      </c>
      <c r="F52" s="456">
        <f t="shared" si="32"/>
        <v>7.7763089194263302E-3</v>
      </c>
      <c r="G52" s="354">
        <f t="shared" si="48"/>
        <v>8.561940311126344E-3</v>
      </c>
      <c r="H52" s="354">
        <f t="shared" si="48"/>
        <v>8.8222754822206342E-3</v>
      </c>
      <c r="I52" s="354">
        <f t="shared" si="48"/>
        <v>7.9978868687238473E-3</v>
      </c>
      <c r="J52" s="456">
        <f t="shared" si="48"/>
        <v>6.9778060110374405E-3</v>
      </c>
      <c r="K52" s="354" t="e">
        <f t="shared" si="49"/>
        <v>#DIV/0!</v>
      </c>
      <c r="L52" s="354" t="e">
        <f t="shared" si="49"/>
        <v>#DIV/0!</v>
      </c>
      <c r="M52" s="354" t="e">
        <f t="shared" si="49"/>
        <v>#DIV/0!</v>
      </c>
      <c r="N52" s="456" t="e">
        <f t="shared" si="49"/>
        <v>#DIV/0!</v>
      </c>
      <c r="O52" s="354" t="e">
        <f t="shared" si="49"/>
        <v>#DIV/0!</v>
      </c>
      <c r="P52" s="354" t="e">
        <f t="shared" si="49"/>
        <v>#DIV/0!</v>
      </c>
      <c r="Q52" s="354" t="e">
        <f t="shared" si="49"/>
        <v>#DIV/0!</v>
      </c>
      <c r="R52" s="456" t="e">
        <f t="shared" si="49"/>
        <v>#DIV/0!</v>
      </c>
      <c r="S52" s="354" t="e">
        <f t="shared" ref="S52:T52" si="53">S24/S$26</f>
        <v>#DIV/0!</v>
      </c>
      <c r="T52" s="354" t="e">
        <f t="shared" si="53"/>
        <v>#DIV/0!</v>
      </c>
      <c r="U52" s="354" t="e">
        <f t="shared" ref="U52" si="54">U24/U$26</f>
        <v>#DIV/0!</v>
      </c>
      <c r="V52" s="10"/>
    </row>
    <row r="53" spans="2:22" ht="13.8">
      <c r="B53" s="19" t="str">
        <f t="shared" si="23"/>
        <v>Xilinx</v>
      </c>
      <c r="C53" s="354">
        <f t="shared" si="28"/>
        <v>3.4954766364292983E-2</v>
      </c>
      <c r="D53" s="354">
        <f t="shared" si="28"/>
        <v>3.3393055745112109E-2</v>
      </c>
      <c r="E53" s="354">
        <f t="shared" si="28"/>
        <v>3.1791449060187008E-2</v>
      </c>
      <c r="F53" s="456">
        <f t="shared" si="32"/>
        <v>3.2549407334170208E-2</v>
      </c>
      <c r="G53" s="354">
        <f t="shared" si="48"/>
        <v>3.628652259784948E-2</v>
      </c>
      <c r="H53" s="354">
        <f t="shared" si="48"/>
        <v>3.545790795750467E-2</v>
      </c>
      <c r="I53" s="354">
        <f t="shared" si="48"/>
        <v>3.2964624420075514E-2</v>
      </c>
      <c r="J53" s="456">
        <f t="shared" si="48"/>
        <v>3.1315758129193634E-2</v>
      </c>
      <c r="K53" s="354" t="e">
        <f t="shared" si="49"/>
        <v>#DIV/0!</v>
      </c>
      <c r="L53" s="354" t="e">
        <f t="shared" si="49"/>
        <v>#DIV/0!</v>
      </c>
      <c r="M53" s="354" t="e">
        <f t="shared" si="49"/>
        <v>#DIV/0!</v>
      </c>
      <c r="N53" s="456" t="e">
        <f t="shared" si="49"/>
        <v>#DIV/0!</v>
      </c>
      <c r="O53" s="354" t="e">
        <f t="shared" si="49"/>
        <v>#DIV/0!</v>
      </c>
      <c r="P53" s="354" t="e">
        <f t="shared" si="49"/>
        <v>#DIV/0!</v>
      </c>
      <c r="Q53" s="354" t="e">
        <f t="shared" si="49"/>
        <v>#DIV/0!</v>
      </c>
      <c r="R53" s="456" t="e">
        <f t="shared" si="49"/>
        <v>#DIV/0!</v>
      </c>
      <c r="S53" s="354" t="e">
        <f t="shared" ref="S53:T53" si="55">S25/S$26</f>
        <v>#DIV/0!</v>
      </c>
      <c r="T53" s="354" t="e">
        <f t="shared" si="55"/>
        <v>#DIV/0!</v>
      </c>
      <c r="U53" s="354" t="e">
        <f t="shared" ref="U53" si="56">U25/U$26</f>
        <v>#DIV/0!</v>
      </c>
      <c r="V53" s="10"/>
    </row>
    <row r="54" spans="2:22" ht="13.8">
      <c r="B54" s="19" t="str">
        <f t="shared" si="23"/>
        <v>Total</v>
      </c>
      <c r="C54" s="354">
        <f t="shared" si="28"/>
        <v>1</v>
      </c>
      <c r="D54" s="354">
        <f t="shared" si="28"/>
        <v>1</v>
      </c>
      <c r="E54" s="354">
        <f t="shared" si="28"/>
        <v>1</v>
      </c>
      <c r="F54" s="456">
        <f t="shared" si="32"/>
        <v>1</v>
      </c>
      <c r="G54" s="354">
        <f t="shared" si="48"/>
        <v>1</v>
      </c>
      <c r="H54" s="354">
        <f t="shared" si="48"/>
        <v>1</v>
      </c>
      <c r="I54" s="354">
        <f t="shared" si="48"/>
        <v>1</v>
      </c>
      <c r="J54" s="456">
        <f t="shared" si="48"/>
        <v>1</v>
      </c>
      <c r="K54" s="354" t="e">
        <f t="shared" si="49"/>
        <v>#DIV/0!</v>
      </c>
      <c r="L54" s="354" t="e">
        <f t="shared" si="49"/>
        <v>#DIV/0!</v>
      </c>
      <c r="M54" s="354" t="e">
        <f t="shared" si="49"/>
        <v>#DIV/0!</v>
      </c>
      <c r="N54" s="456" t="e">
        <f t="shared" si="49"/>
        <v>#DIV/0!</v>
      </c>
      <c r="O54" s="354" t="e">
        <f t="shared" si="49"/>
        <v>#DIV/0!</v>
      </c>
      <c r="P54" s="354" t="e">
        <f t="shared" si="49"/>
        <v>#DIV/0!</v>
      </c>
      <c r="Q54" s="354" t="e">
        <f t="shared" si="49"/>
        <v>#DIV/0!</v>
      </c>
      <c r="R54" s="456" t="e">
        <f t="shared" si="49"/>
        <v>#DIV/0!</v>
      </c>
      <c r="S54" s="354" t="e">
        <f t="shared" ref="S54:T54" si="57">S26/S$26</f>
        <v>#DIV/0!</v>
      </c>
      <c r="T54" s="354" t="e">
        <f t="shared" si="57"/>
        <v>#DIV/0!</v>
      </c>
      <c r="U54" s="354" t="e">
        <f t="shared" ref="U54" si="58">U26/U$26</f>
        <v>#DIV/0!</v>
      </c>
      <c r="V54" s="10"/>
    </row>
    <row r="55" spans="2:22" ht="13.8">
      <c r="B55" s="19"/>
      <c r="C55" s="18"/>
      <c r="D55" s="18"/>
      <c r="E55" s="19"/>
      <c r="F55" s="19"/>
      <c r="G55" s="19"/>
      <c r="H55" s="19"/>
      <c r="I55" s="19"/>
      <c r="J55" s="19"/>
      <c r="K55" s="19"/>
      <c r="L55" s="19"/>
      <c r="M55" s="19"/>
      <c r="N55" s="19"/>
      <c r="O55" s="19"/>
      <c r="P55" s="19"/>
      <c r="Q55" s="19"/>
      <c r="R55" s="19"/>
      <c r="S55" s="19"/>
      <c r="T55" s="19"/>
      <c r="U55" s="19"/>
      <c r="V55" s="19"/>
    </row>
    <row r="56" spans="2:22" ht="13.8">
      <c r="B56" s="19"/>
      <c r="C56" s="19"/>
      <c r="D56" s="330"/>
      <c r="E56" s="19"/>
      <c r="F56" s="19"/>
      <c r="G56" s="19"/>
      <c r="H56" s="19"/>
      <c r="I56" s="19"/>
      <c r="J56" s="19"/>
      <c r="K56" s="19"/>
      <c r="L56" s="19"/>
      <c r="M56" s="19"/>
      <c r="N56" s="19"/>
      <c r="O56" s="19"/>
      <c r="P56" s="19"/>
      <c r="Q56" s="19"/>
      <c r="R56" s="19"/>
      <c r="S56" s="19"/>
      <c r="T56" s="19"/>
      <c r="U56" s="19"/>
      <c r="V56" s="19"/>
    </row>
    <row r="57" spans="2:22" ht="13.8">
      <c r="B57" s="329" t="s">
        <v>238</v>
      </c>
      <c r="C57" s="41" t="s">
        <v>61</v>
      </c>
      <c r="D57" s="42" t="s">
        <v>62</v>
      </c>
      <c r="E57" s="42" t="s">
        <v>63</v>
      </c>
      <c r="F57" s="345" t="s">
        <v>64</v>
      </c>
      <c r="G57" s="41" t="str">
        <f t="shared" ref="G57:V57" si="59">G7</f>
        <v>1Q 17</v>
      </c>
      <c r="H57" s="42" t="str">
        <f t="shared" si="59"/>
        <v>2Q 17</v>
      </c>
      <c r="I57" s="42" t="str">
        <f t="shared" si="59"/>
        <v>3Q 17</v>
      </c>
      <c r="J57" s="345" t="str">
        <f t="shared" si="59"/>
        <v>4Q 17</v>
      </c>
      <c r="K57" s="41" t="str">
        <f t="shared" si="59"/>
        <v>1Q 18</v>
      </c>
      <c r="L57" s="42" t="str">
        <f t="shared" si="59"/>
        <v>2Q 18</v>
      </c>
      <c r="M57" s="42" t="str">
        <f t="shared" si="59"/>
        <v>3Q 18</v>
      </c>
      <c r="N57" s="345" t="str">
        <f t="shared" si="59"/>
        <v>4Q 18</v>
      </c>
      <c r="O57" s="41" t="str">
        <f t="shared" si="59"/>
        <v>1Q 19</v>
      </c>
      <c r="P57" s="42" t="str">
        <f t="shared" si="59"/>
        <v>2Q 19</v>
      </c>
      <c r="Q57" s="42" t="str">
        <f t="shared" si="59"/>
        <v>3Q 19</v>
      </c>
      <c r="R57" s="345" t="str">
        <f t="shared" si="59"/>
        <v>4Q 19</v>
      </c>
      <c r="S57" s="342" t="str">
        <f t="shared" si="59"/>
        <v>1Q 20</v>
      </c>
      <c r="T57" s="42" t="str">
        <f t="shared" si="59"/>
        <v>2Q 20</v>
      </c>
      <c r="U57" s="42" t="str">
        <f t="shared" si="59"/>
        <v>3Q 20</v>
      </c>
      <c r="V57" s="345" t="str">
        <f t="shared" si="59"/>
        <v>4Q 20</v>
      </c>
    </row>
    <row r="58" spans="2:22" ht="13.8">
      <c r="B58" s="19" t="str">
        <f t="shared" ref="B58:B76" si="60">B8</f>
        <v>AMD</v>
      </c>
      <c r="C58" s="18">
        <v>-0.99837824013787702</v>
      </c>
      <c r="D58" s="18">
        <v>-0.99837475092498396</v>
      </c>
      <c r="E58" s="18">
        <v>-0.99838468001613101</v>
      </c>
      <c r="F58" s="456">
        <v>-0.84940669819599401</v>
      </c>
      <c r="G58" s="18">
        <f t="shared" ref="G58" si="61">SUM(D8:G8)/SUM(D$26:G$26)</f>
        <v>0</v>
      </c>
      <c r="H58" s="18">
        <f t="shared" ref="H58" si="62">SUM(E8:H8)/SUM(E$26:H$26)</f>
        <v>0</v>
      </c>
      <c r="I58" s="18">
        <f t="shared" ref="I58" si="63">SUM(F8:I8)/SUM(F$26:I$26)</f>
        <v>0</v>
      </c>
      <c r="J58" s="456">
        <f t="shared" ref="J58" si="64">SUM(G8:J8)/SUM(G$26:J$26)</f>
        <v>0</v>
      </c>
      <c r="K58" s="1450"/>
      <c r="L58" s="1450"/>
      <c r="M58" s="1450"/>
      <c r="N58" s="456" t="e">
        <f>SUM(K8:P8)/SUM(K$26:P$26)</f>
        <v>#DIV/0!</v>
      </c>
      <c r="O58" s="18" t="e">
        <f>SUM(L8:O8)/SUM(L$26:O$26)</f>
        <v>#DIV/0!</v>
      </c>
      <c r="P58" s="18" t="e">
        <f t="shared" ref="P58" si="65">SUM(M8:P8)/SUM(M$26:P$26)</f>
        <v>#DIV/0!</v>
      </c>
      <c r="Q58" s="18" t="e">
        <f t="shared" ref="Q58" si="66">SUM(N8:Q8)/SUM(N$26:Q$26)</f>
        <v>#DIV/0!</v>
      </c>
      <c r="R58" s="456" t="e">
        <f t="shared" ref="R58" si="67">SUM(O8:R8)/SUM(O$26:R$26)</f>
        <v>#DIV/0!</v>
      </c>
      <c r="S58" s="18" t="e">
        <f t="shared" ref="S58" si="68">SUM(P8:S8)/SUM(P$26:S$26)</f>
        <v>#DIV/0!</v>
      </c>
      <c r="T58" s="18" t="e">
        <f t="shared" ref="T58:U58" si="69">SUM(Q8:T8)/SUM(Q$26:T$26)</f>
        <v>#DIV/0!</v>
      </c>
      <c r="U58" s="18" t="e">
        <f t="shared" si="69"/>
        <v>#DIV/0!</v>
      </c>
      <c r="V58" s="456"/>
    </row>
    <row r="59" spans="2:22" ht="13.8">
      <c r="B59" s="19" t="str">
        <f t="shared" si="60"/>
        <v>Analog Devices</v>
      </c>
      <c r="C59" s="18">
        <v>1.6217598621230793E-3</v>
      </c>
      <c r="D59" s="18">
        <v>1.6252490750157643E-3</v>
      </c>
      <c r="E59" s="18">
        <v>1.6153199838688738E-3</v>
      </c>
      <c r="F59" s="456">
        <v>0.15059330180400615</v>
      </c>
      <c r="G59" s="18">
        <f t="shared" ref="G59:U59" si="70">SUM(D9:G9)/SUM(D$26:G$26)</f>
        <v>5.6972834007712123E-2</v>
      </c>
      <c r="H59" s="18">
        <f t="shared" si="70"/>
        <v>6.4879215447977368E-2</v>
      </c>
      <c r="I59" s="18">
        <f t="shared" si="70"/>
        <v>7.1979590538879035E-2</v>
      </c>
      <c r="J59" s="456">
        <f t="shared" si="70"/>
        <v>7.7185364806711954E-2</v>
      </c>
      <c r="K59" s="1450"/>
      <c r="L59" s="1450"/>
      <c r="M59" s="1450"/>
      <c r="N59" s="456" t="e">
        <f>SUM(K9:P9)/SUM(K$26:P$26)</f>
        <v>#DIV/0!</v>
      </c>
      <c r="O59" s="18" t="e">
        <f t="shared" si="70"/>
        <v>#DIV/0!</v>
      </c>
      <c r="P59" s="18" t="e">
        <f t="shared" si="70"/>
        <v>#DIV/0!</v>
      </c>
      <c r="Q59" s="18" t="e">
        <f t="shared" si="70"/>
        <v>#DIV/0!</v>
      </c>
      <c r="R59" s="456" t="e">
        <f t="shared" si="70"/>
        <v>#DIV/0!</v>
      </c>
      <c r="S59" s="18" t="e">
        <f t="shared" si="70"/>
        <v>#DIV/0!</v>
      </c>
      <c r="T59" s="18" t="e">
        <f t="shared" si="70"/>
        <v>#DIV/0!</v>
      </c>
      <c r="U59" s="18" t="e">
        <f t="shared" si="70"/>
        <v>#DIV/0!</v>
      </c>
      <c r="V59" s="456"/>
    </row>
    <row r="60" spans="2:22" ht="13.8">
      <c r="B60" s="19" t="str">
        <f t="shared" si="60"/>
        <v>AMCC</v>
      </c>
      <c r="C60" s="18">
        <v>1.6217598621230793E-3</v>
      </c>
      <c r="D60" s="18">
        <v>1.6252490750157643E-3</v>
      </c>
      <c r="E60" s="18">
        <v>1.6153199838688738E-3</v>
      </c>
      <c r="F60" s="487" t="s">
        <v>275</v>
      </c>
      <c r="G60" s="457"/>
      <c r="H60" s="457"/>
      <c r="I60" s="457"/>
      <c r="J60" s="458"/>
      <c r="K60" s="905"/>
      <c r="L60" s="905"/>
      <c r="M60" s="905"/>
      <c r="N60" s="1452"/>
      <c r="O60" s="905"/>
      <c r="P60" s="905"/>
      <c r="Q60" s="905"/>
      <c r="R60" s="1452"/>
      <c r="S60" s="905"/>
      <c r="T60" s="905"/>
      <c r="U60" s="905"/>
      <c r="V60" s="992"/>
    </row>
    <row r="61" spans="2:22" ht="13.8">
      <c r="B61" s="19" t="str">
        <f t="shared" si="60"/>
        <v>Broadcom</v>
      </c>
      <c r="C61" s="18">
        <v>0.14178883457435665</v>
      </c>
      <c r="D61" s="18">
        <v>0.14370644395273463</v>
      </c>
      <c r="E61" s="18">
        <v>0.14655448444640271</v>
      </c>
      <c r="F61" s="456">
        <v>0.15059330180400615</v>
      </c>
      <c r="G61" s="18">
        <f t="shared" ref="G61:U61" si="71">SUM(D11:G11)/SUM(D$26:G$26)</f>
        <v>0.23157477739634263</v>
      </c>
      <c r="H61" s="18">
        <f t="shared" si="71"/>
        <v>0.24068157475263072</v>
      </c>
      <c r="I61" s="18">
        <f t="shared" si="71"/>
        <v>0.24871366857932539</v>
      </c>
      <c r="J61" s="456">
        <f t="shared" si="71"/>
        <v>0.25752697274909336</v>
      </c>
      <c r="K61" s="1450"/>
      <c r="L61" s="1450"/>
      <c r="M61" s="1450"/>
      <c r="N61" s="456" t="e">
        <f>SUM(K11:P11)/SUM(K$26:P$26)</f>
        <v>#DIV/0!</v>
      </c>
      <c r="O61" s="18" t="e">
        <f t="shared" si="71"/>
        <v>#DIV/0!</v>
      </c>
      <c r="P61" s="18" t="e">
        <f t="shared" si="71"/>
        <v>#DIV/0!</v>
      </c>
      <c r="Q61" s="18" t="e">
        <f t="shared" si="71"/>
        <v>#DIV/0!</v>
      </c>
      <c r="R61" s="456" t="e">
        <f t="shared" si="71"/>
        <v>#DIV/0!</v>
      </c>
      <c r="S61" s="18" t="e">
        <f t="shared" si="71"/>
        <v>#DIV/0!</v>
      </c>
      <c r="T61" s="18" t="e">
        <f t="shared" si="71"/>
        <v>#DIV/0!</v>
      </c>
      <c r="U61" s="18" t="e">
        <f t="shared" si="71"/>
        <v>#DIV/0!</v>
      </c>
      <c r="V61" s="354"/>
    </row>
    <row r="62" spans="2:22" ht="13.8">
      <c r="B62" s="19" t="str">
        <f t="shared" si="60"/>
        <v>Cavium</v>
      </c>
      <c r="C62" s="18">
        <v>8.6430441519989073E-3</v>
      </c>
      <c r="D62" s="18">
        <v>8.7155814129266235E-3</v>
      </c>
      <c r="E62" s="18">
        <v>8.0624055433877011E-3</v>
      </c>
      <c r="F62" s="456">
        <v>8.1522909989077443E-3</v>
      </c>
      <c r="G62" s="18">
        <f>SUM(D12:G12)/SUM(D$26:G$26)</f>
        <v>1.2105957683649691E-2</v>
      </c>
      <c r="H62" s="18">
        <f>SUM(E12:H12)/SUM(E$26:H$26)</f>
        <v>1.2302497378975095E-2</v>
      </c>
      <c r="I62" s="18">
        <f>SUM(F12:I12)/SUM(F$26:I$26)</f>
        <v>1.3385054763801226E-2</v>
      </c>
      <c r="J62" s="456">
        <f>SUM(G12:J12)/SUM(G$26:J$26)</f>
        <v>1.3457193446316134E-2</v>
      </c>
      <c r="K62" s="1450"/>
      <c r="L62" s="1450"/>
      <c r="M62" s="1450"/>
      <c r="N62" s="1452"/>
      <c r="O62" s="1450"/>
      <c r="P62" s="1450"/>
      <c r="Q62" s="1450"/>
      <c r="R62" s="1452"/>
      <c r="S62" s="1450"/>
      <c r="T62" s="1450"/>
      <c r="U62" s="1450"/>
      <c r="V62" s="905"/>
    </row>
    <row r="63" spans="2:22" ht="13.8">
      <c r="B63" s="19" t="str">
        <f t="shared" si="60"/>
        <v>GigaPeak</v>
      </c>
      <c r="C63" s="18">
        <v>4.3871761808977016E-4</v>
      </c>
      <c r="D63" s="18">
        <v>4.8098277528385781E-4</v>
      </c>
      <c r="E63" s="18">
        <v>5.2480034140482592E-4</v>
      </c>
      <c r="F63" s="456">
        <v>5.6447172299638041E-4</v>
      </c>
      <c r="G63" s="487" t="str">
        <f>G13</f>
        <v>acquired by IDT</v>
      </c>
      <c r="H63" s="457"/>
      <c r="I63" s="457"/>
      <c r="J63" s="458"/>
      <c r="K63" s="1451"/>
      <c r="L63" s="905"/>
      <c r="M63" s="905"/>
      <c r="N63" s="1452"/>
      <c r="O63" s="1451"/>
      <c r="P63" s="905"/>
      <c r="Q63" s="905"/>
      <c r="R63" s="1452"/>
      <c r="S63" s="1451"/>
      <c r="T63" s="905"/>
      <c r="U63" s="905"/>
      <c r="V63" s="992"/>
    </row>
    <row r="64" spans="2:22" ht="13.8">
      <c r="B64" s="19" t="str">
        <f t="shared" si="60"/>
        <v>IDT</v>
      </c>
      <c r="C64" s="18">
        <v>9.3003862678433941E-3</v>
      </c>
      <c r="D64" s="18">
        <v>7.2661009759862911E-3</v>
      </c>
      <c r="E64" s="18">
        <v>7.2753518696524275E-3</v>
      </c>
      <c r="F64" s="456">
        <v>7.1559545269659023E-3</v>
      </c>
      <c r="G64" s="18">
        <f t="shared" ref="G64:J66" si="72">SUM(D14:G14)/SUM(D$26:G$26)</f>
        <v>1.036925363527552E-2</v>
      </c>
      <c r="H64" s="18">
        <f t="shared" si="72"/>
        <v>1.0414188578120384E-2</v>
      </c>
      <c r="I64" s="18">
        <f t="shared" si="72"/>
        <v>1.0610430109175799E-2</v>
      </c>
      <c r="J64" s="456">
        <f t="shared" si="72"/>
        <v>1.0854329588776596E-2</v>
      </c>
      <c r="K64" s="1450"/>
      <c r="L64" s="1450"/>
      <c r="M64" s="1450"/>
      <c r="N64" s="456" t="e">
        <f>SUM(K14:P14)/SUM(K$26:P$26)</f>
        <v>#DIV/0!</v>
      </c>
      <c r="O64" s="18" t="e">
        <f t="shared" ref="O64:U66" si="73">SUM(L14:O14)/SUM(L$26:O$26)</f>
        <v>#DIV/0!</v>
      </c>
      <c r="P64" s="18" t="e">
        <f t="shared" si="73"/>
        <v>#DIV/0!</v>
      </c>
      <c r="Q64" s="18" t="e">
        <f t="shared" si="73"/>
        <v>#DIV/0!</v>
      </c>
      <c r="R64" s="456" t="e">
        <f t="shared" si="73"/>
        <v>#DIV/0!</v>
      </c>
      <c r="S64" s="18" t="e">
        <f t="shared" si="73"/>
        <v>#DIV/0!</v>
      </c>
      <c r="T64" s="18" t="e">
        <f t="shared" si="73"/>
        <v>#DIV/0!</v>
      </c>
      <c r="U64" s="18" t="e">
        <f t="shared" si="73"/>
        <v>#DIV/0!</v>
      </c>
      <c r="V64" s="354"/>
    </row>
    <row r="65" spans="2:22" ht="13.8">
      <c r="B65" s="19" t="str">
        <f t="shared" si="60"/>
        <v>Inphi</v>
      </c>
      <c r="C65" s="18">
        <v>2.5810374293704919E-3</v>
      </c>
      <c r="D65" s="18">
        <v>2.5314672958335989E-3</v>
      </c>
      <c r="E65" s="18">
        <v>2.5666368497095941E-3</v>
      </c>
      <c r="F65" s="456">
        <v>2.6887872265742505E-3</v>
      </c>
      <c r="G65" s="18">
        <f t="shared" si="72"/>
        <v>4.3545739727434002E-3</v>
      </c>
      <c r="H65" s="18">
        <f t="shared" si="72"/>
        <v>4.6856033342000227E-3</v>
      </c>
      <c r="I65" s="18">
        <f t="shared" si="72"/>
        <v>4.8416570898420401E-3</v>
      </c>
      <c r="J65" s="456">
        <f t="shared" si="72"/>
        <v>4.767901763693118E-3</v>
      </c>
      <c r="K65" s="1450"/>
      <c r="L65" s="1450"/>
      <c r="M65" s="1450"/>
      <c r="N65" s="456" t="e">
        <f>SUM(K15:P15)/SUM(K$26:P$26)</f>
        <v>#DIV/0!</v>
      </c>
      <c r="O65" s="18" t="e">
        <f t="shared" si="73"/>
        <v>#DIV/0!</v>
      </c>
      <c r="P65" s="18" t="e">
        <f t="shared" si="73"/>
        <v>#DIV/0!</v>
      </c>
      <c r="Q65" s="18" t="e">
        <f t="shared" si="73"/>
        <v>#DIV/0!</v>
      </c>
      <c r="R65" s="456" t="e">
        <f t="shared" si="73"/>
        <v>#DIV/0!</v>
      </c>
      <c r="S65" s="18" t="e">
        <f t="shared" si="73"/>
        <v>#DIV/0!</v>
      </c>
      <c r="T65" s="18" t="e">
        <f t="shared" si="73"/>
        <v>#DIV/0!</v>
      </c>
      <c r="U65" s="18" t="e">
        <f t="shared" si="73"/>
        <v>#DIV/0!</v>
      </c>
      <c r="V65" s="354"/>
    </row>
    <row r="66" spans="2:22" ht="13.8">
      <c r="B66" s="19" t="str">
        <f t="shared" si="60"/>
        <v>Intel - Data Center</v>
      </c>
      <c r="C66" s="18">
        <v>0.16618132052231799</v>
      </c>
      <c r="D66" s="18">
        <v>0.16429007339884458</v>
      </c>
      <c r="E66" s="18">
        <v>0.16520295768602578</v>
      </c>
      <c r="F66" s="456">
        <v>0.16502094058074604</v>
      </c>
      <c r="G66" s="18">
        <f t="shared" si="72"/>
        <v>0.25137929724622354</v>
      </c>
      <c r="H66" s="18">
        <f t="shared" si="72"/>
        <v>0.25578634001193207</v>
      </c>
      <c r="I66" s="18">
        <f t="shared" si="72"/>
        <v>0.25876313280334551</v>
      </c>
      <c r="J66" s="456">
        <f t="shared" si="72"/>
        <v>0.26537973955519084</v>
      </c>
      <c r="K66" s="1450"/>
      <c r="L66" s="1450"/>
      <c r="M66" s="1450"/>
      <c r="N66" s="456" t="e">
        <f>SUM(K16:P16)/SUM(K$26:P$26)</f>
        <v>#DIV/0!</v>
      </c>
      <c r="O66" s="18" t="e">
        <f t="shared" si="73"/>
        <v>#DIV/0!</v>
      </c>
      <c r="P66" s="18" t="e">
        <f t="shared" si="73"/>
        <v>#DIV/0!</v>
      </c>
      <c r="Q66" s="18" t="e">
        <f t="shared" si="73"/>
        <v>#DIV/0!</v>
      </c>
      <c r="R66" s="456" t="e">
        <f t="shared" si="73"/>
        <v>#DIV/0!</v>
      </c>
      <c r="S66" s="18" t="e">
        <f t="shared" si="73"/>
        <v>#DIV/0!</v>
      </c>
      <c r="T66" s="18" t="e">
        <f t="shared" si="73"/>
        <v>#DIV/0!</v>
      </c>
      <c r="U66" s="18" t="e">
        <f t="shared" si="73"/>
        <v>#DIV/0!</v>
      </c>
      <c r="V66" s="354"/>
    </row>
    <row r="67" spans="2:22" ht="13.8">
      <c r="B67" s="19" t="str">
        <f t="shared" si="60"/>
        <v>Linear</v>
      </c>
      <c r="C67" s="18">
        <v>1.4021073285621265E-2</v>
      </c>
      <c r="D67" s="18">
        <v>1.4200610053191981E-2</v>
      </c>
      <c r="E67" s="18">
        <v>1.425242605971886E-2</v>
      </c>
      <c r="F67" s="456">
        <v>1.4319624368785677E-2</v>
      </c>
      <c r="G67" s="487" t="str">
        <f>G17</f>
        <v>acquired by Analog Devices</v>
      </c>
      <c r="H67" s="457"/>
      <c r="I67" s="457"/>
      <c r="J67" s="458"/>
      <c r="K67" s="1451"/>
      <c r="L67" s="905"/>
      <c r="M67" s="905"/>
      <c r="N67" s="1452"/>
      <c r="O67" s="1451"/>
      <c r="P67" s="905"/>
      <c r="Q67" s="905"/>
      <c r="R67" s="1452"/>
      <c r="S67" s="1451"/>
      <c r="T67" s="905"/>
      <c r="U67" s="905"/>
      <c r="V67" s="992"/>
    </row>
    <row r="68" spans="2:22" ht="13.8">
      <c r="B68" s="19" t="str">
        <f t="shared" si="60"/>
        <v>MACOM</v>
      </c>
      <c r="C68" s="18">
        <v>4.8319018004524868E-3</v>
      </c>
      <c r="D68" s="18">
        <v>5.0282296350429414E-3</v>
      </c>
      <c r="E68" s="18">
        <v>5.3286666263813263E-3</v>
      </c>
      <c r="F68" s="456">
        <v>5.5991004308902879E-3</v>
      </c>
      <c r="G68" s="18">
        <f t="shared" ref="G68:J75" si="74">SUM(D18:G18)/SUM(D$26:G$26)</f>
        <v>9.0134057378605994E-3</v>
      </c>
      <c r="H68" s="18">
        <f t="shared" si="74"/>
        <v>9.738381771222571E-3</v>
      </c>
      <c r="I68" s="18">
        <f t="shared" si="74"/>
        <v>9.8524355278243585E-3</v>
      </c>
      <c r="J68" s="456">
        <f t="shared" si="74"/>
        <v>9.2758550568589563E-3</v>
      </c>
      <c r="K68" s="1450"/>
      <c r="L68" s="1450"/>
      <c r="M68" s="1450"/>
      <c r="N68" s="456" t="e">
        <f>SUM(K18:P18)/SUM(K$26:P$26)</f>
        <v>#DIV/0!</v>
      </c>
      <c r="O68" s="18" t="e">
        <f t="shared" ref="O68:U70" si="75">SUM(L18:O18)/SUM(L$26:O$26)</f>
        <v>#DIV/0!</v>
      </c>
      <c r="P68" s="18" t="e">
        <f t="shared" si="75"/>
        <v>#DIV/0!</v>
      </c>
      <c r="Q68" s="18" t="e">
        <f t="shared" si="75"/>
        <v>#DIV/0!</v>
      </c>
      <c r="R68" s="456" t="e">
        <f t="shared" si="75"/>
        <v>#DIV/0!</v>
      </c>
      <c r="S68" s="18" t="e">
        <f t="shared" si="75"/>
        <v>#DIV/0!</v>
      </c>
      <c r="T68" s="18" t="e">
        <f t="shared" si="75"/>
        <v>#DIV/0!</v>
      </c>
      <c r="U68" s="18" t="e">
        <f t="shared" si="75"/>
        <v>#DIV/0!</v>
      </c>
      <c r="V68" s="354"/>
    </row>
    <row r="69" spans="2:22" ht="13.8">
      <c r="B69" s="19" t="str">
        <f t="shared" si="60"/>
        <v>Marvell</v>
      </c>
      <c r="C69" s="18">
        <v>2.4166184559445785E-2</v>
      </c>
      <c r="D69" s="18">
        <v>2.4044651054284584E-2</v>
      </c>
      <c r="E69" s="18">
        <v>2.3123715248140712E-2</v>
      </c>
      <c r="F69" s="456">
        <v>2.2345480645525603E-2</v>
      </c>
      <c r="G69" s="18">
        <f t="shared" si="74"/>
        <v>3.3845369156534751E-2</v>
      </c>
      <c r="H69" s="18">
        <f t="shared" si="74"/>
        <v>3.3831974363902527E-2</v>
      </c>
      <c r="I69" s="18">
        <f t="shared" si="74"/>
        <v>3.342161451732352E-2</v>
      </c>
      <c r="J69" s="456">
        <f t="shared" si="74"/>
        <v>3.304225379551308E-2</v>
      </c>
      <c r="K69" s="1450"/>
      <c r="L69" s="1450"/>
      <c r="M69" s="1450"/>
      <c r="N69" s="456" t="e">
        <f>SUM(K19:P19)/SUM(K$26:P$26)</f>
        <v>#DIV/0!</v>
      </c>
      <c r="O69" s="18" t="e">
        <f t="shared" si="75"/>
        <v>#DIV/0!</v>
      </c>
      <c r="P69" s="18" t="e">
        <f t="shared" si="75"/>
        <v>#DIV/0!</v>
      </c>
      <c r="Q69" s="18" t="e">
        <f t="shared" si="75"/>
        <v>#DIV/0!</v>
      </c>
      <c r="R69" s="456" t="e">
        <f t="shared" si="75"/>
        <v>#DIV/0!</v>
      </c>
      <c r="S69" s="18" t="e">
        <f t="shared" si="75"/>
        <v>#DIV/0!</v>
      </c>
      <c r="T69" s="18" t="e">
        <f t="shared" si="75"/>
        <v>#DIV/0!</v>
      </c>
      <c r="U69" s="18" t="e">
        <f t="shared" si="75"/>
        <v>#DIV/0!</v>
      </c>
      <c r="V69" s="354"/>
    </row>
    <row r="70" spans="2:22" ht="13.8">
      <c r="B70" s="19" t="str">
        <f t="shared" si="60"/>
        <v>Maxim</v>
      </c>
      <c r="C70" s="18">
        <v>2.1743491346464357E-2</v>
      </c>
      <c r="D70" s="18">
        <v>2.1887259311030235E-2</v>
      </c>
      <c r="E70" s="18">
        <v>2.1473741408487974E-2</v>
      </c>
      <c r="F70" s="456">
        <v>2.1542895017851612E-2</v>
      </c>
      <c r="G70" s="18">
        <f t="shared" si="74"/>
        <v>3.2173446247856459E-2</v>
      </c>
      <c r="H70" s="18">
        <f t="shared" si="74"/>
        <v>3.2619756561201682E-2</v>
      </c>
      <c r="I70" s="18">
        <f t="shared" si="74"/>
        <v>3.2557106890893653E-2</v>
      </c>
      <c r="J70" s="456">
        <f t="shared" si="74"/>
        <v>3.2586191366509483E-2</v>
      </c>
      <c r="K70" s="1450"/>
      <c r="L70" s="1450"/>
      <c r="M70" s="1450"/>
      <c r="N70" s="456" t="e">
        <f>SUM(K20:P20)/SUM(K$26:P$26)</f>
        <v>#DIV/0!</v>
      </c>
      <c r="O70" s="18" t="e">
        <f t="shared" si="75"/>
        <v>#DIV/0!</v>
      </c>
      <c r="P70" s="18" t="e">
        <f t="shared" si="75"/>
        <v>#DIV/0!</v>
      </c>
      <c r="Q70" s="18" t="e">
        <f t="shared" si="75"/>
        <v>#DIV/0!</v>
      </c>
      <c r="R70" s="456" t="e">
        <f t="shared" si="75"/>
        <v>#DIV/0!</v>
      </c>
      <c r="S70" s="18" t="e">
        <f t="shared" si="75"/>
        <v>#DIV/0!</v>
      </c>
      <c r="T70" s="18" t="e">
        <f t="shared" si="75"/>
        <v>#DIV/0!</v>
      </c>
      <c r="U70" s="18" t="e">
        <f t="shared" si="75"/>
        <v>#DIV/0!</v>
      </c>
      <c r="V70" s="354"/>
    </row>
    <row r="71" spans="2:22" ht="13.8">
      <c r="B71" s="19" t="str">
        <f t="shared" si="60"/>
        <v>Microsemi</v>
      </c>
      <c r="C71" s="18">
        <v>1.8283656867248924E-2</v>
      </c>
      <c r="D71" s="18">
        <v>1.7959296473240405E-2</v>
      </c>
      <c r="E71" s="18">
        <v>1.7508752953325782E-2</v>
      </c>
      <c r="F71" s="456">
        <v>1.6991052136938717E-2</v>
      </c>
      <c r="G71" s="18">
        <f t="shared" si="74"/>
        <v>2.50638941363985E-2</v>
      </c>
      <c r="H71" s="18">
        <f t="shared" si="74"/>
        <v>2.5393909684757725E-2</v>
      </c>
      <c r="I71" s="18">
        <f t="shared" si="74"/>
        <v>2.5543680242905552E-2</v>
      </c>
      <c r="J71" s="456">
        <f t="shared" si="74"/>
        <v>2.5245140395978641E-2</v>
      </c>
      <c r="K71" s="1450"/>
      <c r="L71" s="1450"/>
      <c r="M71" s="1450"/>
      <c r="N71" s="1452"/>
      <c r="O71" s="1450"/>
      <c r="P71" s="1450"/>
      <c r="Q71" s="1450"/>
      <c r="R71" s="1452"/>
      <c r="S71" s="1450"/>
      <c r="T71" s="1450"/>
      <c r="U71" s="1450"/>
      <c r="V71" s="905"/>
    </row>
    <row r="72" spans="2:22" ht="13.8">
      <c r="B72" s="19" t="str">
        <f t="shared" si="60"/>
        <v>Nvidia</v>
      </c>
      <c r="C72" s="18">
        <v>-0.77583478978310305</v>
      </c>
      <c r="D72" s="18">
        <v>-0.77232351731846405</v>
      </c>
      <c r="E72" s="18">
        <v>-0.76946375601410799</v>
      </c>
      <c r="F72" s="456">
        <v>-0.77075870740434005</v>
      </c>
      <c r="G72" s="18">
        <f t="shared" si="74"/>
        <v>0</v>
      </c>
      <c r="H72" s="18">
        <f t="shared" si="74"/>
        <v>0</v>
      </c>
      <c r="I72" s="18">
        <f t="shared" si="74"/>
        <v>0</v>
      </c>
      <c r="J72" s="456">
        <f t="shared" si="74"/>
        <v>0</v>
      </c>
      <c r="K72" s="1450"/>
      <c r="L72" s="1450"/>
      <c r="M72" s="1450"/>
      <c r="N72" s="456" t="e">
        <f>SUM(K22:P22)/SUM(K$26:P$26)</f>
        <v>#DIV/0!</v>
      </c>
      <c r="O72" s="18" t="e">
        <f t="shared" ref="O72:U75" si="76">SUM(L22:O22)/SUM(L$26:O$26)</f>
        <v>#DIV/0!</v>
      </c>
      <c r="P72" s="18" t="e">
        <f t="shared" si="76"/>
        <v>#DIV/0!</v>
      </c>
      <c r="Q72" s="18" t="e">
        <f t="shared" si="76"/>
        <v>#DIV/0!</v>
      </c>
      <c r="R72" s="456" t="e">
        <f t="shared" si="76"/>
        <v>#DIV/0!</v>
      </c>
      <c r="S72" s="18" t="e">
        <f t="shared" si="76"/>
        <v>#DIV/0!</v>
      </c>
      <c r="T72" s="18" t="e">
        <f t="shared" si="76"/>
        <v>#DIV/0!</v>
      </c>
      <c r="U72" s="18" t="e">
        <f t="shared" si="76"/>
        <v>#DIV/0!</v>
      </c>
      <c r="V72" s="354"/>
    </row>
    <row r="73" spans="2:22" ht="13.8">
      <c r="B73" s="19" t="str">
        <f t="shared" si="60"/>
        <v>Qualcomm</v>
      </c>
      <c r="C73" s="18">
        <v>0.22416521021689717</v>
      </c>
      <c r="D73" s="18">
        <v>0.22767648268153584</v>
      </c>
      <c r="E73" s="18">
        <v>0.23053624398589162</v>
      </c>
      <c r="F73" s="456">
        <v>0.2292412925956597</v>
      </c>
      <c r="G73" s="18">
        <f t="shared" si="74"/>
        <v>0.3308821289081465</v>
      </c>
      <c r="H73" s="18">
        <f t="shared" si="74"/>
        <v>0.3207240420204055</v>
      </c>
      <c r="I73" s="18">
        <f t="shared" si="74"/>
        <v>0.31425365264902183</v>
      </c>
      <c r="J73" s="456">
        <f t="shared" si="74"/>
        <v>0.30595692831283061</v>
      </c>
      <c r="K73" s="1450"/>
      <c r="L73" s="1450"/>
      <c r="M73" s="1450"/>
      <c r="N73" s="456" t="e">
        <f>SUM(K23:P23)/SUM(K$26:P$26)</f>
        <v>#DIV/0!</v>
      </c>
      <c r="O73" s="18" t="e">
        <f t="shared" si="76"/>
        <v>#DIV/0!</v>
      </c>
      <c r="P73" s="18" t="e">
        <f t="shared" si="76"/>
        <v>#DIV/0!</v>
      </c>
      <c r="Q73" s="18" t="e">
        <f t="shared" si="76"/>
        <v>#DIV/0!</v>
      </c>
      <c r="R73" s="456" t="e">
        <f t="shared" si="76"/>
        <v>#DIV/0!</v>
      </c>
      <c r="S73" s="18" t="e">
        <f t="shared" si="76"/>
        <v>#DIV/0!</v>
      </c>
      <c r="T73" s="18" t="e">
        <f t="shared" si="76"/>
        <v>#DIV/0!</v>
      </c>
      <c r="U73" s="18" t="e">
        <f t="shared" si="76"/>
        <v>#DIV/0!</v>
      </c>
      <c r="V73" s="354"/>
    </row>
    <row r="74" spans="2:22" ht="13.8">
      <c r="B74" s="19" t="str">
        <f t="shared" si="60"/>
        <v>Semtech</v>
      </c>
      <c r="C74" s="18">
        <v>4.8795652787416068E-3</v>
      </c>
      <c r="D74" s="18">
        <v>5.0002063798377247E-3</v>
      </c>
      <c r="E74" s="18">
        <v>5.1175130474948862E-3</v>
      </c>
      <c r="F74" s="456">
        <v>5.2479571636034582E-3</v>
      </c>
      <c r="G74" s="18">
        <f t="shared" si="74"/>
        <v>7.9289552217385803E-3</v>
      </c>
      <c r="H74" s="18">
        <f t="shared" si="74"/>
        <v>8.1580226154286135E-3</v>
      </c>
      <c r="I74" s="18">
        <f t="shared" si="74"/>
        <v>8.2768684054090845E-3</v>
      </c>
      <c r="J74" s="456">
        <f t="shared" si="74"/>
        <v>8.0420540561483237E-3</v>
      </c>
      <c r="K74" s="1450"/>
      <c r="L74" s="1450"/>
      <c r="M74" s="1450"/>
      <c r="N74" s="456" t="e">
        <f>SUM(K24:P24)/SUM(K$26:P$26)</f>
        <v>#DIV/0!</v>
      </c>
      <c r="O74" s="18" t="e">
        <f t="shared" si="76"/>
        <v>#DIV/0!</v>
      </c>
      <c r="P74" s="18" t="e">
        <f t="shared" si="76"/>
        <v>#DIV/0!</v>
      </c>
      <c r="Q74" s="18" t="e">
        <f t="shared" si="76"/>
        <v>#DIV/0!</v>
      </c>
      <c r="R74" s="456" t="e">
        <f t="shared" si="76"/>
        <v>#DIV/0!</v>
      </c>
      <c r="S74" s="18" t="e">
        <f t="shared" si="76"/>
        <v>#DIV/0!</v>
      </c>
      <c r="T74" s="18" t="e">
        <f t="shared" si="76"/>
        <v>#DIV/0!</v>
      </c>
      <c r="U74" s="18" t="e">
        <f t="shared" si="76"/>
        <v>#DIV/0!</v>
      </c>
      <c r="V74" s="354"/>
    </row>
    <row r="75" spans="2:22" ht="13.8">
      <c r="B75" s="19" t="str">
        <f t="shared" si="60"/>
        <v>Xilinx</v>
      </c>
      <c r="C75" s="18">
        <v>2.2228003286831912E-2</v>
      </c>
      <c r="D75" s="18">
        <v>2.2337426478277043E-2</v>
      </c>
      <c r="E75" s="18">
        <v>2.243200862393506E-2</v>
      </c>
      <c r="F75" s="456">
        <v>2.2290123261449076E-2</v>
      </c>
      <c r="G75" s="18">
        <f t="shared" si="74"/>
        <v>3.3453265291210732E-2</v>
      </c>
      <c r="H75" s="18">
        <f t="shared" si="74"/>
        <v>3.3962418150431585E-2</v>
      </c>
      <c r="I75" s="18">
        <f t="shared" si="74"/>
        <v>3.4255607290955357E-2</v>
      </c>
      <c r="J75" s="456">
        <f t="shared" si="74"/>
        <v>3.3865439913090947E-2</v>
      </c>
      <c r="K75" s="1450"/>
      <c r="L75" s="1450"/>
      <c r="M75" s="1450"/>
      <c r="N75" s="456" t="e">
        <f>SUM(K25:P25)/SUM(K$26:P$26)</f>
        <v>#DIV/0!</v>
      </c>
      <c r="O75" s="18" t="e">
        <f t="shared" si="76"/>
        <v>#DIV/0!</v>
      </c>
      <c r="P75" s="18" t="e">
        <f t="shared" si="76"/>
        <v>#DIV/0!</v>
      </c>
      <c r="Q75" s="18" t="e">
        <f t="shared" si="76"/>
        <v>#DIV/0!</v>
      </c>
      <c r="R75" s="456" t="e">
        <f t="shared" si="76"/>
        <v>#DIV/0!</v>
      </c>
      <c r="S75" s="18" t="e">
        <f t="shared" si="76"/>
        <v>#DIV/0!</v>
      </c>
      <c r="T75" s="18" t="e">
        <f t="shared" si="76"/>
        <v>#DIV/0!</v>
      </c>
      <c r="U75" s="18" t="e">
        <f t="shared" si="76"/>
        <v>#DIV/0!</v>
      </c>
      <c r="V75" s="354"/>
    </row>
    <row r="76" spans="2:22" ht="13.8">
      <c r="B76" s="19" t="str">
        <f t="shared" si="60"/>
        <v>Total</v>
      </c>
      <c r="C76" s="18">
        <v>0.45144300577944629</v>
      </c>
      <c r="D76" s="18">
        <v>0.44966347665938389</v>
      </c>
      <c r="E76" s="18">
        <v>0.45096172629637549</v>
      </c>
      <c r="F76" s="456">
        <v>0.45412246788452526</v>
      </c>
      <c r="G76" s="18">
        <f>SUM(G60:G71)</f>
        <v>0.60987997521288517</v>
      </c>
      <c r="H76" s="18">
        <f>SUM(H60:H71)</f>
        <v>0.62545422643694271</v>
      </c>
      <c r="I76" s="18">
        <f>SUM(I60:I71)</f>
        <v>0.637688780524437</v>
      </c>
      <c r="J76" s="456">
        <f>SUM(G26:J26)/SUM(G$26:J$26)</f>
        <v>1</v>
      </c>
      <c r="K76" s="1450"/>
      <c r="L76" s="1450"/>
      <c r="M76" s="1450"/>
      <c r="N76" s="456" t="e">
        <f t="shared" ref="N76:T76" si="77">SUM(N58:N75)</f>
        <v>#DIV/0!</v>
      </c>
      <c r="O76" s="18" t="e">
        <f t="shared" si="77"/>
        <v>#DIV/0!</v>
      </c>
      <c r="P76" s="18" t="e">
        <f t="shared" si="77"/>
        <v>#DIV/0!</v>
      </c>
      <c r="Q76" s="18" t="e">
        <f t="shared" si="77"/>
        <v>#DIV/0!</v>
      </c>
      <c r="R76" s="456" t="e">
        <f t="shared" si="77"/>
        <v>#DIV/0!</v>
      </c>
      <c r="S76" s="18" t="e">
        <f t="shared" si="77"/>
        <v>#DIV/0!</v>
      </c>
      <c r="T76" s="18" t="e">
        <f t="shared" si="77"/>
        <v>#DIV/0!</v>
      </c>
      <c r="U76" s="18" t="e">
        <f t="shared" ref="U76" si="78">SUM(U58:U75)</f>
        <v>#DIV/0!</v>
      </c>
      <c r="V76" s="354"/>
    </row>
    <row r="77" spans="2:22" ht="13.8">
      <c r="B77" s="19"/>
      <c r="C77" s="19"/>
      <c r="D77" s="19"/>
      <c r="E77" s="19"/>
      <c r="F77" s="19"/>
      <c r="G77" s="19"/>
      <c r="H77" s="19"/>
      <c r="I77" s="19"/>
      <c r="J77" s="19"/>
      <c r="K77" s="19"/>
      <c r="L77" s="19"/>
      <c r="M77" s="19"/>
      <c r="N77" s="19"/>
      <c r="O77" s="19"/>
      <c r="P77" s="19"/>
      <c r="Q77" s="19"/>
      <c r="R77" s="19"/>
      <c r="S77" s="19"/>
      <c r="T77" s="19"/>
      <c r="U77" s="19"/>
      <c r="V77" s="19"/>
    </row>
    <row r="78" spans="2:22" ht="13.8">
      <c r="B78" s="19"/>
      <c r="C78" s="19"/>
      <c r="D78" s="19"/>
      <c r="E78" s="19"/>
      <c r="F78" s="19"/>
      <c r="G78" s="19"/>
      <c r="H78" s="19"/>
      <c r="I78" s="19"/>
      <c r="J78" s="19"/>
      <c r="K78" s="19"/>
      <c r="L78" s="19"/>
      <c r="M78" s="19"/>
      <c r="N78" s="19"/>
      <c r="O78" s="19"/>
      <c r="P78" s="19"/>
      <c r="Q78" s="19"/>
      <c r="R78" s="19"/>
      <c r="S78" s="19"/>
      <c r="T78" s="19"/>
      <c r="U78" s="19"/>
      <c r="V78" s="19"/>
    </row>
    <row r="80" spans="2:22">
      <c r="B80" t="s">
        <v>342</v>
      </c>
    </row>
    <row r="81" spans="2:16" ht="13.8">
      <c r="B81" s="827" t="s">
        <v>27</v>
      </c>
      <c r="C81" s="829">
        <v>2017</v>
      </c>
      <c r="D81" s="829">
        <v>2018</v>
      </c>
      <c r="E81" s="829" t="s">
        <v>341</v>
      </c>
      <c r="F81" s="829">
        <v>2019</v>
      </c>
    </row>
    <row r="82" spans="2:16" ht="13.8">
      <c r="B82" s="324" t="s">
        <v>231</v>
      </c>
      <c r="C82" s="828">
        <f>G15/F15-1</f>
        <v>0.15530864197530869</v>
      </c>
      <c r="D82" s="828">
        <f>K15/J15-1</f>
        <v>-1</v>
      </c>
      <c r="E82" s="828">
        <f t="shared" ref="E82:E89" si="79">AVERAGE(C82:D82)</f>
        <v>-0.42234567901234565</v>
      </c>
      <c r="F82" s="828" t="e">
        <f>O15/N15-1</f>
        <v>#DIV/0!</v>
      </c>
    </row>
    <row r="83" spans="2:16" ht="13.8">
      <c r="B83" s="324" t="s">
        <v>245</v>
      </c>
      <c r="C83" s="828">
        <f>G18/F18-1</f>
        <v>0.22421052631578964</v>
      </c>
      <c r="D83" s="828">
        <f>K18/J18-1</f>
        <v>-1</v>
      </c>
      <c r="E83" s="828">
        <f t="shared" si="79"/>
        <v>-0.38789473684210518</v>
      </c>
      <c r="F83" s="828" t="e">
        <f>O18/N18-1</f>
        <v>#DIV/0!</v>
      </c>
    </row>
    <row r="84" spans="2:16" ht="13.8">
      <c r="B84" s="324" t="s">
        <v>232</v>
      </c>
      <c r="C84" s="828">
        <f>G19/F19-1</f>
        <v>1.4325744308231192E-2</v>
      </c>
      <c r="D84" s="828">
        <f>K19/J19-1</f>
        <v>-1</v>
      </c>
      <c r="E84" s="828">
        <f t="shared" si="79"/>
        <v>-0.4928371278458844</v>
      </c>
      <c r="F84" s="828" t="e">
        <f>O19/N19-1</f>
        <v>#DIV/0!</v>
      </c>
    </row>
    <row r="85" spans="2:16" ht="13.8">
      <c r="B85" s="324" t="s">
        <v>234</v>
      </c>
      <c r="C85" s="828">
        <f>G20/F20-1</f>
        <v>5.4845735027223341E-2</v>
      </c>
      <c r="D85" s="828">
        <f>K20/J20-1</f>
        <v>-1</v>
      </c>
      <c r="E85" s="828">
        <f t="shared" si="79"/>
        <v>-0.47257713248638833</v>
      </c>
      <c r="F85" s="828" t="e">
        <f>O20/N20-1</f>
        <v>#DIV/0!</v>
      </c>
    </row>
    <row r="86" spans="2:16" ht="13.8">
      <c r="B86" s="324" t="s">
        <v>246</v>
      </c>
      <c r="C86" s="828">
        <f>G23/F23-1</f>
        <v>-0.16333333333333333</v>
      </c>
      <c r="D86" s="828">
        <f>K23/J23-1</f>
        <v>-1</v>
      </c>
      <c r="E86" s="828">
        <f t="shared" si="79"/>
        <v>-0.58166666666666667</v>
      </c>
      <c r="F86" s="828" t="e">
        <f>O23/N23-1</f>
        <v>#DIV/0!</v>
      </c>
    </row>
    <row r="87" spans="2:16" ht="13.8">
      <c r="B87" s="324" t="s">
        <v>235</v>
      </c>
      <c r="C87" s="828">
        <f>G24/F24-1</f>
        <v>2.715714285714288E-2</v>
      </c>
      <c r="D87" s="828">
        <f>K24/J24-1</f>
        <v>-1</v>
      </c>
      <c r="E87" s="828">
        <f t="shared" si="79"/>
        <v>-0.48642142857142856</v>
      </c>
      <c r="F87" s="828" t="e">
        <f>O24/N24-1</f>
        <v>#DIV/0!</v>
      </c>
    </row>
    <row r="88" spans="2:16" ht="13.8">
      <c r="B88" s="324" t="s">
        <v>236</v>
      </c>
      <c r="C88" s="828">
        <f t="shared" ref="C88:C89" si="80">G25/F25-1</f>
        <v>4.0017064846416428E-2</v>
      </c>
      <c r="D88" s="828">
        <f t="shared" ref="D88:D89" si="81">K25/J25-1</f>
        <v>-1</v>
      </c>
      <c r="E88" s="828">
        <f t="shared" si="79"/>
        <v>-0.47999146757679179</v>
      </c>
      <c r="F88" s="828" t="e">
        <f t="shared" ref="F88" si="82">O25/N25-1</f>
        <v>#DIV/0!</v>
      </c>
    </row>
    <row r="89" spans="2:16" ht="13.8">
      <c r="B89" s="830" t="s">
        <v>8</v>
      </c>
      <c r="C89" s="831">
        <f t="shared" si="80"/>
        <v>-6.7093326816046073E-2</v>
      </c>
      <c r="D89" s="831">
        <f t="shared" si="81"/>
        <v>-1</v>
      </c>
      <c r="E89" s="831">
        <f t="shared" si="79"/>
        <v>-0.53354666340802304</v>
      </c>
      <c r="F89" s="831" t="e">
        <f>(SUM(O17:O25)+#REF!+O15)/(#REF!+N15+SUM(N17:P25))-1</f>
        <v>#REF!</v>
      </c>
    </row>
    <row r="90" spans="2:16" ht="13.8">
      <c r="P90" s="18"/>
    </row>
    <row r="91" spans="2:16" ht="13.8">
      <c r="P91" s="18"/>
    </row>
    <row r="92" spans="2:16" ht="13.8">
      <c r="P92" s="18"/>
    </row>
    <row r="93" spans="2:16" ht="13.8">
      <c r="P93" s="18"/>
    </row>
    <row r="94" spans="2:16" ht="13.8">
      <c r="P94" s="18"/>
    </row>
    <row r="95" spans="2:16" ht="13.8">
      <c r="P95" s="18"/>
    </row>
    <row r="96" spans="2:16" ht="13.8">
      <c r="P96" s="18"/>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AK426"/>
  <sheetViews>
    <sheetView showGridLines="0" zoomScale="80" zoomScaleNormal="80" zoomScalePageLayoutView="70" workbookViewId="0"/>
  </sheetViews>
  <sheetFormatPr defaultColWidth="8.6640625" defaultRowHeight="15.6"/>
  <cols>
    <col min="1" max="1" width="4.44140625" style="14" customWidth="1"/>
    <col min="2" max="2" width="23.33203125" style="71" customWidth="1"/>
    <col min="3" max="6" width="12.21875" style="14" customWidth="1"/>
    <col min="7" max="7" width="13.6640625" style="14" customWidth="1"/>
    <col min="8" max="8" width="14" style="14" customWidth="1"/>
    <col min="9" max="18" width="11.21875" style="14" customWidth="1"/>
    <col min="19" max="19" width="9.44140625" style="14" customWidth="1"/>
    <col min="20" max="20" width="10" style="14" customWidth="1"/>
    <col min="21" max="21" width="9.44140625" style="14" customWidth="1"/>
    <col min="22" max="24" width="10" style="14" customWidth="1"/>
    <col min="25" max="27" width="12.33203125" style="14" customWidth="1"/>
    <col min="28" max="34" width="12.21875" style="14" customWidth="1"/>
    <col min="35" max="35" width="15.44140625" style="1355" customWidth="1"/>
    <col min="36" max="36" width="13.33203125" style="1355" customWidth="1"/>
    <col min="37" max="37" width="10.6640625" style="14" customWidth="1"/>
    <col min="38" max="38" width="11.44140625" style="14" customWidth="1"/>
    <col min="39" max="41" width="10.6640625" style="14" customWidth="1"/>
    <col min="42" max="42" width="18.44140625" style="14" customWidth="1"/>
    <col min="43" max="43" width="10.6640625" style="14" customWidth="1"/>
    <col min="44" max="16384" width="8.6640625" style="14"/>
  </cols>
  <sheetData>
    <row r="1" spans="2:19" ht="19.95" customHeight="1">
      <c r="B1" s="83" t="str">
        <f>Introduction!$B$1</f>
        <v xml:space="preserve">Vendor Survey Results through Q4 2021 </v>
      </c>
    </row>
    <row r="2" spans="2:19">
      <c r="B2" s="321" t="str">
        <f>Introduction!$B$2</f>
        <v>Sample template as of March 2022</v>
      </c>
    </row>
    <row r="3" spans="2:19">
      <c r="B3" s="278" t="s">
        <v>116</v>
      </c>
    </row>
    <row r="9" spans="2:19" ht="17.399999999999999">
      <c r="B9" s="906" t="s">
        <v>117</v>
      </c>
      <c r="S9" s="906"/>
    </row>
    <row r="29" ht="12.75" customHeight="1"/>
    <row r="35" spans="2:36" ht="16.2" thickBot="1">
      <c r="Q35" s="28"/>
      <c r="R35" s="5"/>
      <c r="AG35" s="28"/>
      <c r="AH35" s="5"/>
    </row>
    <row r="36" spans="2:36" ht="15" customHeight="1" thickBot="1">
      <c r="B36" s="572"/>
      <c r="C36" s="933" t="s">
        <v>118</v>
      </c>
      <c r="D36" s="546"/>
      <c r="E36" s="546"/>
      <c r="F36" s="546"/>
      <c r="G36" s="546"/>
      <c r="H36" s="546"/>
      <c r="I36" s="546"/>
      <c r="J36" s="546"/>
      <c r="K36" s="546"/>
      <c r="L36" s="546"/>
      <c r="M36" s="546"/>
      <c r="N36" s="546"/>
      <c r="O36" s="546"/>
      <c r="P36" s="546"/>
      <c r="Q36" s="1698" t="s">
        <v>359</v>
      </c>
      <c r="R36" s="1699"/>
      <c r="S36" s="932" t="s">
        <v>119</v>
      </c>
      <c r="T36" s="546"/>
      <c r="U36" s="546"/>
      <c r="V36" s="546"/>
      <c r="W36" s="546"/>
      <c r="X36" s="546"/>
      <c r="Y36" s="546"/>
      <c r="Z36" s="546"/>
      <c r="AA36" s="546"/>
      <c r="AB36" s="546"/>
      <c r="AC36" s="546"/>
      <c r="AD36" s="546"/>
      <c r="AE36" s="546"/>
      <c r="AF36" s="546"/>
      <c r="AG36" s="1698" t="s">
        <v>359</v>
      </c>
      <c r="AH36" s="1699"/>
    </row>
    <row r="37" spans="2:36">
      <c r="B37" s="573" t="s">
        <v>120</v>
      </c>
      <c r="C37" s="396" t="s">
        <v>65</v>
      </c>
      <c r="D37" s="503" t="s">
        <v>66</v>
      </c>
      <c r="E37" s="74" t="s">
        <v>67</v>
      </c>
      <c r="F37" s="397" t="s">
        <v>68</v>
      </c>
      <c r="G37" s="396" t="s">
        <v>69</v>
      </c>
      <c r="H37" s="503" t="s">
        <v>70</v>
      </c>
      <c r="I37" s="396" t="s">
        <v>71</v>
      </c>
      <c r="J37" s="397" t="s">
        <v>72</v>
      </c>
      <c r="K37" s="396" t="s">
        <v>73</v>
      </c>
      <c r="L37" s="503" t="s">
        <v>74</v>
      </c>
      <c r="M37" s="396" t="s">
        <v>75</v>
      </c>
      <c r="N37" s="397" t="s">
        <v>76</v>
      </c>
      <c r="O37" s="396" t="s">
        <v>77</v>
      </c>
      <c r="P37" s="503" t="s">
        <v>78</v>
      </c>
      <c r="Q37" s="1385" t="s">
        <v>442</v>
      </c>
      <c r="R37" s="1386" t="s">
        <v>443</v>
      </c>
      <c r="S37" s="931" t="s">
        <v>65</v>
      </c>
      <c r="T37" s="569" t="s">
        <v>66</v>
      </c>
      <c r="U37" s="570" t="s">
        <v>67</v>
      </c>
      <c r="V37" s="571" t="s">
        <v>68</v>
      </c>
      <c r="W37" s="568" t="str">
        <f>G37</f>
        <v>1Q 18</v>
      </c>
      <c r="X37" s="396" t="str">
        <f>H37</f>
        <v>2Q 18</v>
      </c>
      <c r="Y37" s="568" t="str">
        <f>I37</f>
        <v>3Q 18</v>
      </c>
      <c r="Z37" s="571" t="str">
        <f>J37</f>
        <v>4Q 18</v>
      </c>
      <c r="AA37" s="568" t="s">
        <v>73</v>
      </c>
      <c r="AB37" s="396" t="s">
        <v>74</v>
      </c>
      <c r="AC37" s="568" t="str">
        <f>M37</f>
        <v>3Q 19</v>
      </c>
      <c r="AD37" s="571" t="str">
        <f>N37</f>
        <v>4Q 19</v>
      </c>
      <c r="AE37" s="568" t="s">
        <v>77</v>
      </c>
      <c r="AF37" s="396" t="s">
        <v>78</v>
      </c>
      <c r="AG37" s="1388" t="s">
        <v>442</v>
      </c>
      <c r="AH37" s="1389" t="s">
        <v>443</v>
      </c>
    </row>
    <row r="38" spans="2:36">
      <c r="B38" s="76" t="s">
        <v>121</v>
      </c>
      <c r="C38" s="494">
        <f>C75</f>
        <v>21657860</v>
      </c>
      <c r="D38" s="508">
        <f>D75</f>
        <v>22892583</v>
      </c>
      <c r="E38" s="77">
        <f t="shared" ref="E38:V38" si="0">E75</f>
        <v>21327035.899999999</v>
      </c>
      <c r="F38" s="400">
        <f t="shared" si="0"/>
        <v>21721792.109999999</v>
      </c>
      <c r="G38" s="494">
        <f>G75</f>
        <v>0</v>
      </c>
      <c r="H38" s="508">
        <f>H75</f>
        <v>0</v>
      </c>
      <c r="I38" s="508">
        <f t="shared" ref="I38:J38" si="1">I75</f>
        <v>0</v>
      </c>
      <c r="J38" s="400">
        <f t="shared" si="1"/>
        <v>0</v>
      </c>
      <c r="K38" s="494">
        <f>K75</f>
        <v>0</v>
      </c>
      <c r="L38" s="508">
        <f>L75</f>
        <v>0</v>
      </c>
      <c r="M38" s="508">
        <f t="shared" ref="M38:P38" si="2">M75</f>
        <v>0</v>
      </c>
      <c r="N38" s="400">
        <f t="shared" si="2"/>
        <v>0</v>
      </c>
      <c r="O38" s="494">
        <f t="shared" si="2"/>
        <v>0</v>
      </c>
      <c r="P38" s="508">
        <f t="shared" si="2"/>
        <v>0</v>
      </c>
      <c r="Q38" s="508">
        <f t="shared" ref="Q38:R38" si="3">Q75</f>
        <v>0</v>
      </c>
      <c r="R38" s="400">
        <f t="shared" si="3"/>
        <v>0</v>
      </c>
      <c r="S38" s="1109">
        <f>S75</f>
        <v>1300.7910523334783</v>
      </c>
      <c r="T38" s="1110">
        <f>T75</f>
        <v>1391.2499417030037</v>
      </c>
      <c r="U38" s="1111">
        <f t="shared" si="0"/>
        <v>1317.8591378258075</v>
      </c>
      <c r="V38" s="1112">
        <f t="shared" si="0"/>
        <v>1303.0409686859384</v>
      </c>
      <c r="W38" s="1111">
        <f>W75</f>
        <v>0</v>
      </c>
      <c r="X38" s="1113">
        <f>X75</f>
        <v>0</v>
      </c>
      <c r="Y38" s="1113">
        <f t="shared" ref="Y38:AF38" si="4">Y75</f>
        <v>0</v>
      </c>
      <c r="Z38" s="1112">
        <f t="shared" si="4"/>
        <v>0</v>
      </c>
      <c r="AA38" s="1111">
        <f t="shared" si="4"/>
        <v>0</v>
      </c>
      <c r="AB38" s="1113">
        <f t="shared" si="4"/>
        <v>0</v>
      </c>
      <c r="AC38" s="1113">
        <f t="shared" si="4"/>
        <v>0</v>
      </c>
      <c r="AD38" s="1112">
        <f t="shared" si="4"/>
        <v>0</v>
      </c>
      <c r="AE38" s="1111">
        <f t="shared" si="4"/>
        <v>0</v>
      </c>
      <c r="AF38" s="1113">
        <f t="shared" si="4"/>
        <v>0</v>
      </c>
      <c r="AG38" s="1113">
        <f t="shared" ref="AG38:AH38" si="5">AG75</f>
        <v>0</v>
      </c>
      <c r="AH38" s="1112">
        <f t="shared" si="5"/>
        <v>0</v>
      </c>
    </row>
    <row r="39" spans="2:36">
      <c r="B39" s="78"/>
      <c r="E39" s="79"/>
      <c r="F39" s="79"/>
      <c r="I39" s="79"/>
      <c r="J39" s="79"/>
      <c r="L39" s="79"/>
      <c r="M39" s="79"/>
      <c r="N39" s="79"/>
      <c r="O39" s="79"/>
      <c r="P39" s="79"/>
      <c r="Q39" s="79"/>
      <c r="R39" s="79"/>
      <c r="Y39" s="79"/>
      <c r="AC39" s="79"/>
      <c r="AE39" s="79"/>
      <c r="AF39" s="79"/>
      <c r="AG39" s="79"/>
      <c r="AH39" s="79"/>
    </row>
    <row r="40" spans="2:36" ht="15.45" customHeight="1">
      <c r="B40" s="309" t="s">
        <v>252</v>
      </c>
      <c r="C40" s="396" t="str">
        <f>C37</f>
        <v>1Q 17</v>
      </c>
      <c r="D40" s="503" t="str">
        <f>D37</f>
        <v>2Q 17</v>
      </c>
      <c r="E40" s="74" t="s">
        <v>67</v>
      </c>
      <c r="F40" s="399" t="s">
        <v>68</v>
      </c>
      <c r="G40" s="396" t="str">
        <f t="shared" ref="G40:N40" si="6">G37</f>
        <v>1Q 18</v>
      </c>
      <c r="H40" s="503" t="str">
        <f t="shared" si="6"/>
        <v>2Q 18</v>
      </c>
      <c r="I40" s="396" t="str">
        <f t="shared" si="6"/>
        <v>3Q 18</v>
      </c>
      <c r="J40" s="399" t="str">
        <f t="shared" si="6"/>
        <v>4Q 18</v>
      </c>
      <c r="K40" s="396" t="str">
        <f t="shared" si="6"/>
        <v>1Q 19</v>
      </c>
      <c r="L40" s="503" t="str">
        <f t="shared" si="6"/>
        <v>2Q 19</v>
      </c>
      <c r="M40" s="396" t="str">
        <f t="shared" si="6"/>
        <v>3Q 19</v>
      </c>
      <c r="N40" s="399" t="str">
        <f t="shared" si="6"/>
        <v>4Q 19</v>
      </c>
      <c r="O40" s="396" t="s">
        <v>77</v>
      </c>
      <c r="P40" s="503" t="s">
        <v>78</v>
      </c>
      <c r="Q40" s="1385" t="s">
        <v>442</v>
      </c>
      <c r="R40" s="1387" t="s">
        <v>443</v>
      </c>
      <c r="S40" s="396" t="str">
        <f>S37</f>
        <v>1Q 17</v>
      </c>
      <c r="T40" s="503" t="str">
        <f>T37</f>
        <v>2Q 17</v>
      </c>
      <c r="U40" s="74" t="s">
        <v>67</v>
      </c>
      <c r="V40" s="399" t="s">
        <v>68</v>
      </c>
      <c r="W40" s="396" t="str">
        <f t="shared" ref="W40:AD40" si="7">G37</f>
        <v>1Q 18</v>
      </c>
      <c r="X40" s="503" t="str">
        <f t="shared" si="7"/>
        <v>2Q 18</v>
      </c>
      <c r="Y40" s="396" t="str">
        <f t="shared" si="7"/>
        <v>3Q 18</v>
      </c>
      <c r="Z40" s="399" t="str">
        <f t="shared" si="7"/>
        <v>4Q 18</v>
      </c>
      <c r="AA40" s="396" t="str">
        <f t="shared" si="7"/>
        <v>1Q 19</v>
      </c>
      <c r="AB40" s="503" t="str">
        <f t="shared" si="7"/>
        <v>2Q 19</v>
      </c>
      <c r="AC40" s="396" t="str">
        <f t="shared" si="7"/>
        <v>3Q 19</v>
      </c>
      <c r="AD40" s="399" t="str">
        <f t="shared" si="7"/>
        <v>4Q 19</v>
      </c>
      <c r="AE40" s="396" t="s">
        <v>77</v>
      </c>
      <c r="AF40" s="503" t="s">
        <v>78</v>
      </c>
      <c r="AG40" s="1385" t="s">
        <v>442</v>
      </c>
      <c r="AH40" s="1387" t="s">
        <v>443</v>
      </c>
      <c r="AI40" s="14"/>
      <c r="AJ40" s="14"/>
    </row>
    <row r="41" spans="2:36">
      <c r="B41" s="76" t="s">
        <v>121</v>
      </c>
      <c r="C41" s="81"/>
      <c r="D41" s="501"/>
      <c r="E41" s="81"/>
      <c r="F41" s="398"/>
      <c r="G41" s="81">
        <f>G38/D38-1</f>
        <v>-1</v>
      </c>
      <c r="H41" s="501" t="e">
        <f>H38/G38-1</f>
        <v>#DIV/0!</v>
      </c>
      <c r="I41" s="501" t="e">
        <f>I38/H38-1</f>
        <v>#DIV/0!</v>
      </c>
      <c r="J41" s="398" t="e">
        <f>J38/I38-1</f>
        <v>#DIV/0!</v>
      </c>
      <c r="K41" s="81" t="e">
        <f>K38/H38-1</f>
        <v>#DIV/0!</v>
      </c>
      <c r="L41" s="501" t="e">
        <f>L38/K38-1</f>
        <v>#DIV/0!</v>
      </c>
      <c r="M41" s="501" t="e">
        <f>M38/J38-1</f>
        <v>#DIV/0!</v>
      </c>
      <c r="N41" s="398" t="e">
        <f>N38/M38-1</f>
        <v>#DIV/0!</v>
      </c>
      <c r="O41" s="81" t="e">
        <f>O38/L38-1</f>
        <v>#DIV/0!</v>
      </c>
      <c r="P41" s="501" t="e">
        <f>P38/O38-1</f>
        <v>#DIV/0!</v>
      </c>
      <c r="Q41" s="501" t="e">
        <f>Q38/P38-1</f>
        <v>#DIV/0!</v>
      </c>
      <c r="R41" s="398" t="e">
        <f>R38/Q38-1</f>
        <v>#DIV/0!</v>
      </c>
      <c r="S41" s="81"/>
      <c r="T41" s="501"/>
      <c r="U41" s="81"/>
      <c r="V41" s="398"/>
      <c r="W41" s="81">
        <f>W38/T38-1</f>
        <v>-1</v>
      </c>
      <c r="X41" s="501" t="e">
        <f>X38/W38-1</f>
        <v>#DIV/0!</v>
      </c>
      <c r="Y41" s="501" t="e">
        <f>Y38/X38-1</f>
        <v>#DIV/0!</v>
      </c>
      <c r="Z41" s="398" t="e">
        <f>Z38/Y38-1</f>
        <v>#DIV/0!</v>
      </c>
      <c r="AA41" s="81" t="e">
        <f>AA38/X38-1</f>
        <v>#DIV/0!</v>
      </c>
      <c r="AB41" s="501" t="e">
        <f>AB38/AA38-1</f>
        <v>#DIV/0!</v>
      </c>
      <c r="AC41" s="501" t="e">
        <f>AC38/Z38-1</f>
        <v>#DIV/0!</v>
      </c>
      <c r="AD41" s="398" t="e">
        <f>AD38/AC38-1</f>
        <v>#DIV/0!</v>
      </c>
      <c r="AE41" s="81" t="e">
        <f>AE38/AB38-1</f>
        <v>#DIV/0!</v>
      </c>
      <c r="AF41" s="501" t="e">
        <f>AF38/AE38-1</f>
        <v>#DIV/0!</v>
      </c>
      <c r="AG41" s="501" t="e">
        <f>AG38/AD38-1</f>
        <v>#DIV/0!</v>
      </c>
      <c r="AH41" s="398" t="e">
        <f>AH38/AG38-1</f>
        <v>#DIV/0!</v>
      </c>
    </row>
    <row r="42" spans="2:36">
      <c r="C42" s="80"/>
      <c r="D42" s="80"/>
      <c r="E42" s="80"/>
      <c r="F42" s="80"/>
      <c r="G42" s="73"/>
      <c r="H42" s="82"/>
      <c r="I42" s="73"/>
      <c r="J42" s="73"/>
      <c r="K42" s="73"/>
      <c r="L42" s="73"/>
      <c r="M42" s="73"/>
      <c r="N42" s="73"/>
      <c r="O42" s="73"/>
      <c r="P42" s="73"/>
      <c r="Q42" s="73"/>
      <c r="R42" s="73"/>
      <c r="S42" s="73"/>
      <c r="T42" s="73"/>
      <c r="U42" s="73"/>
      <c r="V42" s="73"/>
      <c r="W42" s="73"/>
      <c r="X42" s="73"/>
      <c r="Z42" s="72">
        <f>SUM(W38:Z38)</f>
        <v>0</v>
      </c>
      <c r="AD42" s="72">
        <f>SUM(AA38:AD38)</f>
        <v>0</v>
      </c>
      <c r="AH42" s="72">
        <f>SUM(AE38:AH38)</f>
        <v>0</v>
      </c>
    </row>
    <row r="43" spans="2:36">
      <c r="B43" s="83" t="s">
        <v>122</v>
      </c>
    </row>
    <row r="45" spans="2:36">
      <c r="V45" s="72">
        <f>SUM(S38:V38)</f>
        <v>5312.941100548228</v>
      </c>
    </row>
    <row r="46" spans="2:36">
      <c r="V46" s="1114" t="e">
        <f>V45/#REF!-1</f>
        <v>#REF!</v>
      </c>
    </row>
    <row r="66" spans="2:37" ht="16.2" thickBot="1">
      <c r="Q66" s="28"/>
      <c r="R66" s="5"/>
      <c r="AG66" s="28"/>
      <c r="AH66" s="5"/>
    </row>
    <row r="67" spans="2:37" ht="17.25" customHeight="1" thickBot="1">
      <c r="B67" s="549"/>
      <c r="C67" s="539"/>
      <c r="D67" s="546"/>
      <c r="E67" s="546"/>
      <c r="F67" s="546"/>
      <c r="G67" s="539" t="s">
        <v>118</v>
      </c>
      <c r="H67" s="546"/>
      <c r="I67" s="546"/>
      <c r="J67" s="546"/>
      <c r="K67" s="546"/>
      <c r="L67" s="546"/>
      <c r="M67" s="546"/>
      <c r="N67" s="546"/>
      <c r="O67" s="546"/>
      <c r="P67" s="546"/>
      <c r="Q67" s="1698" t="s">
        <v>359</v>
      </c>
      <c r="R67" s="1699"/>
      <c r="S67" s="540"/>
      <c r="T67" s="546"/>
      <c r="U67" s="546"/>
      <c r="V67" s="546"/>
      <c r="W67" s="546" t="s">
        <v>119</v>
      </c>
      <c r="X67" s="546"/>
      <c r="Y67" s="546"/>
      <c r="Z67" s="691"/>
      <c r="AA67" s="546"/>
      <c r="AB67" s="546"/>
      <c r="AC67" s="546"/>
      <c r="AD67" s="546"/>
      <c r="AE67" s="546"/>
      <c r="AF67" s="546"/>
      <c r="AG67" s="1698" t="s">
        <v>359</v>
      </c>
      <c r="AH67" s="1699"/>
    </row>
    <row r="68" spans="2:37" ht="17.25" customHeight="1" thickBot="1">
      <c r="B68" s="89" t="s">
        <v>82</v>
      </c>
      <c r="C68" s="396" t="str">
        <f t="shared" ref="C68:L68" si="8">C40</f>
        <v>1Q 17</v>
      </c>
      <c r="D68" s="503" t="str">
        <f t="shared" si="8"/>
        <v>2Q 17</v>
      </c>
      <c r="E68" s="74" t="str">
        <f t="shared" si="8"/>
        <v>3Q 17</v>
      </c>
      <c r="F68" s="397" t="str">
        <f t="shared" si="8"/>
        <v>4Q 17</v>
      </c>
      <c r="G68" s="74" t="str">
        <f t="shared" si="8"/>
        <v>1Q 18</v>
      </c>
      <c r="H68" s="75" t="str">
        <f t="shared" si="8"/>
        <v>2Q 18</v>
      </c>
      <c r="I68" s="74" t="str">
        <f t="shared" si="8"/>
        <v>3Q 18</v>
      </c>
      <c r="J68" s="397" t="str">
        <f t="shared" si="8"/>
        <v>4Q 18</v>
      </c>
      <c r="K68" s="74" t="str">
        <f t="shared" si="8"/>
        <v>1Q 19</v>
      </c>
      <c r="L68" s="75" t="str">
        <f t="shared" si="8"/>
        <v>2Q 19</v>
      </c>
      <c r="M68" s="74" t="s">
        <v>75</v>
      </c>
      <c r="N68" s="397" t="s">
        <v>76</v>
      </c>
      <c r="O68" s="74" t="s">
        <v>77</v>
      </c>
      <c r="P68" s="75" t="s">
        <v>78</v>
      </c>
      <c r="Q68" s="668" t="s">
        <v>442</v>
      </c>
      <c r="R68" s="668" t="s">
        <v>443</v>
      </c>
      <c r="S68" s="396" t="str">
        <f t="shared" ref="S68:AB68" si="9">S40</f>
        <v>1Q 17</v>
      </c>
      <c r="T68" s="503" t="str">
        <f t="shared" si="9"/>
        <v>2Q 17</v>
      </c>
      <c r="U68" s="74" t="str">
        <f t="shared" si="9"/>
        <v>3Q 17</v>
      </c>
      <c r="V68" s="399" t="str">
        <f t="shared" si="9"/>
        <v>4Q 17</v>
      </c>
      <c r="W68" s="74" t="str">
        <f t="shared" si="9"/>
        <v>1Q 18</v>
      </c>
      <c r="X68" s="75" t="str">
        <f t="shared" si="9"/>
        <v>2Q 18</v>
      </c>
      <c r="Y68" s="74" t="str">
        <f t="shared" si="9"/>
        <v>3Q 18</v>
      </c>
      <c r="Z68" s="399" t="str">
        <f t="shared" si="9"/>
        <v>4Q 18</v>
      </c>
      <c r="AA68" s="74" t="str">
        <f t="shared" si="9"/>
        <v>1Q 19</v>
      </c>
      <c r="AB68" s="503" t="str">
        <f t="shared" si="9"/>
        <v>2Q 19</v>
      </c>
      <c r="AC68" s="74" t="s">
        <v>75</v>
      </c>
      <c r="AD68" s="397" t="s">
        <v>76</v>
      </c>
      <c r="AE68" s="74" t="s">
        <v>77</v>
      </c>
      <c r="AF68" s="503" t="s">
        <v>78</v>
      </c>
      <c r="AG68" s="1390" t="s">
        <v>442</v>
      </c>
      <c r="AH68" s="1386" t="s">
        <v>443</v>
      </c>
      <c r="AI68" s="1356" t="s">
        <v>438</v>
      </c>
      <c r="AJ68" s="1356" t="s">
        <v>476</v>
      </c>
      <c r="AK68" s="630"/>
    </row>
    <row r="69" spans="2:37" ht="19.05" customHeight="1">
      <c r="B69" s="311" t="s">
        <v>123</v>
      </c>
      <c r="C69" s="489">
        <f>Ethernet!E72</f>
        <v>8694423</v>
      </c>
      <c r="D69" s="504">
        <f>Ethernet!F72</f>
        <v>9205972</v>
      </c>
      <c r="E69" s="507">
        <f>Ethernet!G72</f>
        <v>9281195</v>
      </c>
      <c r="F69" s="488">
        <f>Ethernet!H72</f>
        <v>9716775</v>
      </c>
      <c r="G69" s="489">
        <f>Ethernet!I72</f>
        <v>0</v>
      </c>
      <c r="H69" s="504">
        <f>Ethernet!J72</f>
        <v>0</v>
      </c>
      <c r="I69" s="507">
        <f>Ethernet!K72</f>
        <v>0</v>
      </c>
      <c r="J69" s="488">
        <f>Ethernet!L72</f>
        <v>0</v>
      </c>
      <c r="K69" s="489">
        <f>Ethernet!M72</f>
        <v>0</v>
      </c>
      <c r="L69" s="504">
        <f>Ethernet!N72</f>
        <v>0</v>
      </c>
      <c r="M69" s="504">
        <f>Ethernet!O72</f>
        <v>0</v>
      </c>
      <c r="N69" s="504">
        <f>Ethernet!P72</f>
        <v>0</v>
      </c>
      <c r="O69" s="489">
        <f>Ethernet!Q72</f>
        <v>0</v>
      </c>
      <c r="P69" s="504">
        <f>Ethernet!R72</f>
        <v>0</v>
      </c>
      <c r="Q69" s="504">
        <f>Ethernet!S72</f>
        <v>0</v>
      </c>
      <c r="R69" s="504">
        <f>Ethernet!T72</f>
        <v>0</v>
      </c>
      <c r="S69" s="1382">
        <f>Ethernet!E210/10^6</f>
        <v>715.72646777793818</v>
      </c>
      <c r="T69" s="1116">
        <f>Ethernet!F210/10^6</f>
        <v>820.4964072612147</v>
      </c>
      <c r="U69" s="1117">
        <f>Ethernet!G210/10^6</f>
        <v>809.58724973224446</v>
      </c>
      <c r="V69" s="1118">
        <f>Ethernet!H210/10^6</f>
        <v>814.82450627820526</v>
      </c>
      <c r="W69" s="1115">
        <f>Ethernet!I210/10^6</f>
        <v>0</v>
      </c>
      <c r="X69" s="1119">
        <f>Ethernet!J210/10^6</f>
        <v>0</v>
      </c>
      <c r="Y69" s="1120">
        <f>Ethernet!K210/10^6</f>
        <v>0</v>
      </c>
      <c r="Z69" s="1118">
        <f>Ethernet!L210/10^6</f>
        <v>0</v>
      </c>
      <c r="AA69" s="1115">
        <f>Ethernet!M210/10^6</f>
        <v>0</v>
      </c>
      <c r="AB69" s="1119">
        <f>Ethernet!N210/10^6</f>
        <v>0</v>
      </c>
      <c r="AC69" s="1120">
        <f>Ethernet!O210/10^6</f>
        <v>0</v>
      </c>
      <c r="AD69" s="1118">
        <f>Ethernet!P210/10^6</f>
        <v>0</v>
      </c>
      <c r="AE69" s="1115">
        <f>Ethernet!Q210/10^6</f>
        <v>0</v>
      </c>
      <c r="AF69" s="1119">
        <f>Ethernet!R210/10^6</f>
        <v>0</v>
      </c>
      <c r="AG69" s="1120">
        <f>Ethernet!S210/10^6</f>
        <v>0</v>
      </c>
      <c r="AH69" s="1118">
        <f>Ethernet!T210/10^6</f>
        <v>0</v>
      </c>
      <c r="AI69" s="1357" t="e">
        <f>SUM(AE69:AF69)/SUM(AA69:AB69)-1</f>
        <v>#DIV/0!</v>
      </c>
      <c r="AJ69" s="1357" t="e">
        <f>SUM(AE69:AH69)/SUM(AA69:AD69)-1</f>
        <v>#DIV/0!</v>
      </c>
      <c r="AK69" s="1358" t="str">
        <f t="shared" ref="AK69:AK75" si="10">B69</f>
        <v>Ethernet</v>
      </c>
    </row>
    <row r="70" spans="2:37" ht="19.05" customHeight="1">
      <c r="B70" s="311" t="s">
        <v>9</v>
      </c>
      <c r="C70" s="489">
        <f>'Fibre Channel'!D21</f>
        <v>2047411</v>
      </c>
      <c r="D70" s="505">
        <f>'Fibre Channel'!E21</f>
        <v>2198587</v>
      </c>
      <c r="E70" s="507">
        <f>'Fibre Channel'!F21</f>
        <v>2313255</v>
      </c>
      <c r="F70" s="490">
        <f>'Fibre Channel'!G21</f>
        <v>2263514</v>
      </c>
      <c r="G70" s="489">
        <f>'Fibre Channel'!H21</f>
        <v>0</v>
      </c>
      <c r="H70" s="505">
        <f>'Fibre Channel'!I21</f>
        <v>0</v>
      </c>
      <c r="I70" s="507">
        <f>'Fibre Channel'!J21</f>
        <v>0</v>
      </c>
      <c r="J70" s="490">
        <f>'Fibre Channel'!K21</f>
        <v>0</v>
      </c>
      <c r="K70" s="489">
        <f>'Fibre Channel'!L21</f>
        <v>0</v>
      </c>
      <c r="L70" s="505">
        <f>'Fibre Channel'!M21</f>
        <v>0</v>
      </c>
      <c r="M70" s="505">
        <f>'Fibre Channel'!N21</f>
        <v>0</v>
      </c>
      <c r="N70" s="505">
        <f>'Fibre Channel'!O21</f>
        <v>0</v>
      </c>
      <c r="O70" s="489">
        <f>'Fibre Channel'!P21</f>
        <v>0</v>
      </c>
      <c r="P70" s="505">
        <f>'Fibre Channel'!Q21</f>
        <v>0</v>
      </c>
      <c r="Q70" s="505">
        <f>'Fibre Channel'!R21</f>
        <v>0</v>
      </c>
      <c r="R70" s="505">
        <f>'Fibre Channel'!S21</f>
        <v>0</v>
      </c>
      <c r="S70" s="1382">
        <f>'Fibre Channel'!D55/10^6</f>
        <v>56.739276800113608</v>
      </c>
      <c r="T70" s="1121">
        <f>'Fibre Channel'!E55/10^6</f>
        <v>62.871894432037813</v>
      </c>
      <c r="U70" s="1117">
        <f>'Fibre Channel'!F55/10^6</f>
        <v>63.370640999999942</v>
      </c>
      <c r="V70" s="1118">
        <f>'Fibre Channel'!G55/10^6</f>
        <v>63.396205999999985</v>
      </c>
      <c r="W70" s="1115">
        <f>'Fibre Channel'!H55/10^6</f>
        <v>0</v>
      </c>
      <c r="X70" s="1117">
        <f>'Fibre Channel'!I55/10^6</f>
        <v>0</v>
      </c>
      <c r="Y70" s="1120">
        <f>'Fibre Channel'!J55/10^6</f>
        <v>0</v>
      </c>
      <c r="Z70" s="1118">
        <f>'Fibre Channel'!K55/10^6</f>
        <v>0</v>
      </c>
      <c r="AA70" s="1115">
        <f>'Fibre Channel'!L55/10^6</f>
        <v>0</v>
      </c>
      <c r="AB70" s="1117">
        <f>'Fibre Channel'!M55/10^6</f>
        <v>0</v>
      </c>
      <c r="AC70" s="1120">
        <f>'Fibre Channel'!N55/10^6</f>
        <v>0</v>
      </c>
      <c r="AD70" s="1118">
        <f>'Fibre Channel'!O55/10^6</f>
        <v>0</v>
      </c>
      <c r="AE70" s="1115">
        <f>'Fibre Channel'!P55/10^6</f>
        <v>0</v>
      </c>
      <c r="AF70" s="1117">
        <f>'Fibre Channel'!Q55/10^6</f>
        <v>0</v>
      </c>
      <c r="AG70" s="1120">
        <f>'Fibre Channel'!R55/10^6</f>
        <v>0</v>
      </c>
      <c r="AH70" s="1118">
        <f>'Fibre Channel'!S55/10^6</f>
        <v>0</v>
      </c>
      <c r="AI70" s="1357" t="e">
        <f t="shared" ref="AI70:AI75" si="11">SUM(AE70:AF70)/SUM(AA70:AB70)-1</f>
        <v>#DIV/0!</v>
      </c>
      <c r="AJ70" s="1357" t="e">
        <f t="shared" ref="AJ70:AJ75" si="12">SUM(AE70:AH70)/SUM(AA70:AD70)-1</f>
        <v>#DIV/0!</v>
      </c>
      <c r="AK70" s="1358" t="str">
        <f t="shared" si="10"/>
        <v>Fibre Channel</v>
      </c>
    </row>
    <row r="71" spans="2:37" ht="19.05" customHeight="1">
      <c r="B71" s="579" t="s">
        <v>10</v>
      </c>
      <c r="C71" s="491">
        <f>'Optical Interconnects'!C21</f>
        <v>808145</v>
      </c>
      <c r="D71" s="506">
        <f>'Optical Interconnects'!D21</f>
        <v>1036749</v>
      </c>
      <c r="E71" s="495">
        <f>'Optical Interconnects'!E21</f>
        <v>1157243</v>
      </c>
      <c r="F71" s="492">
        <f>'Optical Interconnects'!F21</f>
        <v>1155211</v>
      </c>
      <c r="G71" s="491">
        <f>'Optical Interconnects'!G21</f>
        <v>0</v>
      </c>
      <c r="H71" s="506">
        <f>'Optical Interconnects'!H21</f>
        <v>0</v>
      </c>
      <c r="I71" s="495">
        <f>'Optical Interconnects'!I21</f>
        <v>0</v>
      </c>
      <c r="J71" s="492">
        <f>'Optical Interconnects'!J21</f>
        <v>0</v>
      </c>
      <c r="K71" s="491">
        <f>'Optical Interconnects'!K21</f>
        <v>0</v>
      </c>
      <c r="L71" s="506">
        <f>'Optical Interconnects'!L21</f>
        <v>0</v>
      </c>
      <c r="M71" s="506">
        <f>'Optical Interconnects'!M21</f>
        <v>0</v>
      </c>
      <c r="N71" s="506">
        <f>'Optical Interconnects'!N21</f>
        <v>0</v>
      </c>
      <c r="O71" s="491">
        <f>'Optical Interconnects'!O21</f>
        <v>0</v>
      </c>
      <c r="P71" s="506">
        <f>'Optical Interconnects'!P21</f>
        <v>0</v>
      </c>
      <c r="Q71" s="506">
        <f>'Optical Interconnects'!Q21</f>
        <v>0</v>
      </c>
      <c r="R71" s="506">
        <f>'Optical Interconnects'!R21</f>
        <v>0</v>
      </c>
      <c r="S71" s="1383">
        <f>'Optical Interconnects'!C53/10^6</f>
        <v>63.957993999999999</v>
      </c>
      <c r="T71" s="1110">
        <f>'Optical Interconnects'!D53/10^6</f>
        <v>62.745559</v>
      </c>
      <c r="U71" s="1111">
        <f>'Optical Interconnects'!E53/10^6</f>
        <v>64.137828949999971</v>
      </c>
      <c r="V71" s="1123">
        <f>'Optical Interconnects'!F53/10^6</f>
        <v>62.059159623799992</v>
      </c>
      <c r="W71" s="1122">
        <f>'Optical Interconnects'!G53/10^6</f>
        <v>0</v>
      </c>
      <c r="X71" s="1111">
        <f>'Optical Interconnects'!H53/10^6</f>
        <v>0</v>
      </c>
      <c r="Y71" s="1109">
        <f>'Optical Interconnects'!I53/10^6</f>
        <v>0</v>
      </c>
      <c r="Z71" s="1123">
        <f>'Optical Interconnects'!J53/10^6</f>
        <v>0</v>
      </c>
      <c r="AA71" s="1122">
        <f>'Optical Interconnects'!K53/10^6</f>
        <v>0</v>
      </c>
      <c r="AB71" s="1111">
        <f>'Optical Interconnects'!L53/10^6</f>
        <v>0</v>
      </c>
      <c r="AC71" s="1109">
        <f>'Optical Interconnects'!M53/10^6</f>
        <v>0</v>
      </c>
      <c r="AD71" s="1123">
        <f>'Optical Interconnects'!N53/10^6</f>
        <v>0</v>
      </c>
      <c r="AE71" s="1122">
        <f>'Optical Interconnects'!O53/10^6</f>
        <v>0</v>
      </c>
      <c r="AF71" s="1111">
        <f>'Optical Interconnects'!P53/10^6</f>
        <v>0</v>
      </c>
      <c r="AG71" s="1109">
        <f>'Optical Interconnects'!Q53/10^6</f>
        <v>0</v>
      </c>
      <c r="AH71" s="1123">
        <f>'Optical Interconnects'!R53/10^6</f>
        <v>0</v>
      </c>
      <c r="AI71" s="1357" t="e">
        <f t="shared" si="11"/>
        <v>#DIV/0!</v>
      </c>
      <c r="AJ71" s="1357" t="e">
        <f t="shared" si="12"/>
        <v>#DIV/0!</v>
      </c>
      <c r="AK71" s="1358" t="str">
        <f t="shared" si="10"/>
        <v>Optical Interconnects</v>
      </c>
    </row>
    <row r="72" spans="2:37" ht="19.05" customHeight="1">
      <c r="B72" s="311" t="s">
        <v>11</v>
      </c>
      <c r="C72" s="489">
        <f>'CWDM and DWDM'!E26</f>
        <v>251522</v>
      </c>
      <c r="D72" s="505">
        <f>'CWDM and DWDM'!F26</f>
        <v>250556</v>
      </c>
      <c r="E72" s="507">
        <f>'CWDM and DWDM'!G26</f>
        <v>201065</v>
      </c>
      <c r="F72" s="490">
        <f>'CWDM and DWDM'!H26</f>
        <v>197612</v>
      </c>
      <c r="G72" s="489">
        <f>'CWDM and DWDM'!I26</f>
        <v>0</v>
      </c>
      <c r="H72" s="505">
        <f>'CWDM and DWDM'!J26</f>
        <v>0</v>
      </c>
      <c r="I72" s="507">
        <f>'CWDM and DWDM'!K26</f>
        <v>0</v>
      </c>
      <c r="J72" s="490">
        <f>'CWDM and DWDM'!L26</f>
        <v>0</v>
      </c>
      <c r="K72" s="489">
        <f>'CWDM and DWDM'!M26</f>
        <v>0</v>
      </c>
      <c r="L72" s="505">
        <f>'CWDM and DWDM'!N26</f>
        <v>0</v>
      </c>
      <c r="M72" s="505">
        <f>'CWDM and DWDM'!O26</f>
        <v>0</v>
      </c>
      <c r="N72" s="505">
        <f>'CWDM and DWDM'!P26</f>
        <v>0</v>
      </c>
      <c r="O72" s="489">
        <f>'CWDM and DWDM'!Q26</f>
        <v>0</v>
      </c>
      <c r="P72" s="505">
        <f>'CWDM and DWDM'!R26</f>
        <v>0</v>
      </c>
      <c r="Q72" s="505">
        <f>'CWDM and DWDM'!S26</f>
        <v>0</v>
      </c>
      <c r="R72" s="505">
        <f>'CWDM and DWDM'!T26</f>
        <v>0</v>
      </c>
      <c r="S72" s="1382">
        <f>'CWDM and DWDM'!E70/10^6</f>
        <v>270.20488843130698</v>
      </c>
      <c r="T72" s="281">
        <f>'CWDM and DWDM'!F70/10^6</f>
        <v>256.6279579070993</v>
      </c>
      <c r="U72" s="281">
        <f>'CWDM and DWDM'!G70/10^6</f>
        <v>243.3572022531458</v>
      </c>
      <c r="V72" s="1118">
        <f>'CWDM and DWDM'!H70/10^6</f>
        <v>217.88631132471454</v>
      </c>
      <c r="W72" s="1115">
        <f>'CWDM and DWDM'!I70/10^6</f>
        <v>0</v>
      </c>
      <c r="X72" s="281">
        <f>'CWDM and DWDM'!J70/10^6</f>
        <v>0</v>
      </c>
      <c r="Y72" s="281">
        <f>'CWDM and DWDM'!K70/10^6</f>
        <v>0</v>
      </c>
      <c r="Z72" s="1118">
        <f>'CWDM and DWDM'!L70/10^6</f>
        <v>0</v>
      </c>
      <c r="AA72" s="1115">
        <f>'CWDM and DWDM'!M70/10^6</f>
        <v>0</v>
      </c>
      <c r="AB72" s="281">
        <f>'CWDM and DWDM'!N70/10^6</f>
        <v>0</v>
      </c>
      <c r="AC72" s="281">
        <f>'CWDM and DWDM'!O70/10^6</f>
        <v>0</v>
      </c>
      <c r="AD72" s="1118">
        <f>'CWDM and DWDM'!P70/10^6</f>
        <v>0</v>
      </c>
      <c r="AE72" s="1115">
        <f>'CWDM and DWDM'!Q70/10^6</f>
        <v>0</v>
      </c>
      <c r="AF72" s="281">
        <f>'CWDM and DWDM'!R70/10^6</f>
        <v>0</v>
      </c>
      <c r="AG72" s="281">
        <f>'CWDM and DWDM'!S70/10^6</f>
        <v>0</v>
      </c>
      <c r="AH72" s="1118">
        <f>'CWDM and DWDM'!T70/10^6</f>
        <v>0</v>
      </c>
      <c r="AI72" s="1357" t="e">
        <f t="shared" si="11"/>
        <v>#DIV/0!</v>
      </c>
      <c r="AJ72" s="1357" t="e">
        <f t="shared" si="12"/>
        <v>#DIV/0!</v>
      </c>
      <c r="AK72" s="1358" t="str">
        <f t="shared" si="10"/>
        <v>CWDM / DWDM</v>
      </c>
    </row>
    <row r="73" spans="2:37" ht="19.05" customHeight="1">
      <c r="B73" s="311" t="s">
        <v>15</v>
      </c>
      <c r="C73" s="489">
        <f>Wireless!D34</f>
        <v>2773639</v>
      </c>
      <c r="D73" s="505">
        <f>Wireless!E34</f>
        <v>2940333</v>
      </c>
      <c r="E73" s="507">
        <f>Wireless!F34</f>
        <v>1743732</v>
      </c>
      <c r="F73" s="490">
        <f>Wireless!G34</f>
        <v>1750195</v>
      </c>
      <c r="G73" s="489">
        <f>Wireless!H34</f>
        <v>0</v>
      </c>
      <c r="H73" s="505">
        <f>Wireless!I34</f>
        <v>0</v>
      </c>
      <c r="I73" s="507">
        <f>Wireless!J34</f>
        <v>0</v>
      </c>
      <c r="J73" s="490">
        <f>Wireless!K34</f>
        <v>0</v>
      </c>
      <c r="K73" s="489">
        <f>Wireless!L34</f>
        <v>0</v>
      </c>
      <c r="L73" s="505">
        <f>Wireless!M34</f>
        <v>0</v>
      </c>
      <c r="M73" s="505">
        <f>Wireless!N34</f>
        <v>0</v>
      </c>
      <c r="N73" s="505">
        <f>Wireless!O34</f>
        <v>0</v>
      </c>
      <c r="O73" s="489">
        <f>Wireless!P34</f>
        <v>0</v>
      </c>
      <c r="P73" s="505">
        <f>Wireless!Q34</f>
        <v>0</v>
      </c>
      <c r="Q73" s="505">
        <f>Wireless!R34</f>
        <v>0</v>
      </c>
      <c r="R73" s="505">
        <f>Wireless!S34</f>
        <v>0</v>
      </c>
      <c r="S73" s="1382">
        <f>Wireless!D94/10^6</f>
        <v>49.844619000000002</v>
      </c>
      <c r="T73" s="1121">
        <f>Wireless!E94/10^6</f>
        <v>50.637574000000001</v>
      </c>
      <c r="U73" s="1117">
        <f>Wireless!F94/10^6</f>
        <v>30.340037777510627</v>
      </c>
      <c r="V73" s="1118">
        <f>Wireless!G94/10^6</f>
        <v>31.02065639624454</v>
      </c>
      <c r="W73" s="1115">
        <f>Wireless!H94/10^6</f>
        <v>0</v>
      </c>
      <c r="X73" s="1117">
        <f>Wireless!I94/10^6</f>
        <v>0</v>
      </c>
      <c r="Y73" s="1120">
        <f>Wireless!J94/10^6</f>
        <v>0</v>
      </c>
      <c r="Z73" s="1118">
        <f>Wireless!K94/10^6</f>
        <v>0</v>
      </c>
      <c r="AA73" s="1115">
        <f>Wireless!L94/10^6</f>
        <v>0</v>
      </c>
      <c r="AB73" s="1117">
        <f>Wireless!M94/10^6</f>
        <v>0</v>
      </c>
      <c r="AC73" s="1120">
        <f>Wireless!N94/10^6</f>
        <v>0</v>
      </c>
      <c r="AD73" s="1118">
        <f>Wireless!O94/10^6</f>
        <v>0</v>
      </c>
      <c r="AE73" s="1115">
        <f>Wireless!P94/10^6</f>
        <v>0</v>
      </c>
      <c r="AF73" s="1117">
        <f>Wireless!Q94/10^6</f>
        <v>0</v>
      </c>
      <c r="AG73" s="1120">
        <f>Wireless!R94/10^6</f>
        <v>0</v>
      </c>
      <c r="AH73" s="1118">
        <f>Wireless!S94/10^6</f>
        <v>0</v>
      </c>
      <c r="AI73" s="1357" t="e">
        <f t="shared" si="11"/>
        <v>#DIV/0!</v>
      </c>
      <c r="AJ73" s="1357" t="e">
        <f t="shared" si="12"/>
        <v>#DIV/0!</v>
      </c>
      <c r="AK73" s="1358" t="str">
        <f t="shared" si="10"/>
        <v>Wireless</v>
      </c>
    </row>
    <row r="74" spans="2:37" ht="19.05" customHeight="1">
      <c r="B74" s="311" t="s">
        <v>124</v>
      </c>
      <c r="C74" s="489">
        <f>FTTX!E24</f>
        <v>7082720</v>
      </c>
      <c r="D74" s="505">
        <f>FTTX!F24</f>
        <v>7260386</v>
      </c>
      <c r="E74" s="507">
        <f>FTTX!G24</f>
        <v>6630545.9000000004</v>
      </c>
      <c r="F74" s="490">
        <f>FTTX!H24</f>
        <v>6638485.1100000003</v>
      </c>
      <c r="G74" s="489">
        <f>FTTX!I24</f>
        <v>0</v>
      </c>
      <c r="H74" s="505">
        <f>FTTX!J24</f>
        <v>0</v>
      </c>
      <c r="I74" s="507">
        <f>FTTX!K24</f>
        <v>0</v>
      </c>
      <c r="J74" s="490">
        <f>FTTX!L24</f>
        <v>0</v>
      </c>
      <c r="K74" s="489">
        <f>FTTX!M24</f>
        <v>0</v>
      </c>
      <c r="L74" s="505">
        <f>FTTX!N24</f>
        <v>0</v>
      </c>
      <c r="M74" s="505">
        <f>FTTX!O24</f>
        <v>0</v>
      </c>
      <c r="N74" s="505">
        <f>FTTX!P24</f>
        <v>0</v>
      </c>
      <c r="O74" s="489">
        <f>FTTX!Q24</f>
        <v>0</v>
      </c>
      <c r="P74" s="505">
        <f>FTTX!R24</f>
        <v>0</v>
      </c>
      <c r="Q74" s="505">
        <f>FTTX!S24</f>
        <v>0</v>
      </c>
      <c r="R74" s="505">
        <f>FTTX!T24</f>
        <v>0</v>
      </c>
      <c r="S74" s="1382">
        <f>FTTX!E64/10^6</f>
        <v>144.31780632411963</v>
      </c>
      <c r="T74" s="1121">
        <f>FTTX!F64/10^6</f>
        <v>137.87054910265189</v>
      </c>
      <c r="U74" s="1117">
        <f>FTTX!G64/10^6</f>
        <v>107.06617811290673</v>
      </c>
      <c r="V74" s="1118">
        <f>FTTX!H64/10^6</f>
        <v>113.85412906297407</v>
      </c>
      <c r="W74" s="1115">
        <f>FTTX!I64/10^6</f>
        <v>0</v>
      </c>
      <c r="X74" s="1117">
        <f>FTTX!J64/10^6</f>
        <v>0</v>
      </c>
      <c r="Y74" s="1120">
        <f>FTTX!K64/10^6</f>
        <v>0</v>
      </c>
      <c r="Z74" s="1118">
        <f>FTTX!L64/10^6</f>
        <v>0</v>
      </c>
      <c r="AA74" s="1115">
        <f>FTTX!M64/10^6</f>
        <v>0</v>
      </c>
      <c r="AB74" s="1117">
        <f>FTTX!N64/10^6</f>
        <v>0</v>
      </c>
      <c r="AC74" s="1120">
        <f>FTTX!O64/10^6</f>
        <v>0</v>
      </c>
      <c r="AD74" s="1118">
        <f>FTTX!P64/10^6</f>
        <v>0</v>
      </c>
      <c r="AE74" s="1115">
        <f>FTTX!Q64/10^6</f>
        <v>0</v>
      </c>
      <c r="AF74" s="1117">
        <f>FTTX!R64/10^6</f>
        <v>0</v>
      </c>
      <c r="AG74" s="1120">
        <f>FTTX!S64/10^6</f>
        <v>0</v>
      </c>
      <c r="AH74" s="1118">
        <f>FTTX!T64/10^6</f>
        <v>0</v>
      </c>
      <c r="AI74" s="1357" t="e">
        <f t="shared" si="11"/>
        <v>#DIV/0!</v>
      </c>
      <c r="AJ74" s="1357" t="e">
        <f t="shared" si="12"/>
        <v>#DIV/0!</v>
      </c>
      <c r="AK74" s="1358" t="str">
        <f t="shared" si="10"/>
        <v>FTTx modules</v>
      </c>
    </row>
    <row r="75" spans="2:37" ht="19.05" customHeight="1">
      <c r="B75" s="94" t="s">
        <v>83</v>
      </c>
      <c r="C75" s="312">
        <f t="shared" ref="C75:Z75" si="13">SUM(C69:C74)</f>
        <v>21657860</v>
      </c>
      <c r="D75" s="95">
        <f t="shared" si="13"/>
        <v>22892583</v>
      </c>
      <c r="E75" s="312">
        <f t="shared" si="13"/>
        <v>21327035.899999999</v>
      </c>
      <c r="F75" s="404">
        <f t="shared" si="13"/>
        <v>21721792.109999999</v>
      </c>
      <c r="G75" s="312">
        <f t="shared" ref="G75:P75" si="14">SUM(G69:G74)</f>
        <v>0</v>
      </c>
      <c r="H75" s="95">
        <f t="shared" si="14"/>
        <v>0</v>
      </c>
      <c r="I75" s="312">
        <f t="shared" si="14"/>
        <v>0</v>
      </c>
      <c r="J75" s="404">
        <f t="shared" si="14"/>
        <v>0</v>
      </c>
      <c r="K75" s="312">
        <f t="shared" si="14"/>
        <v>0</v>
      </c>
      <c r="L75" s="95">
        <f t="shared" si="14"/>
        <v>0</v>
      </c>
      <c r="M75" s="312">
        <f t="shared" si="14"/>
        <v>0</v>
      </c>
      <c r="N75" s="404">
        <f t="shared" si="14"/>
        <v>0</v>
      </c>
      <c r="O75" s="312">
        <f t="shared" si="14"/>
        <v>0</v>
      </c>
      <c r="P75" s="95">
        <f t="shared" si="14"/>
        <v>0</v>
      </c>
      <c r="Q75" s="312">
        <f t="shared" ref="Q75:R75" si="15">SUM(Q69:Q74)</f>
        <v>0</v>
      </c>
      <c r="R75" s="404">
        <f t="shared" si="15"/>
        <v>0</v>
      </c>
      <c r="S75" s="1384">
        <f t="shared" si="13"/>
        <v>1300.7910523334783</v>
      </c>
      <c r="T75" s="502">
        <f t="shared" si="13"/>
        <v>1391.2499417030037</v>
      </c>
      <c r="U75" s="313">
        <f t="shared" si="13"/>
        <v>1317.8591378258075</v>
      </c>
      <c r="V75" s="401">
        <f t="shared" si="13"/>
        <v>1303.0409686859384</v>
      </c>
      <c r="W75" s="313">
        <f t="shared" si="13"/>
        <v>0</v>
      </c>
      <c r="X75" s="313">
        <f t="shared" si="13"/>
        <v>0</v>
      </c>
      <c r="Y75" s="493">
        <f t="shared" si="13"/>
        <v>0</v>
      </c>
      <c r="Z75" s="401">
        <f t="shared" si="13"/>
        <v>0</v>
      </c>
      <c r="AA75" s="313">
        <f>SUM(AA69:AA74)</f>
        <v>0</v>
      </c>
      <c r="AB75" s="313">
        <f t="shared" ref="AB75:AG75" si="16">SUM(AB69:AB74)</f>
        <v>0</v>
      </c>
      <c r="AC75" s="493">
        <f t="shared" si="16"/>
        <v>0</v>
      </c>
      <c r="AD75" s="401">
        <f>SUM(AD69:AD74)</f>
        <v>0</v>
      </c>
      <c r="AE75" s="313">
        <f>SUM(AE69:AE74)</f>
        <v>0</v>
      </c>
      <c r="AF75" s="313">
        <f t="shared" si="16"/>
        <v>0</v>
      </c>
      <c r="AG75" s="493">
        <f t="shared" si="16"/>
        <v>0</v>
      </c>
      <c r="AH75" s="401">
        <f>SUM(AH69:AH74)</f>
        <v>0</v>
      </c>
      <c r="AI75" s="1357" t="e">
        <f t="shared" si="11"/>
        <v>#DIV/0!</v>
      </c>
      <c r="AJ75" s="1357" t="e">
        <f t="shared" si="12"/>
        <v>#DIV/0!</v>
      </c>
      <c r="AK75" s="1358" t="str">
        <f t="shared" si="10"/>
        <v>TOTAL</v>
      </c>
    </row>
    <row r="76" spans="2:37">
      <c r="B76" s="84"/>
    </row>
    <row r="77" spans="2:37">
      <c r="B77" s="84"/>
      <c r="K77" s="72"/>
      <c r="L77" s="72"/>
      <c r="M77" s="72"/>
      <c r="N77" s="72"/>
      <c r="O77" s="72"/>
      <c r="P77" s="72"/>
      <c r="Q77" s="72"/>
      <c r="R77" s="72"/>
      <c r="S77" s="72"/>
      <c r="T77" s="72"/>
      <c r="U77" s="72"/>
      <c r="V77" s="72"/>
      <c r="W77" s="72"/>
      <c r="X77" s="72"/>
      <c r="Y77" s="72"/>
      <c r="Z77" s="72"/>
      <c r="AA77" s="72"/>
    </row>
    <row r="78" spans="2:37">
      <c r="B78" s="84"/>
      <c r="K78" s="86"/>
      <c r="L78" s="86"/>
      <c r="M78" s="86"/>
      <c r="N78" s="86"/>
      <c r="O78" s="86"/>
      <c r="P78" s="86"/>
      <c r="Q78" s="86"/>
      <c r="R78" s="86"/>
      <c r="S78" s="86"/>
      <c r="T78" s="86"/>
      <c r="U78" s="86"/>
      <c r="V78" s="86"/>
      <c r="W78" s="86"/>
      <c r="X78" s="86"/>
      <c r="Y78" s="86"/>
      <c r="Z78" s="86"/>
      <c r="AA78" s="86"/>
    </row>
    <row r="79" spans="2:37">
      <c r="B79" s="97" t="s">
        <v>123</v>
      </c>
      <c r="G79" s="85"/>
      <c r="H79" s="85"/>
    </row>
    <row r="80" spans="2:37">
      <c r="C80" s="87"/>
      <c r="D80" s="87"/>
      <c r="E80" s="87"/>
      <c r="F80" s="87"/>
    </row>
    <row r="81" spans="2:6">
      <c r="B81" s="14"/>
      <c r="C81" s="87"/>
      <c r="D81" s="87"/>
      <c r="E81" s="87"/>
      <c r="F81" s="87"/>
    </row>
    <row r="82" spans="2:6">
      <c r="B82" s="98"/>
      <c r="C82" s="87"/>
      <c r="D82" s="87"/>
      <c r="E82" s="87"/>
      <c r="F82" s="87"/>
    </row>
    <row r="83" spans="2:6">
      <c r="B83" s="98"/>
      <c r="C83" s="87"/>
      <c r="D83" s="87"/>
      <c r="E83" s="87"/>
      <c r="F83" s="87"/>
    </row>
    <row r="84" spans="2:6">
      <c r="B84" s="98"/>
      <c r="C84" s="87"/>
      <c r="D84" s="87"/>
      <c r="E84" s="87"/>
      <c r="F84" s="87"/>
    </row>
    <row r="85" spans="2:6">
      <c r="C85" s="87"/>
      <c r="D85" s="87"/>
      <c r="E85" s="87"/>
      <c r="F85" s="87"/>
    </row>
    <row r="86" spans="2:6">
      <c r="C86" s="87"/>
      <c r="D86" s="87"/>
      <c r="E86" s="87"/>
      <c r="F86" s="87"/>
    </row>
    <row r="87" spans="2:6">
      <c r="C87" s="87"/>
      <c r="D87" s="87"/>
      <c r="E87" s="87"/>
      <c r="F87" s="87"/>
    </row>
    <row r="88" spans="2:6">
      <c r="C88" s="87"/>
      <c r="D88" s="87"/>
      <c r="E88" s="87"/>
      <c r="F88" s="87"/>
    </row>
    <row r="89" spans="2:6">
      <c r="C89" s="87"/>
      <c r="D89" s="87"/>
      <c r="E89" s="87"/>
      <c r="F89" s="87"/>
    </row>
    <row r="90" spans="2:6">
      <c r="C90" s="87"/>
      <c r="D90" s="87"/>
      <c r="E90" s="87"/>
      <c r="F90" s="87"/>
    </row>
    <row r="91" spans="2:6">
      <c r="C91" s="87"/>
      <c r="D91" s="87"/>
      <c r="E91" s="87"/>
      <c r="F91" s="87"/>
    </row>
    <row r="92" spans="2:6">
      <c r="C92" s="87"/>
      <c r="D92" s="87"/>
      <c r="E92" s="87"/>
      <c r="F92" s="87"/>
    </row>
    <row r="93" spans="2:6">
      <c r="C93" s="87"/>
      <c r="D93" s="87"/>
      <c r="E93" s="87"/>
      <c r="F93" s="87"/>
    </row>
    <row r="94" spans="2:6">
      <c r="C94" s="87"/>
      <c r="D94" s="87"/>
      <c r="E94" s="87"/>
      <c r="F94" s="87"/>
    </row>
    <row r="95" spans="2:6">
      <c r="C95" s="87"/>
      <c r="D95" s="87"/>
      <c r="E95" s="87"/>
      <c r="F95" s="87"/>
    </row>
    <row r="96" spans="2:6">
      <c r="C96" s="87"/>
      <c r="D96" s="87"/>
      <c r="E96" s="87"/>
      <c r="F96" s="87"/>
    </row>
    <row r="97" spans="2:37">
      <c r="C97" s="87"/>
      <c r="D97" s="87"/>
      <c r="E97" s="87"/>
      <c r="F97" s="87"/>
    </row>
    <row r="98" spans="2:37">
      <c r="C98" s="87"/>
      <c r="D98" s="87"/>
      <c r="E98" s="87"/>
      <c r="F98" s="87"/>
    </row>
    <row r="99" spans="2:37" ht="13.2">
      <c r="C99" s="87"/>
      <c r="D99" s="87"/>
      <c r="E99" s="87"/>
      <c r="F99" s="87"/>
      <c r="AI99"/>
      <c r="AJ99"/>
      <c r="AK99"/>
    </row>
    <row r="100" spans="2:37" ht="15" thickBot="1">
      <c r="B100" s="689" t="str">
        <f>B79</f>
        <v>Ethernet</v>
      </c>
      <c r="C100" s="87"/>
      <c r="D100" s="87"/>
      <c r="E100" s="87"/>
      <c r="F100" s="87"/>
      <c r="G100" s="70"/>
      <c r="H100" s="70"/>
      <c r="Q100" s="28"/>
      <c r="R100" s="5"/>
      <c r="S100" s="689" t="str">
        <f>B100</f>
        <v>Ethernet</v>
      </c>
      <c r="AG100" s="28"/>
      <c r="AH100" s="5"/>
      <c r="AI100"/>
      <c r="AJ100"/>
      <c r="AK100"/>
    </row>
    <row r="101" spans="2:37" ht="18" customHeight="1" thickBot="1">
      <c r="B101" s="1701" t="s">
        <v>328</v>
      </c>
      <c r="C101" s="538"/>
      <c r="D101" s="547"/>
      <c r="E101" s="547"/>
      <c r="F101" s="547"/>
      <c r="G101" s="547" t="s">
        <v>125</v>
      </c>
      <c r="H101" s="547"/>
      <c r="I101" s="547"/>
      <c r="J101" s="547"/>
      <c r="K101" s="547"/>
      <c r="L101" s="547"/>
      <c r="M101" s="547"/>
      <c r="N101" s="547"/>
      <c r="O101" s="547"/>
      <c r="P101" s="547"/>
      <c r="Q101" s="1698" t="s">
        <v>359</v>
      </c>
      <c r="R101" s="1699"/>
      <c r="S101" s="537"/>
      <c r="T101" s="547"/>
      <c r="U101" s="547"/>
      <c r="V101" s="547"/>
      <c r="W101" s="547" t="s">
        <v>270</v>
      </c>
      <c r="X101" s="547"/>
      <c r="Y101" s="547"/>
      <c r="Z101" s="547"/>
      <c r="AA101" s="547"/>
      <c r="AB101" s="547"/>
      <c r="AC101" s="547"/>
      <c r="AD101" s="547"/>
      <c r="AE101" s="547"/>
      <c r="AF101" s="547"/>
      <c r="AG101" s="1698" t="s">
        <v>359</v>
      </c>
      <c r="AH101" s="1699"/>
      <c r="AI101"/>
      <c r="AJ101"/>
      <c r="AK101"/>
    </row>
    <row r="102" spans="2:37" ht="13.05" customHeight="1" thickBot="1">
      <c r="B102" s="1702"/>
      <c r="C102" s="378" t="str">
        <f t="shared" ref="C102:I102" si="17">C68</f>
        <v>1Q 17</v>
      </c>
      <c r="D102" s="315" t="str">
        <f t="shared" si="17"/>
        <v>2Q 17</v>
      </c>
      <c r="E102" s="315" t="str">
        <f t="shared" si="17"/>
        <v>3Q 17</v>
      </c>
      <c r="F102" s="379" t="str">
        <f t="shared" si="17"/>
        <v>4Q 17</v>
      </c>
      <c r="G102" s="378" t="str">
        <f t="shared" si="17"/>
        <v>1Q 18</v>
      </c>
      <c r="H102" s="315" t="str">
        <f t="shared" si="17"/>
        <v>2Q 18</v>
      </c>
      <c r="I102" s="315" t="str">
        <f t="shared" si="17"/>
        <v>3Q 18</v>
      </c>
      <c r="J102" s="379" t="str">
        <f>J$68</f>
        <v>4Q 18</v>
      </c>
      <c r="K102" s="378" t="str">
        <f t="shared" ref="K102:AB102" si="18">K$68</f>
        <v>1Q 19</v>
      </c>
      <c r="L102" s="315" t="str">
        <f t="shared" si="18"/>
        <v>2Q 19</v>
      </c>
      <c r="M102" s="315" t="s">
        <v>75</v>
      </c>
      <c r="N102" s="379" t="s">
        <v>76</v>
      </c>
      <c r="O102" s="378" t="s">
        <v>77</v>
      </c>
      <c r="P102" s="315" t="s">
        <v>78</v>
      </c>
      <c r="Q102" s="1391" t="s">
        <v>442</v>
      </c>
      <c r="R102" s="1392" t="s">
        <v>443</v>
      </c>
      <c r="S102" s="378" t="str">
        <f t="shared" si="18"/>
        <v>1Q 17</v>
      </c>
      <c r="T102" s="315" t="str">
        <f t="shared" si="18"/>
        <v>2Q 17</v>
      </c>
      <c r="U102" s="315" t="str">
        <f t="shared" si="18"/>
        <v>3Q 17</v>
      </c>
      <c r="V102" s="379" t="str">
        <f t="shared" si="18"/>
        <v>4Q 17</v>
      </c>
      <c r="W102" s="378" t="str">
        <f t="shared" si="18"/>
        <v>1Q 18</v>
      </c>
      <c r="X102" s="315" t="str">
        <f t="shared" si="18"/>
        <v>2Q 18</v>
      </c>
      <c r="Y102" s="315" t="str">
        <f t="shared" si="18"/>
        <v>3Q 18</v>
      </c>
      <c r="Z102" s="379" t="str">
        <f t="shared" si="18"/>
        <v>4Q 18</v>
      </c>
      <c r="AA102" s="378" t="str">
        <f t="shared" si="18"/>
        <v>1Q 19</v>
      </c>
      <c r="AB102" s="315" t="str">
        <f t="shared" si="18"/>
        <v>2Q 19</v>
      </c>
      <c r="AC102" s="315" t="s">
        <v>75</v>
      </c>
      <c r="AD102" s="379" t="s">
        <v>76</v>
      </c>
      <c r="AE102" s="378" t="s">
        <v>77</v>
      </c>
      <c r="AF102" s="315" t="s">
        <v>78</v>
      </c>
      <c r="AG102" s="1391" t="s">
        <v>442</v>
      </c>
      <c r="AH102" s="1392" t="s">
        <v>443</v>
      </c>
      <c r="AI102"/>
      <c r="AJ102"/>
      <c r="AK102"/>
    </row>
    <row r="103" spans="2:37" ht="13.2">
      <c r="B103" s="92" t="s">
        <v>345</v>
      </c>
      <c r="C103" s="93">
        <f>SUM(Ethernet!E9:E12)</f>
        <v>2708259</v>
      </c>
      <c r="D103" s="93">
        <f>SUM(Ethernet!F9:F12)</f>
        <v>2820980</v>
      </c>
      <c r="E103" s="93">
        <f>SUM(Ethernet!G9:G12)</f>
        <v>2999500</v>
      </c>
      <c r="F103" s="403">
        <f>SUM(Ethernet!H9:H12)</f>
        <v>3355467</v>
      </c>
      <c r="G103" s="93">
        <f>SUM(Ethernet!I9:I12)</f>
        <v>0</v>
      </c>
      <c r="H103" s="93">
        <f>SUM(Ethernet!J9:J12)</f>
        <v>0</v>
      </c>
      <c r="I103" s="93">
        <f>SUM(Ethernet!K9:K12)</f>
        <v>0</v>
      </c>
      <c r="J103" s="403">
        <f>SUM(Ethernet!L9:L12)</f>
        <v>0</v>
      </c>
      <c r="K103" s="93">
        <f>SUM(Ethernet!M9:M12)</f>
        <v>0</v>
      </c>
      <c r="L103" s="93">
        <f>SUM(Ethernet!N9:N12)</f>
        <v>0</v>
      </c>
      <c r="M103" s="93">
        <f>SUM(Ethernet!O9:O12)</f>
        <v>0</v>
      </c>
      <c r="N103" s="403">
        <f>SUM(Ethernet!P9:P12)</f>
        <v>0</v>
      </c>
      <c r="O103" s="93">
        <f>SUM(Ethernet!Q9:Q12)</f>
        <v>0</v>
      </c>
      <c r="P103" s="93">
        <f>SUM(Ethernet!R9:R12)</f>
        <v>0</v>
      </c>
      <c r="Q103" s="93">
        <f>SUM(Ethernet!S9:S12)</f>
        <v>0</v>
      </c>
      <c r="R103" s="403">
        <f>SUM(Ethernet!T9:T12)</f>
        <v>0</v>
      </c>
      <c r="S103" s="447">
        <f>SUM(Ethernet!E147:E150)/10^6</f>
        <v>33.297403659236629</v>
      </c>
      <c r="T103" s="100">
        <f>SUM(Ethernet!F147:F150)/10^6</f>
        <v>33.428760640543643</v>
      </c>
      <c r="U103" s="100">
        <f>SUM(Ethernet!G147:G150)/10^6</f>
        <v>28.923273631481926</v>
      </c>
      <c r="V103" s="448">
        <f>SUM(Ethernet!H147:H150)/10^6</f>
        <v>32.842078360689506</v>
      </c>
      <c r="W103" s="447">
        <f>SUM(Ethernet!I147:I150)/10^6</f>
        <v>0</v>
      </c>
      <c r="X103" s="100">
        <f>SUM(Ethernet!J147:J150)/10^6</f>
        <v>0</v>
      </c>
      <c r="Y103" s="100">
        <f>SUM(Ethernet!K147:K150)/10^6</f>
        <v>0</v>
      </c>
      <c r="Z103" s="448">
        <f>SUM(Ethernet!L147:L150)/10^6</f>
        <v>0</v>
      </c>
      <c r="AA103" s="447">
        <f>SUM(Ethernet!M147:M150)/10^6</f>
        <v>0</v>
      </c>
      <c r="AB103" s="100">
        <f>SUM(Ethernet!N147:N150)/10^6</f>
        <v>0</v>
      </c>
      <c r="AC103" s="100">
        <f>SUM(Ethernet!O147:O150)/10^6</f>
        <v>0</v>
      </c>
      <c r="AD103" s="448">
        <f>SUM(Ethernet!P147:P150)/10^6</f>
        <v>0</v>
      </c>
      <c r="AE103" s="447">
        <f>SUM(Ethernet!Q147:Q150)/10^6</f>
        <v>0</v>
      </c>
      <c r="AF103" s="100">
        <f>SUM(Ethernet!R147:R150)/10^6</f>
        <v>0</v>
      </c>
      <c r="AG103" s="100">
        <f>SUM(Ethernet!S147:S150)/10^6</f>
        <v>0</v>
      </c>
      <c r="AH103" s="448">
        <f>SUM(Ethernet!T147:T150)/10^6</f>
        <v>0</v>
      </c>
      <c r="AI103"/>
      <c r="AJ103"/>
      <c r="AK103"/>
    </row>
    <row r="104" spans="2:37" ht="13.2">
      <c r="B104" s="101" t="s">
        <v>346</v>
      </c>
      <c r="C104" s="93">
        <f>SUM(Ethernet!E13:E25)</f>
        <v>4547929</v>
      </c>
      <c r="D104" s="93">
        <f>SUM(Ethernet!F13:F25)</f>
        <v>4533103</v>
      </c>
      <c r="E104" s="93">
        <f>SUM(Ethernet!G13:G25)</f>
        <v>4414331</v>
      </c>
      <c r="F104" s="403">
        <f>SUM(Ethernet!H13:H25)</f>
        <v>4291414</v>
      </c>
      <c r="G104" s="93">
        <f>SUM(Ethernet!I13:I25)</f>
        <v>0</v>
      </c>
      <c r="H104" s="93">
        <f>SUM(Ethernet!J13:J25)</f>
        <v>0</v>
      </c>
      <c r="I104" s="93">
        <f>SUM(Ethernet!K13:K25)</f>
        <v>0</v>
      </c>
      <c r="J104" s="403">
        <f>SUM(Ethernet!L13:L25)</f>
        <v>0</v>
      </c>
      <c r="K104" s="93">
        <f>SUM(Ethernet!M13:M25)</f>
        <v>0</v>
      </c>
      <c r="L104" s="93">
        <f>SUM(Ethernet!N13:N25)</f>
        <v>0</v>
      </c>
      <c r="M104" s="93">
        <f>SUM(Ethernet!O13:O25)</f>
        <v>0</v>
      </c>
      <c r="N104" s="403">
        <f>SUM(Ethernet!P13:P25)</f>
        <v>0</v>
      </c>
      <c r="O104" s="93">
        <f>SUM(Ethernet!Q13:Q25)</f>
        <v>0</v>
      </c>
      <c r="P104" s="93">
        <f>SUM(Ethernet!R13:R25)</f>
        <v>0</v>
      </c>
      <c r="Q104" s="93">
        <f>SUM(Ethernet!S13:S25)</f>
        <v>0</v>
      </c>
      <c r="R104" s="403">
        <f>SUM(Ethernet!T13:T25)</f>
        <v>0</v>
      </c>
      <c r="S104" s="449">
        <f>SUM(Ethernet!E151:E163)/10^6</f>
        <v>140.41921813236263</v>
      </c>
      <c r="T104" s="102">
        <f>SUM(Ethernet!F151:F163)/10^6</f>
        <v>130.09519990940558</v>
      </c>
      <c r="U104" s="102">
        <f>SUM(Ethernet!G151:G163)/10^6</f>
        <v>112.15860396815739</v>
      </c>
      <c r="V104" s="448">
        <f>SUM(Ethernet!H151:H163)/10^6</f>
        <v>113.66451400697137</v>
      </c>
      <c r="W104" s="449">
        <f>SUM(Ethernet!I151:I163)/10^6</f>
        <v>0</v>
      </c>
      <c r="X104" s="100">
        <f>SUM(Ethernet!J151:J163)/10^6</f>
        <v>0</v>
      </c>
      <c r="Y104" s="102">
        <f>SUM(Ethernet!K151:K163)/10^6</f>
        <v>0</v>
      </c>
      <c r="Z104" s="448">
        <f>SUM(Ethernet!L151:L163)/10^6</f>
        <v>0</v>
      </c>
      <c r="AA104" s="449">
        <f>SUM(Ethernet!M151:M163)/10^6</f>
        <v>0</v>
      </c>
      <c r="AB104" s="102">
        <f>SUM(Ethernet!N151:N163)/10^6</f>
        <v>0</v>
      </c>
      <c r="AC104" s="102">
        <f>SUM(Ethernet!O151:O163)/10^6</f>
        <v>0</v>
      </c>
      <c r="AD104" s="448">
        <f>SUM(Ethernet!P151:P163)/10^6</f>
        <v>0</v>
      </c>
      <c r="AE104" s="449">
        <f>SUM(Ethernet!Q151:Q163)/10^6</f>
        <v>0</v>
      </c>
      <c r="AF104" s="102">
        <f>SUM(Ethernet!R151:R163)/10^6</f>
        <v>0</v>
      </c>
      <c r="AG104" s="102">
        <f>SUM(Ethernet!S151:S163)/10^6</f>
        <v>0</v>
      </c>
      <c r="AH104" s="448">
        <f>SUM(Ethernet!T151:T163)/10^6</f>
        <v>0</v>
      </c>
      <c r="AI104"/>
      <c r="AJ104"/>
      <c r="AK104"/>
    </row>
    <row r="105" spans="2:37" ht="13.2">
      <c r="B105" s="92" t="s">
        <v>347</v>
      </c>
      <c r="C105" s="93">
        <f>SUM(Ethernet!E26:E28)</f>
        <v>9900</v>
      </c>
      <c r="D105" s="93">
        <f>SUM(Ethernet!F26:F28)</f>
        <v>18069</v>
      </c>
      <c r="E105" s="93">
        <f>SUM(Ethernet!G26:G28)</f>
        <v>19413</v>
      </c>
      <c r="F105" s="403">
        <f>SUM(Ethernet!H26:H28)</f>
        <v>65945</v>
      </c>
      <c r="G105" s="93">
        <f>SUM(Ethernet!I26:I28)</f>
        <v>0</v>
      </c>
      <c r="H105" s="93">
        <f>SUM(Ethernet!J26:J28)</f>
        <v>0</v>
      </c>
      <c r="I105" s="93">
        <f>SUM(Ethernet!K26:K28)</f>
        <v>0</v>
      </c>
      <c r="J105" s="403">
        <f>SUM(Ethernet!L26:L28)</f>
        <v>0</v>
      </c>
      <c r="K105" s="93">
        <f>SUM(Ethernet!M26:M28)</f>
        <v>0</v>
      </c>
      <c r="L105" s="93">
        <f>SUM(Ethernet!N26:N28)</f>
        <v>0</v>
      </c>
      <c r="M105" s="93">
        <f>SUM(Ethernet!O26:O28)</f>
        <v>0</v>
      </c>
      <c r="N105" s="403">
        <f>SUM(Ethernet!P26:P28)</f>
        <v>0</v>
      </c>
      <c r="O105" s="93">
        <f>SUM(Ethernet!Q26:Q28)</f>
        <v>0</v>
      </c>
      <c r="P105" s="93">
        <f>SUM(Ethernet!R26:R28)</f>
        <v>0</v>
      </c>
      <c r="Q105" s="93">
        <f>SUM(Ethernet!S26:S28)</f>
        <v>0</v>
      </c>
      <c r="R105" s="403">
        <f>SUM(Ethernet!T26:T28)</f>
        <v>0</v>
      </c>
      <c r="S105" s="449">
        <f>SUM(Ethernet!E164:E166)/10^6</f>
        <v>2.194248</v>
      </c>
      <c r="T105" s="102">
        <f>SUM(Ethernet!F164:F166)/10^6</f>
        <v>2.95851</v>
      </c>
      <c r="U105" s="102">
        <f>SUM(Ethernet!G164:G166)/10^6</f>
        <v>3.1857310440410345</v>
      </c>
      <c r="V105" s="448">
        <f>SUM(Ethernet!H164:H166)/10^6</f>
        <v>10.848586262873194</v>
      </c>
      <c r="W105" s="449">
        <f>SUM(Ethernet!I164:I166)/10^6</f>
        <v>0</v>
      </c>
      <c r="X105" s="100">
        <f>SUM(Ethernet!J164:J166)/10^6</f>
        <v>0</v>
      </c>
      <c r="Y105" s="102">
        <f>SUM(Ethernet!K164:K166)/10^6</f>
        <v>0</v>
      </c>
      <c r="Z105" s="448">
        <f>SUM(Ethernet!L164:L166)/10^6</f>
        <v>0</v>
      </c>
      <c r="AA105" s="449">
        <f>SUM(Ethernet!M164:M166)/10^6</f>
        <v>0</v>
      </c>
      <c r="AB105" s="102">
        <f>SUM(Ethernet!N164:N166)/10^6</f>
        <v>0</v>
      </c>
      <c r="AC105" s="102">
        <f>SUM(Ethernet!O164:O166)/10^6</f>
        <v>0</v>
      </c>
      <c r="AD105" s="448">
        <f>SUM(Ethernet!P164:P166)/10^6</f>
        <v>0</v>
      </c>
      <c r="AE105" s="449">
        <f>SUM(Ethernet!Q164:Q166)/10^6</f>
        <v>0</v>
      </c>
      <c r="AF105" s="102">
        <f>SUM(Ethernet!R164:R166)/10^6</f>
        <v>0</v>
      </c>
      <c r="AG105" s="102">
        <f>SUM(Ethernet!S164:S166)/10^6</f>
        <v>0</v>
      </c>
      <c r="AH105" s="448">
        <f>SUM(Ethernet!T164:T166)/10^6</f>
        <v>0</v>
      </c>
      <c r="AI105"/>
      <c r="AJ105"/>
      <c r="AK105"/>
    </row>
    <row r="106" spans="2:37" ht="13.2">
      <c r="B106" s="101" t="s">
        <v>348</v>
      </c>
      <c r="C106" s="93">
        <f>SUM(Ethernet!E29:E40)</f>
        <v>868271</v>
      </c>
      <c r="D106" s="93">
        <f>SUM(Ethernet!F29:F40)</f>
        <v>1055050</v>
      </c>
      <c r="E106" s="93">
        <f>SUM(Ethernet!G29:G40)</f>
        <v>974213</v>
      </c>
      <c r="F106" s="403">
        <f>SUM(Ethernet!H29:H40)</f>
        <v>966626</v>
      </c>
      <c r="G106" s="93">
        <f>SUM(Ethernet!I29:I40)</f>
        <v>0</v>
      </c>
      <c r="H106" s="93">
        <f>SUM(Ethernet!J29:J40)</f>
        <v>0</v>
      </c>
      <c r="I106" s="93">
        <f>SUM(Ethernet!K29:K40)</f>
        <v>0</v>
      </c>
      <c r="J106" s="403">
        <f>SUM(Ethernet!L29:L40)</f>
        <v>0</v>
      </c>
      <c r="K106" s="93">
        <f>SUM(Ethernet!M29:M40)</f>
        <v>0</v>
      </c>
      <c r="L106" s="93">
        <f>SUM(Ethernet!N29:N40)</f>
        <v>0</v>
      </c>
      <c r="M106" s="93">
        <f>SUM(Ethernet!O29:O40)</f>
        <v>0</v>
      </c>
      <c r="N106" s="403">
        <f>SUM(Ethernet!P29:P40)</f>
        <v>0</v>
      </c>
      <c r="O106" s="93">
        <f>SUM(Ethernet!Q29:Q40)</f>
        <v>0</v>
      </c>
      <c r="P106" s="93">
        <f>SUM(Ethernet!R29:R40)</f>
        <v>0</v>
      </c>
      <c r="Q106" s="93">
        <f>SUM(Ethernet!S29:S40)</f>
        <v>0</v>
      </c>
      <c r="R106" s="403">
        <f>SUM(Ethernet!T29:T40)</f>
        <v>0</v>
      </c>
      <c r="S106" s="449">
        <f>SUM(Ethernet!E167:E178)/10^6</f>
        <v>188.62716260855163</v>
      </c>
      <c r="T106" s="102">
        <f>SUM(Ethernet!F167:F178)/10^6</f>
        <v>220.74000209289019</v>
      </c>
      <c r="U106" s="102">
        <f>SUM(Ethernet!G167:G178)/10^6</f>
        <v>213.7126016833657</v>
      </c>
      <c r="V106" s="448">
        <f>SUM(Ethernet!H167:H178)/10^6</f>
        <v>196.25707449739417</v>
      </c>
      <c r="W106" s="449">
        <f>SUM(Ethernet!I167:I178)/10^6</f>
        <v>0</v>
      </c>
      <c r="X106" s="100">
        <f>SUM(Ethernet!J167:J178)/10^6</f>
        <v>0</v>
      </c>
      <c r="Y106" s="102">
        <f>SUM(Ethernet!K167:K178)/10^6</f>
        <v>0</v>
      </c>
      <c r="Z106" s="448">
        <f>SUM(Ethernet!L167:L178)/10^6</f>
        <v>0</v>
      </c>
      <c r="AA106" s="449">
        <f>SUM(Ethernet!M167:M178)/10^6</f>
        <v>0</v>
      </c>
      <c r="AB106" s="102">
        <f>SUM(Ethernet!N167:N178)/10^6</f>
        <v>0</v>
      </c>
      <c r="AC106" s="102">
        <f>SUM(Ethernet!O167:O178)/10^6</f>
        <v>0</v>
      </c>
      <c r="AD106" s="448">
        <f>SUM(Ethernet!P167:P178)/10^6</f>
        <v>0</v>
      </c>
      <c r="AE106" s="449">
        <f>SUM(Ethernet!Q167:Q178)/10^6</f>
        <v>0</v>
      </c>
      <c r="AF106" s="102">
        <f>SUM(Ethernet!R167:R178)/10^6</f>
        <v>0</v>
      </c>
      <c r="AG106" s="102">
        <f>SUM(Ethernet!S167:S178)/10^6</f>
        <v>0</v>
      </c>
      <c r="AH106" s="448">
        <f>SUM(Ethernet!T167:T178)/10^6</f>
        <v>0</v>
      </c>
      <c r="AI106"/>
      <c r="AJ106"/>
      <c r="AK106"/>
    </row>
    <row r="107" spans="2:37" ht="13.2">
      <c r="B107" s="92" t="s">
        <v>349</v>
      </c>
      <c r="C107" s="93">
        <f>SUM(Ethernet!E41:E43)</f>
        <v>0</v>
      </c>
      <c r="D107" s="93">
        <f>SUM(Ethernet!F41:F43)</f>
        <v>0</v>
      </c>
      <c r="E107" s="93">
        <f>SUM(Ethernet!G41:G43)</f>
        <v>0</v>
      </c>
      <c r="F107" s="403">
        <f>SUM(Ethernet!H41:H43)</f>
        <v>0</v>
      </c>
      <c r="G107" s="93">
        <f>SUM(Ethernet!I41:I43)</f>
        <v>0</v>
      </c>
      <c r="H107" s="93">
        <f>SUM(Ethernet!J41:J43)</f>
        <v>0</v>
      </c>
      <c r="I107" s="93">
        <f>SUM(Ethernet!K41:K43)</f>
        <v>0</v>
      </c>
      <c r="J107" s="403">
        <f>SUM(Ethernet!L41:L43)</f>
        <v>0</v>
      </c>
      <c r="K107" s="93">
        <f>SUM(Ethernet!M41:M43)</f>
        <v>0</v>
      </c>
      <c r="L107" s="93">
        <f>SUM(Ethernet!N41:N43)</f>
        <v>0</v>
      </c>
      <c r="M107" s="93">
        <f>SUM(Ethernet!O41:O43)</f>
        <v>0</v>
      </c>
      <c r="N107" s="403">
        <f>SUM(Ethernet!P41:P43)</f>
        <v>0</v>
      </c>
      <c r="O107" s="93">
        <f>SUM(Ethernet!Q41:Q43)</f>
        <v>0</v>
      </c>
      <c r="P107" s="93">
        <f>SUM(Ethernet!R41:R43)</f>
        <v>0</v>
      </c>
      <c r="Q107" s="93">
        <f>SUM(Ethernet!S41:S43)</f>
        <v>0</v>
      </c>
      <c r="R107" s="403">
        <f>SUM(Ethernet!T41:T43)</f>
        <v>0</v>
      </c>
      <c r="S107" s="449">
        <f>SUM(Ethernet!E179:E181)/10^6</f>
        <v>0</v>
      </c>
      <c r="T107" s="102">
        <f>SUM(Ethernet!F179:F181)/10^6</f>
        <v>0</v>
      </c>
      <c r="U107" s="102">
        <f>SUM(Ethernet!G179:G181)/10^6</f>
        <v>0</v>
      </c>
      <c r="V107" s="448">
        <f>SUM(Ethernet!H179:H181)/10^6</f>
        <v>0</v>
      </c>
      <c r="W107" s="449">
        <f>SUM(Ethernet!I179:I181)/10^6</f>
        <v>0</v>
      </c>
      <c r="X107" s="100">
        <f>SUM(Ethernet!J179:J181)/10^6</f>
        <v>0</v>
      </c>
      <c r="Y107" s="102">
        <f>SUM(Ethernet!K179:K181)/10^6</f>
        <v>0</v>
      </c>
      <c r="Z107" s="448">
        <f>SUM(Ethernet!L179:L181)/10^6</f>
        <v>0</v>
      </c>
      <c r="AA107" s="449">
        <f>SUM(Ethernet!M179:M181)/10^6</f>
        <v>0</v>
      </c>
      <c r="AB107" s="102">
        <f>SUM(Ethernet!N179:N181)/10^6</f>
        <v>0</v>
      </c>
      <c r="AC107" s="102">
        <f>SUM(Ethernet!O179:O181)/10^6</f>
        <v>0</v>
      </c>
      <c r="AD107" s="448">
        <f>SUM(Ethernet!P179:P181)/10^6</f>
        <v>0</v>
      </c>
      <c r="AE107" s="449">
        <f>SUM(Ethernet!Q179:Q181)/10^6</f>
        <v>0</v>
      </c>
      <c r="AF107" s="102">
        <f>SUM(Ethernet!R179:R181)/10^6</f>
        <v>0</v>
      </c>
      <c r="AG107" s="102">
        <f>SUM(Ethernet!S179:S181)/10^6</f>
        <v>0</v>
      </c>
      <c r="AH107" s="448">
        <f>SUM(Ethernet!T179:T181)/10^6</f>
        <v>0</v>
      </c>
      <c r="AI107"/>
      <c r="AJ107"/>
      <c r="AK107"/>
    </row>
    <row r="108" spans="2:37" ht="13.2">
      <c r="B108" s="101" t="s">
        <v>350</v>
      </c>
      <c r="C108" s="93">
        <f>SUM(Ethernet!E44:E60)</f>
        <v>453136</v>
      </c>
      <c r="D108" s="93">
        <f>SUM(Ethernet!F44:F60)</f>
        <v>672293</v>
      </c>
      <c r="E108" s="93">
        <f>SUM(Ethernet!G44:G60)</f>
        <v>773738</v>
      </c>
      <c r="F108" s="403">
        <f>SUM(Ethernet!H44:H60)</f>
        <v>937323</v>
      </c>
      <c r="G108" s="93">
        <f>SUM(Ethernet!I44:I60)</f>
        <v>0</v>
      </c>
      <c r="H108" s="93">
        <f>SUM(Ethernet!J44:J60)</f>
        <v>0</v>
      </c>
      <c r="I108" s="93">
        <f>SUM(Ethernet!K44:K60)</f>
        <v>0</v>
      </c>
      <c r="J108" s="403">
        <f>SUM(Ethernet!L44:L60)</f>
        <v>0</v>
      </c>
      <c r="K108" s="93">
        <f>SUM(Ethernet!M44:M60)</f>
        <v>0</v>
      </c>
      <c r="L108" s="93">
        <f>SUM(Ethernet!N44:N60)</f>
        <v>0</v>
      </c>
      <c r="M108" s="93">
        <f>SUM(Ethernet!O44:O60)</f>
        <v>0</v>
      </c>
      <c r="N108" s="403">
        <f>SUM(Ethernet!P44:P60)</f>
        <v>0</v>
      </c>
      <c r="O108" s="93">
        <f>SUM(Ethernet!Q44:Q60)</f>
        <v>0</v>
      </c>
      <c r="P108" s="93">
        <f>SUM(Ethernet!R44:R60)</f>
        <v>0</v>
      </c>
      <c r="Q108" s="93">
        <f>SUM(Ethernet!S44:S60)</f>
        <v>0</v>
      </c>
      <c r="R108" s="403">
        <f>SUM(Ethernet!T44:T60)</f>
        <v>0</v>
      </c>
      <c r="S108" s="449">
        <f>SUM(Ethernet!E182:E198)/10^6</f>
        <v>335.93431384868904</v>
      </c>
      <c r="T108" s="102">
        <f>SUM(Ethernet!F182:F198)/10^6</f>
        <v>418.56961418235812</v>
      </c>
      <c r="U108" s="102">
        <f>SUM(Ethernet!G182:G198)/10^6</f>
        <v>437.80703940519845</v>
      </c>
      <c r="V108" s="448">
        <f>SUM(Ethernet!H182:H198)/10^6</f>
        <v>447.41225315027708</v>
      </c>
      <c r="W108" s="449">
        <f>SUM(Ethernet!I182:I198)/10^6</f>
        <v>0</v>
      </c>
      <c r="X108" s="100">
        <f>SUM(Ethernet!J182:J198)/10^6</f>
        <v>0</v>
      </c>
      <c r="Y108" s="102">
        <f>SUM(Ethernet!K182:K198)/10^6</f>
        <v>0</v>
      </c>
      <c r="Z108" s="448">
        <f>SUM(Ethernet!L182:L198)/10^6</f>
        <v>0</v>
      </c>
      <c r="AA108" s="449">
        <f>SUM(Ethernet!M182:M198)/10^6</f>
        <v>0</v>
      </c>
      <c r="AB108" s="102">
        <f>SUM(Ethernet!N182:N198)/10^6</f>
        <v>0</v>
      </c>
      <c r="AC108" s="102">
        <f>SUM(Ethernet!O182:O198)/10^6</f>
        <v>0</v>
      </c>
      <c r="AD108" s="448">
        <f>SUM(Ethernet!P182:P198)/10^6</f>
        <v>0</v>
      </c>
      <c r="AE108" s="449">
        <f>SUM(Ethernet!Q182:Q198)/10^6</f>
        <v>0</v>
      </c>
      <c r="AF108" s="102">
        <f>SUM(Ethernet!R182:R198)/10^6</f>
        <v>0</v>
      </c>
      <c r="AG108" s="102">
        <f>SUM(Ethernet!S182:S198)/10^6</f>
        <v>0</v>
      </c>
      <c r="AH108" s="448">
        <f>SUM(Ethernet!T182:T198)/10^6</f>
        <v>0</v>
      </c>
      <c r="AI108"/>
      <c r="AJ108"/>
      <c r="AK108"/>
    </row>
    <row r="109" spans="2:37" ht="13.2">
      <c r="B109" s="92" t="s">
        <v>344</v>
      </c>
      <c r="C109" s="103">
        <f>SUM(Ethernet!E61:E70)</f>
        <v>0</v>
      </c>
      <c r="D109" s="103">
        <f>SUM(Ethernet!F61:F70)</f>
        <v>0</v>
      </c>
      <c r="E109" s="103">
        <f>SUM(Ethernet!G61:G70)</f>
        <v>0</v>
      </c>
      <c r="F109" s="422">
        <f>SUM(Ethernet!H61:H70)</f>
        <v>0</v>
      </c>
      <c r="G109" s="103">
        <f>SUM(Ethernet!I61:I70)</f>
        <v>0</v>
      </c>
      <c r="H109" s="103">
        <f>SUM(Ethernet!J61:J70)</f>
        <v>0</v>
      </c>
      <c r="I109" s="103">
        <f>SUM(Ethernet!K61:K70)</f>
        <v>0</v>
      </c>
      <c r="J109" s="422">
        <f>SUM(Ethernet!L61:L70)</f>
        <v>0</v>
      </c>
      <c r="K109" s="103">
        <f>SUM(Ethernet!M61:M70)</f>
        <v>0</v>
      </c>
      <c r="L109" s="103">
        <f>SUM(Ethernet!N61:N70)</f>
        <v>0</v>
      </c>
      <c r="M109" s="103">
        <f>SUM(Ethernet!O61:O70)</f>
        <v>0</v>
      </c>
      <c r="N109" s="422">
        <f>SUM(Ethernet!P61:P70)</f>
        <v>0</v>
      </c>
      <c r="O109" s="103">
        <f>SUM(Ethernet!Q61:Q70)</f>
        <v>0</v>
      </c>
      <c r="P109" s="103">
        <f>SUM(Ethernet!R61:R70)</f>
        <v>0</v>
      </c>
      <c r="Q109" s="103">
        <f>SUM(Ethernet!S61:S70)</f>
        <v>0</v>
      </c>
      <c r="R109" s="422">
        <f>SUM(Ethernet!T61:T70)</f>
        <v>0</v>
      </c>
      <c r="S109" s="449">
        <f>SUM(Ethernet!E199:E208)/10^6</f>
        <v>0</v>
      </c>
      <c r="T109" s="100">
        <f>SUM(Ethernet!F199:F208)/10^6</f>
        <v>0</v>
      </c>
      <c r="U109" s="100">
        <f>SUM(Ethernet!G199:G208)/10^6</f>
        <v>0</v>
      </c>
      <c r="V109" s="448">
        <f>SUM(Ethernet!H199:H208)/10^6</f>
        <v>0</v>
      </c>
      <c r="W109" s="580">
        <f>SUM(Ethernet!I199:I208)/10^6</f>
        <v>0</v>
      </c>
      <c r="X109" s="100">
        <f>SUM(Ethernet!J199:J208)/10^6</f>
        <v>0</v>
      </c>
      <c r="Y109" s="100">
        <f>SUM(Ethernet!K199:K208)/10^6</f>
        <v>0</v>
      </c>
      <c r="Z109" s="448">
        <f>SUM(Ethernet!L199:L208)/10^6</f>
        <v>0</v>
      </c>
      <c r="AA109" s="580">
        <f>SUM(Ethernet!M199:M208)/10^6</f>
        <v>0</v>
      </c>
      <c r="AB109" s="100">
        <f>SUM(Ethernet!N199:N208)/10^6</f>
        <v>0</v>
      </c>
      <c r="AC109" s="100">
        <f>SUM(Ethernet!O199:O208)/10^6</f>
        <v>0</v>
      </c>
      <c r="AD109" s="448">
        <f>SUM(Ethernet!P199:P208)/10^6</f>
        <v>0</v>
      </c>
      <c r="AE109" s="580">
        <f>SUM(Ethernet!Q199:Q208)/10^6</f>
        <v>0</v>
      </c>
      <c r="AF109" s="100">
        <f>SUM(Ethernet!R199:R208)/10^6</f>
        <v>0</v>
      </c>
      <c r="AG109" s="100">
        <f>SUM(Ethernet!S199:S208)/10^6</f>
        <v>0</v>
      </c>
      <c r="AH109" s="448">
        <f>SUM(Ethernet!T199:T208)/10^6</f>
        <v>0</v>
      </c>
      <c r="AI109"/>
      <c r="AJ109"/>
      <c r="AK109"/>
    </row>
    <row r="110" spans="2:37" ht="13.2">
      <c r="B110" s="104" t="s">
        <v>128</v>
      </c>
      <c r="C110" s="105">
        <f>SUM(C103:C109)</f>
        <v>8587495</v>
      </c>
      <c r="D110" s="105">
        <f t="shared" ref="D110:P110" si="19">SUM(D103:D109)</f>
        <v>9099495</v>
      </c>
      <c r="E110" s="105">
        <f t="shared" si="19"/>
        <v>9181195</v>
      </c>
      <c r="F110" s="423">
        <f t="shared" si="19"/>
        <v>9616775</v>
      </c>
      <c r="G110" s="105">
        <f t="shared" si="19"/>
        <v>0</v>
      </c>
      <c r="H110" s="105">
        <f t="shared" si="19"/>
        <v>0</v>
      </c>
      <c r="I110" s="105">
        <f t="shared" si="19"/>
        <v>0</v>
      </c>
      <c r="J110" s="423">
        <f t="shared" si="19"/>
        <v>0</v>
      </c>
      <c r="K110" s="105">
        <f t="shared" si="19"/>
        <v>0</v>
      </c>
      <c r="L110" s="105">
        <f t="shared" si="19"/>
        <v>0</v>
      </c>
      <c r="M110" s="105">
        <f t="shared" si="19"/>
        <v>0</v>
      </c>
      <c r="N110" s="423">
        <f t="shared" si="19"/>
        <v>0</v>
      </c>
      <c r="O110" s="105">
        <f t="shared" si="19"/>
        <v>0</v>
      </c>
      <c r="P110" s="105">
        <f t="shared" si="19"/>
        <v>0</v>
      </c>
      <c r="Q110" s="105">
        <f t="shared" ref="Q110:R110" si="20">SUM(Q103:Q109)</f>
        <v>0</v>
      </c>
      <c r="R110" s="423">
        <f t="shared" si="20"/>
        <v>0</v>
      </c>
      <c r="S110" s="408">
        <f>SUM(S103:S109)</f>
        <v>700.47234624883993</v>
      </c>
      <c r="T110" s="408">
        <f t="shared" ref="T110:AH110" si="21">SUM(T103:T109)</f>
        <v>805.79208682519754</v>
      </c>
      <c r="U110" s="408">
        <f t="shared" si="21"/>
        <v>795.7872497322445</v>
      </c>
      <c r="V110" s="430">
        <f t="shared" si="21"/>
        <v>801.02450627820531</v>
      </c>
      <c r="W110" s="408">
        <f t="shared" si="21"/>
        <v>0</v>
      </c>
      <c r="X110" s="408">
        <f t="shared" si="21"/>
        <v>0</v>
      </c>
      <c r="Y110" s="408">
        <f t="shared" si="21"/>
        <v>0</v>
      </c>
      <c r="Z110" s="430">
        <f t="shared" si="21"/>
        <v>0</v>
      </c>
      <c r="AA110" s="408">
        <f t="shared" si="21"/>
        <v>0</v>
      </c>
      <c r="AB110" s="408">
        <f t="shared" si="21"/>
        <v>0</v>
      </c>
      <c r="AC110" s="408">
        <f t="shared" si="21"/>
        <v>0</v>
      </c>
      <c r="AD110" s="430">
        <f t="shared" si="21"/>
        <v>0</v>
      </c>
      <c r="AE110" s="408">
        <f t="shared" si="21"/>
        <v>0</v>
      </c>
      <c r="AF110" s="408">
        <f t="shared" si="21"/>
        <v>0</v>
      </c>
      <c r="AG110" s="408">
        <f t="shared" si="21"/>
        <v>0</v>
      </c>
      <c r="AH110" s="430">
        <f t="shared" si="21"/>
        <v>0</v>
      </c>
      <c r="AI110"/>
      <c r="AJ110"/>
      <c r="AK110"/>
    </row>
    <row r="111" spans="2:37" ht="13.2">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c r="AJ111"/>
      <c r="AK111"/>
    </row>
    <row r="112" spans="2:37" ht="13.2">
      <c r="B112" s="96"/>
      <c r="C112" s="106"/>
      <c r="D112" s="106"/>
      <c r="E112" s="106"/>
      <c r="F112" s="106"/>
      <c r="G112" s="73"/>
      <c r="H112" s="107"/>
      <c r="I112" s="73"/>
      <c r="J112" s="108"/>
      <c r="K112" s="108"/>
      <c r="L112" s="108"/>
      <c r="M112" s="108"/>
      <c r="N112" s="108"/>
      <c r="O112" s="108"/>
      <c r="P112" s="108"/>
      <c r="Q112" s="108"/>
      <c r="R112" s="108"/>
      <c r="AI112"/>
      <c r="AJ112"/>
      <c r="AK112"/>
    </row>
    <row r="113" spans="2:37">
      <c r="B113" s="109" t="s">
        <v>9</v>
      </c>
      <c r="C113" s="106"/>
      <c r="D113" s="106"/>
      <c r="E113" s="106"/>
      <c r="F113" s="106"/>
      <c r="G113" s="73"/>
      <c r="H113" s="107"/>
      <c r="I113" s="73"/>
      <c r="J113" s="70"/>
      <c r="K113" s="70"/>
      <c r="L113" s="70"/>
      <c r="M113" s="70"/>
      <c r="N113" s="70"/>
      <c r="O113" s="70"/>
      <c r="P113" s="70"/>
      <c r="Q113" s="70"/>
      <c r="R113" s="70"/>
      <c r="AI113"/>
      <c r="AJ113"/>
      <c r="AK113"/>
    </row>
    <row r="114" spans="2:37" ht="13.2">
      <c r="B114" s="96"/>
      <c r="G114" s="73"/>
      <c r="H114" s="73"/>
      <c r="I114" s="73"/>
      <c r="J114" s="70"/>
      <c r="K114" s="70"/>
      <c r="L114" s="70"/>
      <c r="M114" s="70"/>
      <c r="N114" s="70"/>
      <c r="O114" s="70"/>
      <c r="P114" s="70"/>
      <c r="Q114" s="70"/>
      <c r="R114" s="70"/>
      <c r="AI114"/>
      <c r="AJ114"/>
      <c r="AK114"/>
    </row>
    <row r="115" spans="2:37" ht="13.2">
      <c r="B115" s="96"/>
      <c r="G115" s="73"/>
      <c r="H115" s="73"/>
      <c r="I115" s="73"/>
      <c r="J115" s="70"/>
      <c r="K115" s="70"/>
      <c r="L115" s="70"/>
      <c r="M115" s="70"/>
      <c r="N115" s="70"/>
      <c r="O115" s="70"/>
      <c r="P115" s="70"/>
      <c r="Q115" s="70"/>
      <c r="R115" s="70"/>
      <c r="AI115"/>
      <c r="AJ115"/>
      <c r="AK115"/>
    </row>
    <row r="116" spans="2:37" ht="13.2">
      <c r="B116" s="96"/>
      <c r="G116" s="73"/>
      <c r="H116" s="73"/>
      <c r="I116" s="73"/>
      <c r="J116" s="70"/>
      <c r="K116" s="70"/>
      <c r="L116" s="70"/>
      <c r="M116" s="70"/>
      <c r="N116" s="70"/>
      <c r="O116" s="70"/>
      <c r="P116" s="70"/>
      <c r="Q116" s="70"/>
      <c r="R116" s="70"/>
      <c r="AI116"/>
      <c r="AJ116"/>
      <c r="AK116"/>
    </row>
    <row r="117" spans="2:37" ht="13.2">
      <c r="B117" s="96"/>
      <c r="G117" s="73"/>
      <c r="H117" s="73"/>
      <c r="I117" s="73"/>
      <c r="J117" s="70"/>
      <c r="K117" s="70"/>
      <c r="L117" s="70"/>
      <c r="M117" s="70"/>
      <c r="N117" s="70"/>
      <c r="O117" s="70"/>
      <c r="P117" s="70"/>
      <c r="Q117" s="70"/>
      <c r="R117" s="70"/>
      <c r="AI117"/>
      <c r="AJ117"/>
      <c r="AK117"/>
    </row>
    <row r="118" spans="2:37" ht="13.2">
      <c r="B118" s="96"/>
      <c r="G118" s="73"/>
      <c r="H118" s="73"/>
      <c r="I118" s="73"/>
      <c r="J118" s="70"/>
      <c r="K118" s="70"/>
      <c r="L118" s="70"/>
      <c r="M118" s="70"/>
      <c r="N118" s="70"/>
      <c r="O118" s="70"/>
      <c r="P118" s="70"/>
      <c r="Q118" s="70"/>
      <c r="R118" s="70"/>
      <c r="AI118"/>
      <c r="AJ118"/>
      <c r="AK118"/>
    </row>
    <row r="119" spans="2:37" ht="13.2">
      <c r="B119" s="96"/>
      <c r="G119" s="73"/>
      <c r="H119" s="73"/>
      <c r="I119" s="73"/>
      <c r="J119" s="70"/>
      <c r="K119" s="70"/>
      <c r="L119" s="70"/>
      <c r="M119" s="70"/>
      <c r="N119" s="70"/>
      <c r="O119" s="70"/>
      <c r="P119" s="70"/>
      <c r="Q119" s="70"/>
      <c r="R119" s="70"/>
      <c r="AI119"/>
      <c r="AJ119"/>
      <c r="AK119"/>
    </row>
    <row r="120" spans="2:37" ht="13.2">
      <c r="B120" s="96"/>
      <c r="G120" s="73"/>
      <c r="H120" s="73"/>
      <c r="I120" s="73"/>
      <c r="AI120"/>
      <c r="AJ120"/>
      <c r="AK120"/>
    </row>
    <row r="121" spans="2:37" ht="13.2">
      <c r="B121" s="96"/>
      <c r="C121" s="110"/>
      <c r="D121" s="110"/>
      <c r="E121" s="110"/>
      <c r="F121" s="110"/>
      <c r="G121" s="73"/>
      <c r="H121" s="73"/>
      <c r="I121" s="73"/>
      <c r="AI121"/>
      <c r="AJ121"/>
      <c r="AK121"/>
    </row>
    <row r="122" spans="2:37" ht="13.2">
      <c r="B122" s="96"/>
      <c r="C122" s="110"/>
      <c r="D122" s="110"/>
      <c r="E122" s="110"/>
      <c r="F122" s="110"/>
      <c r="G122" s="73"/>
      <c r="H122" s="73"/>
      <c r="I122" s="73"/>
      <c r="AI122"/>
      <c r="AJ122"/>
      <c r="AK122"/>
    </row>
    <row r="123" spans="2:37" ht="13.2">
      <c r="B123" s="96"/>
      <c r="C123" s="110"/>
      <c r="D123" s="110"/>
      <c r="E123" s="110"/>
      <c r="F123" s="110"/>
      <c r="G123" s="73"/>
      <c r="H123" s="73"/>
      <c r="I123" s="73"/>
      <c r="AI123"/>
      <c r="AJ123"/>
      <c r="AK123"/>
    </row>
    <row r="124" spans="2:37" ht="13.2">
      <c r="B124" s="96"/>
      <c r="C124" s="110"/>
      <c r="D124" s="110"/>
      <c r="E124" s="110"/>
      <c r="F124" s="110"/>
      <c r="G124" s="73"/>
      <c r="H124" s="73"/>
      <c r="I124" s="73"/>
      <c r="AI124"/>
      <c r="AJ124"/>
      <c r="AK124"/>
    </row>
    <row r="125" spans="2:37" ht="13.2">
      <c r="B125" s="96"/>
      <c r="C125" s="110"/>
      <c r="D125" s="110"/>
      <c r="E125" s="110"/>
      <c r="F125" s="110"/>
      <c r="G125" s="73"/>
      <c r="H125" s="73"/>
      <c r="I125" s="73"/>
      <c r="AI125"/>
      <c r="AJ125"/>
      <c r="AK125"/>
    </row>
    <row r="126" spans="2:37" ht="13.2">
      <c r="B126" s="96"/>
      <c r="C126" s="110"/>
      <c r="D126" s="110"/>
      <c r="E126" s="110"/>
      <c r="F126" s="110"/>
      <c r="G126" s="73"/>
      <c r="H126" s="73"/>
      <c r="I126" s="73"/>
      <c r="AI126"/>
      <c r="AJ126"/>
      <c r="AK126"/>
    </row>
    <row r="127" spans="2:37" ht="13.2">
      <c r="B127" s="96"/>
      <c r="C127" s="110"/>
      <c r="D127" s="110"/>
      <c r="E127" s="110"/>
      <c r="F127" s="110"/>
      <c r="G127" s="73"/>
      <c r="H127" s="73"/>
      <c r="I127" s="73"/>
      <c r="AI127"/>
      <c r="AJ127"/>
      <c r="AK127"/>
    </row>
    <row r="128" spans="2:37" ht="13.2">
      <c r="B128" s="96"/>
      <c r="C128" s="110"/>
      <c r="D128" s="110"/>
      <c r="E128" s="110"/>
      <c r="F128" s="110"/>
      <c r="G128" s="73"/>
      <c r="H128" s="73"/>
      <c r="I128" s="73"/>
      <c r="AI128"/>
      <c r="AJ128"/>
      <c r="AK128"/>
    </row>
    <row r="129" spans="2:37" ht="13.2">
      <c r="B129" s="96"/>
      <c r="C129" s="110"/>
      <c r="D129" s="110"/>
      <c r="E129" s="110"/>
      <c r="F129" s="110"/>
      <c r="G129" s="73"/>
      <c r="H129" s="73"/>
      <c r="I129" s="73"/>
      <c r="AI129"/>
      <c r="AJ129"/>
      <c r="AK129"/>
    </row>
    <row r="130" spans="2:37" ht="13.2">
      <c r="B130" s="96"/>
      <c r="C130" s="110"/>
      <c r="D130" s="110"/>
      <c r="E130" s="110"/>
      <c r="F130" s="110"/>
      <c r="G130" s="73"/>
      <c r="H130" s="73"/>
      <c r="I130" s="73"/>
      <c r="AI130"/>
      <c r="AJ130"/>
      <c r="AK130"/>
    </row>
    <row r="131" spans="2:37" ht="13.2">
      <c r="B131" s="96"/>
      <c r="C131" s="110"/>
      <c r="D131" s="110"/>
      <c r="E131" s="110"/>
      <c r="F131" s="110"/>
      <c r="G131" s="73"/>
      <c r="H131" s="73"/>
      <c r="I131" s="73"/>
      <c r="AI131"/>
      <c r="AJ131"/>
      <c r="AK131"/>
    </row>
    <row r="132" spans="2:37" ht="13.2">
      <c r="B132" s="96"/>
      <c r="C132" s="110"/>
      <c r="D132" s="110"/>
      <c r="E132" s="110"/>
      <c r="F132" s="110"/>
      <c r="G132" s="73"/>
      <c r="H132" s="73"/>
      <c r="I132" s="73"/>
      <c r="AI132"/>
      <c r="AJ132"/>
      <c r="AK132"/>
    </row>
    <row r="133" spans="2:37" ht="13.2">
      <c r="B133" s="96"/>
      <c r="C133" s="110"/>
      <c r="D133" s="110"/>
      <c r="E133" s="110"/>
      <c r="F133" s="110"/>
      <c r="G133" s="73"/>
      <c r="H133" s="73"/>
      <c r="I133" s="73"/>
      <c r="AI133"/>
      <c r="AJ133"/>
      <c r="AK133"/>
    </row>
    <row r="134" spans="2:37" ht="15" thickBot="1">
      <c r="B134" s="690" t="s">
        <v>9</v>
      </c>
      <c r="C134" s="110"/>
      <c r="D134" s="110"/>
      <c r="E134" s="110"/>
      <c r="F134" s="110"/>
      <c r="Q134" s="28"/>
      <c r="R134" s="5"/>
      <c r="S134" s="690" t="str">
        <f>B134</f>
        <v>Fibre Channel</v>
      </c>
      <c r="AG134" s="28"/>
      <c r="AH134" s="5"/>
      <c r="AI134"/>
      <c r="AJ134"/>
      <c r="AK134"/>
    </row>
    <row r="135" spans="2:37" ht="13.8" thickBot="1">
      <c r="B135" s="1701" t="s">
        <v>328</v>
      </c>
      <c r="C135" s="538"/>
      <c r="D135" s="547"/>
      <c r="E135" s="547"/>
      <c r="F135" s="547"/>
      <c r="G135" s="547" t="s">
        <v>125</v>
      </c>
      <c r="H135" s="547"/>
      <c r="I135" s="547"/>
      <c r="J135" s="547"/>
      <c r="K135" s="547"/>
      <c r="L135" s="547"/>
      <c r="M135" s="547"/>
      <c r="N135" s="547"/>
      <c r="O135" s="547"/>
      <c r="P135" s="547"/>
      <c r="Q135" s="1698" t="s">
        <v>359</v>
      </c>
      <c r="R135" s="1699"/>
      <c r="S135" s="537"/>
      <c r="T135" s="547"/>
      <c r="U135" s="547"/>
      <c r="V135" s="547"/>
      <c r="W135" s="547" t="s">
        <v>270</v>
      </c>
      <c r="X135" s="547"/>
      <c r="Y135" s="547"/>
      <c r="Z135" s="547"/>
      <c r="AA135" s="547"/>
      <c r="AB135" s="547"/>
      <c r="AC135" s="547"/>
      <c r="AD135" s="547"/>
      <c r="AE135" s="547"/>
      <c r="AF135" s="547"/>
      <c r="AG135" s="1698" t="s">
        <v>359</v>
      </c>
      <c r="AH135" s="1699"/>
      <c r="AI135"/>
      <c r="AJ135"/>
      <c r="AK135"/>
    </row>
    <row r="136" spans="2:37" ht="13.8" thickBot="1">
      <c r="B136" s="1702" t="s">
        <v>127</v>
      </c>
      <c r="C136" s="378" t="str">
        <f t="shared" ref="C136:I136" si="22">C68</f>
        <v>1Q 17</v>
      </c>
      <c r="D136" s="315" t="str">
        <f t="shared" si="22"/>
        <v>2Q 17</v>
      </c>
      <c r="E136" s="315" t="str">
        <f t="shared" si="22"/>
        <v>3Q 17</v>
      </c>
      <c r="F136" s="379" t="str">
        <f t="shared" si="22"/>
        <v>4Q 17</v>
      </c>
      <c r="G136" s="378" t="str">
        <f t="shared" si="22"/>
        <v>1Q 18</v>
      </c>
      <c r="H136" s="315" t="str">
        <f t="shared" si="22"/>
        <v>2Q 18</v>
      </c>
      <c r="I136" s="315" t="str">
        <f t="shared" si="22"/>
        <v>3Q 18</v>
      </c>
      <c r="J136" s="379" t="str">
        <f>J$68</f>
        <v>4Q 18</v>
      </c>
      <c r="K136" s="378" t="str">
        <f t="shared" ref="K136:AB136" si="23">K$68</f>
        <v>1Q 19</v>
      </c>
      <c r="L136" s="315" t="str">
        <f t="shared" si="23"/>
        <v>2Q 19</v>
      </c>
      <c r="M136" s="315" t="s">
        <v>75</v>
      </c>
      <c r="N136" s="379" t="s">
        <v>76</v>
      </c>
      <c r="O136" s="378" t="s">
        <v>77</v>
      </c>
      <c r="P136" s="315" t="s">
        <v>78</v>
      </c>
      <c r="Q136" s="1391" t="s">
        <v>442</v>
      </c>
      <c r="R136" s="1392" t="s">
        <v>443</v>
      </c>
      <c r="S136" s="378" t="str">
        <f t="shared" si="23"/>
        <v>1Q 17</v>
      </c>
      <c r="T136" s="315" t="str">
        <f t="shared" si="23"/>
        <v>2Q 17</v>
      </c>
      <c r="U136" s="315" t="str">
        <f t="shared" si="23"/>
        <v>3Q 17</v>
      </c>
      <c r="V136" s="666" t="str">
        <f t="shared" si="23"/>
        <v>4Q 17</v>
      </c>
      <c r="W136" s="378" t="str">
        <f t="shared" si="23"/>
        <v>1Q 18</v>
      </c>
      <c r="X136" s="315" t="str">
        <f t="shared" si="23"/>
        <v>2Q 18</v>
      </c>
      <c r="Y136" s="315" t="str">
        <f t="shared" si="23"/>
        <v>3Q 18</v>
      </c>
      <c r="Z136" s="666" t="str">
        <f t="shared" si="23"/>
        <v>4Q 18</v>
      </c>
      <c r="AA136" s="316" t="str">
        <f t="shared" si="23"/>
        <v>1Q 19</v>
      </c>
      <c r="AB136" s="315" t="str">
        <f t="shared" si="23"/>
        <v>2Q 19</v>
      </c>
      <c r="AC136" s="315" t="s">
        <v>75</v>
      </c>
      <c r="AD136" s="379" t="s">
        <v>76</v>
      </c>
      <c r="AE136" s="378" t="s">
        <v>77</v>
      </c>
      <c r="AF136" s="315" t="s">
        <v>78</v>
      </c>
      <c r="AG136" s="1391" t="s">
        <v>442</v>
      </c>
      <c r="AH136" s="1392" t="s">
        <v>443</v>
      </c>
      <c r="AI136"/>
      <c r="AJ136"/>
      <c r="AK136"/>
    </row>
    <row r="137" spans="2:37" ht="13.2">
      <c r="B137" s="111" t="s">
        <v>353</v>
      </c>
      <c r="C137" s="112">
        <f>SUM('Fibre Channel'!D9:D11)</f>
        <v>337350</v>
      </c>
      <c r="D137" s="112">
        <f>SUM('Fibre Channel'!E9:E11)</f>
        <v>271370</v>
      </c>
      <c r="E137" s="406">
        <f>SUM('Fibre Channel'!F9:F11)</f>
        <v>278699</v>
      </c>
      <c r="F137" s="425">
        <f>SUM('Fibre Channel'!G9:G11)</f>
        <v>230054</v>
      </c>
      <c r="G137" s="112">
        <f>SUM('Fibre Channel'!H9:H11)</f>
        <v>0</v>
      </c>
      <c r="H137" s="112">
        <f>SUM('Fibre Channel'!I9:I11)</f>
        <v>0</v>
      </c>
      <c r="I137" s="623">
        <f>SUM('Fibre Channel'!J9:J11)</f>
        <v>0</v>
      </c>
      <c r="J137" s="624">
        <f>SUM('Fibre Channel'!K9:K11)</f>
        <v>0</v>
      </c>
      <c r="K137" s="112">
        <f>SUM('Fibre Channel'!L9:L11)</f>
        <v>0</v>
      </c>
      <c r="L137" s="112">
        <f>SUM('Fibre Channel'!M9:M11)</f>
        <v>0</v>
      </c>
      <c r="M137" s="112">
        <f>SUM('Fibre Channel'!N9:N11)</f>
        <v>0</v>
      </c>
      <c r="N137" s="624">
        <f>SUM('Fibre Channel'!O9:O11)</f>
        <v>0</v>
      </c>
      <c r="O137" s="112">
        <f>SUM('Fibre Channel'!P9:P11)</f>
        <v>0</v>
      </c>
      <c r="P137" s="112">
        <f>SUM('Fibre Channel'!Q9:Q11)</f>
        <v>0</v>
      </c>
      <c r="Q137" s="112">
        <f>SUM('Fibre Channel'!R9:R11)</f>
        <v>0</v>
      </c>
      <c r="R137" s="624">
        <f>SUM('Fibre Channel'!S9:S11)</f>
        <v>0</v>
      </c>
      <c r="S137" s="941">
        <f>SUM('Fibre Channel'!D43:D45)/10^6</f>
        <v>4.2239630000000004</v>
      </c>
      <c r="T137" s="407">
        <f>SUM('Fibre Channel'!E43:E45)/10^6</f>
        <v>3.814257</v>
      </c>
      <c r="U137" s="407">
        <f>SUM('Fibre Channel'!F43:F45)/10^6</f>
        <v>3.4903749999999936</v>
      </c>
      <c r="V137" s="942">
        <f>SUM('Fibre Channel'!G43:G45)/10^6</f>
        <v>3.4328349999999976</v>
      </c>
      <c r="W137" s="407">
        <f>SUM('Fibre Channel'!H43:H45)/10^6</f>
        <v>0</v>
      </c>
      <c r="X137" s="407">
        <f>SUM('Fibre Channel'!I43:I45)/10^6</f>
        <v>0</v>
      </c>
      <c r="Y137" s="622">
        <f>SUM('Fibre Channel'!J43:J45)/10^6</f>
        <v>0</v>
      </c>
      <c r="Z137" s="942">
        <f>SUM('Fibre Channel'!K43:K45)/10^6</f>
        <v>0</v>
      </c>
      <c r="AA137" s="412">
        <f>SUM('Fibre Channel'!L43:L45)/10^6</f>
        <v>0</v>
      </c>
      <c r="AB137" s="407">
        <f>SUM('Fibre Channel'!M43:M45)/10^6</f>
        <v>0</v>
      </c>
      <c r="AC137" s="407">
        <f>SUM('Fibre Channel'!N43:N45)/10^6</f>
        <v>0</v>
      </c>
      <c r="AD137" s="944">
        <f>SUM('Fibre Channel'!O43:O45)/10^6</f>
        <v>0</v>
      </c>
      <c r="AE137" s="412">
        <f>SUM('Fibre Channel'!P43:P45)/10^6</f>
        <v>0</v>
      </c>
      <c r="AF137" s="407">
        <f>SUM('Fibre Channel'!Q43:Q45)/10^6</f>
        <v>0</v>
      </c>
      <c r="AG137" s="407">
        <f>SUM('Fibre Channel'!R43:R45)/10^6</f>
        <v>0</v>
      </c>
      <c r="AH137" s="944">
        <f>SUM('Fibre Channel'!S43:S45)/10^6</f>
        <v>0</v>
      </c>
      <c r="AI137"/>
      <c r="AJ137"/>
      <c r="AK137"/>
    </row>
    <row r="138" spans="2:37" ht="13.2">
      <c r="B138" s="113" t="s">
        <v>354</v>
      </c>
      <c r="C138" s="114">
        <f>SUM('Fibre Channel'!D12:D13)</f>
        <v>694848</v>
      </c>
      <c r="D138" s="114">
        <f>SUM('Fibre Channel'!E12:E13)</f>
        <v>573495</v>
      </c>
      <c r="E138" s="406">
        <f>SUM('Fibre Channel'!F12:F13)</f>
        <v>556992</v>
      </c>
      <c r="F138" s="426">
        <f>SUM('Fibre Channel'!G12:G13)</f>
        <v>621670</v>
      </c>
      <c r="G138" s="114">
        <f>SUM('Fibre Channel'!H12:H13)</f>
        <v>0</v>
      </c>
      <c r="H138" s="114">
        <f>SUM('Fibre Channel'!I12:I13)</f>
        <v>0</v>
      </c>
      <c r="I138" s="406">
        <f>SUM('Fibre Channel'!J12:J13)</f>
        <v>0</v>
      </c>
      <c r="J138" s="621">
        <f>SUM('Fibre Channel'!K12:K13)</f>
        <v>0</v>
      </c>
      <c r="K138" s="114">
        <f>SUM('Fibre Channel'!L12:L13)</f>
        <v>0</v>
      </c>
      <c r="L138" s="114">
        <f>SUM('Fibre Channel'!M12:M13)</f>
        <v>0</v>
      </c>
      <c r="M138" s="114">
        <f>SUM('Fibre Channel'!N12:N13)</f>
        <v>0</v>
      </c>
      <c r="N138" s="621">
        <f>SUM('Fibre Channel'!O12:O13)</f>
        <v>0</v>
      </c>
      <c r="O138" s="114">
        <f>SUM('Fibre Channel'!P12:P13)</f>
        <v>0</v>
      </c>
      <c r="P138" s="114">
        <f>SUM('Fibre Channel'!Q12:Q13)</f>
        <v>0</v>
      </c>
      <c r="Q138" s="114">
        <f>SUM('Fibre Channel'!R12:R13)</f>
        <v>0</v>
      </c>
      <c r="R138" s="621">
        <f>SUM('Fibre Channel'!S12:S13)</f>
        <v>0</v>
      </c>
      <c r="S138" s="943">
        <f>SUM('Fibre Channel'!D46:D47)/10^6</f>
        <v>10.408296999999999</v>
      </c>
      <c r="T138" s="407">
        <f>SUM('Fibre Channel'!E46:E47)/10^6</f>
        <v>8.2756279999999993</v>
      </c>
      <c r="U138" s="407">
        <f>SUM('Fibre Channel'!F46:F47)/10^6</f>
        <v>7.8125869999999953</v>
      </c>
      <c r="V138" s="944">
        <f>SUM('Fibre Channel'!G46:G47)/10^6</f>
        <v>8.1308419999999924</v>
      </c>
      <c r="W138" s="407">
        <f>SUM('Fibre Channel'!H46:H47)/10^6</f>
        <v>0</v>
      </c>
      <c r="X138" s="407">
        <f>SUM('Fibre Channel'!I46:I47)/10^6</f>
        <v>0</v>
      </c>
      <c r="Y138" s="412">
        <f>SUM('Fibre Channel'!J46:J47)/10^6</f>
        <v>0</v>
      </c>
      <c r="Z138" s="944">
        <f>SUM('Fibre Channel'!K46:K47)/10^6</f>
        <v>0</v>
      </c>
      <c r="AA138" s="412">
        <f>SUM('Fibre Channel'!L46:L47)/10^6</f>
        <v>0</v>
      </c>
      <c r="AB138" s="407">
        <f>SUM('Fibre Channel'!M46:M47)/10^6</f>
        <v>0</v>
      </c>
      <c r="AC138" s="407">
        <f>SUM('Fibre Channel'!N46:N47)/10^6</f>
        <v>0</v>
      </c>
      <c r="AD138" s="944">
        <f>SUM('Fibre Channel'!O46:O47)/10^6</f>
        <v>0</v>
      </c>
      <c r="AE138" s="412">
        <f>SUM('Fibre Channel'!P46:P47)/10^6</f>
        <v>0</v>
      </c>
      <c r="AF138" s="407">
        <f>SUM('Fibre Channel'!Q46:Q47)/10^6</f>
        <v>0</v>
      </c>
      <c r="AG138" s="407">
        <f>SUM('Fibre Channel'!R46:R47)/10^6</f>
        <v>0</v>
      </c>
      <c r="AH138" s="944">
        <f>SUM('Fibre Channel'!S46:S47)/10^6</f>
        <v>0</v>
      </c>
      <c r="AI138"/>
      <c r="AJ138"/>
      <c r="AK138"/>
    </row>
    <row r="139" spans="2:37" s="70" customFormat="1" ht="13.2">
      <c r="B139" s="113" t="s">
        <v>355</v>
      </c>
      <c r="C139" s="114">
        <f>SUM('Fibre Channel'!D14:D15)</f>
        <v>931261</v>
      </c>
      <c r="D139" s="114">
        <f>SUM('Fibre Channel'!E14:E15)</f>
        <v>1271842</v>
      </c>
      <c r="E139" s="406">
        <f>SUM('Fibre Channel'!F14:F15)</f>
        <v>1365342</v>
      </c>
      <c r="F139" s="426">
        <f>SUM('Fibre Channel'!G14:G15)</f>
        <v>1255263</v>
      </c>
      <c r="G139" s="114">
        <f>SUM('Fibre Channel'!H14:H15)</f>
        <v>0</v>
      </c>
      <c r="H139" s="114">
        <f>SUM('Fibre Channel'!I14:I15)</f>
        <v>0</v>
      </c>
      <c r="I139" s="406">
        <f>SUM('Fibre Channel'!J14:J15)</f>
        <v>0</v>
      </c>
      <c r="J139" s="621">
        <f>SUM('Fibre Channel'!K14:K15)</f>
        <v>0</v>
      </c>
      <c r="K139" s="114">
        <f>SUM('Fibre Channel'!L14:L15)</f>
        <v>0</v>
      </c>
      <c r="L139" s="114">
        <f>SUM('Fibre Channel'!M14:M15)</f>
        <v>0</v>
      </c>
      <c r="M139" s="114">
        <f>SUM('Fibre Channel'!N14:N15)</f>
        <v>0</v>
      </c>
      <c r="N139" s="621">
        <f>SUM('Fibre Channel'!O14:O15)</f>
        <v>0</v>
      </c>
      <c r="O139" s="114">
        <f>SUM('Fibre Channel'!P14:P15)</f>
        <v>0</v>
      </c>
      <c r="P139" s="114">
        <f>SUM('Fibre Channel'!Q14:Q15)</f>
        <v>0</v>
      </c>
      <c r="Q139" s="114">
        <f>SUM('Fibre Channel'!R14:R15)</f>
        <v>0</v>
      </c>
      <c r="R139" s="621">
        <f>SUM('Fibre Channel'!S14:S15)</f>
        <v>0</v>
      </c>
      <c r="S139" s="943">
        <f>SUM('Fibre Channel'!D48:D49)/10^6</f>
        <v>30.385957000000001</v>
      </c>
      <c r="T139" s="407">
        <f>SUM('Fibre Channel'!E48:E49)/10^6</f>
        <v>40.019958000000003</v>
      </c>
      <c r="U139" s="407">
        <f>SUM('Fibre Channel'!F48:F49)/10^6</f>
        <v>40.938776999999952</v>
      </c>
      <c r="V139" s="944">
        <f>SUM('Fibre Channel'!G48:G49)/10^6</f>
        <v>38.331254000000001</v>
      </c>
      <c r="W139" s="407">
        <f>SUM('Fibre Channel'!H48:H49)/10^6</f>
        <v>0</v>
      </c>
      <c r="X139" s="407">
        <f>SUM('Fibre Channel'!I48:I49)/10^6</f>
        <v>0</v>
      </c>
      <c r="Y139" s="412">
        <f>SUM('Fibre Channel'!J48:J49)/10^6</f>
        <v>0</v>
      </c>
      <c r="Z139" s="944">
        <f>SUM('Fibre Channel'!K48:K49)/10^6</f>
        <v>0</v>
      </c>
      <c r="AA139" s="412">
        <f>SUM('Fibre Channel'!L48:L49)/10^6</f>
        <v>0</v>
      </c>
      <c r="AB139" s="407">
        <f>SUM('Fibre Channel'!M48:M49)/10^6</f>
        <v>0</v>
      </c>
      <c r="AC139" s="407">
        <f>SUM('Fibre Channel'!N48:N49)/10^6</f>
        <v>0</v>
      </c>
      <c r="AD139" s="944">
        <f>SUM('Fibre Channel'!O48:O49)/10^6</f>
        <v>0</v>
      </c>
      <c r="AE139" s="412">
        <f>SUM('Fibre Channel'!P48:P49)/10^6</f>
        <v>0</v>
      </c>
      <c r="AF139" s="407">
        <f>SUM('Fibre Channel'!Q48:Q49)/10^6</f>
        <v>0</v>
      </c>
      <c r="AG139" s="407">
        <f>SUM('Fibre Channel'!R48:R49)/10^6</f>
        <v>0</v>
      </c>
      <c r="AH139" s="944">
        <f>SUM('Fibre Channel'!S48:S49)/10^6</f>
        <v>0</v>
      </c>
      <c r="AI139"/>
      <c r="AJ139"/>
      <c r="AK139"/>
    </row>
    <row r="140" spans="2:37" s="70" customFormat="1" ht="13.2">
      <c r="B140" s="113" t="s">
        <v>356</v>
      </c>
      <c r="C140" s="424">
        <f>SUM('Fibre Channel'!D16:D17)</f>
        <v>83815</v>
      </c>
      <c r="D140" s="424">
        <f>SUM('Fibre Channel'!E16:E17)</f>
        <v>81620</v>
      </c>
      <c r="E140" s="406">
        <f>SUM('Fibre Channel'!F16:F17)</f>
        <v>112222</v>
      </c>
      <c r="F140" s="426">
        <f>SUM('Fibre Channel'!G16:G17)</f>
        <v>156527</v>
      </c>
      <c r="G140" s="424">
        <f>SUM('Fibre Channel'!H16:H17)</f>
        <v>0</v>
      </c>
      <c r="H140" s="424">
        <f>SUM('Fibre Channel'!I16:I17)</f>
        <v>0</v>
      </c>
      <c r="I140" s="406">
        <f>SUM('Fibre Channel'!J16:J17)</f>
        <v>0</v>
      </c>
      <c r="J140" s="621">
        <f>SUM('Fibre Channel'!K16:K17)</f>
        <v>0</v>
      </c>
      <c r="K140" s="424">
        <f>SUM('Fibre Channel'!L16:L17)</f>
        <v>0</v>
      </c>
      <c r="L140" s="424">
        <f>SUM('Fibre Channel'!M16:M17)</f>
        <v>0</v>
      </c>
      <c r="M140" s="424">
        <f>SUM('Fibre Channel'!N16:N17)</f>
        <v>0</v>
      </c>
      <c r="N140" s="621">
        <f>SUM('Fibre Channel'!O16:O17)</f>
        <v>0</v>
      </c>
      <c r="O140" s="424">
        <f>SUM('Fibre Channel'!P16:P17)</f>
        <v>0</v>
      </c>
      <c r="P140" s="424">
        <f>SUM('Fibre Channel'!Q16:Q17)</f>
        <v>0</v>
      </c>
      <c r="Q140" s="424">
        <f>SUM('Fibre Channel'!R16:R17)</f>
        <v>0</v>
      </c>
      <c r="R140" s="621">
        <f>SUM('Fibre Channel'!S16:S17)</f>
        <v>0</v>
      </c>
      <c r="S140" s="943">
        <f>SUM('Fibre Channel'!D50:D51)/10^6</f>
        <v>11.636746</v>
      </c>
      <c r="T140" s="407">
        <f>SUM('Fibre Channel'!E50:E51)/10^6</f>
        <v>10.602931</v>
      </c>
      <c r="U140" s="407">
        <f>SUM('Fibre Channel'!F50:F51)/10^6</f>
        <v>11.128902</v>
      </c>
      <c r="V140" s="944">
        <f>SUM('Fibre Channel'!G50:G51)/10^6</f>
        <v>13.501274999999994</v>
      </c>
      <c r="W140" s="407">
        <f>SUM('Fibre Channel'!H50:H51)/10^6</f>
        <v>0</v>
      </c>
      <c r="X140" s="407">
        <f>SUM('Fibre Channel'!I50:I51)/10^6</f>
        <v>0</v>
      </c>
      <c r="Y140" s="412">
        <f>SUM('Fibre Channel'!J50:J51)/10^6</f>
        <v>0</v>
      </c>
      <c r="Z140" s="944">
        <f>SUM('Fibre Channel'!K50:K51)/10^6</f>
        <v>0</v>
      </c>
      <c r="AA140" s="412">
        <f>SUM('Fibre Channel'!L50:L51)/10^6</f>
        <v>0</v>
      </c>
      <c r="AB140" s="407">
        <f>SUM('Fibre Channel'!M50:M51)/10^6</f>
        <v>0</v>
      </c>
      <c r="AC140" s="407">
        <f>SUM('Fibre Channel'!N50:N51)/10^6</f>
        <v>0</v>
      </c>
      <c r="AD140" s="944">
        <f>SUM('Fibre Channel'!O50:O51)/10^6</f>
        <v>0</v>
      </c>
      <c r="AE140" s="412">
        <f>SUM('Fibre Channel'!P50:P51)/10^6</f>
        <v>0</v>
      </c>
      <c r="AF140" s="407">
        <f>SUM('Fibre Channel'!Q50:Q51)/10^6</f>
        <v>0</v>
      </c>
      <c r="AG140" s="407">
        <f>SUM('Fibre Channel'!R50:R51)/10^6</f>
        <v>0</v>
      </c>
      <c r="AH140" s="944">
        <f>SUM('Fibre Channel'!S50:S51)/10^6</f>
        <v>0</v>
      </c>
      <c r="AI140"/>
      <c r="AJ140"/>
      <c r="AK140"/>
    </row>
    <row r="141" spans="2:37" s="70" customFormat="1" ht="13.2">
      <c r="B141" s="881" t="s">
        <v>439</v>
      </c>
      <c r="C141" s="424"/>
      <c r="D141" s="424"/>
      <c r="E141" s="406"/>
      <c r="F141" s="426"/>
      <c r="G141" s="424"/>
      <c r="H141" s="424"/>
      <c r="I141" s="406"/>
      <c r="J141" s="621"/>
      <c r="K141" s="424">
        <f>'Fibre Channel'!L18+'Fibre Channel'!L19</f>
        <v>0</v>
      </c>
      <c r="L141" s="424">
        <f>'Fibre Channel'!M18+'Fibre Channel'!M19</f>
        <v>0</v>
      </c>
      <c r="M141" s="424">
        <f>'Fibre Channel'!N18+'Fibre Channel'!N19</f>
        <v>0</v>
      </c>
      <c r="N141" s="621">
        <f>'Fibre Channel'!O18+'Fibre Channel'!O19</f>
        <v>0</v>
      </c>
      <c r="O141" s="424">
        <f>'Fibre Channel'!P18+'Fibre Channel'!P19</f>
        <v>0</v>
      </c>
      <c r="P141" s="424">
        <f>'Fibre Channel'!Q18+'Fibre Channel'!Q19</f>
        <v>0</v>
      </c>
      <c r="Q141" s="424">
        <f>'Fibre Channel'!R18+'Fibre Channel'!R19</f>
        <v>0</v>
      </c>
      <c r="R141" s="621">
        <f>'Fibre Channel'!S18+'Fibre Channel'!S19</f>
        <v>0</v>
      </c>
      <c r="S141" s="943"/>
      <c r="T141" s="407"/>
      <c r="U141" s="407"/>
      <c r="V141" s="944"/>
      <c r="W141" s="407"/>
      <c r="X141" s="407"/>
      <c r="Y141" s="412"/>
      <c r="Z141" s="944"/>
      <c r="AA141" s="412">
        <f>('Fibre Channel'!L52+'Fibre Channel'!L53)/10^6</f>
        <v>0</v>
      </c>
      <c r="AB141" s="407">
        <f>('Fibre Channel'!M52+'Fibre Channel'!M53)/10^6</f>
        <v>0</v>
      </c>
      <c r="AC141" s="407">
        <f>('Fibre Channel'!N52+'Fibre Channel'!N53)/10^6</f>
        <v>0</v>
      </c>
      <c r="AD141" s="944">
        <f>('Fibre Channel'!O52+'Fibre Channel'!O53)/10^6</f>
        <v>0</v>
      </c>
      <c r="AE141" s="412">
        <f>('Fibre Channel'!P52+'Fibre Channel'!P53)/10^6</f>
        <v>0</v>
      </c>
      <c r="AF141" s="407">
        <f>('Fibre Channel'!Q52+'Fibre Channel'!Q53)/10^6</f>
        <v>0</v>
      </c>
      <c r="AG141" s="407">
        <f>('Fibre Channel'!R52+'Fibre Channel'!R53)/10^6</f>
        <v>0</v>
      </c>
      <c r="AH141" s="944">
        <f>('Fibre Channel'!S52+'Fibre Channel'!S53)/10^6</f>
        <v>0</v>
      </c>
      <c r="AI141"/>
      <c r="AJ141"/>
      <c r="AK141"/>
    </row>
    <row r="142" spans="2:37" ht="13.2">
      <c r="B142" s="104" t="s">
        <v>83</v>
      </c>
      <c r="C142" s="115">
        <f t="shared" ref="C142:M142" si="24">SUM(C137:C140)</f>
        <v>2047274</v>
      </c>
      <c r="D142" s="115">
        <f t="shared" si="24"/>
        <v>2198327</v>
      </c>
      <c r="E142" s="77">
        <f t="shared" si="24"/>
        <v>2313255</v>
      </c>
      <c r="F142" s="427">
        <f t="shared" si="24"/>
        <v>2263514</v>
      </c>
      <c r="G142" s="115">
        <f t="shared" si="24"/>
        <v>0</v>
      </c>
      <c r="H142" s="115">
        <f t="shared" si="24"/>
        <v>0</v>
      </c>
      <c r="I142" s="77">
        <f t="shared" si="24"/>
        <v>0</v>
      </c>
      <c r="J142" s="423">
        <f t="shared" si="24"/>
        <v>0</v>
      </c>
      <c r="K142" s="115">
        <f t="shared" si="24"/>
        <v>0</v>
      </c>
      <c r="L142" s="115">
        <f t="shared" si="24"/>
        <v>0</v>
      </c>
      <c r="M142" s="115">
        <f t="shared" si="24"/>
        <v>0</v>
      </c>
      <c r="N142" s="423">
        <f t="shared" ref="N142" si="25">SUM(N137:N140)</f>
        <v>0</v>
      </c>
      <c r="O142" s="115">
        <f t="shared" ref="O142:Z142" si="26">SUM(O137:O140)</f>
        <v>0</v>
      </c>
      <c r="P142" s="115">
        <f t="shared" si="26"/>
        <v>0</v>
      </c>
      <c r="Q142" s="115">
        <f>SUM(Q137:Q141)</f>
        <v>0</v>
      </c>
      <c r="R142" s="423">
        <f>SUM(R137:R141)</f>
        <v>0</v>
      </c>
      <c r="S142" s="945">
        <f t="shared" si="26"/>
        <v>56.654963000000002</v>
      </c>
      <c r="T142" s="408">
        <f t="shared" si="26"/>
        <v>62.712773999999996</v>
      </c>
      <c r="U142" s="408">
        <f t="shared" si="26"/>
        <v>63.370640999999935</v>
      </c>
      <c r="V142" s="946">
        <f t="shared" si="26"/>
        <v>63.396205999999985</v>
      </c>
      <c r="W142" s="408">
        <f t="shared" si="26"/>
        <v>0</v>
      </c>
      <c r="X142" s="408">
        <f t="shared" si="26"/>
        <v>0</v>
      </c>
      <c r="Y142" s="428">
        <f t="shared" si="26"/>
        <v>0</v>
      </c>
      <c r="Z142" s="946">
        <f t="shared" si="26"/>
        <v>0</v>
      </c>
      <c r="AA142" s="428">
        <f t="shared" ref="AA142:AF142" si="27">SUM(AA137:AA141)</f>
        <v>0</v>
      </c>
      <c r="AB142" s="408">
        <f t="shared" si="27"/>
        <v>0</v>
      </c>
      <c r="AC142" s="408">
        <f t="shared" si="27"/>
        <v>0</v>
      </c>
      <c r="AD142" s="946">
        <f t="shared" si="27"/>
        <v>0</v>
      </c>
      <c r="AE142" s="428">
        <f t="shared" si="27"/>
        <v>0</v>
      </c>
      <c r="AF142" s="408">
        <f t="shared" si="27"/>
        <v>0</v>
      </c>
      <c r="AG142" s="408">
        <f>SUM(AG137:AG141)</f>
        <v>0</v>
      </c>
      <c r="AH142" s="946">
        <f>SUM(AH137:AH141)</f>
        <v>0</v>
      </c>
      <c r="AI142"/>
      <c r="AJ142"/>
      <c r="AK142"/>
    </row>
    <row r="143" spans="2:37" ht="13.2">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c r="AJ143"/>
      <c r="AK143"/>
    </row>
    <row r="144" spans="2:37" ht="13.2">
      <c r="C144" s="87"/>
      <c r="D144" s="87"/>
      <c r="E144" s="87"/>
      <c r="F144" s="87"/>
      <c r="AI144"/>
      <c r="AJ144"/>
      <c r="AK144"/>
    </row>
    <row r="145" spans="2:37" ht="13.2">
      <c r="C145" s="87"/>
      <c r="D145" s="87"/>
      <c r="E145" s="87"/>
      <c r="F145" s="87"/>
      <c r="AI145"/>
      <c r="AJ145"/>
      <c r="AK145"/>
    </row>
    <row r="146" spans="2:37">
      <c r="B146" s="109" t="str">
        <f>B169</f>
        <v>CWDM/DWDM</v>
      </c>
      <c r="C146" s="87"/>
      <c r="D146" s="87"/>
      <c r="E146" s="87"/>
      <c r="F146" s="87"/>
      <c r="AI146"/>
      <c r="AJ146"/>
      <c r="AK146"/>
    </row>
    <row r="147" spans="2:37" ht="13.2">
      <c r="B147" s="96"/>
      <c r="C147" s="87"/>
      <c r="D147" s="87"/>
      <c r="E147" s="87"/>
      <c r="F147" s="87"/>
      <c r="AI147"/>
      <c r="AJ147"/>
      <c r="AK147"/>
    </row>
    <row r="148" spans="2:37" ht="13.2">
      <c r="C148" s="87"/>
      <c r="D148" s="87"/>
      <c r="E148" s="87"/>
      <c r="F148" s="87"/>
      <c r="AI148"/>
      <c r="AJ148"/>
      <c r="AK148"/>
    </row>
    <row r="149" spans="2:37" ht="13.2">
      <c r="C149" s="87"/>
      <c r="D149" s="87"/>
      <c r="E149" s="87"/>
      <c r="F149" s="87"/>
      <c r="AI149"/>
      <c r="AJ149"/>
      <c r="AK149"/>
    </row>
    <row r="150" spans="2:37" ht="13.2">
      <c r="C150" s="87"/>
      <c r="D150" s="87"/>
      <c r="E150" s="87"/>
      <c r="F150" s="87"/>
      <c r="AI150"/>
      <c r="AJ150"/>
      <c r="AK150"/>
    </row>
    <row r="151" spans="2:37" ht="13.2">
      <c r="C151" s="87"/>
      <c r="D151" s="87"/>
      <c r="E151" s="87"/>
      <c r="F151" s="87"/>
      <c r="AI151"/>
      <c r="AJ151"/>
      <c r="AK151"/>
    </row>
    <row r="152" spans="2:37" ht="13.2">
      <c r="C152" s="87"/>
      <c r="D152" s="87"/>
      <c r="E152" s="87"/>
      <c r="F152" s="87"/>
      <c r="AI152"/>
      <c r="AJ152"/>
      <c r="AK152"/>
    </row>
    <row r="153" spans="2:37" ht="13.2">
      <c r="C153" s="87"/>
      <c r="D153" s="87"/>
      <c r="E153" s="87"/>
      <c r="F153" s="87"/>
      <c r="AI153"/>
      <c r="AJ153"/>
      <c r="AK153"/>
    </row>
    <row r="154" spans="2:37" ht="13.2">
      <c r="C154" s="87"/>
      <c r="D154" s="87"/>
      <c r="E154" s="87"/>
      <c r="F154" s="87"/>
      <c r="AI154"/>
      <c r="AJ154"/>
      <c r="AK154"/>
    </row>
    <row r="155" spans="2:37" ht="13.2">
      <c r="C155" s="87"/>
      <c r="D155" s="87"/>
      <c r="E155" s="87"/>
      <c r="F155" s="87"/>
      <c r="AI155"/>
      <c r="AJ155"/>
      <c r="AK155"/>
    </row>
    <row r="156" spans="2:37" ht="13.2">
      <c r="C156" s="87"/>
      <c r="D156" s="87"/>
      <c r="E156" s="87"/>
      <c r="F156" s="87"/>
      <c r="AI156"/>
      <c r="AJ156"/>
      <c r="AK156"/>
    </row>
    <row r="157" spans="2:37" ht="13.2">
      <c r="C157" s="87"/>
      <c r="D157" s="87"/>
      <c r="E157" s="87"/>
      <c r="F157" s="87"/>
      <c r="AI157"/>
      <c r="AJ157"/>
      <c r="AK157"/>
    </row>
    <row r="158" spans="2:37" ht="13.2">
      <c r="C158" s="87"/>
      <c r="D158" s="87"/>
      <c r="E158" s="87"/>
      <c r="F158" s="87"/>
      <c r="AI158"/>
      <c r="AJ158"/>
      <c r="AK158"/>
    </row>
    <row r="159" spans="2:37" ht="13.2">
      <c r="C159" s="87"/>
      <c r="D159" s="87"/>
      <c r="E159" s="87"/>
      <c r="F159" s="87"/>
      <c r="AI159"/>
      <c r="AJ159"/>
      <c r="AK159"/>
    </row>
    <row r="160" spans="2:37" ht="13.2">
      <c r="C160" s="87"/>
      <c r="D160" s="87"/>
      <c r="E160" s="87"/>
      <c r="F160" s="87"/>
      <c r="AI160"/>
      <c r="AJ160"/>
      <c r="AK160"/>
    </row>
    <row r="161" spans="2:37" ht="13.2">
      <c r="C161" s="87"/>
      <c r="D161" s="87"/>
      <c r="E161" s="87"/>
      <c r="F161" s="87"/>
      <c r="AI161"/>
      <c r="AJ161"/>
      <c r="AK161"/>
    </row>
    <row r="162" spans="2:37" ht="13.2">
      <c r="C162" s="87"/>
      <c r="D162" s="87"/>
      <c r="E162" s="87"/>
      <c r="F162" s="87"/>
      <c r="AI162"/>
      <c r="AJ162"/>
      <c r="AK162"/>
    </row>
    <row r="163" spans="2:37" ht="13.2">
      <c r="C163" s="87"/>
      <c r="D163" s="87"/>
      <c r="E163" s="87"/>
      <c r="F163" s="87"/>
      <c r="AI163"/>
      <c r="AJ163"/>
      <c r="AK163"/>
    </row>
    <row r="164" spans="2:37" ht="13.2">
      <c r="C164" s="87"/>
      <c r="D164" s="87"/>
      <c r="E164" s="87"/>
      <c r="F164" s="87"/>
      <c r="AI164"/>
      <c r="AJ164"/>
      <c r="AK164"/>
    </row>
    <row r="165" spans="2:37" ht="13.2">
      <c r="C165" s="87"/>
      <c r="D165" s="87"/>
      <c r="E165" s="87"/>
      <c r="F165" s="87"/>
      <c r="AI165"/>
      <c r="AJ165"/>
      <c r="AK165"/>
    </row>
    <row r="166" spans="2:37" ht="13.2">
      <c r="C166" s="87"/>
      <c r="D166" s="87"/>
      <c r="E166" s="87"/>
      <c r="F166" s="87"/>
      <c r="AI166"/>
      <c r="AJ166"/>
      <c r="AK166"/>
    </row>
    <row r="167" spans="2:37" ht="13.2">
      <c r="C167" s="87"/>
      <c r="D167" s="87"/>
      <c r="E167" s="87"/>
      <c r="F167" s="87"/>
      <c r="AI167"/>
      <c r="AJ167"/>
      <c r="AK167"/>
    </row>
    <row r="168" spans="2:37" ht="13.2">
      <c r="C168" s="87"/>
      <c r="D168" s="87"/>
      <c r="E168" s="87"/>
      <c r="F168" s="87"/>
      <c r="AI168"/>
      <c r="AJ168"/>
      <c r="AK168"/>
    </row>
    <row r="169" spans="2:37" ht="15" thickBot="1">
      <c r="B169" s="689" t="s">
        <v>81</v>
      </c>
      <c r="C169" s="87"/>
      <c r="D169" s="87"/>
      <c r="E169" s="87"/>
      <c r="F169" s="87"/>
      <c r="Q169" s="28"/>
      <c r="R169" s="5"/>
      <c r="S169" s="689" t="str">
        <f>B169</f>
        <v>CWDM/DWDM</v>
      </c>
      <c r="AG169" s="28"/>
      <c r="AH169" s="5"/>
      <c r="AI169"/>
      <c r="AJ169"/>
      <c r="AK169"/>
    </row>
    <row r="170" spans="2:37" ht="18" customHeight="1" thickBot="1">
      <c r="B170" s="1701" t="s">
        <v>331</v>
      </c>
      <c r="C170" s="538"/>
      <c r="D170" s="547"/>
      <c r="E170" s="547"/>
      <c r="F170" s="547"/>
      <c r="G170" s="547" t="s">
        <v>125</v>
      </c>
      <c r="H170" s="547"/>
      <c r="I170" s="547"/>
      <c r="J170" s="547"/>
      <c r="K170" s="547"/>
      <c r="L170" s="547"/>
      <c r="M170" s="547"/>
      <c r="N170" s="547"/>
      <c r="O170" s="547"/>
      <c r="P170" s="547"/>
      <c r="Q170" s="1698" t="s">
        <v>359</v>
      </c>
      <c r="R170" s="1699"/>
      <c r="S170" s="537"/>
      <c r="T170" s="547"/>
      <c r="U170" s="547"/>
      <c r="V170" s="547"/>
      <c r="W170" s="547" t="s">
        <v>270</v>
      </c>
      <c r="X170" s="547"/>
      <c r="Y170" s="547"/>
      <c r="Z170" s="547"/>
      <c r="AA170" s="547"/>
      <c r="AB170" s="547"/>
      <c r="AC170" s="547"/>
      <c r="AD170" s="547"/>
      <c r="AE170" s="547"/>
      <c r="AF170" s="547"/>
      <c r="AG170" s="1698" t="s">
        <v>359</v>
      </c>
      <c r="AH170" s="1699"/>
      <c r="AI170"/>
      <c r="AJ170"/>
      <c r="AK170"/>
    </row>
    <row r="171" spans="2:37" ht="13.8" thickBot="1">
      <c r="B171" s="1702" t="s">
        <v>127</v>
      </c>
      <c r="C171" s="378" t="str">
        <f t="shared" ref="C171:I171" si="28">C68</f>
        <v>1Q 17</v>
      </c>
      <c r="D171" s="315" t="str">
        <f t="shared" si="28"/>
        <v>2Q 17</v>
      </c>
      <c r="E171" s="315" t="str">
        <f t="shared" si="28"/>
        <v>3Q 17</v>
      </c>
      <c r="F171" s="379" t="str">
        <f t="shared" si="28"/>
        <v>4Q 17</v>
      </c>
      <c r="G171" s="378" t="str">
        <f t="shared" si="28"/>
        <v>1Q 18</v>
      </c>
      <c r="H171" s="315" t="str">
        <f t="shared" si="28"/>
        <v>2Q 18</v>
      </c>
      <c r="I171" s="315" t="str">
        <f t="shared" si="28"/>
        <v>3Q 18</v>
      </c>
      <c r="J171" s="379" t="str">
        <f>J$68</f>
        <v>4Q 18</v>
      </c>
      <c r="K171" s="378" t="str">
        <f t="shared" ref="K171:AB171" si="29">K$68</f>
        <v>1Q 19</v>
      </c>
      <c r="L171" s="315" t="str">
        <f t="shared" si="29"/>
        <v>2Q 19</v>
      </c>
      <c r="M171" s="315" t="s">
        <v>75</v>
      </c>
      <c r="N171" s="379" t="s">
        <v>76</v>
      </c>
      <c r="O171" s="378" t="s">
        <v>77</v>
      </c>
      <c r="P171" s="315" t="s">
        <v>78</v>
      </c>
      <c r="Q171" s="668" t="s">
        <v>442</v>
      </c>
      <c r="R171" s="668" t="s">
        <v>443</v>
      </c>
      <c r="S171" s="378" t="str">
        <f t="shared" si="29"/>
        <v>1Q 17</v>
      </c>
      <c r="T171" s="315" t="str">
        <f t="shared" si="29"/>
        <v>2Q 17</v>
      </c>
      <c r="U171" s="315" t="str">
        <f t="shared" si="29"/>
        <v>3Q 17</v>
      </c>
      <c r="V171" s="379" t="str">
        <f t="shared" si="29"/>
        <v>4Q 17</v>
      </c>
      <c r="W171" s="378" t="str">
        <f t="shared" si="29"/>
        <v>1Q 18</v>
      </c>
      <c r="X171" s="315" t="str">
        <f t="shared" si="29"/>
        <v>2Q 18</v>
      </c>
      <c r="Y171" s="315" t="str">
        <f t="shared" si="29"/>
        <v>3Q 18</v>
      </c>
      <c r="Z171" s="379" t="str">
        <f t="shared" si="29"/>
        <v>4Q 18</v>
      </c>
      <c r="AA171" s="378" t="str">
        <f t="shared" si="29"/>
        <v>1Q 19</v>
      </c>
      <c r="AB171" s="315" t="str">
        <f t="shared" si="29"/>
        <v>2Q 19</v>
      </c>
      <c r="AC171" s="315" t="s">
        <v>75</v>
      </c>
      <c r="AD171" s="379" t="s">
        <v>76</v>
      </c>
      <c r="AE171" s="378" t="s">
        <v>77</v>
      </c>
      <c r="AF171" s="315" t="s">
        <v>78</v>
      </c>
      <c r="AG171" s="1391" t="s">
        <v>442</v>
      </c>
      <c r="AH171" s="1392" t="s">
        <v>443</v>
      </c>
      <c r="AI171"/>
      <c r="AJ171"/>
      <c r="AK171"/>
    </row>
    <row r="172" spans="2:37" ht="13.2">
      <c r="B172" s="111" t="s">
        <v>129</v>
      </c>
      <c r="C172" s="402">
        <f>SUM('CWDM and DWDM'!E9:E13)</f>
        <v>80813</v>
      </c>
      <c r="D172" s="409">
        <f>SUM('CWDM and DWDM'!F9:F13)</f>
        <v>81399</v>
      </c>
      <c r="E172" s="406">
        <f>SUM('CWDM and DWDM'!G9:G13)</f>
        <v>54296</v>
      </c>
      <c r="F172" s="431">
        <f>SUM('CWDM and DWDM'!H9:H13)</f>
        <v>60066</v>
      </c>
      <c r="G172" s="402">
        <f>SUM('CWDM and DWDM'!I9:I13)</f>
        <v>0</v>
      </c>
      <c r="H172" s="409">
        <f>SUM('CWDM and DWDM'!J9:J13)</f>
        <v>0</v>
      </c>
      <c r="I172" s="623">
        <f>SUM('CWDM and DWDM'!K9:K13)</f>
        <v>0</v>
      </c>
      <c r="J172" s="625">
        <f>SUM('CWDM and DWDM'!L9:L13)</f>
        <v>0</v>
      </c>
      <c r="K172" s="402">
        <f>SUM('CWDM and DWDM'!M9:M13)</f>
        <v>0</v>
      </c>
      <c r="L172" s="409">
        <f>SUM('CWDM and DWDM'!N9:N13)</f>
        <v>0</v>
      </c>
      <c r="M172" s="623">
        <f>SUM('CWDM and DWDM'!O9:O13)</f>
        <v>0</v>
      </c>
      <c r="N172" s="625">
        <f>SUM('CWDM and DWDM'!P9:P13)</f>
        <v>0</v>
      </c>
      <c r="O172" s="402">
        <f>SUM('CWDM and DWDM'!Q9:Q13)</f>
        <v>0</v>
      </c>
      <c r="P172" s="409">
        <f>SUM('CWDM and DWDM'!R9:R13)</f>
        <v>0</v>
      </c>
      <c r="Q172" s="623">
        <f>SUM('CWDM and DWDM'!S9:S13)</f>
        <v>0</v>
      </c>
      <c r="R172" s="625">
        <f>SUM('CWDM and DWDM'!T9:T13)</f>
        <v>0</v>
      </c>
      <c r="S172" s="412">
        <f>SUM('CWDM and DWDM'!E53:E57)/10^6</f>
        <v>13.983640550116636</v>
      </c>
      <c r="T172" s="407">
        <f>SUM('CWDM and DWDM'!F53:F57)/10^6</f>
        <v>13.409607774386899</v>
      </c>
      <c r="U172" s="407">
        <f>SUM('CWDM and DWDM'!G53:G57)/10^6</f>
        <v>9.4699861220245243</v>
      </c>
      <c r="V172" s="429">
        <f>SUM('CWDM and DWDM'!H53:H57)/10^6</f>
        <v>9.4763765587417765</v>
      </c>
      <c r="W172" s="407">
        <f>SUM('CWDM and DWDM'!I53:I57)/10^6</f>
        <v>0</v>
      </c>
      <c r="X172" s="407">
        <f>SUM('CWDM and DWDM'!J53:J57)/10^6</f>
        <v>0</v>
      </c>
      <c r="Y172" s="622">
        <f>SUM('CWDM and DWDM'!K53:K57)/10^6</f>
        <v>0</v>
      </c>
      <c r="Z172" s="429">
        <f>SUM('CWDM and DWDM'!L53:L57)/10^6</f>
        <v>0</v>
      </c>
      <c r="AA172" s="407">
        <f>SUM('CWDM and DWDM'!M53:M57)/10^6</f>
        <v>0</v>
      </c>
      <c r="AB172" s="407">
        <f>SUM('CWDM and DWDM'!N53:N57)/10^6</f>
        <v>0</v>
      </c>
      <c r="AC172" s="622">
        <f>SUM('CWDM and DWDM'!O53:O57)/10^6</f>
        <v>0</v>
      </c>
      <c r="AD172" s="942">
        <f>SUM('CWDM and DWDM'!P53:P57)/10^6</f>
        <v>0</v>
      </c>
      <c r="AE172" s="407">
        <f>SUM('CWDM and DWDM'!Q53:Q57)/10^6</f>
        <v>0</v>
      </c>
      <c r="AF172" s="407">
        <f>SUM('CWDM and DWDM'!R53:R57)/10^6</f>
        <v>0</v>
      </c>
      <c r="AG172" s="622">
        <f>SUM('CWDM and DWDM'!S53:S57)/10^6</f>
        <v>0</v>
      </c>
      <c r="AH172" s="942">
        <f>SUM('CWDM and DWDM'!T53:T57)/10^6</f>
        <v>0</v>
      </c>
      <c r="AI172"/>
      <c r="AJ172"/>
      <c r="AK172"/>
    </row>
    <row r="173" spans="2:37" ht="13.2">
      <c r="B173" s="117" t="s">
        <v>305</v>
      </c>
      <c r="C173" s="118">
        <f>'CWDM and DWDM'!E14</f>
        <v>24286</v>
      </c>
      <c r="D173" s="410">
        <f>'CWDM and DWDM'!F14</f>
        <v>17356</v>
      </c>
      <c r="E173" s="406">
        <f>'CWDM and DWDM'!G14</f>
        <v>5994</v>
      </c>
      <c r="F173" s="432">
        <f>'CWDM and DWDM'!H14</f>
        <v>7562</v>
      </c>
      <c r="G173" s="118">
        <f>'CWDM and DWDM'!I14</f>
        <v>0</v>
      </c>
      <c r="H173" s="410">
        <f>'CWDM and DWDM'!J14</f>
        <v>0</v>
      </c>
      <c r="I173" s="406">
        <f>'CWDM and DWDM'!K14</f>
        <v>0</v>
      </c>
      <c r="J173" s="432">
        <f>'CWDM and DWDM'!L14</f>
        <v>0</v>
      </c>
      <c r="K173" s="118">
        <f>'CWDM and DWDM'!M14</f>
        <v>0</v>
      </c>
      <c r="L173" s="410">
        <f>'CWDM and DWDM'!N14</f>
        <v>0</v>
      </c>
      <c r="M173" s="406">
        <f>'CWDM and DWDM'!O14</f>
        <v>0</v>
      </c>
      <c r="N173" s="432">
        <f>'CWDM and DWDM'!P14</f>
        <v>0</v>
      </c>
      <c r="O173" s="118"/>
      <c r="P173" s="410"/>
      <c r="Q173" s="406">
        <f>'CWDM and DWDM'!S14</f>
        <v>0</v>
      </c>
      <c r="R173" s="432">
        <f>'CWDM and DWDM'!T14</f>
        <v>0</v>
      </c>
      <c r="S173" s="412">
        <f>'CWDM and DWDM'!E58/10^6</f>
        <v>6.731084000000001</v>
      </c>
      <c r="T173" s="407">
        <f>'CWDM and DWDM'!F58/10^6</f>
        <v>4.6280809999999999</v>
      </c>
      <c r="U173" s="407">
        <f>'CWDM and DWDM'!G58/10^6</f>
        <v>1.4454020000000005</v>
      </c>
      <c r="V173" s="429">
        <f>'CWDM and DWDM'!H58/10^6</f>
        <v>1.7121029999999986</v>
      </c>
      <c r="W173" s="407">
        <f>'CWDM and DWDM'!I58/10^6</f>
        <v>0</v>
      </c>
      <c r="X173" s="407">
        <f>'CWDM and DWDM'!J58/10^6</f>
        <v>0</v>
      </c>
      <c r="Y173" s="407">
        <f>'CWDM and DWDM'!K58/10^6</f>
        <v>0</v>
      </c>
      <c r="Z173" s="429">
        <f>'CWDM and DWDM'!L58/10^6</f>
        <v>0</v>
      </c>
      <c r="AA173" s="407">
        <f>'CWDM and DWDM'!M58/10^6</f>
        <v>0</v>
      </c>
      <c r="AB173" s="407">
        <f>'CWDM and DWDM'!N58/10^6</f>
        <v>0</v>
      </c>
      <c r="AC173" s="407">
        <f>'CWDM and DWDM'!O58/10^6</f>
        <v>0</v>
      </c>
      <c r="AD173" s="944">
        <f>'CWDM and DWDM'!P58/10^6</f>
        <v>0</v>
      </c>
      <c r="AE173" s="407"/>
      <c r="AF173" s="407"/>
      <c r="AG173" s="407"/>
      <c r="AH173" s="944"/>
      <c r="AI173"/>
      <c r="AJ173"/>
      <c r="AK173"/>
    </row>
    <row r="174" spans="2:37" ht="13.5" customHeight="1">
      <c r="B174" s="311" t="s">
        <v>352</v>
      </c>
      <c r="C174" s="118">
        <f>SUM('CWDM and DWDM'!E15:E18)</f>
        <v>116984</v>
      </c>
      <c r="D174" s="411">
        <f>SUM('CWDM and DWDM'!F15:F18)</f>
        <v>120438</v>
      </c>
      <c r="E174" s="406">
        <f>SUM('CWDM and DWDM'!G15:G18)</f>
        <v>110517</v>
      </c>
      <c r="F174" s="432">
        <f>SUM('CWDM and DWDM'!H15:H18)</f>
        <v>102842</v>
      </c>
      <c r="G174" s="118">
        <f>SUM('CWDM and DWDM'!I15:I18)</f>
        <v>0</v>
      </c>
      <c r="H174" s="411">
        <f>SUM('CWDM and DWDM'!J15:J18)</f>
        <v>0</v>
      </c>
      <c r="I174" s="406">
        <f>SUM('CWDM and DWDM'!K15:K18)</f>
        <v>0</v>
      </c>
      <c r="J174" s="432">
        <f>SUM('CWDM and DWDM'!L15:L18)</f>
        <v>0</v>
      </c>
      <c r="K174" s="118">
        <f>SUM('CWDM and DWDM'!M15:M18)</f>
        <v>0</v>
      </c>
      <c r="L174" s="411">
        <f>SUM('CWDM and DWDM'!N15:N18)</f>
        <v>0</v>
      </c>
      <c r="M174" s="406">
        <f>SUM('CWDM and DWDM'!O15:O18)</f>
        <v>0</v>
      </c>
      <c r="N174" s="432">
        <f>SUM('CWDM and DWDM'!P15:P18)</f>
        <v>0</v>
      </c>
      <c r="O174" s="118">
        <f>SUM('CWDM and DWDM'!Q15:Q18)</f>
        <v>0</v>
      </c>
      <c r="P174" s="411">
        <f>SUM('CWDM and DWDM'!R15:R18)</f>
        <v>0</v>
      </c>
      <c r="Q174" s="406">
        <f>SUM('CWDM and DWDM'!S15:S18)</f>
        <v>0</v>
      </c>
      <c r="R174" s="432">
        <f>SUM('CWDM and DWDM'!T15:T18)</f>
        <v>0</v>
      </c>
      <c r="S174" s="412">
        <f>SUM('CWDM and DWDM'!E59:E62)/10^6</f>
        <v>61.883428881190348</v>
      </c>
      <c r="T174" s="407">
        <f>SUM('CWDM and DWDM'!F59:F62)/10^6</f>
        <v>61.156011132712379</v>
      </c>
      <c r="U174" s="407">
        <f>SUM('CWDM and DWDM'!G59:G62)/10^6</f>
        <v>56.969980131121275</v>
      </c>
      <c r="V174" s="429">
        <f>SUM('CWDM and DWDM'!H59:H62)/10^6</f>
        <v>51.812621765972771</v>
      </c>
      <c r="W174" s="407">
        <f>SUM('CWDM and DWDM'!I59:I62)/10^6</f>
        <v>0</v>
      </c>
      <c r="X174" s="407">
        <f>SUM('CWDM and DWDM'!J59:J62)/10^6</f>
        <v>0</v>
      </c>
      <c r="Y174" s="407">
        <f>SUM('CWDM and DWDM'!K59:K62)/10^6</f>
        <v>0</v>
      </c>
      <c r="Z174" s="429">
        <f>SUM('CWDM and DWDM'!L59:L62)/10^6</f>
        <v>0</v>
      </c>
      <c r="AA174" s="407">
        <f>SUM('CWDM and DWDM'!M59:M62)/10^6</f>
        <v>0</v>
      </c>
      <c r="AB174" s="407">
        <f>SUM('CWDM and DWDM'!N59:N62)/10^6</f>
        <v>0</v>
      </c>
      <c r="AC174" s="407">
        <f>SUM('CWDM and DWDM'!O59:O62)/10^6</f>
        <v>0</v>
      </c>
      <c r="AD174" s="944">
        <f>SUM('CWDM and DWDM'!P59:P62)/10^6</f>
        <v>0</v>
      </c>
      <c r="AE174" s="407">
        <f>SUM('CWDM and DWDM'!Q59:Q62)/10^6</f>
        <v>0</v>
      </c>
      <c r="AF174" s="407">
        <f>SUM('CWDM and DWDM'!R59:R62)/10^6</f>
        <v>0</v>
      </c>
      <c r="AG174" s="407">
        <f>SUM('CWDM and DWDM'!S59:S62)/10^6</f>
        <v>0</v>
      </c>
      <c r="AH174" s="944">
        <f>SUM('CWDM and DWDM'!T59:T62)/10^6</f>
        <v>0</v>
      </c>
      <c r="AI174"/>
      <c r="AJ174"/>
      <c r="AK174"/>
    </row>
    <row r="175" spans="2:37" ht="13.5" customHeight="1">
      <c r="B175" s="311" t="s">
        <v>306</v>
      </c>
      <c r="C175" s="118">
        <f>'CWDM and DWDM'!E19</f>
        <v>232</v>
      </c>
      <c r="D175" s="411">
        <f>'CWDM and DWDM'!F19</f>
        <v>52</v>
      </c>
      <c r="E175" s="406">
        <f>'CWDM and DWDM'!G19</f>
        <v>50</v>
      </c>
      <c r="F175" s="432">
        <f>'CWDM and DWDM'!H19</f>
        <v>0</v>
      </c>
      <c r="G175" s="118">
        <f>'CWDM and DWDM'!I19</f>
        <v>0</v>
      </c>
      <c r="H175" s="411">
        <f>'CWDM and DWDM'!J19</f>
        <v>0</v>
      </c>
      <c r="I175" s="406">
        <f>'CWDM and DWDM'!K19</f>
        <v>0</v>
      </c>
      <c r="J175" s="432">
        <f>'CWDM and DWDM'!L19</f>
        <v>0</v>
      </c>
      <c r="K175" s="118">
        <f>'CWDM and DWDM'!M19</f>
        <v>0</v>
      </c>
      <c r="L175" s="411">
        <f>'CWDM and DWDM'!N19</f>
        <v>0</v>
      </c>
      <c r="M175" s="406">
        <f>'CWDM and DWDM'!O19</f>
        <v>0</v>
      </c>
      <c r="N175" s="432">
        <f>'CWDM and DWDM'!P19</f>
        <v>0</v>
      </c>
      <c r="O175" s="118">
        <f>'CWDM and DWDM'!Q19</f>
        <v>0</v>
      </c>
      <c r="P175" s="411">
        <f>'CWDM and DWDM'!R19</f>
        <v>0</v>
      </c>
      <c r="Q175" s="406">
        <f>'CWDM and DWDM'!S19</f>
        <v>0</v>
      </c>
      <c r="R175" s="432">
        <f>'CWDM and DWDM'!T19</f>
        <v>0</v>
      </c>
      <c r="S175" s="412">
        <f>'CWDM and DWDM'!E63/10^6</f>
        <v>1.8560000000000001</v>
      </c>
      <c r="T175" s="407">
        <f>'CWDM and DWDM'!F63/10^6</f>
        <v>0.39</v>
      </c>
      <c r="U175" s="407">
        <f>'CWDM and DWDM'!G63/10^6</f>
        <v>0</v>
      </c>
      <c r="V175" s="429">
        <f>'CWDM and DWDM'!H63/10^6</f>
        <v>0</v>
      </c>
      <c r="W175" s="407">
        <f>'CWDM and DWDM'!I63/10^6</f>
        <v>0</v>
      </c>
      <c r="X175" s="407">
        <f>'CWDM and DWDM'!J63/10^6</f>
        <v>0</v>
      </c>
      <c r="Y175" s="407">
        <f>'CWDM and DWDM'!K63/10^6</f>
        <v>0</v>
      </c>
      <c r="Z175" s="429">
        <f>'CWDM and DWDM'!L63/10^6</f>
        <v>0</v>
      </c>
      <c r="AA175" s="407">
        <f>'CWDM and DWDM'!M63/10^6</f>
        <v>0</v>
      </c>
      <c r="AB175" s="407">
        <f>'CWDM and DWDM'!N63/10^6</f>
        <v>0</v>
      </c>
      <c r="AC175" s="407">
        <f>'CWDM and DWDM'!O63/10^6</f>
        <v>0</v>
      </c>
      <c r="AD175" s="944">
        <f>'CWDM and DWDM'!P63/10^6</f>
        <v>0</v>
      </c>
      <c r="AE175" s="407">
        <f>'CWDM and DWDM'!Q63/10^6</f>
        <v>0</v>
      </c>
      <c r="AF175" s="407">
        <f>'CWDM and DWDM'!R63/10^6</f>
        <v>0</v>
      </c>
      <c r="AG175" s="407">
        <f>'CWDM and DWDM'!S63/10^6</f>
        <v>0</v>
      </c>
      <c r="AH175" s="944">
        <f>'CWDM and DWDM'!T63/10^6</f>
        <v>0</v>
      </c>
      <c r="AI175"/>
      <c r="AJ175"/>
      <c r="AK175"/>
    </row>
    <row r="176" spans="2:37" ht="13.5" customHeight="1">
      <c r="B176" s="579" t="s">
        <v>351</v>
      </c>
      <c r="C176" s="119">
        <f>SUM('CWDM and DWDM'!E20:E23)</f>
        <v>23724</v>
      </c>
      <c r="D176" s="119">
        <f>SUM('CWDM and DWDM'!F20:F23)</f>
        <v>26096</v>
      </c>
      <c r="E176" s="406">
        <f>SUM('CWDM and DWDM'!G20:G23)</f>
        <v>28986</v>
      </c>
      <c r="F176" s="432">
        <f>SUM('CWDM and DWDM'!H20:H23)</f>
        <v>26518</v>
      </c>
      <c r="G176" s="119">
        <f>SUM('CWDM and DWDM'!I20:I23)</f>
        <v>0</v>
      </c>
      <c r="H176" s="119">
        <f>SUM('CWDM and DWDM'!J20:J23)</f>
        <v>0</v>
      </c>
      <c r="I176" s="406">
        <f>SUM('CWDM and DWDM'!K20:K23)</f>
        <v>0</v>
      </c>
      <c r="J176" s="432">
        <f>SUM('CWDM and DWDM'!L20:L23)</f>
        <v>0</v>
      </c>
      <c r="K176" s="119">
        <f>SUM('CWDM and DWDM'!M20:M24)</f>
        <v>0</v>
      </c>
      <c r="L176" s="119">
        <f>SUM('CWDM and DWDM'!N20:N24)</f>
        <v>0</v>
      </c>
      <c r="M176" s="406">
        <f>SUM('CWDM and DWDM'!O20:O24)</f>
        <v>0</v>
      </c>
      <c r="N176" s="432">
        <f>SUM('CWDM and DWDM'!P20:P24)</f>
        <v>0</v>
      </c>
      <c r="O176" s="119">
        <f>SUM('CWDM and DWDM'!Q20:Q24)</f>
        <v>0</v>
      </c>
      <c r="P176" s="119">
        <f>SUM('CWDM and DWDM'!R20:R24)</f>
        <v>0</v>
      </c>
      <c r="Q176" s="406">
        <f>SUM('CWDM and DWDM'!S20:S24)</f>
        <v>0</v>
      </c>
      <c r="R176" s="432">
        <f>SUM('CWDM and DWDM'!T20:T24)</f>
        <v>0</v>
      </c>
      <c r="S176" s="412">
        <f>SUM('CWDM and DWDM'!E64:E68)/10^6</f>
        <v>184.87078</v>
      </c>
      <c r="T176" s="407">
        <f>SUM('CWDM and DWDM'!F64:F68)/10^6</f>
        <v>176.35138000000001</v>
      </c>
      <c r="U176" s="407">
        <f>SUM('CWDM and DWDM'!G64:G68)/10^6</f>
        <v>174.736537</v>
      </c>
      <c r="V176" s="429">
        <f>SUM('CWDM and DWDM'!H64:H68)/10^6</f>
        <v>154.51026200000001</v>
      </c>
      <c r="W176" s="407">
        <f>SUM('CWDM and DWDM'!I64:I68)/10^6</f>
        <v>0</v>
      </c>
      <c r="X176" s="407">
        <f>SUM('CWDM and DWDM'!J64:J68)/10^6</f>
        <v>0</v>
      </c>
      <c r="Y176" s="407">
        <f>SUM('CWDM and DWDM'!K64:K68)/10^6</f>
        <v>0</v>
      </c>
      <c r="Z176" s="429">
        <f>SUM('CWDM and DWDM'!L64:L68)/10^6</f>
        <v>0</v>
      </c>
      <c r="AA176" s="407">
        <f>SUM('CWDM and DWDM'!M64:M68)/10^6</f>
        <v>0</v>
      </c>
      <c r="AB176" s="407">
        <f>SUM('CWDM and DWDM'!N64:N68)/10^6</f>
        <v>0</v>
      </c>
      <c r="AC176" s="407">
        <f>SUM('CWDM and DWDM'!O64:O68)/10^6</f>
        <v>0</v>
      </c>
      <c r="AD176" s="944">
        <f>SUM('CWDM and DWDM'!P64:P68)/10^6</f>
        <v>0</v>
      </c>
      <c r="AE176" s="407">
        <f>SUM('CWDM and DWDM'!Q64:Q68)/10^6</f>
        <v>0</v>
      </c>
      <c r="AF176" s="407">
        <f>SUM('CWDM and DWDM'!R64:R68)/10^6</f>
        <v>0</v>
      </c>
      <c r="AG176" s="407">
        <f>SUM('CWDM and DWDM'!S64:S68)/10^6</f>
        <v>0</v>
      </c>
      <c r="AH176" s="944">
        <f>SUM('CWDM and DWDM'!T64:T68)/10^6</f>
        <v>0</v>
      </c>
      <c r="AI176"/>
      <c r="AJ176"/>
      <c r="AK176"/>
    </row>
    <row r="177" spans="1:37" ht="13.2">
      <c r="A177" s="73"/>
      <c r="B177" s="120" t="s">
        <v>83</v>
      </c>
      <c r="C177" s="433">
        <f t="shared" ref="C177:H177" si="30">SUM(C172:C176)</f>
        <v>246039</v>
      </c>
      <c r="D177" s="413">
        <f t="shared" si="30"/>
        <v>245341</v>
      </c>
      <c r="E177" s="77">
        <f t="shared" si="30"/>
        <v>199843</v>
      </c>
      <c r="F177" s="400">
        <f t="shared" si="30"/>
        <v>196988</v>
      </c>
      <c r="G177" s="433">
        <f t="shared" si="30"/>
        <v>0</v>
      </c>
      <c r="H177" s="413">
        <f t="shared" si="30"/>
        <v>0</v>
      </c>
      <c r="I177" s="77">
        <f t="shared" ref="I177:R177" si="31">SUM(I172:I176)</f>
        <v>0</v>
      </c>
      <c r="J177" s="400">
        <f t="shared" si="31"/>
        <v>0</v>
      </c>
      <c r="K177" s="433">
        <f t="shared" si="31"/>
        <v>0</v>
      </c>
      <c r="L177" s="413">
        <f t="shared" si="31"/>
        <v>0</v>
      </c>
      <c r="M177" s="948">
        <f t="shared" si="31"/>
        <v>0</v>
      </c>
      <c r="N177" s="1124">
        <f t="shared" si="31"/>
        <v>0</v>
      </c>
      <c r="O177" s="433">
        <f t="shared" si="31"/>
        <v>0</v>
      </c>
      <c r="P177" s="413">
        <f t="shared" si="31"/>
        <v>0</v>
      </c>
      <c r="Q177" s="948">
        <f t="shared" si="31"/>
        <v>0</v>
      </c>
      <c r="R177" s="1124">
        <f t="shared" si="31"/>
        <v>0</v>
      </c>
      <c r="S177" s="947">
        <f t="shared" ref="S177:AH177" si="32">SUM(S172:S176)</f>
        <v>269.32493343130699</v>
      </c>
      <c r="T177" s="408">
        <f t="shared" si="32"/>
        <v>255.93507990709929</v>
      </c>
      <c r="U177" s="408">
        <f t="shared" si="32"/>
        <v>242.6219052531458</v>
      </c>
      <c r="V177" s="430">
        <f t="shared" si="32"/>
        <v>217.51136332471455</v>
      </c>
      <c r="W177" s="408">
        <f t="shared" si="32"/>
        <v>0</v>
      </c>
      <c r="X177" s="408">
        <f t="shared" si="32"/>
        <v>0</v>
      </c>
      <c r="Y177" s="408">
        <f t="shared" si="32"/>
        <v>0</v>
      </c>
      <c r="Z177" s="430">
        <f t="shared" si="32"/>
        <v>0</v>
      </c>
      <c r="AA177" s="408">
        <f t="shared" si="32"/>
        <v>0</v>
      </c>
      <c r="AB177" s="408">
        <f t="shared" ref="AB177" si="33">SUM(AB172:AB176)</f>
        <v>0</v>
      </c>
      <c r="AC177" s="408">
        <f t="shared" si="32"/>
        <v>0</v>
      </c>
      <c r="AD177" s="946">
        <f t="shared" si="32"/>
        <v>0</v>
      </c>
      <c r="AE177" s="408">
        <f t="shared" si="32"/>
        <v>0</v>
      </c>
      <c r="AF177" s="408">
        <f t="shared" si="32"/>
        <v>0</v>
      </c>
      <c r="AG177" s="408">
        <f t="shared" si="32"/>
        <v>0</v>
      </c>
      <c r="AH177" s="946">
        <f t="shared" si="32"/>
        <v>0</v>
      </c>
      <c r="AI177"/>
      <c r="AJ177"/>
      <c r="AK177"/>
    </row>
    <row r="178" spans="1:37" ht="13.2">
      <c r="A178" s="73"/>
      <c r="B178" s="96"/>
      <c r="C178" s="121"/>
      <c r="D178" s="414"/>
      <c r="E178" s="121"/>
      <c r="F178" s="414"/>
      <c r="O178" s="688">
        <f>O177-'CWDM and DWDM'!Q26+'CWDM and DWDM'!Q25</f>
        <v>0</v>
      </c>
      <c r="P178" s="688">
        <f>P177-'CWDM and DWDM'!R26+'CWDM and DWDM'!R25</f>
        <v>0</v>
      </c>
      <c r="Q178" s="688">
        <f>Q177-'CWDM and DWDM'!S26+'CWDM and DWDM'!S25</f>
        <v>0</v>
      </c>
      <c r="R178" s="688">
        <f>R177-'CWDM and DWDM'!T26+'CWDM and DWDM'!T25</f>
        <v>0</v>
      </c>
      <c r="S178" s="1568">
        <f>S177-('CWDM and DWDM'!E70-'CWDM and DWDM'!E69)/10^6</f>
        <v>0</v>
      </c>
      <c r="T178" s="1568">
        <f>T177-('CWDM and DWDM'!F70-'CWDM and DWDM'!F69)/10^6</f>
        <v>0</v>
      </c>
      <c r="U178" s="1568">
        <f>U177-('CWDM and DWDM'!G70-'CWDM and DWDM'!G69)/10^6</f>
        <v>0</v>
      </c>
      <c r="V178" s="1568">
        <f>V177-('CWDM and DWDM'!H70-'CWDM and DWDM'!H69)/10^6</f>
        <v>0</v>
      </c>
      <c r="W178" s="1568">
        <f>W177-('CWDM and DWDM'!I70-'CWDM and DWDM'!I69)/10^6</f>
        <v>0</v>
      </c>
      <c r="X178" s="1568">
        <f>X177-('CWDM and DWDM'!J70-'CWDM and DWDM'!J69)/10^6</f>
        <v>0</v>
      </c>
      <c r="Y178" s="1568">
        <f>Y177-('CWDM and DWDM'!K70-'CWDM and DWDM'!K69)/10^6</f>
        <v>0</v>
      </c>
      <c r="Z178" s="1568">
        <f>Z177-('CWDM and DWDM'!L70-'CWDM and DWDM'!L69)/10^6</f>
        <v>0</v>
      </c>
      <c r="AA178" s="1568">
        <f>AA177-('CWDM and DWDM'!M70-'CWDM and DWDM'!M69)/10^6</f>
        <v>0</v>
      </c>
      <c r="AB178" s="1568">
        <f>AB177-('CWDM and DWDM'!N70-'CWDM and DWDM'!N69)/10^6</f>
        <v>0</v>
      </c>
      <c r="AC178" s="1568">
        <f>AC177-('CWDM and DWDM'!O70-'CWDM and DWDM'!O69)/10^6</f>
        <v>0</v>
      </c>
      <c r="AD178" s="1568">
        <f>AD177-('CWDM and DWDM'!P70-'CWDM and DWDM'!P69)/10^6</f>
        <v>0</v>
      </c>
      <c r="AE178" s="1568">
        <f>AE177-('CWDM and DWDM'!Q70-'CWDM and DWDM'!Q69)/10^6</f>
        <v>0</v>
      </c>
      <c r="AF178" s="1568">
        <f>AF177-('CWDM and DWDM'!R70-'CWDM and DWDM'!R69)/10^6</f>
        <v>0</v>
      </c>
      <c r="AG178" s="1568">
        <f>AG177-('CWDM and DWDM'!S70-'CWDM and DWDM'!S69)/10^6</f>
        <v>0</v>
      </c>
      <c r="AH178" s="1568">
        <f>AH177-('CWDM and DWDM'!T70-'CWDM and DWDM'!T69)/10^6</f>
        <v>0</v>
      </c>
      <c r="AI178"/>
      <c r="AJ178"/>
      <c r="AK178"/>
    </row>
    <row r="179" spans="1:37" ht="13.2">
      <c r="A179" s="73"/>
      <c r="B179" s="96"/>
      <c r="C179" s="121"/>
      <c r="D179" s="121"/>
      <c r="E179" s="121"/>
      <c r="F179" s="121"/>
      <c r="AI179"/>
      <c r="AJ179"/>
      <c r="AK179"/>
    </row>
    <row r="180" spans="1:37">
      <c r="A180" s="73"/>
      <c r="B180" s="109" t="s">
        <v>12</v>
      </c>
      <c r="C180" s="122"/>
      <c r="D180" s="122"/>
      <c r="E180" s="122"/>
      <c r="F180" s="122"/>
      <c r="AI180"/>
      <c r="AJ180"/>
      <c r="AK180"/>
    </row>
    <row r="181" spans="1:37" ht="13.2">
      <c r="A181" s="73"/>
      <c r="B181" s="96"/>
      <c r="C181" s="122"/>
      <c r="D181" s="122"/>
      <c r="E181" s="122"/>
      <c r="F181" s="122"/>
      <c r="AI181"/>
      <c r="AJ181"/>
      <c r="AK181"/>
    </row>
    <row r="182" spans="1:37" ht="13.2">
      <c r="A182" s="73"/>
      <c r="B182" s="96"/>
      <c r="C182" s="122"/>
      <c r="D182" s="122"/>
      <c r="E182" s="122"/>
      <c r="F182" s="122"/>
      <c r="AI182"/>
      <c r="AJ182"/>
      <c r="AK182"/>
    </row>
    <row r="183" spans="1:37" ht="13.2">
      <c r="A183" s="73"/>
      <c r="B183" s="96"/>
      <c r="C183" s="122"/>
      <c r="D183" s="122"/>
      <c r="E183" s="122"/>
      <c r="F183" s="122"/>
      <c r="AI183"/>
      <c r="AJ183"/>
      <c r="AK183"/>
    </row>
    <row r="184" spans="1:37" ht="13.2">
      <c r="A184" s="73"/>
      <c r="B184" s="96"/>
      <c r="C184" s="122"/>
      <c r="D184" s="122"/>
      <c r="E184" s="122"/>
      <c r="F184" s="122"/>
      <c r="AI184"/>
      <c r="AJ184"/>
      <c r="AK184"/>
    </row>
    <row r="185" spans="1:37" ht="13.2">
      <c r="A185" s="73"/>
      <c r="B185" s="96"/>
      <c r="C185" s="122"/>
      <c r="D185" s="122"/>
      <c r="E185" s="122"/>
      <c r="F185" s="122"/>
      <c r="AI185"/>
      <c r="AJ185"/>
      <c r="AK185"/>
    </row>
    <row r="186" spans="1:37" ht="13.2">
      <c r="A186" s="73"/>
      <c r="B186" s="96"/>
      <c r="C186" s="122"/>
      <c r="D186" s="122"/>
      <c r="E186" s="122"/>
      <c r="F186" s="122"/>
      <c r="AI186"/>
      <c r="AJ186"/>
      <c r="AK186"/>
    </row>
    <row r="187" spans="1:37" ht="13.2">
      <c r="A187" s="73"/>
      <c r="B187" s="96"/>
      <c r="C187" s="122"/>
      <c r="D187" s="122"/>
      <c r="E187" s="122"/>
      <c r="F187" s="122"/>
      <c r="AI187"/>
      <c r="AJ187"/>
      <c r="AK187"/>
    </row>
    <row r="188" spans="1:37" ht="13.2">
      <c r="A188" s="73"/>
      <c r="B188" s="96"/>
      <c r="C188" s="122"/>
      <c r="D188" s="122"/>
      <c r="E188" s="122"/>
      <c r="F188" s="122"/>
      <c r="AI188"/>
      <c r="AJ188"/>
      <c r="AK188"/>
    </row>
    <row r="189" spans="1:37" ht="13.2">
      <c r="A189" s="73"/>
      <c r="B189" s="96"/>
      <c r="C189" s="122"/>
      <c r="D189" s="122"/>
      <c r="E189" s="122"/>
      <c r="F189" s="122"/>
      <c r="AI189"/>
      <c r="AJ189"/>
      <c r="AK189"/>
    </row>
    <row r="190" spans="1:37" ht="13.2">
      <c r="A190" s="73"/>
      <c r="B190" s="96"/>
      <c r="C190" s="122"/>
      <c r="D190" s="122"/>
      <c r="E190" s="122"/>
      <c r="F190" s="122"/>
      <c r="AI190"/>
      <c r="AJ190"/>
      <c r="AK190"/>
    </row>
    <row r="191" spans="1:37" ht="13.2">
      <c r="A191" s="73"/>
      <c r="B191" s="96"/>
      <c r="C191" s="122"/>
      <c r="D191" s="122"/>
      <c r="E191" s="122"/>
      <c r="F191" s="122"/>
      <c r="AI191"/>
      <c r="AJ191"/>
      <c r="AK191"/>
    </row>
    <row r="192" spans="1:37" ht="13.2">
      <c r="A192" s="73"/>
      <c r="B192" s="96"/>
      <c r="C192" s="122"/>
      <c r="D192" s="122"/>
      <c r="E192" s="122"/>
      <c r="F192" s="122"/>
      <c r="AI192"/>
      <c r="AJ192"/>
      <c r="AK192"/>
    </row>
    <row r="193" spans="1:37" ht="13.2">
      <c r="A193" s="73"/>
      <c r="B193" s="96"/>
      <c r="C193" s="122"/>
      <c r="D193" s="122"/>
      <c r="E193" s="122"/>
      <c r="F193" s="122"/>
      <c r="AI193"/>
      <c r="AJ193"/>
      <c r="AK193"/>
    </row>
    <row r="194" spans="1:37" ht="13.2">
      <c r="A194" s="73"/>
      <c r="B194" s="96"/>
      <c r="C194" s="122"/>
      <c r="D194" s="122"/>
      <c r="E194" s="122"/>
      <c r="F194" s="122"/>
      <c r="AI194"/>
      <c r="AJ194"/>
      <c r="AK194"/>
    </row>
    <row r="195" spans="1:37" ht="13.2">
      <c r="A195" s="73"/>
      <c r="B195" s="96"/>
      <c r="C195" s="122"/>
      <c r="D195" s="122"/>
      <c r="E195" s="122"/>
      <c r="F195" s="122"/>
      <c r="AI195"/>
      <c r="AJ195"/>
      <c r="AK195"/>
    </row>
    <row r="196" spans="1:37" ht="13.2">
      <c r="A196" s="73"/>
      <c r="B196" s="96"/>
      <c r="C196" s="122"/>
      <c r="D196" s="122"/>
      <c r="E196" s="122"/>
      <c r="F196" s="122"/>
      <c r="AI196"/>
      <c r="AJ196"/>
      <c r="AK196"/>
    </row>
    <row r="197" spans="1:37" ht="13.2">
      <c r="A197" s="73"/>
      <c r="B197" s="96"/>
      <c r="C197" s="122"/>
      <c r="D197" s="122"/>
      <c r="E197" s="122"/>
      <c r="F197" s="122"/>
      <c r="AI197"/>
      <c r="AJ197"/>
      <c r="AK197"/>
    </row>
    <row r="198" spans="1:37" ht="13.2">
      <c r="A198" s="73"/>
      <c r="B198" s="96"/>
      <c r="C198" s="122"/>
      <c r="D198" s="122"/>
      <c r="E198" s="122"/>
      <c r="F198" s="122"/>
      <c r="AI198"/>
      <c r="AJ198"/>
      <c r="AK198"/>
    </row>
    <row r="199" spans="1:37" ht="13.2">
      <c r="A199" s="73"/>
      <c r="B199" s="96"/>
      <c r="C199" s="122"/>
      <c r="D199" s="122"/>
      <c r="E199" s="122"/>
      <c r="F199" s="122"/>
      <c r="AI199"/>
      <c r="AJ199"/>
      <c r="AK199"/>
    </row>
    <row r="200" spans="1:37" ht="13.2">
      <c r="A200" s="73"/>
      <c r="B200" s="96"/>
      <c r="C200" s="122"/>
      <c r="D200" s="122"/>
      <c r="E200" s="122"/>
      <c r="F200" s="122"/>
      <c r="AI200"/>
      <c r="AJ200"/>
      <c r="AK200"/>
    </row>
    <row r="201" spans="1:37" ht="13.2">
      <c r="A201" s="73"/>
      <c r="B201" s="96"/>
      <c r="C201" s="122"/>
      <c r="D201" s="122"/>
      <c r="E201" s="122"/>
      <c r="F201" s="122"/>
      <c r="AI201"/>
      <c r="AJ201"/>
      <c r="AK201"/>
    </row>
    <row r="202" spans="1:37" ht="13.2">
      <c r="A202" s="73"/>
      <c r="B202" s="96"/>
      <c r="C202" s="122"/>
      <c r="D202" s="122"/>
      <c r="E202" s="122"/>
      <c r="F202" s="122"/>
      <c r="AI202"/>
      <c r="AJ202"/>
      <c r="AK202"/>
    </row>
    <row r="203" spans="1:37" ht="13.2">
      <c r="A203" s="73"/>
      <c r="B203" s="96"/>
      <c r="C203" s="122"/>
      <c r="D203" s="122"/>
      <c r="E203" s="122"/>
      <c r="F203" s="122"/>
      <c r="AI203"/>
      <c r="AJ203"/>
      <c r="AK203"/>
    </row>
    <row r="204" spans="1:37" ht="15" thickBot="1">
      <c r="A204" s="73"/>
      <c r="B204" s="689" t="s">
        <v>130</v>
      </c>
      <c r="C204" s="87"/>
      <c r="D204" s="87"/>
      <c r="E204" s="87"/>
      <c r="F204" s="87"/>
      <c r="Q204" s="28"/>
      <c r="R204" s="5"/>
      <c r="S204" s="689" t="str">
        <f>B204</f>
        <v>FTTx Transceivers</v>
      </c>
      <c r="AG204" s="28"/>
      <c r="AH204" s="5"/>
      <c r="AI204"/>
      <c r="AJ204"/>
      <c r="AK204"/>
    </row>
    <row r="205" spans="1:37" s="38" customFormat="1" ht="13.8" thickBot="1">
      <c r="A205" s="123"/>
      <c r="B205" s="1701" t="s">
        <v>330</v>
      </c>
      <c r="C205" s="547"/>
      <c r="D205" s="547"/>
      <c r="E205" s="547"/>
      <c r="F205" s="547"/>
      <c r="G205" s="538" t="s">
        <v>125</v>
      </c>
      <c r="H205" s="547"/>
      <c r="I205" s="547"/>
      <c r="J205" s="547"/>
      <c r="K205" s="547"/>
      <c r="L205" s="547"/>
      <c r="M205" s="547"/>
      <c r="N205" s="547"/>
      <c r="O205" s="547"/>
      <c r="P205" s="547"/>
      <c r="Q205" s="1698" t="s">
        <v>359</v>
      </c>
      <c r="R205" s="1699"/>
      <c r="S205" s="537"/>
      <c r="T205" s="547"/>
      <c r="U205" s="547"/>
      <c r="V205" s="547"/>
      <c r="W205" s="547" t="s">
        <v>270</v>
      </c>
      <c r="X205" s="547"/>
      <c r="Y205" s="547"/>
      <c r="Z205" s="547"/>
      <c r="AA205" s="547"/>
      <c r="AB205" s="547"/>
      <c r="AC205" s="547"/>
      <c r="AD205" s="547"/>
      <c r="AE205" s="547"/>
      <c r="AF205" s="547"/>
      <c r="AG205" s="1698" t="s">
        <v>359</v>
      </c>
      <c r="AH205" s="1699"/>
      <c r="AI205"/>
      <c r="AJ205"/>
      <c r="AK205"/>
    </row>
    <row r="206" spans="1:37" s="38" customFormat="1" ht="13.8" thickBot="1">
      <c r="A206" s="73"/>
      <c r="B206" s="1702"/>
      <c r="C206" s="378" t="str">
        <f t="shared" ref="C206:I206" si="34">C68</f>
        <v>1Q 17</v>
      </c>
      <c r="D206" s="315" t="str">
        <f t="shared" si="34"/>
        <v>2Q 17</v>
      </c>
      <c r="E206" s="315" t="str">
        <f t="shared" si="34"/>
        <v>3Q 17</v>
      </c>
      <c r="F206" s="379" t="str">
        <f t="shared" si="34"/>
        <v>4Q 17</v>
      </c>
      <c r="G206" s="378" t="str">
        <f t="shared" si="34"/>
        <v>1Q 18</v>
      </c>
      <c r="H206" s="315" t="str">
        <f t="shared" si="34"/>
        <v>2Q 18</v>
      </c>
      <c r="I206" s="315" t="str">
        <f t="shared" si="34"/>
        <v>3Q 18</v>
      </c>
      <c r="J206" s="379" t="str">
        <f>J$68</f>
        <v>4Q 18</v>
      </c>
      <c r="K206" s="378" t="str">
        <f t="shared" ref="K206:AB206" si="35">K$68</f>
        <v>1Q 19</v>
      </c>
      <c r="L206" s="315" t="str">
        <f t="shared" si="35"/>
        <v>2Q 19</v>
      </c>
      <c r="M206" s="315" t="s">
        <v>75</v>
      </c>
      <c r="N206" s="379" t="s">
        <v>76</v>
      </c>
      <c r="O206" s="378" t="s">
        <v>77</v>
      </c>
      <c r="P206" s="315" t="s">
        <v>78</v>
      </c>
      <c r="Q206" s="668" t="s">
        <v>442</v>
      </c>
      <c r="R206" s="668" t="s">
        <v>443</v>
      </c>
      <c r="S206" s="378" t="str">
        <f t="shared" si="35"/>
        <v>1Q 17</v>
      </c>
      <c r="T206" s="315" t="str">
        <f t="shared" si="35"/>
        <v>2Q 17</v>
      </c>
      <c r="U206" s="315" t="str">
        <f t="shared" si="35"/>
        <v>3Q 17</v>
      </c>
      <c r="V206" s="379" t="str">
        <f t="shared" si="35"/>
        <v>4Q 17</v>
      </c>
      <c r="W206" s="378" t="str">
        <f t="shared" si="35"/>
        <v>1Q 18</v>
      </c>
      <c r="X206" s="315" t="str">
        <f t="shared" si="35"/>
        <v>2Q 18</v>
      </c>
      <c r="Y206" s="315" t="str">
        <f t="shared" si="35"/>
        <v>3Q 18</v>
      </c>
      <c r="Z206" s="379" t="str">
        <f t="shared" si="35"/>
        <v>4Q 18</v>
      </c>
      <c r="AA206" s="378" t="str">
        <f t="shared" si="35"/>
        <v>1Q 19</v>
      </c>
      <c r="AB206" s="315" t="str">
        <f t="shared" si="35"/>
        <v>2Q 19</v>
      </c>
      <c r="AC206" s="315" t="s">
        <v>75</v>
      </c>
      <c r="AD206" s="379" t="s">
        <v>76</v>
      </c>
      <c r="AE206" s="378" t="s">
        <v>77</v>
      </c>
      <c r="AF206" s="315" t="s">
        <v>78</v>
      </c>
      <c r="AG206" s="1391" t="s">
        <v>442</v>
      </c>
      <c r="AH206" s="1392" t="s">
        <v>443</v>
      </c>
      <c r="AI206"/>
      <c r="AJ206"/>
      <c r="AK206"/>
    </row>
    <row r="207" spans="1:37" ht="13.2">
      <c r="A207" s="123"/>
      <c r="B207" s="113" t="s">
        <v>131</v>
      </c>
      <c r="C207" s="124">
        <f>FTTX!E10+FTTX!E12</f>
        <v>2021233</v>
      </c>
      <c r="D207" s="420">
        <f>FTTX!F10+FTTX!F12</f>
        <v>1985809</v>
      </c>
      <c r="E207" s="406">
        <f>FTTX!G10+FTTX!G12</f>
        <v>1575257.9</v>
      </c>
      <c r="F207" s="434">
        <f>FTTX!H10+FTTX!H12</f>
        <v>1475782.1099999999</v>
      </c>
      <c r="G207" s="124">
        <f>FTTX!I10+FTTX!I12</f>
        <v>0</v>
      </c>
      <c r="H207" s="420">
        <f>FTTX!J10+FTTX!J12</f>
        <v>0</v>
      </c>
      <c r="I207" s="623">
        <f>FTTX!K10+FTTX!K12</f>
        <v>0</v>
      </c>
      <c r="J207" s="626">
        <f>FTTX!L10+FTTX!L12</f>
        <v>0</v>
      </c>
      <c r="K207" s="124">
        <f>FTTX!M10+FTTX!M12</f>
        <v>0</v>
      </c>
      <c r="L207" s="420">
        <f>FTTX!N10+FTTX!N12</f>
        <v>0</v>
      </c>
      <c r="M207" s="623">
        <f>FTTX!O10+FTTX!O12</f>
        <v>0</v>
      </c>
      <c r="N207" s="626">
        <f>FTTX!P10+FTTX!P12</f>
        <v>0</v>
      </c>
      <c r="O207" s="124">
        <f>FTTX!Q10+FTTX!Q12</f>
        <v>0</v>
      </c>
      <c r="P207" s="420">
        <f>FTTX!R10+FTTX!R12</f>
        <v>0</v>
      </c>
      <c r="Q207" s="623">
        <f>FTTX!S10+FTTX!S12</f>
        <v>0</v>
      </c>
      <c r="R207" s="626">
        <f>FTTX!T10+FTTX!T12</f>
        <v>0</v>
      </c>
      <c r="S207" s="1125">
        <f>(FTTX!E50+FTTX!E52)/10^6</f>
        <v>42.358738866214217</v>
      </c>
      <c r="T207" s="557">
        <f>(FTTX!F50+FTTX!F52)/10^6</f>
        <v>40.05249577750309</v>
      </c>
      <c r="U207" s="558">
        <f>(FTTX!G50+FTTX!G52)/10^6</f>
        <v>23.797203172784918</v>
      </c>
      <c r="V207" s="559">
        <f>(FTTX!H50+FTTX!H52)/10^6</f>
        <v>22.386996712731104</v>
      </c>
      <c r="W207" s="556">
        <f>(FTTX!I50+FTTX!I52)/10^6</f>
        <v>0</v>
      </c>
      <c r="X207" s="557">
        <f>(FTTX!J50+FTTX!J52)/10^6</f>
        <v>0</v>
      </c>
      <c r="Y207" s="558">
        <f>(FTTX!K50+FTTX!K52)/10^6</f>
        <v>0</v>
      </c>
      <c r="Z207" s="559">
        <f>(FTTX!L50+FTTX!L52)/10^6</f>
        <v>0</v>
      </c>
      <c r="AA207" s="556">
        <f>(FTTX!M50+FTTX!M52)/10^6</f>
        <v>0</v>
      </c>
      <c r="AB207" s="557">
        <f>(FTTX!N50+FTTX!N52)/10^6</f>
        <v>0</v>
      </c>
      <c r="AC207" s="558">
        <f>(FTTX!O50+FTTX!O52)/10^6</f>
        <v>0</v>
      </c>
      <c r="AD207" s="559">
        <f>(FTTX!P50+FTTX!P52)/10^6</f>
        <v>0</v>
      </c>
      <c r="AE207" s="556">
        <f>(FTTX!Q50+FTTX!Q52)/10^6</f>
        <v>0</v>
      </c>
      <c r="AF207" s="557">
        <f>(FTTX!R50+FTTX!R52)/10^6</f>
        <v>0</v>
      </c>
      <c r="AG207" s="558">
        <f>(FTTX!S50+FTTX!S52)/10^6</f>
        <v>0</v>
      </c>
      <c r="AH207" s="559">
        <f>(FTTX!T50+FTTX!T52)/10^6</f>
        <v>0</v>
      </c>
      <c r="AI207"/>
      <c r="AJ207"/>
      <c r="AK207"/>
    </row>
    <row r="208" spans="1:37" ht="13.2">
      <c r="A208" s="123"/>
      <c r="B208" s="113" t="s">
        <v>132</v>
      </c>
      <c r="C208" s="124">
        <f>FTTX!E11+FTTX!E13</f>
        <v>398388</v>
      </c>
      <c r="D208" s="420">
        <f>FTTX!F11+FTTX!F13</f>
        <v>419798</v>
      </c>
      <c r="E208" s="406">
        <f>FTTX!G11+FTTX!G13</f>
        <v>232995</v>
      </c>
      <c r="F208" s="434">
        <f>FTTX!H11+FTTX!H13</f>
        <v>246250</v>
      </c>
      <c r="G208" s="124">
        <f>FTTX!I11+FTTX!I13</f>
        <v>0</v>
      </c>
      <c r="H208" s="420">
        <f>FTTX!J11+FTTX!J13</f>
        <v>0</v>
      </c>
      <c r="I208" s="406">
        <f>FTTX!K11+FTTX!K13</f>
        <v>0</v>
      </c>
      <c r="J208" s="434">
        <f>FTTX!L11+FTTX!L13</f>
        <v>0</v>
      </c>
      <c r="K208" s="124">
        <f>FTTX!M11+FTTX!M13</f>
        <v>0</v>
      </c>
      <c r="L208" s="420">
        <f>FTTX!N11+FTTX!N13</f>
        <v>0</v>
      </c>
      <c r="M208" s="406">
        <f>FTTX!O11+FTTX!O13</f>
        <v>0</v>
      </c>
      <c r="N208" s="434">
        <f>FTTX!P11+FTTX!P13</f>
        <v>0</v>
      </c>
      <c r="O208" s="124">
        <f>FTTX!Q11+FTTX!Q13</f>
        <v>0</v>
      </c>
      <c r="P208" s="420">
        <f>FTTX!R11+FTTX!R13</f>
        <v>0</v>
      </c>
      <c r="Q208" s="406">
        <f>FTTX!S11+FTTX!S13</f>
        <v>0</v>
      </c>
      <c r="R208" s="434">
        <f>FTTX!T11+FTTX!T13</f>
        <v>0</v>
      </c>
      <c r="S208" s="1126">
        <f>(FTTX!E51+FTTX!E53)/10^6</f>
        <v>4.3251624550898207</v>
      </c>
      <c r="T208" s="561">
        <f>(FTTX!F51+FTTX!F53)/10^6</f>
        <v>4.1171153772455078</v>
      </c>
      <c r="U208" s="562">
        <f>(FTTX!G51+FTTX!G53)/10^6</f>
        <v>2.2933569999999999</v>
      </c>
      <c r="V208" s="563">
        <f>(FTTX!H51+FTTX!H53)/10^6</f>
        <v>2.262705</v>
      </c>
      <c r="W208" s="560">
        <f>(FTTX!I51+FTTX!I53)/10^6</f>
        <v>0</v>
      </c>
      <c r="X208" s="561">
        <f>(FTTX!J51+FTTX!J53)/10^6</f>
        <v>0</v>
      </c>
      <c r="Y208" s="562">
        <f>(FTTX!K51+FTTX!K53)/10^6</f>
        <v>0</v>
      </c>
      <c r="Z208" s="563">
        <f>(FTTX!L51+FTTX!L53)/10^6</f>
        <v>0</v>
      </c>
      <c r="AA208" s="560">
        <f>(FTTX!M51+FTTX!M53)/10^6</f>
        <v>0</v>
      </c>
      <c r="AB208" s="561">
        <f>(FTTX!N51+FTTX!N53)/10^6</f>
        <v>0</v>
      </c>
      <c r="AC208" s="562">
        <f>(FTTX!O51+FTTX!O53)/10^6</f>
        <v>0</v>
      </c>
      <c r="AD208" s="563">
        <f>(FTTX!P51+FTTX!P53)/10^6</f>
        <v>0</v>
      </c>
      <c r="AE208" s="560">
        <f>(FTTX!Q51+FTTX!Q53)/10^6</f>
        <v>0</v>
      </c>
      <c r="AF208" s="561">
        <f>(FTTX!R51+FTTX!R53)/10^6</f>
        <v>0</v>
      </c>
      <c r="AG208" s="562">
        <f>(FTTX!S51+FTTX!S53)/10^6</f>
        <v>0</v>
      </c>
      <c r="AH208" s="563">
        <f>(FTTX!T51+FTTX!T53)/10^6</f>
        <v>0</v>
      </c>
      <c r="AI208"/>
      <c r="AJ208"/>
      <c r="AK208"/>
    </row>
    <row r="209" spans="1:37" ht="13.2">
      <c r="A209" s="123"/>
      <c r="B209" s="113" t="s">
        <v>383</v>
      </c>
      <c r="C209" s="124">
        <f>FTTX!E9</f>
        <v>4209281</v>
      </c>
      <c r="D209" s="420">
        <f>FTTX!F9</f>
        <v>4309273</v>
      </c>
      <c r="E209" s="406">
        <f>FTTX!G9</f>
        <v>4268857</v>
      </c>
      <c r="F209" s="434">
        <f>FTTX!H9</f>
        <v>4287498</v>
      </c>
      <c r="G209" s="124">
        <f>FTTX!I9</f>
        <v>0</v>
      </c>
      <c r="H209" s="420">
        <f>FTTX!J9</f>
        <v>0</v>
      </c>
      <c r="I209" s="406">
        <f>FTTX!K9</f>
        <v>0</v>
      </c>
      <c r="J209" s="434">
        <f>FTTX!L9</f>
        <v>0</v>
      </c>
      <c r="K209" s="124">
        <f>FTTX!M9</f>
        <v>0</v>
      </c>
      <c r="L209" s="420">
        <f>FTTX!N9</f>
        <v>0</v>
      </c>
      <c r="M209" s="406">
        <f>FTTX!O9</f>
        <v>0</v>
      </c>
      <c r="N209" s="434">
        <f>FTTX!P9</f>
        <v>0</v>
      </c>
      <c r="O209" s="124">
        <f>FTTX!Q9</f>
        <v>0</v>
      </c>
      <c r="P209" s="420">
        <f>FTTX!R9+FTTX!R15</f>
        <v>0</v>
      </c>
      <c r="Q209" s="406">
        <f>FTTX!S9+FTTX!S15</f>
        <v>0</v>
      </c>
      <c r="R209" s="434">
        <f>FTTX!T9+FTTX!T15</f>
        <v>0</v>
      </c>
      <c r="S209" s="1126">
        <f>FTTX!E49/10^6</f>
        <v>41.710343829459205</v>
      </c>
      <c r="T209" s="561">
        <f>FTTX!F49/10^6</f>
        <v>37.707258920689007</v>
      </c>
      <c r="U209" s="562">
        <f>FTTX!G49/10^6</f>
        <v>27.961599199999998</v>
      </c>
      <c r="V209" s="563">
        <f>FTTX!H49/10^6</f>
        <v>28.627988800000001</v>
      </c>
      <c r="W209" s="560">
        <f>FTTX!I49/10^6</f>
        <v>0</v>
      </c>
      <c r="X209" s="561">
        <f>FTTX!J49/10^6</f>
        <v>0</v>
      </c>
      <c r="Y209" s="562">
        <f>FTTX!K49/10^6</f>
        <v>0</v>
      </c>
      <c r="Z209" s="563">
        <f>FTTX!L49/10^6</f>
        <v>0</v>
      </c>
      <c r="AA209" s="560">
        <f>FTTX!M49/10^6</f>
        <v>0</v>
      </c>
      <c r="AB209" s="561">
        <f>FTTX!N49/10^6</f>
        <v>0</v>
      </c>
      <c r="AC209" s="562">
        <f>FTTX!O49/10^6</f>
        <v>0</v>
      </c>
      <c r="AD209" s="563">
        <f>FTTX!P49/10^6</f>
        <v>0</v>
      </c>
      <c r="AE209" s="560">
        <f>(FTTX!Q49+FTTX!Q55)/10^6</f>
        <v>0</v>
      </c>
      <c r="AF209" s="561">
        <f>(FTTX!R49+FTTX!R55)/10^6</f>
        <v>0</v>
      </c>
      <c r="AG209" s="562">
        <f>(FTTX!S49+FTTX!S55)/10^6</f>
        <v>0</v>
      </c>
      <c r="AH209" s="563">
        <f>(FTTX!T49+FTTX!T55)/10^6</f>
        <v>0</v>
      </c>
      <c r="AI209"/>
      <c r="AJ209"/>
      <c r="AK209"/>
    </row>
    <row r="210" spans="1:37" ht="13.2">
      <c r="A210" s="123"/>
      <c r="B210" s="113" t="s">
        <v>441</v>
      </c>
      <c r="C210" s="124">
        <f>FTTX!E14+FTTX!E17</f>
        <v>178232</v>
      </c>
      <c r="D210" s="420">
        <f>FTTX!F14+FTTX!F17</f>
        <v>210416</v>
      </c>
      <c r="E210" s="406">
        <f>FTTX!G14+FTTX!G17</f>
        <v>266949</v>
      </c>
      <c r="F210" s="434">
        <f>FTTX!H14+FTTX!H17</f>
        <v>324868</v>
      </c>
      <c r="G210" s="124">
        <f>FTTX!I14+FTTX!I17</f>
        <v>0</v>
      </c>
      <c r="H210" s="420">
        <f>FTTX!J14+FTTX!J17</f>
        <v>0</v>
      </c>
      <c r="I210" s="406">
        <f>FTTX!K14+FTTX!K17</f>
        <v>0</v>
      </c>
      <c r="J210" s="434">
        <f>FTTX!L14+FTTX!L17</f>
        <v>0</v>
      </c>
      <c r="K210" s="124">
        <f>FTTX!M14+FTTX!M17</f>
        <v>0</v>
      </c>
      <c r="L210" s="420">
        <f>FTTX!N14+FTTX!N17</f>
        <v>0</v>
      </c>
      <c r="M210" s="406">
        <f>FTTX!O14+FTTX!O17</f>
        <v>0</v>
      </c>
      <c r="N210" s="434">
        <f>FTTX!P14+FTTX!P17</f>
        <v>0</v>
      </c>
      <c r="O210" s="124">
        <f>FTTX!Q14+FTTX!Q17</f>
        <v>0</v>
      </c>
      <c r="P210" s="420">
        <f>FTTX!R14+FTTX!R17+FTTX!R16</f>
        <v>0</v>
      </c>
      <c r="Q210" s="406">
        <f>FTTX!S14+FTTX!S17+FTTX!S16</f>
        <v>0</v>
      </c>
      <c r="R210" s="434">
        <f>FTTX!T14+FTTX!T17+FTTX!T16</f>
        <v>0</v>
      </c>
      <c r="S210" s="1126">
        <f>(FTTX!E54+FTTX!E57)/1000000</f>
        <v>49.133252173356389</v>
      </c>
      <c r="T210" s="561">
        <f>(FTTX!F54+FTTX!F57)/1000000</f>
        <v>47.183203027214283</v>
      </c>
      <c r="U210" s="562">
        <f>(FTTX!G54+FTTX!G57)/1000000</f>
        <v>45.997064740121814</v>
      </c>
      <c r="V210" s="563">
        <f>(FTTX!H54+FTTX!H57)/1000000</f>
        <v>53.393212550242957</v>
      </c>
      <c r="W210" s="560">
        <f>(FTTX!I54+FTTX!I57)/1000000</f>
        <v>0</v>
      </c>
      <c r="X210" s="561">
        <f>(FTTX!J54+FTTX!J57)/1000000</f>
        <v>0</v>
      </c>
      <c r="Y210" s="562">
        <f>(FTTX!K54+FTTX!K57)/1000000</f>
        <v>0</v>
      </c>
      <c r="Z210" s="563">
        <f>(FTTX!L54+FTTX!L57)/1000000</f>
        <v>0</v>
      </c>
      <c r="AA210" s="560">
        <f>(FTTX!M54+FTTX!M57)/1000000</f>
        <v>0</v>
      </c>
      <c r="AB210" s="561">
        <f>(FTTX!N54+FTTX!N57)/1000000</f>
        <v>0</v>
      </c>
      <c r="AC210" s="562">
        <f>(FTTX!O54+FTTX!O57)/1000000</f>
        <v>0</v>
      </c>
      <c r="AD210" s="563">
        <f>(FTTX!P54+FTTX!P57)/1000000</f>
        <v>0</v>
      </c>
      <c r="AE210" s="560">
        <f>(FTTX!Q54+FTTX!Q57+FTTX!Q56)/1000000</f>
        <v>0</v>
      </c>
      <c r="AF210" s="561">
        <f>(FTTX!R54+FTTX!R57+FTTX!R56)/1000000</f>
        <v>0</v>
      </c>
      <c r="AG210" s="562">
        <f>(FTTX!S54+FTTX!S57+FTTX!S56)/1000000</f>
        <v>0</v>
      </c>
      <c r="AH210" s="563">
        <f>(FTTX!T54+FTTX!T57+FTTX!T56)/1000000</f>
        <v>0</v>
      </c>
      <c r="AI210"/>
      <c r="AJ210"/>
      <c r="AK210"/>
    </row>
    <row r="211" spans="1:37" ht="13.2">
      <c r="A211" s="123"/>
      <c r="B211" s="113" t="s">
        <v>431</v>
      </c>
      <c r="C211" s="124"/>
      <c r="D211" s="420"/>
      <c r="E211" s="406"/>
      <c r="F211" s="434"/>
      <c r="G211" s="124"/>
      <c r="H211" s="420"/>
      <c r="I211" s="406"/>
      <c r="J211" s="434"/>
      <c r="K211" s="124"/>
      <c r="L211" s="420"/>
      <c r="M211" s="406"/>
      <c r="N211" s="434"/>
      <c r="O211" s="124">
        <f>FTTX!Q18+FTTX!Q19</f>
        <v>0</v>
      </c>
      <c r="P211" s="420">
        <f>FTTX!R18+FTTX!R19</f>
        <v>0</v>
      </c>
      <c r="Q211" s="406">
        <f>FTTX!S18+FTTX!S19</f>
        <v>0</v>
      </c>
      <c r="R211" s="434">
        <f>FTTX!T18+FTTX!T19</f>
        <v>0</v>
      </c>
      <c r="S211" s="1127"/>
      <c r="T211" s="565"/>
      <c r="U211" s="566"/>
      <c r="V211" s="567"/>
      <c r="W211" s="564"/>
      <c r="X211" s="565"/>
      <c r="Y211" s="566"/>
      <c r="Z211" s="567"/>
      <c r="AA211" s="564"/>
      <c r="AB211" s="565"/>
      <c r="AC211" s="566"/>
      <c r="AD211" s="567"/>
      <c r="AE211" s="564">
        <f>(FTTX!Q58+FTTX!Q59)/10^6</f>
        <v>0</v>
      </c>
      <c r="AF211" s="565">
        <f>(FTTX!R58+FTTX!R59)/10^6</f>
        <v>0</v>
      </c>
      <c r="AG211" s="566">
        <f>(FTTX!S58+FTTX!S59)/10^6</f>
        <v>0</v>
      </c>
      <c r="AH211" s="567">
        <f>(FTTX!T58+FTTX!T59)/10^6</f>
        <v>0</v>
      </c>
      <c r="AI211"/>
      <c r="AJ211"/>
      <c r="AK211"/>
    </row>
    <row r="212" spans="1:37" s="38" customFormat="1" ht="13.2">
      <c r="A212" s="73"/>
      <c r="B212" s="104" t="s">
        <v>83</v>
      </c>
      <c r="C212" s="125">
        <f t="shared" ref="C212:J212" si="36">SUM(C207:C210)</f>
        <v>6807134</v>
      </c>
      <c r="D212" s="421">
        <f t="shared" si="36"/>
        <v>6925296</v>
      </c>
      <c r="E212" s="77">
        <f t="shared" si="36"/>
        <v>6344058.9000000004</v>
      </c>
      <c r="F212" s="435">
        <f t="shared" si="36"/>
        <v>6334398.1099999994</v>
      </c>
      <c r="G212" s="125">
        <f t="shared" si="36"/>
        <v>0</v>
      </c>
      <c r="H212" s="421">
        <f t="shared" si="36"/>
        <v>0</v>
      </c>
      <c r="I212" s="77">
        <f t="shared" si="36"/>
        <v>0</v>
      </c>
      <c r="J212" s="435">
        <f t="shared" si="36"/>
        <v>0</v>
      </c>
      <c r="K212" s="125">
        <f>SUM(K207:K210)</f>
        <v>0</v>
      </c>
      <c r="L212" s="421">
        <f>SUM(L207:L210)</f>
        <v>0</v>
      </c>
      <c r="M212" s="77">
        <f>SUM(M207:M210)</f>
        <v>0</v>
      </c>
      <c r="N212" s="435">
        <f>SUM(N207:N210)</f>
        <v>0</v>
      </c>
      <c r="O212" s="125">
        <f>SUM(O207:O211)</f>
        <v>0</v>
      </c>
      <c r="P212" s="421">
        <f>SUM(P207:P211)</f>
        <v>0</v>
      </c>
      <c r="Q212" s="77">
        <f>SUM(Q207:Q211)</f>
        <v>0</v>
      </c>
      <c r="R212" s="435">
        <f>SUM(R207:R211)</f>
        <v>0</v>
      </c>
      <c r="S212" s="1128">
        <f t="shared" ref="S212:AD212" si="37">SUM(S207:S210)</f>
        <v>137.52749732411962</v>
      </c>
      <c r="T212" s="405">
        <f t="shared" si="37"/>
        <v>129.0600731026519</v>
      </c>
      <c r="U212" s="405">
        <f t="shared" si="37"/>
        <v>100.04922411290673</v>
      </c>
      <c r="V212" s="436">
        <f t="shared" si="37"/>
        <v>106.67090306297406</v>
      </c>
      <c r="W212" s="405">
        <f t="shared" si="37"/>
        <v>0</v>
      </c>
      <c r="X212" s="405">
        <f t="shared" si="37"/>
        <v>0</v>
      </c>
      <c r="Y212" s="405">
        <f t="shared" si="37"/>
        <v>0</v>
      </c>
      <c r="Z212" s="436">
        <f t="shared" si="37"/>
        <v>0</v>
      </c>
      <c r="AA212" s="405">
        <f t="shared" si="37"/>
        <v>0</v>
      </c>
      <c r="AB212" s="405">
        <f t="shared" si="37"/>
        <v>0</v>
      </c>
      <c r="AC212" s="405">
        <f t="shared" si="37"/>
        <v>0</v>
      </c>
      <c r="AD212" s="436">
        <f t="shared" si="37"/>
        <v>0</v>
      </c>
      <c r="AE212" s="405">
        <f>SUM(AE207:AE211)</f>
        <v>0</v>
      </c>
      <c r="AF212" s="405">
        <f>SUM(AF207:AF211)</f>
        <v>0</v>
      </c>
      <c r="AG212" s="405">
        <f>SUM(AG207:AG211)</f>
        <v>0</v>
      </c>
      <c r="AH212" s="436">
        <f>SUM(AH207:AH211)</f>
        <v>0</v>
      </c>
      <c r="AI212"/>
      <c r="AJ212"/>
      <c r="AK212"/>
    </row>
    <row r="213" spans="1:37" s="38" customFormat="1" ht="12" customHeight="1">
      <c r="A213" s="73"/>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c r="AK213"/>
    </row>
    <row r="214" spans="1:37" ht="13.2">
      <c r="C214" s="87"/>
      <c r="D214" s="87"/>
      <c r="E214" s="87"/>
      <c r="F214" s="87"/>
      <c r="AI214"/>
      <c r="AJ214"/>
      <c r="AK214"/>
    </row>
    <row r="215" spans="1:37" ht="13.2">
      <c r="C215" s="87"/>
      <c r="D215" s="87"/>
      <c r="E215" s="87"/>
      <c r="F215" s="87"/>
      <c r="AI215"/>
      <c r="AJ215"/>
      <c r="AK215"/>
    </row>
    <row r="216" spans="1:37">
      <c r="B216" s="83" t="s">
        <v>10</v>
      </c>
      <c r="C216" s="88"/>
      <c r="D216" s="88"/>
      <c r="E216" s="88"/>
      <c r="F216" s="88"/>
      <c r="AI216"/>
      <c r="AJ216"/>
      <c r="AK216"/>
    </row>
    <row r="217" spans="1:37" ht="13.2">
      <c r="C217" s="87"/>
      <c r="D217" s="87"/>
      <c r="E217" s="87"/>
      <c r="F217" s="87"/>
      <c r="AI217"/>
      <c r="AJ217"/>
      <c r="AK217"/>
    </row>
    <row r="218" spans="1:37" ht="13.2">
      <c r="C218" s="87"/>
      <c r="D218" s="87"/>
      <c r="E218" s="87"/>
      <c r="F218" s="87"/>
      <c r="AI218"/>
      <c r="AJ218"/>
      <c r="AK218"/>
    </row>
    <row r="219" spans="1:37" ht="13.2">
      <c r="C219" s="87"/>
      <c r="D219" s="87"/>
      <c r="E219" s="87"/>
      <c r="F219" s="87"/>
      <c r="AI219"/>
      <c r="AJ219"/>
      <c r="AK219"/>
    </row>
    <row r="220" spans="1:37" ht="13.2">
      <c r="C220" s="87"/>
      <c r="D220" s="87"/>
      <c r="E220" s="87"/>
      <c r="F220" s="87"/>
      <c r="AI220"/>
      <c r="AJ220"/>
      <c r="AK220"/>
    </row>
    <row r="221" spans="1:37" ht="13.2">
      <c r="C221" s="87"/>
      <c r="D221" s="87"/>
      <c r="E221" s="87"/>
      <c r="F221" s="87"/>
      <c r="AI221"/>
      <c r="AJ221"/>
      <c r="AK221"/>
    </row>
    <row r="222" spans="1:37" ht="13.2">
      <c r="C222" s="87"/>
      <c r="D222" s="87"/>
      <c r="E222" s="87"/>
      <c r="F222" s="87"/>
      <c r="AI222"/>
      <c r="AJ222"/>
      <c r="AK222"/>
    </row>
    <row r="223" spans="1:37" ht="13.2">
      <c r="C223" s="87"/>
      <c r="D223" s="87"/>
      <c r="E223" s="87"/>
      <c r="F223" s="87"/>
      <c r="AI223"/>
      <c r="AJ223"/>
      <c r="AK223"/>
    </row>
    <row r="224" spans="1:37" ht="13.2">
      <c r="C224" s="87"/>
      <c r="D224" s="87"/>
      <c r="E224" s="87"/>
      <c r="F224" s="87"/>
      <c r="AI224"/>
      <c r="AJ224"/>
      <c r="AK224"/>
    </row>
    <row r="225" spans="3:37" ht="13.2">
      <c r="C225" s="87"/>
      <c r="D225" s="87"/>
      <c r="E225" s="87"/>
      <c r="F225" s="87"/>
      <c r="AI225"/>
      <c r="AJ225"/>
      <c r="AK225"/>
    </row>
    <row r="226" spans="3:37" ht="13.2">
      <c r="C226" s="87"/>
      <c r="D226" s="87"/>
      <c r="E226" s="87"/>
      <c r="F226" s="87"/>
      <c r="AI226"/>
      <c r="AJ226"/>
      <c r="AK226"/>
    </row>
    <row r="227" spans="3:37" ht="13.2">
      <c r="C227" s="87"/>
      <c r="D227" s="87"/>
      <c r="E227" s="87"/>
      <c r="F227" s="87"/>
      <c r="AI227"/>
      <c r="AJ227"/>
      <c r="AK227"/>
    </row>
    <row r="228" spans="3:37" ht="13.2">
      <c r="C228" s="87"/>
      <c r="D228" s="87"/>
      <c r="E228" s="87"/>
      <c r="F228" s="87"/>
      <c r="AI228"/>
      <c r="AJ228"/>
      <c r="AK228"/>
    </row>
    <row r="229" spans="3:37" ht="13.2">
      <c r="C229" s="87"/>
      <c r="D229" s="87"/>
      <c r="E229" s="87"/>
      <c r="F229" s="87"/>
      <c r="AI229"/>
      <c r="AJ229"/>
      <c r="AK229"/>
    </row>
    <row r="230" spans="3:37" ht="13.2">
      <c r="C230" s="87"/>
      <c r="D230" s="87"/>
      <c r="E230" s="87"/>
      <c r="F230" s="87"/>
      <c r="AI230"/>
      <c r="AJ230"/>
      <c r="AK230"/>
    </row>
    <row r="231" spans="3:37" ht="13.2">
      <c r="C231" s="87"/>
      <c r="D231" s="87"/>
      <c r="E231" s="87"/>
      <c r="F231" s="87"/>
      <c r="AI231"/>
      <c r="AJ231"/>
      <c r="AK231"/>
    </row>
    <row r="232" spans="3:37" ht="13.2">
      <c r="C232" s="87"/>
      <c r="D232" s="87"/>
      <c r="E232" s="87"/>
      <c r="F232" s="87"/>
      <c r="AI232"/>
      <c r="AJ232"/>
      <c r="AK232"/>
    </row>
    <row r="233" spans="3:37" ht="13.2">
      <c r="C233" s="87"/>
      <c r="D233" s="87"/>
      <c r="E233" s="87"/>
      <c r="F233" s="87"/>
      <c r="AI233"/>
      <c r="AJ233"/>
      <c r="AK233"/>
    </row>
    <row r="234" spans="3:37" ht="13.2">
      <c r="C234" s="87"/>
      <c r="D234" s="87"/>
      <c r="E234" s="87"/>
      <c r="F234" s="87"/>
      <c r="AI234"/>
      <c r="AJ234"/>
      <c r="AK234"/>
    </row>
    <row r="235" spans="3:37" ht="13.2">
      <c r="C235" s="87"/>
      <c r="D235" s="87"/>
      <c r="E235" s="87"/>
      <c r="F235" s="87"/>
      <c r="AI235"/>
      <c r="AJ235"/>
      <c r="AK235"/>
    </row>
    <row r="236" spans="3:37" ht="13.2">
      <c r="C236" s="87"/>
      <c r="D236" s="87"/>
      <c r="E236" s="87"/>
      <c r="F236" s="87"/>
      <c r="AI236"/>
      <c r="AJ236"/>
      <c r="AK236"/>
    </row>
    <row r="237" spans="3:37" ht="13.2">
      <c r="C237" s="87"/>
      <c r="D237" s="87"/>
      <c r="E237" s="87"/>
      <c r="F237" s="87"/>
      <c r="AI237"/>
      <c r="AJ237"/>
      <c r="AK237"/>
    </row>
    <row r="238" spans="3:37" ht="13.2">
      <c r="C238" s="87"/>
      <c r="D238" s="87"/>
      <c r="E238" s="87"/>
      <c r="F238" s="87"/>
      <c r="AI238"/>
      <c r="AJ238"/>
      <c r="AK238"/>
    </row>
    <row r="239" spans="3:37" ht="13.2">
      <c r="C239" s="87"/>
      <c r="D239" s="87"/>
      <c r="E239" s="87"/>
      <c r="F239" s="87"/>
      <c r="AI239"/>
      <c r="AJ239"/>
      <c r="AK239"/>
    </row>
    <row r="240" spans="3:37" ht="13.2">
      <c r="C240" s="87"/>
      <c r="D240" s="87"/>
      <c r="E240" s="87"/>
      <c r="F240" s="87"/>
      <c r="AI240"/>
      <c r="AJ240"/>
      <c r="AK240"/>
    </row>
    <row r="241" spans="2:37" ht="15" thickBot="1">
      <c r="B241" s="689" t="s">
        <v>329</v>
      </c>
      <c r="C241" s="87"/>
      <c r="D241" s="87"/>
      <c r="E241" s="87"/>
      <c r="F241" s="87"/>
      <c r="Q241" s="28"/>
      <c r="R241" s="5"/>
      <c r="S241" s="689" t="str">
        <f>B241</f>
        <v>Optical Interconnects (AOCs &amp; EOMs)</v>
      </c>
      <c r="AG241" s="28"/>
      <c r="AH241" s="5"/>
      <c r="AI241"/>
      <c r="AJ241"/>
      <c r="AK241"/>
    </row>
    <row r="242" spans="2:37" ht="13.8" thickBot="1">
      <c r="B242" s="1701"/>
      <c r="C242" s="547"/>
      <c r="D242" s="547"/>
      <c r="E242" s="547"/>
      <c r="F242" s="547"/>
      <c r="G242" s="538" t="s">
        <v>125</v>
      </c>
      <c r="H242" s="547"/>
      <c r="I242" s="547"/>
      <c r="J242" s="547"/>
      <c r="K242" s="547"/>
      <c r="L242" s="547"/>
      <c r="M242" s="547"/>
      <c r="N242" s="547"/>
      <c r="O242" s="547"/>
      <c r="P242" s="547"/>
      <c r="Q242" s="1698" t="s">
        <v>359</v>
      </c>
      <c r="R242" s="1699"/>
      <c r="S242" s="537"/>
      <c r="T242" s="547"/>
      <c r="U242" s="547"/>
      <c r="V242" s="547"/>
      <c r="W242" s="547" t="s">
        <v>270</v>
      </c>
      <c r="X242" s="547"/>
      <c r="Y242" s="547"/>
      <c r="Z242" s="547"/>
      <c r="AA242" s="547"/>
      <c r="AB242" s="547"/>
      <c r="AC242" s="547"/>
      <c r="AD242" s="547"/>
      <c r="AE242" s="547"/>
      <c r="AF242" s="547"/>
      <c r="AG242" s="1698" t="s">
        <v>359</v>
      </c>
      <c r="AH242" s="1699"/>
      <c r="AI242"/>
      <c r="AJ242"/>
      <c r="AK242"/>
    </row>
    <row r="243" spans="2:37" ht="13.8" thickBot="1">
      <c r="B243" s="1702"/>
      <c r="C243" s="378" t="str">
        <f t="shared" ref="C243:I243" si="38">C68</f>
        <v>1Q 17</v>
      </c>
      <c r="D243" s="315" t="str">
        <f t="shared" si="38"/>
        <v>2Q 17</v>
      </c>
      <c r="E243" s="315" t="str">
        <f t="shared" si="38"/>
        <v>3Q 17</v>
      </c>
      <c r="F243" s="379" t="str">
        <f t="shared" si="38"/>
        <v>4Q 17</v>
      </c>
      <c r="G243" s="378" t="str">
        <f t="shared" si="38"/>
        <v>1Q 18</v>
      </c>
      <c r="H243" s="315" t="str">
        <f t="shared" si="38"/>
        <v>2Q 18</v>
      </c>
      <c r="I243" s="315" t="str">
        <f t="shared" si="38"/>
        <v>3Q 18</v>
      </c>
      <c r="J243" s="379" t="str">
        <f>J$68</f>
        <v>4Q 18</v>
      </c>
      <c r="K243" s="378" t="str">
        <f t="shared" ref="K243:AB243" si="39">K$68</f>
        <v>1Q 19</v>
      </c>
      <c r="L243" s="315" t="str">
        <f t="shared" si="39"/>
        <v>2Q 19</v>
      </c>
      <c r="M243" s="315" t="s">
        <v>75</v>
      </c>
      <c r="N243" s="379" t="s">
        <v>76</v>
      </c>
      <c r="O243" s="378" t="s">
        <v>77</v>
      </c>
      <c r="P243" s="315" t="s">
        <v>78</v>
      </c>
      <c r="Q243" s="668" t="s">
        <v>442</v>
      </c>
      <c r="R243" s="668" t="s">
        <v>443</v>
      </c>
      <c r="S243" s="378" t="str">
        <f t="shared" si="39"/>
        <v>1Q 17</v>
      </c>
      <c r="T243" s="315" t="str">
        <f t="shared" si="39"/>
        <v>2Q 17</v>
      </c>
      <c r="U243" s="315" t="str">
        <f t="shared" si="39"/>
        <v>3Q 17</v>
      </c>
      <c r="V243" s="379" t="str">
        <f t="shared" si="39"/>
        <v>4Q 17</v>
      </c>
      <c r="W243" s="378" t="str">
        <f t="shared" si="39"/>
        <v>1Q 18</v>
      </c>
      <c r="X243" s="315" t="str">
        <f t="shared" si="39"/>
        <v>2Q 18</v>
      </c>
      <c r="Y243" s="315" t="str">
        <f t="shared" si="39"/>
        <v>3Q 18</v>
      </c>
      <c r="Z243" s="379" t="str">
        <f t="shared" si="39"/>
        <v>4Q 18</v>
      </c>
      <c r="AA243" s="378" t="str">
        <f t="shared" si="39"/>
        <v>1Q 19</v>
      </c>
      <c r="AB243" s="315" t="str">
        <f t="shared" si="39"/>
        <v>2Q 19</v>
      </c>
      <c r="AC243" s="315" t="s">
        <v>75</v>
      </c>
      <c r="AD243" s="379" t="s">
        <v>76</v>
      </c>
      <c r="AE243" s="378" t="s">
        <v>77</v>
      </c>
      <c r="AF243" s="315" t="s">
        <v>78</v>
      </c>
      <c r="AG243" s="1391" t="s">
        <v>442</v>
      </c>
      <c r="AH243" s="1392" t="s">
        <v>443</v>
      </c>
      <c r="AI243"/>
      <c r="AJ243"/>
      <c r="AK243"/>
    </row>
    <row r="244" spans="2:37" s="38" customFormat="1" ht="39.6">
      <c r="B244" s="126" t="s">
        <v>134</v>
      </c>
      <c r="C244" s="442">
        <f>'Optical Interconnects'!C9</f>
        <v>47963</v>
      </c>
      <c r="D244" s="314">
        <f>'Optical Interconnects'!D9</f>
        <v>47387</v>
      </c>
      <c r="E244" s="314">
        <f>'Optical Interconnects'!E9</f>
        <v>39043</v>
      </c>
      <c r="F244" s="439">
        <f>'Optical Interconnects'!F9</f>
        <v>26100</v>
      </c>
      <c r="G244" s="442">
        <f>'Optical Interconnects'!G9</f>
        <v>0</v>
      </c>
      <c r="H244" s="314">
        <f>'Optical Interconnects'!H9</f>
        <v>0</v>
      </c>
      <c r="I244" s="314">
        <f>'Optical Interconnects'!I9</f>
        <v>0</v>
      </c>
      <c r="J244" s="439">
        <f>'Optical Interconnects'!J9</f>
        <v>0</v>
      </c>
      <c r="K244" s="442">
        <f>'Optical Interconnects'!K9</f>
        <v>0</v>
      </c>
      <c r="L244" s="314">
        <f>'Optical Interconnects'!L9</f>
        <v>0</v>
      </c>
      <c r="M244" s="314">
        <f>'Optical Interconnects'!M9</f>
        <v>0</v>
      </c>
      <c r="N244" s="439">
        <f>'Optical Interconnects'!N9</f>
        <v>0</v>
      </c>
      <c r="O244" s="1696">
        <f>'Optical Interconnects'!O9</f>
        <v>0</v>
      </c>
      <c r="P244" s="1697"/>
      <c r="Q244" s="314">
        <f>'Optical Interconnects'!Q9</f>
        <v>0</v>
      </c>
      <c r="R244" s="439">
        <f>'Optical Interconnects'!R9</f>
        <v>0</v>
      </c>
      <c r="S244" s="940">
        <f>'Optical Interconnects'!C41/10^6</f>
        <v>10.239974999999999</v>
      </c>
      <c r="T244" s="551">
        <f>'Optical Interconnects'!D41/10^6</f>
        <v>8.542484</v>
      </c>
      <c r="U244" s="552">
        <f>'Optical Interconnects'!E41/10^6</f>
        <v>6.7925099999999974</v>
      </c>
      <c r="V244" s="553">
        <f>'Optical Interconnects'!F41/10^6</f>
        <v>4.2766999999999999</v>
      </c>
      <c r="W244" s="550">
        <f>'Optical Interconnects'!G41/10^6</f>
        <v>0</v>
      </c>
      <c r="X244" s="551">
        <f>'Optical Interconnects'!H41/10^6</f>
        <v>0</v>
      </c>
      <c r="Y244" s="552">
        <f>'Optical Interconnects'!I41/10^6</f>
        <v>0</v>
      </c>
      <c r="Z244" s="553">
        <f>'Optical Interconnects'!J41/10^6</f>
        <v>0</v>
      </c>
      <c r="AA244" s="550">
        <f>'Optical Interconnects'!K41/10^6</f>
        <v>0</v>
      </c>
      <c r="AB244" s="551">
        <f>'Optical Interconnects'!L41/10^6</f>
        <v>0</v>
      </c>
      <c r="AC244" s="552">
        <f>'Optical Interconnects'!M41/10^6</f>
        <v>0</v>
      </c>
      <c r="AD244" s="553">
        <f>'Optical Interconnects'!N41/10^6</f>
        <v>0</v>
      </c>
      <c r="AE244" s="1696"/>
      <c r="AF244" s="1697"/>
      <c r="AG244" s="552"/>
      <c r="AH244" s="553"/>
      <c r="AI244"/>
      <c r="AJ244"/>
      <c r="AK244"/>
    </row>
    <row r="245" spans="2:37" s="38" customFormat="1" ht="13.2">
      <c r="B245" s="128" t="s">
        <v>357</v>
      </c>
      <c r="C245" s="1359">
        <f>'Optical Interconnects'!C10</f>
        <v>11244</v>
      </c>
      <c r="D245" s="129">
        <f>'Optical Interconnects'!D10</f>
        <v>10866</v>
      </c>
      <c r="E245" s="415">
        <f>'Optical Interconnects'!E10</f>
        <v>13416</v>
      </c>
      <c r="F245" s="440">
        <f>'Optical Interconnects'!F10</f>
        <v>20365</v>
      </c>
      <c r="G245" s="443">
        <f>'Optical Interconnects'!G10</f>
        <v>0</v>
      </c>
      <c r="H245" s="129">
        <f>'Optical Interconnects'!H10</f>
        <v>0</v>
      </c>
      <c r="I245" s="415">
        <f>'Optical Interconnects'!I10</f>
        <v>0</v>
      </c>
      <c r="J245" s="440">
        <f>'Optical Interconnects'!J10</f>
        <v>0</v>
      </c>
      <c r="K245" s="443">
        <f>'Optical Interconnects'!K10</f>
        <v>0</v>
      </c>
      <c r="L245" s="129">
        <f>'Optical Interconnects'!L10</f>
        <v>0</v>
      </c>
      <c r="M245" s="415">
        <f>'Optical Interconnects'!M10</f>
        <v>0</v>
      </c>
      <c r="N245" s="440">
        <f>'Optical Interconnects'!N10</f>
        <v>0</v>
      </c>
      <c r="O245" s="443">
        <f>'Optical Interconnects'!O10</f>
        <v>0</v>
      </c>
      <c r="P245" s="129">
        <f>'Optical Interconnects'!P10</f>
        <v>0</v>
      </c>
      <c r="Q245" s="415">
        <f>'Optical Interconnects'!Q10</f>
        <v>0</v>
      </c>
      <c r="R245" s="440">
        <f>'Optical Interconnects'!R10</f>
        <v>0</v>
      </c>
      <c r="S245" s="939">
        <f>'Optical Interconnects'!C42/10^6</f>
        <v>2.7431640000000002</v>
      </c>
      <c r="T245" s="133">
        <f>'Optical Interconnects'!D42/10^6</f>
        <v>4.1788509999999999</v>
      </c>
      <c r="U245" s="127">
        <f>'Optical Interconnects'!E42/10^6</f>
        <v>2.5470879999999996</v>
      </c>
      <c r="V245" s="437">
        <f>'Optical Interconnects'!F42/10^6</f>
        <v>2.9999470000000001</v>
      </c>
      <c r="W245" s="554">
        <f>'Optical Interconnects'!G42/10^6</f>
        <v>0</v>
      </c>
      <c r="X245" s="133">
        <f>'Optical Interconnects'!H42/10^6</f>
        <v>0</v>
      </c>
      <c r="Y245" s="127">
        <f>'Optical Interconnects'!I42/10^6</f>
        <v>0</v>
      </c>
      <c r="Z245" s="437">
        <f>'Optical Interconnects'!J42/10^6</f>
        <v>0</v>
      </c>
      <c r="AA245" s="554">
        <f>'Optical Interconnects'!K42/10^6</f>
        <v>0</v>
      </c>
      <c r="AB245" s="133">
        <f>'Optical Interconnects'!L42/10^6</f>
        <v>0</v>
      </c>
      <c r="AC245" s="127">
        <f>'Optical Interconnects'!M42/10^6</f>
        <v>0</v>
      </c>
      <c r="AD245" s="437">
        <f>'Optical Interconnects'!N42/10^6</f>
        <v>0</v>
      </c>
      <c r="AE245" s="554">
        <f>'Optical Interconnects'!O42/10^6</f>
        <v>0</v>
      </c>
      <c r="AF245" s="133">
        <f>'Optical Interconnects'!P42/10^6</f>
        <v>0</v>
      </c>
      <c r="AG245" s="127">
        <f>'Optical Interconnects'!Q43/10^6</f>
        <v>0</v>
      </c>
      <c r="AH245" s="437">
        <f>'Optical Interconnects'!R43/10^6</f>
        <v>0</v>
      </c>
      <c r="AI245"/>
      <c r="AJ245"/>
      <c r="AK245"/>
    </row>
    <row r="246" spans="2:37" ht="13.2">
      <c r="B246" s="130" t="s">
        <v>135</v>
      </c>
      <c r="C246" s="444">
        <f>'Optical Interconnects'!C20</f>
        <v>748938</v>
      </c>
      <c r="D246" s="416">
        <f>'Optical Interconnects'!D20</f>
        <v>978496</v>
      </c>
      <c r="E246" s="142">
        <f>'Optical Interconnects'!E20</f>
        <v>1104784</v>
      </c>
      <c r="F246" s="441">
        <f>'Optical Interconnects'!F20</f>
        <v>1108746</v>
      </c>
      <c r="G246" s="444">
        <f>'Optical Interconnects'!G20</f>
        <v>0</v>
      </c>
      <c r="H246" s="416">
        <f>'Optical Interconnects'!H20</f>
        <v>0</v>
      </c>
      <c r="I246" s="142">
        <f>'Optical Interconnects'!I20</f>
        <v>0</v>
      </c>
      <c r="J246" s="441">
        <f>'Optical Interconnects'!J20</f>
        <v>0</v>
      </c>
      <c r="K246" s="444">
        <f>'Optical Interconnects'!K20</f>
        <v>0</v>
      </c>
      <c r="L246" s="416">
        <f>'Optical Interconnects'!L20</f>
        <v>0</v>
      </c>
      <c r="M246" s="142">
        <f>'Optical Interconnects'!M20</f>
        <v>0</v>
      </c>
      <c r="N246" s="441">
        <f>'Optical Interconnects'!N20</f>
        <v>0</v>
      </c>
      <c r="O246" s="444">
        <f>'Optical Interconnects'!O20</f>
        <v>0</v>
      </c>
      <c r="P246" s="416">
        <f>'Optical Interconnects'!P20</f>
        <v>0</v>
      </c>
      <c r="Q246" s="142">
        <f>'Optical Interconnects'!Q20</f>
        <v>0</v>
      </c>
      <c r="R246" s="441">
        <f>'Optical Interconnects'!R20</f>
        <v>0</v>
      </c>
      <c r="S246" s="938">
        <f>'Optical Interconnects'!C52/10^6</f>
        <v>50.974854999999998</v>
      </c>
      <c r="T246" s="417">
        <f>'Optical Interconnects'!D52/10^6</f>
        <v>50.024223999999997</v>
      </c>
      <c r="U246" s="137">
        <f>'Optical Interconnects'!E52/10^6</f>
        <v>54.798230949999983</v>
      </c>
      <c r="V246" s="438">
        <f>'Optical Interconnects'!F52/10^6</f>
        <v>54.782512623799995</v>
      </c>
      <c r="W246" s="555">
        <f>'Optical Interconnects'!G52/10^6</f>
        <v>0</v>
      </c>
      <c r="X246" s="417">
        <f>'Optical Interconnects'!H52/10^6</f>
        <v>0</v>
      </c>
      <c r="Y246" s="137">
        <f>'Optical Interconnects'!I52/10^6</f>
        <v>0</v>
      </c>
      <c r="Z246" s="438">
        <f>'Optical Interconnects'!J52/10^6</f>
        <v>0</v>
      </c>
      <c r="AA246" s="555">
        <f>'Optical Interconnects'!K52/10^6</f>
        <v>0</v>
      </c>
      <c r="AB246" s="417">
        <f>'Optical Interconnects'!L52/10^6</f>
        <v>0</v>
      </c>
      <c r="AC246" s="137">
        <f>'Optical Interconnects'!M52/10^6</f>
        <v>0</v>
      </c>
      <c r="AD246" s="438">
        <f>'Optical Interconnects'!N52/10^6</f>
        <v>0</v>
      </c>
      <c r="AE246" s="555">
        <f>'Optical Interconnects'!O52/10^6</f>
        <v>0</v>
      </c>
      <c r="AF246" s="417">
        <f>'Optical Interconnects'!P52/10^6</f>
        <v>0</v>
      </c>
      <c r="AG246" s="137">
        <f>'Optical Interconnects'!Q52/10^6</f>
        <v>0</v>
      </c>
      <c r="AH246" s="438">
        <f>'Optical Interconnects'!R52/10^6</f>
        <v>0</v>
      </c>
      <c r="AI246"/>
      <c r="AJ246"/>
      <c r="AK246"/>
    </row>
    <row r="247" spans="2:37" ht="13.2">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I247"/>
      <c r="AJ247"/>
      <c r="AK247"/>
    </row>
    <row r="248" spans="2:37" ht="13.2">
      <c r="C248" s="87"/>
      <c r="D248" s="87"/>
      <c r="E248" s="87"/>
      <c r="F248" s="87"/>
      <c r="H248" s="80"/>
      <c r="S248" s="614"/>
      <c r="T248" s="614"/>
      <c r="U248" s="614"/>
      <c r="V248" s="614"/>
      <c r="W248" s="614"/>
      <c r="X248" s="614"/>
      <c r="AI248"/>
      <c r="AJ248"/>
      <c r="AK248"/>
    </row>
    <row r="249" spans="2:37">
      <c r="B249" s="83" t="s">
        <v>136</v>
      </c>
      <c r="C249" s="87"/>
      <c r="D249" s="87"/>
      <c r="E249" s="87"/>
      <c r="F249" s="87"/>
      <c r="G249" s="87"/>
      <c r="H249" s="87"/>
      <c r="I249" s="87"/>
      <c r="AI249"/>
      <c r="AJ249"/>
      <c r="AK249"/>
    </row>
    <row r="250" spans="2:37" ht="13.2">
      <c r="B250" s="71" t="s">
        <v>326</v>
      </c>
      <c r="C250" s="87"/>
      <c r="D250" s="87"/>
      <c r="E250" s="87"/>
      <c r="F250" s="87"/>
      <c r="AI250"/>
      <c r="AJ250"/>
      <c r="AK250"/>
    </row>
    <row r="251" spans="2:37" ht="13.2">
      <c r="C251" s="87"/>
      <c r="D251" s="87"/>
      <c r="E251" s="87"/>
      <c r="F251" s="87"/>
      <c r="AI251"/>
      <c r="AJ251"/>
      <c r="AK251"/>
    </row>
    <row r="252" spans="2:37" ht="13.2">
      <c r="C252" s="87"/>
      <c r="D252" s="87"/>
      <c r="E252" s="87"/>
      <c r="F252" s="87"/>
      <c r="AI252"/>
      <c r="AJ252"/>
      <c r="AK252"/>
    </row>
    <row r="253" spans="2:37" ht="13.2">
      <c r="C253" s="87"/>
      <c r="D253" s="87"/>
      <c r="E253" s="87"/>
      <c r="F253" s="87"/>
      <c r="AI253"/>
      <c r="AJ253"/>
      <c r="AK253"/>
    </row>
    <row r="254" spans="2:37" ht="13.2">
      <c r="C254" s="87"/>
      <c r="D254" s="87"/>
      <c r="E254" s="87"/>
      <c r="F254" s="87"/>
      <c r="AI254"/>
      <c r="AJ254"/>
      <c r="AK254"/>
    </row>
    <row r="255" spans="2:37" ht="13.2">
      <c r="C255" s="87"/>
      <c r="D255" s="87"/>
      <c r="E255" s="87"/>
      <c r="F255" s="87"/>
      <c r="AI255"/>
      <c r="AJ255"/>
      <c r="AK255"/>
    </row>
    <row r="256" spans="2:37" ht="13.2">
      <c r="C256" s="87"/>
      <c r="D256" s="87"/>
      <c r="E256" s="87"/>
      <c r="F256" s="87"/>
      <c r="AI256"/>
      <c r="AJ256"/>
      <c r="AK256"/>
    </row>
    <row r="257" spans="3:37" ht="13.2">
      <c r="C257" s="87"/>
      <c r="D257" s="87"/>
      <c r="E257" s="87"/>
      <c r="F257" s="87"/>
      <c r="AI257"/>
      <c r="AJ257"/>
      <c r="AK257"/>
    </row>
    <row r="258" spans="3:37" ht="13.2">
      <c r="C258" s="87"/>
      <c r="D258" s="87"/>
      <c r="E258" s="87"/>
      <c r="F258" s="87"/>
      <c r="AI258"/>
      <c r="AJ258"/>
      <c r="AK258"/>
    </row>
    <row r="259" spans="3:37" ht="13.2">
      <c r="C259" s="87"/>
      <c r="D259" s="87"/>
      <c r="E259" s="87"/>
      <c r="F259" s="87"/>
      <c r="AI259"/>
      <c r="AJ259"/>
      <c r="AK259"/>
    </row>
    <row r="260" spans="3:37" ht="13.2">
      <c r="C260" s="87"/>
      <c r="D260" s="87"/>
      <c r="E260" s="87"/>
      <c r="F260" s="87"/>
      <c r="AI260"/>
      <c r="AJ260"/>
      <c r="AK260"/>
    </row>
    <row r="261" spans="3:37" ht="13.2">
      <c r="C261" s="87"/>
      <c r="D261" s="87"/>
      <c r="E261" s="87"/>
      <c r="F261" s="87"/>
      <c r="AI261"/>
      <c r="AJ261"/>
      <c r="AK261"/>
    </row>
    <row r="262" spans="3:37" ht="13.2">
      <c r="C262" s="87"/>
      <c r="D262" s="87"/>
      <c r="E262" s="87"/>
      <c r="F262" s="87"/>
      <c r="AI262"/>
      <c r="AJ262"/>
      <c r="AK262"/>
    </row>
    <row r="263" spans="3:37" ht="13.2">
      <c r="C263" s="87"/>
      <c r="D263" s="87"/>
      <c r="E263" s="87"/>
      <c r="F263" s="87"/>
      <c r="AI263"/>
      <c r="AJ263"/>
      <c r="AK263"/>
    </row>
    <row r="264" spans="3:37" ht="13.2">
      <c r="C264" s="87"/>
      <c r="D264" s="87"/>
      <c r="E264" s="87"/>
      <c r="F264" s="87"/>
      <c r="AI264"/>
      <c r="AJ264"/>
      <c r="AK264"/>
    </row>
    <row r="265" spans="3:37" ht="13.2">
      <c r="C265" s="87"/>
      <c r="D265" s="87"/>
      <c r="E265" s="87"/>
      <c r="F265" s="87"/>
      <c r="AI265"/>
      <c r="AJ265"/>
      <c r="AK265"/>
    </row>
    <row r="266" spans="3:37" ht="13.2">
      <c r="C266" s="87"/>
      <c r="D266" s="87"/>
      <c r="E266" s="87"/>
      <c r="F266" s="87"/>
      <c r="AI266"/>
      <c r="AJ266"/>
      <c r="AK266"/>
    </row>
    <row r="267" spans="3:37" ht="13.2">
      <c r="C267" s="87"/>
      <c r="D267" s="87"/>
      <c r="E267" s="87"/>
      <c r="F267" s="87"/>
      <c r="AI267"/>
      <c r="AJ267"/>
      <c r="AK267"/>
    </row>
    <row r="268" spans="3:37" ht="13.2">
      <c r="C268" s="87"/>
      <c r="D268" s="87"/>
      <c r="E268" s="87"/>
      <c r="F268" s="87"/>
      <c r="AI268"/>
      <c r="AJ268"/>
      <c r="AK268"/>
    </row>
    <row r="269" spans="3:37" ht="13.2">
      <c r="C269" s="87"/>
      <c r="D269" s="87"/>
      <c r="E269" s="87"/>
      <c r="F269" s="87"/>
      <c r="AI269"/>
      <c r="AJ269"/>
      <c r="AK269"/>
    </row>
    <row r="270" spans="3:37" ht="13.2">
      <c r="C270" s="87"/>
      <c r="D270" s="87"/>
      <c r="E270" s="87"/>
      <c r="F270" s="87"/>
      <c r="AI270"/>
      <c r="AJ270"/>
      <c r="AK270"/>
    </row>
    <row r="271" spans="3:37" ht="13.2">
      <c r="C271" s="87"/>
      <c r="D271" s="87"/>
      <c r="E271" s="87"/>
      <c r="F271" s="87"/>
      <c r="AI271"/>
      <c r="AJ271"/>
      <c r="AK271"/>
    </row>
    <row r="272" spans="3:37" ht="13.2">
      <c r="C272" s="87"/>
      <c r="D272" s="87"/>
      <c r="E272" s="87"/>
      <c r="F272" s="87"/>
      <c r="AI272"/>
      <c r="AJ272"/>
      <c r="AK272"/>
    </row>
    <row r="273" spans="2:37" ht="13.2">
      <c r="C273" s="87"/>
      <c r="D273" s="87"/>
      <c r="E273" s="87"/>
      <c r="F273" s="87"/>
      <c r="AI273"/>
      <c r="AJ273"/>
      <c r="AK273"/>
    </row>
    <row r="274" spans="2:37" ht="13.2">
      <c r="C274" s="87"/>
      <c r="D274" s="87"/>
      <c r="E274" s="87"/>
      <c r="F274" s="87"/>
      <c r="AI274"/>
      <c r="AJ274"/>
      <c r="AK274"/>
    </row>
    <row r="275" spans="2:37" ht="15" thickBot="1">
      <c r="B275" s="689" t="s">
        <v>327</v>
      </c>
      <c r="C275" s="87"/>
      <c r="D275" s="87"/>
      <c r="E275" s="87"/>
      <c r="F275" s="87"/>
      <c r="Q275" s="28"/>
      <c r="R275" s="5"/>
      <c r="S275" s="11" t="str">
        <f>$B$275</f>
        <v>Wireless Fronthaul</v>
      </c>
      <c r="AG275" s="28"/>
      <c r="AH275" s="5"/>
      <c r="AI275"/>
      <c r="AJ275"/>
      <c r="AK275"/>
    </row>
    <row r="276" spans="2:37" ht="13.5" customHeight="1" thickBot="1">
      <c r="B276" s="1700" t="s">
        <v>328</v>
      </c>
      <c r="C276" s="538"/>
      <c r="D276" s="547"/>
      <c r="E276" s="547"/>
      <c r="F276" s="548"/>
      <c r="G276" s="538" t="s">
        <v>125</v>
      </c>
      <c r="H276" s="547"/>
      <c r="I276" s="547"/>
      <c r="J276" s="547"/>
      <c r="K276" s="547"/>
      <c r="L276" s="547"/>
      <c r="M276" s="547"/>
      <c r="N276" s="547"/>
      <c r="O276" s="547"/>
      <c r="P276" s="547"/>
      <c r="Q276" s="1698" t="s">
        <v>359</v>
      </c>
      <c r="R276" s="1699"/>
      <c r="S276" s="537"/>
      <c r="T276" s="547"/>
      <c r="U276" s="547"/>
      <c r="V276" s="547"/>
      <c r="W276" s="547" t="s">
        <v>270</v>
      </c>
      <c r="X276" s="547"/>
      <c r="Y276" s="547"/>
      <c r="Z276" s="547"/>
      <c r="AA276" s="547"/>
      <c r="AB276" s="547"/>
      <c r="AC276" s="547"/>
      <c r="AD276" s="547"/>
      <c r="AE276" s="547"/>
      <c r="AF276" s="547"/>
      <c r="AG276" s="1698" t="s">
        <v>359</v>
      </c>
      <c r="AH276" s="1699"/>
      <c r="AI276"/>
      <c r="AJ276"/>
      <c r="AK276"/>
    </row>
    <row r="277" spans="2:37" ht="13.8" thickBot="1">
      <c r="B277" s="1700"/>
      <c r="C277" s="378" t="str">
        <f t="shared" ref="C277:I277" si="40">C68</f>
        <v>1Q 17</v>
      </c>
      <c r="D277" s="315" t="str">
        <f t="shared" si="40"/>
        <v>2Q 17</v>
      </c>
      <c r="E277" s="315" t="str">
        <f t="shared" si="40"/>
        <v>3Q 17</v>
      </c>
      <c r="F277" s="379" t="str">
        <f t="shared" si="40"/>
        <v>4Q 17</v>
      </c>
      <c r="G277" s="316" t="str">
        <f t="shared" si="40"/>
        <v>1Q 18</v>
      </c>
      <c r="H277" s="315" t="str">
        <f t="shared" si="40"/>
        <v>2Q 18</v>
      </c>
      <c r="I277" s="315" t="str">
        <f t="shared" si="40"/>
        <v>3Q 18</v>
      </c>
      <c r="J277" s="379" t="str">
        <f>J$68</f>
        <v>4Q 18</v>
      </c>
      <c r="K277" s="378" t="str">
        <f t="shared" ref="K277:AB277" si="41">K$68</f>
        <v>1Q 19</v>
      </c>
      <c r="L277" s="315" t="str">
        <f t="shared" si="41"/>
        <v>2Q 19</v>
      </c>
      <c r="M277" s="315" t="s">
        <v>75</v>
      </c>
      <c r="N277" s="379" t="s">
        <v>76</v>
      </c>
      <c r="O277" s="378" t="s">
        <v>77</v>
      </c>
      <c r="P277" s="315" t="s">
        <v>78</v>
      </c>
      <c r="Q277" s="668" t="s">
        <v>442</v>
      </c>
      <c r="R277" s="668" t="s">
        <v>443</v>
      </c>
      <c r="S277" s="378" t="str">
        <f t="shared" si="41"/>
        <v>1Q 17</v>
      </c>
      <c r="T277" s="315" t="str">
        <f t="shared" si="41"/>
        <v>2Q 17</v>
      </c>
      <c r="U277" s="315" t="str">
        <f t="shared" si="41"/>
        <v>3Q 17</v>
      </c>
      <c r="V277" s="379" t="str">
        <f t="shared" si="41"/>
        <v>4Q 17</v>
      </c>
      <c r="W277" s="378" t="str">
        <f t="shared" si="41"/>
        <v>1Q 18</v>
      </c>
      <c r="X277" s="315" t="str">
        <f t="shared" si="41"/>
        <v>2Q 18</v>
      </c>
      <c r="Y277" s="315" t="str">
        <f t="shared" si="41"/>
        <v>3Q 18</v>
      </c>
      <c r="Z277" s="379" t="str">
        <f t="shared" si="41"/>
        <v>4Q 18</v>
      </c>
      <c r="AA277" s="378" t="str">
        <f t="shared" si="41"/>
        <v>1Q 19</v>
      </c>
      <c r="AB277" s="315" t="str">
        <f t="shared" si="41"/>
        <v>2Q 19</v>
      </c>
      <c r="AC277" s="315" t="s">
        <v>75</v>
      </c>
      <c r="AD277" s="379" t="s">
        <v>76</v>
      </c>
      <c r="AE277" s="378" t="s">
        <v>77</v>
      </c>
      <c r="AF277" s="315" t="s">
        <v>78</v>
      </c>
      <c r="AG277" s="668" t="s">
        <v>442</v>
      </c>
      <c r="AH277" s="668" t="s">
        <v>443</v>
      </c>
      <c r="AI277"/>
      <c r="AJ277"/>
      <c r="AK277"/>
    </row>
    <row r="278" spans="2:37" ht="13.2">
      <c r="B278" s="496" t="s">
        <v>375</v>
      </c>
      <c r="C278" s="132">
        <f>Wireless!D10+Wireless!D11</f>
        <v>56500</v>
      </c>
      <c r="D278" s="132">
        <f>Wireless!E10+Wireless!E11</f>
        <v>44700</v>
      </c>
      <c r="E278" s="415">
        <f>Wireless!F10+Wireless!F11</f>
        <v>0</v>
      </c>
      <c r="F278" s="440">
        <f>Wireless!G10+Wireless!G11</f>
        <v>0</v>
      </c>
      <c r="G278" s="132">
        <f>Wireless!H10+Wireless!H11</f>
        <v>0</v>
      </c>
      <c r="H278" s="132">
        <f>Wireless!I10+Wireless!I11</f>
        <v>0</v>
      </c>
      <c r="I278" s="415">
        <f>Wireless!J10+Wireless!J11</f>
        <v>0</v>
      </c>
      <c r="J278" s="440">
        <f>Wireless!K10+Wireless!K11</f>
        <v>0</v>
      </c>
      <c r="K278" s="132">
        <f>Wireless!L10+Wireless!L11</f>
        <v>0</v>
      </c>
      <c r="L278" s="132">
        <f>Wireless!M10+Wireless!M11</f>
        <v>0</v>
      </c>
      <c r="M278" s="415">
        <f>Wireless!N10+Wireless!N11</f>
        <v>0</v>
      </c>
      <c r="N278" s="440">
        <f>Wireless!O10+Wireless!O11</f>
        <v>0</v>
      </c>
      <c r="O278" s="132">
        <f>Wireless!P10+Wireless!P11</f>
        <v>0</v>
      </c>
      <c r="P278" s="132">
        <f>Wireless!Q10+Wireless!Q11</f>
        <v>0</v>
      </c>
      <c r="Q278" s="415">
        <f>Wireless!R10+Wireless!R11</f>
        <v>0</v>
      </c>
      <c r="R278" s="440">
        <f>Wireless!S10+Wireless!S11</f>
        <v>0</v>
      </c>
      <c r="S278" s="934">
        <f>(Wireless!D69+Wireless!D70+Wireless!D71)/10^6</f>
        <v>0.45850000000000002</v>
      </c>
      <c r="T278" s="133">
        <f>(Wireless!E69+Wireless!E70+Wireless!E71)/10^6</f>
        <v>0.36230000000000001</v>
      </c>
      <c r="U278" s="133">
        <f>(Wireless!F69+Wireless!F70+Wireless!F71)/10^6</f>
        <v>0</v>
      </c>
      <c r="V278" s="437">
        <f>(Wireless!G69+Wireless!G70+Wireless!G71)/10^6</f>
        <v>0</v>
      </c>
      <c r="W278" s="693">
        <f>(Wireless!H69+Wireless!H70+Wireless!H71)/10^6</f>
        <v>0</v>
      </c>
      <c r="X278" s="133">
        <f>(Wireless!I69+Wireless!I70+Wireless!I71)/10^6</f>
        <v>0</v>
      </c>
      <c r="Y278" s="627">
        <f>(Wireless!J69+Wireless!J70+Wireless!J71)/10^6</f>
        <v>0</v>
      </c>
      <c r="Z278" s="628">
        <f>(Wireless!K69+Wireless!K70+Wireless!K71)/10^6</f>
        <v>0</v>
      </c>
      <c r="AA278" s="693">
        <f>(Wireless!L69+Wireless!L70+Wireless!L71)/10^6</f>
        <v>0</v>
      </c>
      <c r="AB278" s="133">
        <f>(Wireless!M69+Wireless!M70+Wireless!M71)/10^6</f>
        <v>0</v>
      </c>
      <c r="AC278" s="627">
        <f>(Wireless!N69+Wireless!N70+Wireless!N71)/10^6</f>
        <v>0</v>
      </c>
      <c r="AD278" s="628">
        <f>(Wireless!O69+Wireless!O70+Wireless!O71)/10^6</f>
        <v>0</v>
      </c>
      <c r="AE278" s="693">
        <f>(Wireless!P69+Wireless!P70+Wireless!P71)/10^6</f>
        <v>0</v>
      </c>
      <c r="AF278" s="133">
        <f>(Wireless!Q69+Wireless!Q70+Wireless!Q71)/10^6</f>
        <v>0</v>
      </c>
      <c r="AG278" s="627">
        <f>(Wireless!R69+Wireless!R70+Wireless!R71)/10^6</f>
        <v>0</v>
      </c>
      <c r="AH278" s="628">
        <f>(Wireless!S69+Wireless!S70+Wireless!S71)/10^6</f>
        <v>0</v>
      </c>
      <c r="AI278"/>
      <c r="AJ278"/>
      <c r="AK278"/>
    </row>
    <row r="279" spans="2:37" ht="13.2">
      <c r="B279" s="104" t="s">
        <v>376</v>
      </c>
      <c r="C279" s="132">
        <f>SUM(Wireless!D12:D14)</f>
        <v>167222</v>
      </c>
      <c r="D279" s="132">
        <f>SUM(Wireless!E12:E14)</f>
        <v>118422</v>
      </c>
      <c r="E279" s="415">
        <f>SUM(Wireless!F12:F14)</f>
        <v>13000</v>
      </c>
      <c r="F279" s="440">
        <f>SUM(Wireless!G12:G14)</f>
        <v>16000</v>
      </c>
      <c r="G279" s="132">
        <f>SUM(Wireless!H12:H14)</f>
        <v>0</v>
      </c>
      <c r="H279" s="132">
        <f>SUM(Wireless!I12:I14)</f>
        <v>0</v>
      </c>
      <c r="I279" s="415">
        <f>SUM(Wireless!J12:J14)</f>
        <v>0</v>
      </c>
      <c r="J279" s="440">
        <f>SUM(Wireless!K12:K14)</f>
        <v>0</v>
      </c>
      <c r="K279" s="132">
        <f>SUM(Wireless!L12:L14)</f>
        <v>0</v>
      </c>
      <c r="L279" s="132">
        <f>SUM(Wireless!M12:M14)</f>
        <v>0</v>
      </c>
      <c r="M279" s="415">
        <f>SUM(Wireless!N12:N14)</f>
        <v>0</v>
      </c>
      <c r="N279" s="440">
        <f>SUM(Wireless!O12:O14)</f>
        <v>0</v>
      </c>
      <c r="O279" s="132">
        <f>SUM(Wireless!P12:P14)</f>
        <v>0</v>
      </c>
      <c r="P279" s="132">
        <f>SUM(Wireless!Q12:Q14)</f>
        <v>0</v>
      </c>
      <c r="Q279" s="415">
        <f>SUM(Wireless!R12:R14)</f>
        <v>0</v>
      </c>
      <c r="R279" s="440">
        <f>SUM(Wireless!S12:S14)</f>
        <v>0</v>
      </c>
      <c r="S279" s="934">
        <f>SUM(Wireless!D72:D74)/10^6</f>
        <v>3.1088279999999999</v>
      </c>
      <c r="T279" s="133">
        <f>SUM(Wireless!E72:E74)/10^6</f>
        <v>1.921306</v>
      </c>
      <c r="U279" s="133">
        <f>SUM(Wireless!F72:F74)/10^6</f>
        <v>0.38200000000000001</v>
      </c>
      <c r="V279" s="437">
        <f>SUM(Wireless!G72:G74)/10^6</f>
        <v>0.44800000000000001</v>
      </c>
      <c r="W279" s="693">
        <f>SUM(Wireless!H72:H74)/10^6</f>
        <v>0</v>
      </c>
      <c r="X279" s="133">
        <f>SUM(Wireless!I72:I74)/10^6</f>
        <v>0</v>
      </c>
      <c r="Y279" s="133">
        <f>SUM(Wireless!J72:J74)/10^6</f>
        <v>0</v>
      </c>
      <c r="Z279" s="437">
        <f>SUM(Wireless!K72:K74)/10^6</f>
        <v>0</v>
      </c>
      <c r="AA279" s="693">
        <f>SUM(Wireless!L72:L74)/10^6</f>
        <v>0</v>
      </c>
      <c r="AB279" s="133">
        <f>SUM(Wireless!M72:M74)/10^6</f>
        <v>0</v>
      </c>
      <c r="AC279" s="133">
        <f>SUM(Wireless!N72:N74)/10^6</f>
        <v>0</v>
      </c>
      <c r="AD279" s="437">
        <f>SUM(Wireless!O72:O74)/10^6</f>
        <v>0</v>
      </c>
      <c r="AE279" s="693">
        <f>SUM(Wireless!P72:P74)/10^6</f>
        <v>0</v>
      </c>
      <c r="AF279" s="133">
        <f>SUM(Wireless!Q72:Q74)/10^6</f>
        <v>0</v>
      </c>
      <c r="AG279" s="133">
        <f>SUM(Wireless!R72:R74)/10^6</f>
        <v>0</v>
      </c>
      <c r="AH279" s="437">
        <f>SUM(Wireless!S72:S74)/10^6</f>
        <v>0</v>
      </c>
      <c r="AI279"/>
      <c r="AJ279"/>
      <c r="AK279"/>
    </row>
    <row r="280" spans="2:37" ht="13.2">
      <c r="B280" s="130" t="s">
        <v>377</v>
      </c>
      <c r="C280" s="131">
        <f>SUM(Wireless!D15:D17)</f>
        <v>1613335</v>
      </c>
      <c r="D280" s="416">
        <f>SUM(Wireless!E15:E17)</f>
        <v>1562745</v>
      </c>
      <c r="E280" s="142">
        <f>SUM(Wireless!F15:F17)</f>
        <v>996455</v>
      </c>
      <c r="F280" s="441">
        <f>SUM(Wireless!G15:G17)</f>
        <v>914653</v>
      </c>
      <c r="G280" s="131">
        <f>SUM(Wireless!H15:H17)</f>
        <v>0</v>
      </c>
      <c r="H280" s="416">
        <f>SUM(Wireless!I15:I17)</f>
        <v>0</v>
      </c>
      <c r="I280" s="142">
        <f>SUM(Wireless!J15:J17)</f>
        <v>0</v>
      </c>
      <c r="J280" s="441">
        <f>SUM(Wireless!K15:K17)</f>
        <v>0</v>
      </c>
      <c r="K280" s="131">
        <f>SUM(Wireless!L15:L17)</f>
        <v>0</v>
      </c>
      <c r="L280" s="416">
        <f>SUM(Wireless!M15:M17)</f>
        <v>0</v>
      </c>
      <c r="M280" s="142">
        <f>SUM(Wireless!N15:N17)</f>
        <v>0</v>
      </c>
      <c r="N280" s="441">
        <f>SUM(Wireless!O15:O17)</f>
        <v>0</v>
      </c>
      <c r="O280" s="131">
        <f>SUM(Wireless!P15:P17)</f>
        <v>0</v>
      </c>
      <c r="P280" s="416">
        <f>SUM(Wireless!Q15:Q17)</f>
        <v>0</v>
      </c>
      <c r="Q280" s="142">
        <f>SUM(Wireless!R15:R17)</f>
        <v>0</v>
      </c>
      <c r="R280" s="441">
        <f>SUM(Wireless!S15:S17)</f>
        <v>0</v>
      </c>
      <c r="S280" s="935">
        <f>SUM(Wireless!D75:D77)/10^6</f>
        <v>26.299306999999999</v>
      </c>
      <c r="T280" s="417">
        <f>SUM(Wireless!E75:E77)/10^6</f>
        <v>24.424315</v>
      </c>
      <c r="U280" s="417">
        <f>SUM(Wireless!F75:F77)/10^6</f>
        <v>15.23078900000001</v>
      </c>
      <c r="V280" s="438">
        <f>SUM(Wireless!G75:G77)/10^6</f>
        <v>14.707728000000014</v>
      </c>
      <c r="W280" s="694">
        <f>SUM(Wireless!H75:H77)/10^6</f>
        <v>0</v>
      </c>
      <c r="X280" s="417">
        <f>SUM(Wireless!I75:I77)/10^6</f>
        <v>0</v>
      </c>
      <c r="Y280" s="417">
        <f>SUM(Wireless!J75:J77)/10^6</f>
        <v>0</v>
      </c>
      <c r="Z280" s="438">
        <f>SUM(Wireless!K75:K77)/10^6</f>
        <v>0</v>
      </c>
      <c r="AA280" s="694">
        <f>SUM(Wireless!L75:L77)/10^6</f>
        <v>0</v>
      </c>
      <c r="AB280" s="417">
        <f>SUM(Wireless!M75:M77)/10^6</f>
        <v>0</v>
      </c>
      <c r="AC280" s="417">
        <f>SUM(Wireless!N75:N77)/10^6</f>
        <v>0</v>
      </c>
      <c r="AD280" s="438">
        <f>SUM(Wireless!O75:O77)/10^6</f>
        <v>0</v>
      </c>
      <c r="AE280" s="694">
        <f>SUM(Wireless!P75:P77)/10^6</f>
        <v>0</v>
      </c>
      <c r="AF280" s="417">
        <f>SUM(Wireless!Q75:Q77)/10^6</f>
        <v>0</v>
      </c>
      <c r="AG280" s="417">
        <f>SUM(Wireless!R75:R77)/10^6</f>
        <v>0</v>
      </c>
      <c r="AH280" s="438">
        <f>SUM(Wireless!S75:S77)/10^6</f>
        <v>0</v>
      </c>
      <c r="AI280"/>
      <c r="AJ280"/>
      <c r="AK280"/>
    </row>
    <row r="281" spans="2:37" ht="13.2">
      <c r="B281" s="134" t="s">
        <v>378</v>
      </c>
      <c r="C281" s="131">
        <f>SUM(Wireless!D18:D20)</f>
        <v>833082</v>
      </c>
      <c r="D281" s="416">
        <f>SUM(Wireless!E18:E20)</f>
        <v>1110866</v>
      </c>
      <c r="E281" s="142">
        <f>SUM(Wireless!F18:F20)</f>
        <v>707777</v>
      </c>
      <c r="F281" s="441">
        <f>SUM(Wireless!G18:G20)</f>
        <v>780516</v>
      </c>
      <c r="G281" s="131">
        <f>SUM(Wireless!H18:H20)</f>
        <v>0</v>
      </c>
      <c r="H281" s="416">
        <f>SUM(Wireless!I18:I20)</f>
        <v>0</v>
      </c>
      <c r="I281" s="142">
        <f>SUM(Wireless!J18:J20)</f>
        <v>0</v>
      </c>
      <c r="J281" s="441">
        <f>SUM(Wireless!K18:K20)</f>
        <v>0</v>
      </c>
      <c r="K281" s="131">
        <f>SUM(Wireless!L18:L20)</f>
        <v>0</v>
      </c>
      <c r="L281" s="416">
        <f>SUM(Wireless!M18:M20)</f>
        <v>0</v>
      </c>
      <c r="M281" s="142">
        <f>SUM(Wireless!N18:N20)</f>
        <v>0</v>
      </c>
      <c r="N281" s="441">
        <f>SUM(Wireless!O18:O20)</f>
        <v>0</v>
      </c>
      <c r="O281" s="131">
        <f>SUM(Wireless!P18:P20)</f>
        <v>0</v>
      </c>
      <c r="P281" s="416">
        <f>SUM(Wireless!Q18:Q20)</f>
        <v>0</v>
      </c>
      <c r="Q281" s="142">
        <f>SUM(Wireless!R18:R20)</f>
        <v>0</v>
      </c>
      <c r="R281" s="441">
        <f>SUM(Wireless!S18:S20)</f>
        <v>0</v>
      </c>
      <c r="S281" s="936">
        <f>SUM(Wireless!D78:D80)/10^6</f>
        <v>18.218484</v>
      </c>
      <c r="T281" s="418">
        <f>SUM(Wireless!E78:E80)/10^6</f>
        <v>22.168453</v>
      </c>
      <c r="U281" s="418">
        <f>SUM(Wireless!F78:F80)/10^6</f>
        <v>13.795248777510615</v>
      </c>
      <c r="V281" s="445">
        <f>SUM(Wireless!G78:G80)/10^6</f>
        <v>14.366928396244528</v>
      </c>
      <c r="W281" s="695">
        <f>SUM(Wireless!H78:H80)/10^6</f>
        <v>0</v>
      </c>
      <c r="X281" s="418">
        <f>SUM(Wireless!I78:I80)/10^6</f>
        <v>0</v>
      </c>
      <c r="Y281" s="418">
        <f>SUM(Wireless!J78:J80)/10^6</f>
        <v>0</v>
      </c>
      <c r="Z281" s="445">
        <f>SUM(Wireless!K78:K80)/10^6</f>
        <v>0</v>
      </c>
      <c r="AA281" s="695">
        <f>SUM(Wireless!L78:L80)/10^6</f>
        <v>0</v>
      </c>
      <c r="AB281" s="418">
        <f>SUM(Wireless!M78:M80)/10^6</f>
        <v>0</v>
      </c>
      <c r="AC281" s="418">
        <f>SUM(Wireless!N78:N80)/10^6</f>
        <v>0</v>
      </c>
      <c r="AD281" s="445">
        <f>SUM(Wireless!O78:O80)/10^6</f>
        <v>0</v>
      </c>
      <c r="AE281" s="695">
        <f>SUM(Wireless!P78:P80)/10^6</f>
        <v>0</v>
      </c>
      <c r="AF281" s="418">
        <f>SUM(Wireless!Q78:Q80)/10^6</f>
        <v>0</v>
      </c>
      <c r="AG281" s="418">
        <f>SUM(Wireless!R78:R80)/10^6</f>
        <v>0</v>
      </c>
      <c r="AH281" s="445">
        <f>SUM(Wireless!S78:S80)/10^6</f>
        <v>0</v>
      </c>
      <c r="AI281"/>
      <c r="AJ281"/>
      <c r="AK281"/>
    </row>
    <row r="282" spans="2:37">
      <c r="B282" s="134" t="s">
        <v>440</v>
      </c>
      <c r="C282" s="131">
        <f>SUM(Wireless!D21:D24)</f>
        <v>0</v>
      </c>
      <c r="D282" s="416">
        <f>SUM(Wireless!E21:E24)</f>
        <v>0</v>
      </c>
      <c r="E282" s="142">
        <f>SUM(Wireless!F21:F24)</f>
        <v>0</v>
      </c>
      <c r="F282" s="441">
        <f>SUM(Wireless!G21:G24)</f>
        <v>0</v>
      </c>
      <c r="G282" s="131">
        <f>SUM(Wireless!H21:H25)</f>
        <v>0</v>
      </c>
      <c r="H282" s="416">
        <f>SUM(Wireless!I21:I25)</f>
        <v>0</v>
      </c>
      <c r="I282" s="142">
        <f>SUM(Wireless!J21:J25)</f>
        <v>0</v>
      </c>
      <c r="J282" s="441">
        <f>SUM(Wireless!K21:K25)</f>
        <v>0</v>
      </c>
      <c r="K282" s="131">
        <f>SUM(Wireless!L21:L25)</f>
        <v>0</v>
      </c>
      <c r="L282" s="416">
        <f>SUM(Wireless!M21:M25)</f>
        <v>0</v>
      </c>
      <c r="M282" s="142">
        <f>SUM(Wireless!N21:N25)</f>
        <v>0</v>
      </c>
      <c r="N282" s="441">
        <f>SUM(Wireless!O21:O25)</f>
        <v>0</v>
      </c>
      <c r="O282" s="131">
        <f>SUM(Wireless!P21:P25)</f>
        <v>0</v>
      </c>
      <c r="P282" s="416">
        <f>SUM(Wireless!Q21:Q25)</f>
        <v>0</v>
      </c>
      <c r="Q282" s="142">
        <f>SUM(Wireless!R21:R25)</f>
        <v>0</v>
      </c>
      <c r="R282" s="441">
        <f>SUM(Wireless!S21:S25)</f>
        <v>0</v>
      </c>
      <c r="S282" s="937">
        <f>SUM(Wireless!D81:D84)/10^6</f>
        <v>0</v>
      </c>
      <c r="T282" s="615">
        <f>SUM(Wireless!E81:E84)/10^6</f>
        <v>0</v>
      </c>
      <c r="U282" s="615">
        <f>SUM(Wireless!F81:F84)/10^6</f>
        <v>0</v>
      </c>
      <c r="V282" s="616">
        <f>SUM(Wireless!G81:G84)/10^6</f>
        <v>0</v>
      </c>
      <c r="W282" s="696">
        <f>SUM(Wireless!H81:H84)/10^6</f>
        <v>0</v>
      </c>
      <c r="X282" s="615">
        <f>SUM(Wireless!I81:I84)/10^6</f>
        <v>0</v>
      </c>
      <c r="Y282" s="615">
        <f>SUM(Wireless!J81:J84)/10^6</f>
        <v>0</v>
      </c>
      <c r="Z282" s="616">
        <f>SUM(Wireless!K81:K84)/10^6</f>
        <v>0</v>
      </c>
      <c r="AA282" s="696">
        <f>SUM(Wireless!L81:L85)/10^6</f>
        <v>0</v>
      </c>
      <c r="AB282" s="615">
        <f>SUM(Wireless!M81:M85)/10^6</f>
        <v>0</v>
      </c>
      <c r="AC282" s="615">
        <f>SUM(Wireless!N81:N85)/10^6</f>
        <v>0</v>
      </c>
      <c r="AD282" s="616">
        <f>SUM(Wireless!O81:O85)/10^6</f>
        <v>0</v>
      </c>
      <c r="AE282" s="696">
        <f>SUM(Wireless!P81:P85)/10^6</f>
        <v>0</v>
      </c>
      <c r="AF282" s="615">
        <f>SUM(Wireless!Q81:Q85)/10^6</f>
        <v>0</v>
      </c>
      <c r="AG282" s="615">
        <f>SUM(Wireless!R81:R85)/10^6</f>
        <v>0</v>
      </c>
      <c r="AH282" s="616">
        <f>SUM(Wireless!S81:S85)/10^6</f>
        <v>0</v>
      </c>
    </row>
    <row r="283" spans="2:37">
      <c r="B283" s="134" t="s">
        <v>408</v>
      </c>
      <c r="C283" s="131">
        <f>SUM(Wireless!D26:D28)</f>
        <v>0</v>
      </c>
      <c r="D283" s="416">
        <f>SUM(Wireless!E26:E28)</f>
        <v>0</v>
      </c>
      <c r="E283" s="142">
        <f>SUM(Wireless!F26:F28)</f>
        <v>0</v>
      </c>
      <c r="F283" s="441">
        <f>SUM(Wireless!G26:G28)</f>
        <v>0</v>
      </c>
      <c r="G283" s="131">
        <f>SUM(Wireless!H26:H28)</f>
        <v>0</v>
      </c>
      <c r="H283" s="416">
        <f>SUM(Wireless!I26:I28)</f>
        <v>0</v>
      </c>
      <c r="I283" s="142">
        <f>SUM(Wireless!J26:J28)</f>
        <v>0</v>
      </c>
      <c r="J283" s="441">
        <f>SUM(Wireless!K26:K28)</f>
        <v>0</v>
      </c>
      <c r="K283" s="131">
        <f>SUM(Wireless!L26:L28)</f>
        <v>0</v>
      </c>
      <c r="L283" s="416">
        <f>SUM(Wireless!M26:M28)</f>
        <v>0</v>
      </c>
      <c r="M283" s="142">
        <f>SUM(Wireless!N26:N28)</f>
        <v>0</v>
      </c>
      <c r="N283" s="441">
        <f>SUM(Wireless!O26:O28)</f>
        <v>0</v>
      </c>
      <c r="O283" s="131">
        <f>SUM(Wireless!P26:P28)</f>
        <v>0</v>
      </c>
      <c r="P283" s="416">
        <f>SUM(Wireless!Q26:Q28)</f>
        <v>0</v>
      </c>
      <c r="Q283" s="142">
        <f>SUM(Wireless!R26:R28)</f>
        <v>0</v>
      </c>
      <c r="R283" s="441">
        <f>SUM(Wireless!S26:S28)</f>
        <v>0</v>
      </c>
      <c r="S283" s="937">
        <f>SUM(Wireless!D86:D88)/10^6</f>
        <v>0</v>
      </c>
      <c r="T283" s="615">
        <f>SUM(Wireless!E86:E88)/10^6</f>
        <v>0</v>
      </c>
      <c r="U283" s="615">
        <f>SUM(Wireless!F86:F88)/10^6</f>
        <v>0</v>
      </c>
      <c r="V283" s="616">
        <f>SUM(Wireless!G86:G88)/10^6</f>
        <v>0</v>
      </c>
      <c r="W283" s="696">
        <f>SUM(Wireless!H86:H88)/10^6</f>
        <v>0</v>
      </c>
      <c r="X283" s="615">
        <f>SUM(Wireless!I86:I88)/10^6</f>
        <v>0</v>
      </c>
      <c r="Y283" s="615">
        <f>SUM(Wireless!J86:J88)/10^6</f>
        <v>0</v>
      </c>
      <c r="Z283" s="616">
        <f>SUM(Wireless!K86:K88)/10^6</f>
        <v>0</v>
      </c>
      <c r="AA283" s="696">
        <f>SUM(Wireless!L86:L88)/10^6</f>
        <v>0</v>
      </c>
      <c r="AB283" s="615">
        <f>SUM(Wireless!M86:M88)/10^6</f>
        <v>0</v>
      </c>
      <c r="AC283" s="615">
        <f>SUM(Wireless!N86:N88)/10^6</f>
        <v>0</v>
      </c>
      <c r="AD283" s="616">
        <f>SUM(Wireless!O86:O88)/10^6</f>
        <v>0</v>
      </c>
      <c r="AE283" s="696">
        <f>SUM(Wireless!P86:P88)/10^6</f>
        <v>0</v>
      </c>
      <c r="AF283" s="615">
        <f>SUM(Wireless!Q86:Q88)/10^6</f>
        <v>0</v>
      </c>
      <c r="AG283" s="615">
        <f>SUM(Wireless!R86:R88)/10^6</f>
        <v>0</v>
      </c>
      <c r="AH283" s="616">
        <f>SUM(Wireless!S86:S88)/10^6</f>
        <v>0</v>
      </c>
    </row>
    <row r="284" spans="2:37">
      <c r="B284" s="134" t="s">
        <v>379</v>
      </c>
      <c r="C284" s="131">
        <f>Wireless!D29+Wireless!D32</f>
        <v>0</v>
      </c>
      <c r="D284" s="416">
        <f>Wireless!E29+Wireless!E32</f>
        <v>0</v>
      </c>
      <c r="E284" s="142">
        <f>Wireless!F29+Wireless!F32</f>
        <v>0</v>
      </c>
      <c r="F284" s="441">
        <f>Wireless!G29+Wireless!G32</f>
        <v>0</v>
      </c>
      <c r="G284" s="131">
        <f>Wireless!H29+Wireless!H32</f>
        <v>0</v>
      </c>
      <c r="H284" s="416">
        <f>Wireless!I29+Wireless!I32</f>
        <v>0</v>
      </c>
      <c r="I284" s="142">
        <f>Wireless!J29+Wireless!J32</f>
        <v>0</v>
      </c>
      <c r="J284" s="441">
        <f>Wireless!K29+Wireless!K32</f>
        <v>0</v>
      </c>
      <c r="K284" s="131">
        <f>SUM(Wireless!L29:L32)</f>
        <v>0</v>
      </c>
      <c r="L284" s="416">
        <f>SUM(Wireless!M29:M32)</f>
        <v>0</v>
      </c>
      <c r="M284" s="142">
        <f>SUM(Wireless!N29:N32)</f>
        <v>0</v>
      </c>
      <c r="N284" s="441">
        <f>SUM(Wireless!O29:O32)</f>
        <v>0</v>
      </c>
      <c r="O284" s="131">
        <f>SUM(Wireless!P29:P32)</f>
        <v>0</v>
      </c>
      <c r="P284" s="416">
        <f>SUM(Wireless!Q29:Q32)</f>
        <v>0</v>
      </c>
      <c r="Q284" s="142">
        <f>SUM(Wireless!R29:R32)</f>
        <v>0</v>
      </c>
      <c r="R284" s="441">
        <f>SUM(Wireless!S29:S32)</f>
        <v>0</v>
      </c>
      <c r="S284" s="937">
        <f>(Wireless!D89+Wireless!D92)/10^6</f>
        <v>0</v>
      </c>
      <c r="T284" s="615">
        <f>(Wireless!E89+Wireless!E92)/10^6</f>
        <v>0</v>
      </c>
      <c r="U284" s="615">
        <f>(Wireless!F89+Wireless!F92)/10^6</f>
        <v>0</v>
      </c>
      <c r="V284" s="616">
        <f>(Wireless!G89+Wireless!G92)/10^6</f>
        <v>0</v>
      </c>
      <c r="W284" s="696">
        <f>(Wireless!H89+Wireless!H92)/10^6</f>
        <v>0</v>
      </c>
      <c r="X284" s="615">
        <f>(Wireless!I89+Wireless!I92)/10^6</f>
        <v>0</v>
      </c>
      <c r="Y284" s="615">
        <f>(Wireless!J89+Wireless!J92)/10^6</f>
        <v>0</v>
      </c>
      <c r="Z284" s="616">
        <f>(Wireless!K89+Wireless!K92)/10^6</f>
        <v>0</v>
      </c>
      <c r="AA284" s="696">
        <f>(SUM(Wireless!L89:L92))/10^6</f>
        <v>0</v>
      </c>
      <c r="AB284" s="615">
        <f>(SUM(Wireless!M89:M92))/10^6</f>
        <v>0</v>
      </c>
      <c r="AC284" s="615">
        <f>(SUM(Wireless!N89:N92))/10^6</f>
        <v>0</v>
      </c>
      <c r="AD284" s="616">
        <f>(SUM(Wireless!O89:O92))/10^6</f>
        <v>0</v>
      </c>
      <c r="AE284" s="696">
        <f>(SUM(Wireless!P89:P92))/10^6</f>
        <v>0</v>
      </c>
      <c r="AF284" s="615">
        <f>(SUM(Wireless!Q89:Q92))/10^6</f>
        <v>0</v>
      </c>
      <c r="AG284" s="615">
        <f>(SUM(Wireless!R89:R92))/10^6</f>
        <v>0</v>
      </c>
      <c r="AH284" s="616">
        <f>(SUM(Wireless!S89:S92))/10^6</f>
        <v>0</v>
      </c>
    </row>
    <row r="285" spans="2:37">
      <c r="B285" s="134" t="s">
        <v>8</v>
      </c>
      <c r="C285" s="135">
        <f t="shared" ref="C285:J285" si="42">SUM(C278:C284)</f>
        <v>2670139</v>
      </c>
      <c r="D285" s="419">
        <f t="shared" si="42"/>
        <v>2836733</v>
      </c>
      <c r="E285" s="142">
        <f t="shared" si="42"/>
        <v>1717232</v>
      </c>
      <c r="F285" s="441">
        <f t="shared" si="42"/>
        <v>1711169</v>
      </c>
      <c r="G285" s="135">
        <f t="shared" si="42"/>
        <v>0</v>
      </c>
      <c r="H285" s="419">
        <f t="shared" si="42"/>
        <v>0</v>
      </c>
      <c r="I285" s="142">
        <f t="shared" si="42"/>
        <v>0</v>
      </c>
      <c r="J285" s="441">
        <f t="shared" si="42"/>
        <v>0</v>
      </c>
      <c r="K285" s="135">
        <f t="shared" ref="K285:AB285" si="43">SUM(K278:K284)</f>
        <v>0</v>
      </c>
      <c r="L285" s="419">
        <f t="shared" si="43"/>
        <v>0</v>
      </c>
      <c r="M285" s="142">
        <f t="shared" ref="M285:P285" si="44">SUM(M278:M284)</f>
        <v>0</v>
      </c>
      <c r="N285" s="441">
        <f t="shared" si="44"/>
        <v>0</v>
      </c>
      <c r="O285" s="135">
        <f t="shared" si="44"/>
        <v>0</v>
      </c>
      <c r="P285" s="419">
        <f t="shared" si="44"/>
        <v>0</v>
      </c>
      <c r="Q285" s="142">
        <f t="shared" ref="Q285:R285" si="45">SUM(Q278:Q284)</f>
        <v>0</v>
      </c>
      <c r="R285" s="441">
        <f t="shared" si="45"/>
        <v>0</v>
      </c>
      <c r="S285" s="938">
        <f t="shared" si="43"/>
        <v>48.085118999999999</v>
      </c>
      <c r="T285" s="137">
        <f t="shared" si="43"/>
        <v>48.876373999999998</v>
      </c>
      <c r="U285" s="137">
        <f t="shared" si="43"/>
        <v>29.408037777510625</v>
      </c>
      <c r="V285" s="446">
        <f t="shared" si="43"/>
        <v>29.522656396244543</v>
      </c>
      <c r="W285" s="555">
        <f t="shared" si="43"/>
        <v>0</v>
      </c>
      <c r="X285" s="137">
        <f t="shared" si="43"/>
        <v>0</v>
      </c>
      <c r="Y285" s="137">
        <f t="shared" si="43"/>
        <v>0</v>
      </c>
      <c r="Z285" s="446">
        <f t="shared" si="43"/>
        <v>0</v>
      </c>
      <c r="AA285" s="555">
        <f t="shared" si="43"/>
        <v>0</v>
      </c>
      <c r="AB285" s="137">
        <f t="shared" si="43"/>
        <v>0</v>
      </c>
      <c r="AC285" s="137">
        <f t="shared" ref="AC285:AF285" si="46">SUM(AC278:AC284)</f>
        <v>0</v>
      </c>
      <c r="AD285" s="446">
        <f t="shared" si="46"/>
        <v>0</v>
      </c>
      <c r="AE285" s="555">
        <f t="shared" si="46"/>
        <v>0</v>
      </c>
      <c r="AF285" s="137">
        <f t="shared" si="46"/>
        <v>0</v>
      </c>
      <c r="AG285" s="137">
        <f t="shared" ref="AG285:AH285" si="47">SUM(AG278:AG284)</f>
        <v>0</v>
      </c>
      <c r="AH285" s="446">
        <f t="shared" si="47"/>
        <v>0</v>
      </c>
    </row>
    <row r="286" spans="2:37">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row>
    <row r="287" spans="2:37">
      <c r="C287" s="87"/>
      <c r="D287" s="87"/>
      <c r="E287" s="87"/>
      <c r="F287" s="87"/>
    </row>
    <row r="288" spans="2:37">
      <c r="C288" s="87"/>
      <c r="D288" s="87"/>
      <c r="E288" s="87"/>
      <c r="F288" s="87"/>
    </row>
    <row r="289" spans="2:34">
      <c r="B289" s="1569" t="s">
        <v>473</v>
      </c>
      <c r="C289" s="1570"/>
      <c r="D289" s="1570"/>
      <c r="E289" s="1570"/>
      <c r="F289" s="1570"/>
      <c r="G289" s="1571"/>
      <c r="H289" s="1571"/>
      <c r="I289" s="1570"/>
      <c r="J289" s="1570"/>
      <c r="K289" s="1570"/>
      <c r="L289" s="1570"/>
      <c r="M289" s="1570"/>
      <c r="N289" s="1570"/>
      <c r="O289" s="1570"/>
      <c r="P289" s="1570"/>
      <c r="Q289" s="1569" t="s">
        <v>473</v>
      </c>
      <c r="R289" s="1570"/>
      <c r="S289" s="1571"/>
      <c r="T289" s="1571"/>
      <c r="U289" s="1571"/>
      <c r="V289" s="1571"/>
      <c r="W289" s="1571"/>
      <c r="X289" s="1571"/>
      <c r="Y289" s="1572"/>
      <c r="Z289" s="1571"/>
      <c r="AA289" s="1571"/>
      <c r="AB289" s="1573"/>
      <c r="AC289" s="1573"/>
      <c r="AD289" s="1573"/>
      <c r="AE289" s="1571"/>
      <c r="AF289" s="1571"/>
      <c r="AG289" s="1569" t="s">
        <v>473</v>
      </c>
      <c r="AH289" s="1571"/>
    </row>
    <row r="290" spans="2:34">
      <c r="C290" s="87"/>
      <c r="D290" s="87"/>
      <c r="E290" s="87"/>
      <c r="F290" s="87"/>
      <c r="I290" s="48"/>
      <c r="J290" s="5"/>
      <c r="K290" s="5"/>
      <c r="L290" s="5"/>
      <c r="M290" s="5"/>
      <c r="N290" s="5"/>
      <c r="O290" s="5"/>
      <c r="P290" s="5"/>
      <c r="Q290" s="5"/>
      <c r="R290" s="5"/>
    </row>
    <row r="291" spans="2:34">
      <c r="C291" s="87"/>
      <c r="D291" s="87"/>
      <c r="E291" s="87"/>
      <c r="F291" s="87"/>
    </row>
    <row r="292" spans="2:34">
      <c r="C292" s="87"/>
      <c r="D292" s="87"/>
      <c r="E292" s="87"/>
      <c r="F292" s="87"/>
    </row>
    <row r="293" spans="2:34">
      <c r="C293" s="87"/>
      <c r="D293" s="87"/>
      <c r="E293" s="87"/>
      <c r="F293" s="87"/>
    </row>
    <row r="294" spans="2:34">
      <c r="C294" s="87"/>
      <c r="D294" s="87"/>
      <c r="E294" s="87"/>
      <c r="F294" s="87"/>
    </row>
    <row r="295" spans="2:34">
      <c r="C295" s="87"/>
      <c r="D295" s="87"/>
      <c r="E295" s="87"/>
      <c r="F295" s="87"/>
    </row>
    <row r="296" spans="2:34">
      <c r="C296" s="87"/>
      <c r="D296" s="87"/>
      <c r="E296" s="87"/>
      <c r="F296" s="87"/>
    </row>
    <row r="297" spans="2:34">
      <c r="C297" s="87"/>
      <c r="D297" s="87"/>
      <c r="E297" s="87"/>
      <c r="F297" s="87"/>
    </row>
    <row r="298" spans="2:34">
      <c r="C298" s="87"/>
      <c r="D298" s="87"/>
      <c r="E298" s="87"/>
      <c r="F298" s="87"/>
    </row>
    <row r="299" spans="2:34">
      <c r="C299" s="87"/>
      <c r="D299" s="87"/>
      <c r="E299" s="87"/>
      <c r="F299" s="87"/>
    </row>
    <row r="300" spans="2:34">
      <c r="C300" s="87"/>
      <c r="D300" s="87"/>
      <c r="E300" s="87"/>
      <c r="F300" s="87"/>
    </row>
    <row r="301" spans="2:34">
      <c r="C301" s="87"/>
      <c r="D301" s="87"/>
      <c r="E301" s="87"/>
      <c r="F301" s="87"/>
    </row>
    <row r="302" spans="2:34">
      <c r="C302" s="87"/>
      <c r="D302" s="87"/>
      <c r="E302" s="87"/>
      <c r="F302" s="87"/>
    </row>
    <row r="303" spans="2:34">
      <c r="C303" s="87"/>
      <c r="D303" s="87"/>
      <c r="E303" s="87"/>
      <c r="F303" s="87"/>
    </row>
    <row r="304" spans="2:34">
      <c r="C304" s="87"/>
      <c r="D304" s="87"/>
      <c r="E304" s="87"/>
      <c r="F304" s="87"/>
    </row>
    <row r="305" spans="3:6">
      <c r="C305" s="87"/>
      <c r="D305" s="87"/>
      <c r="E305" s="87"/>
      <c r="F305" s="87"/>
    </row>
    <row r="306" spans="3:6">
      <c r="C306" s="87"/>
      <c r="D306" s="87"/>
      <c r="E306" s="87"/>
      <c r="F306" s="87"/>
    </row>
    <row r="307" spans="3:6">
      <c r="C307" s="87"/>
      <c r="D307" s="87"/>
      <c r="E307" s="87"/>
      <c r="F307" s="87"/>
    </row>
    <row r="308" spans="3:6">
      <c r="C308" s="87"/>
      <c r="D308" s="87"/>
      <c r="E308" s="87"/>
      <c r="F308" s="87"/>
    </row>
    <row r="309" spans="3:6">
      <c r="C309" s="87"/>
      <c r="D309" s="87"/>
      <c r="E309" s="87"/>
      <c r="F309" s="87"/>
    </row>
    <row r="310" spans="3:6">
      <c r="C310" s="87"/>
      <c r="D310" s="87"/>
      <c r="E310" s="87"/>
      <c r="F310" s="87"/>
    </row>
    <row r="311" spans="3:6">
      <c r="C311" s="87"/>
      <c r="D311" s="87"/>
      <c r="E311" s="87"/>
      <c r="F311" s="87"/>
    </row>
    <row r="312" spans="3:6">
      <c r="C312" s="87"/>
      <c r="D312" s="87"/>
      <c r="E312" s="87"/>
      <c r="F312" s="87"/>
    </row>
    <row r="313" spans="3:6">
      <c r="C313" s="87"/>
      <c r="D313" s="87"/>
      <c r="E313" s="87"/>
      <c r="F313" s="87"/>
    </row>
    <row r="314" spans="3:6">
      <c r="C314" s="87"/>
      <c r="D314" s="87"/>
      <c r="E314" s="87"/>
      <c r="F314" s="87"/>
    </row>
    <row r="315" spans="3:6">
      <c r="C315" s="87"/>
      <c r="D315" s="87"/>
      <c r="E315" s="87"/>
      <c r="F315" s="87"/>
    </row>
    <row r="316" spans="3:6">
      <c r="C316" s="87"/>
      <c r="D316" s="87"/>
      <c r="E316" s="87"/>
      <c r="F316" s="87"/>
    </row>
    <row r="317" spans="3:6">
      <c r="C317" s="87"/>
      <c r="D317" s="87"/>
      <c r="E317" s="87"/>
      <c r="F317" s="87"/>
    </row>
    <row r="318" spans="3:6">
      <c r="C318" s="87"/>
      <c r="D318" s="87"/>
      <c r="E318" s="87"/>
      <c r="F318" s="87"/>
    </row>
    <row r="319" spans="3:6">
      <c r="C319" s="87"/>
      <c r="D319" s="87"/>
      <c r="E319" s="87"/>
      <c r="F319" s="87"/>
    </row>
    <row r="320" spans="3:6">
      <c r="C320" s="87"/>
      <c r="D320" s="87"/>
      <c r="E320" s="87"/>
      <c r="F320" s="87"/>
    </row>
    <row r="321" spans="3:6">
      <c r="C321" s="87"/>
      <c r="D321" s="87"/>
      <c r="E321" s="87"/>
      <c r="F321" s="87"/>
    </row>
    <row r="322" spans="3:6">
      <c r="C322" s="87"/>
      <c r="D322" s="87"/>
      <c r="E322" s="87"/>
      <c r="F322" s="87"/>
    </row>
    <row r="323" spans="3:6">
      <c r="C323" s="87"/>
      <c r="D323" s="87"/>
      <c r="E323" s="87"/>
      <c r="F323" s="87"/>
    </row>
    <row r="324" spans="3:6">
      <c r="C324" s="87"/>
      <c r="D324" s="87"/>
      <c r="E324" s="87"/>
      <c r="F324" s="87"/>
    </row>
    <row r="325" spans="3:6">
      <c r="C325" s="87"/>
      <c r="D325" s="87"/>
      <c r="E325" s="87"/>
      <c r="F325" s="87"/>
    </row>
    <row r="326" spans="3:6">
      <c r="C326" s="87"/>
      <c r="D326" s="87"/>
      <c r="E326" s="87"/>
      <c r="F326" s="87"/>
    </row>
    <row r="327" spans="3:6">
      <c r="C327" s="87"/>
      <c r="D327" s="87"/>
      <c r="E327" s="87"/>
      <c r="F327" s="87"/>
    </row>
    <row r="328" spans="3:6">
      <c r="C328" s="87"/>
      <c r="D328" s="87"/>
      <c r="E328" s="87"/>
      <c r="F328" s="87"/>
    </row>
    <row r="329" spans="3:6">
      <c r="C329" s="87"/>
      <c r="D329" s="87"/>
      <c r="E329" s="87"/>
      <c r="F329" s="87"/>
    </row>
    <row r="330" spans="3:6">
      <c r="C330" s="87"/>
      <c r="D330" s="87"/>
      <c r="E330" s="87"/>
      <c r="F330" s="87"/>
    </row>
    <row r="331" spans="3:6">
      <c r="C331" s="87"/>
      <c r="D331" s="87"/>
      <c r="E331" s="87"/>
      <c r="F331" s="87"/>
    </row>
    <row r="332" spans="3:6">
      <c r="C332" s="87"/>
      <c r="D332" s="87"/>
      <c r="E332" s="87"/>
      <c r="F332" s="87"/>
    </row>
    <row r="333" spans="3:6">
      <c r="C333" s="87"/>
      <c r="D333" s="87"/>
      <c r="E333" s="87"/>
      <c r="F333" s="87"/>
    </row>
    <row r="334" spans="3:6">
      <c r="C334" s="87"/>
      <c r="D334" s="87"/>
      <c r="E334" s="87"/>
      <c r="F334" s="87"/>
    </row>
    <row r="335" spans="3:6">
      <c r="C335" s="87"/>
      <c r="D335" s="87"/>
      <c r="E335" s="87"/>
      <c r="F335" s="87"/>
    </row>
    <row r="336" spans="3:6">
      <c r="C336" s="87"/>
      <c r="D336" s="87"/>
      <c r="E336" s="87"/>
      <c r="F336" s="87"/>
    </row>
    <row r="337" spans="3:6">
      <c r="C337" s="87"/>
      <c r="D337" s="87"/>
      <c r="E337" s="87"/>
      <c r="F337" s="87"/>
    </row>
    <row r="338" spans="3:6">
      <c r="C338" s="87"/>
      <c r="D338" s="87"/>
      <c r="E338" s="87"/>
      <c r="F338" s="87"/>
    </row>
    <row r="339" spans="3:6">
      <c r="C339" s="87"/>
      <c r="D339" s="87"/>
      <c r="E339" s="87"/>
      <c r="F339" s="87"/>
    </row>
    <row r="340" spans="3:6">
      <c r="C340" s="87"/>
      <c r="D340" s="87"/>
      <c r="E340" s="87"/>
      <c r="F340" s="87"/>
    </row>
    <row r="341" spans="3:6">
      <c r="C341" s="87"/>
      <c r="D341" s="87"/>
      <c r="E341" s="87"/>
      <c r="F341" s="87"/>
    </row>
    <row r="342" spans="3:6">
      <c r="C342" s="87"/>
      <c r="D342" s="87"/>
      <c r="E342" s="87"/>
      <c r="F342" s="87"/>
    </row>
    <row r="343" spans="3:6">
      <c r="C343" s="87"/>
      <c r="D343" s="87"/>
      <c r="E343" s="87"/>
      <c r="F343" s="87"/>
    </row>
    <row r="344" spans="3:6">
      <c r="C344" s="87"/>
      <c r="D344" s="87"/>
      <c r="E344" s="87"/>
      <c r="F344" s="87"/>
    </row>
    <row r="345" spans="3:6">
      <c r="C345" s="87"/>
      <c r="D345" s="87"/>
      <c r="E345" s="87"/>
      <c r="F345" s="87"/>
    </row>
    <row r="346" spans="3:6">
      <c r="C346" s="87"/>
      <c r="D346" s="87"/>
      <c r="E346" s="87"/>
      <c r="F346" s="87"/>
    </row>
    <row r="347" spans="3:6">
      <c r="C347" s="87"/>
      <c r="D347" s="87"/>
      <c r="E347" s="87"/>
      <c r="F347" s="87"/>
    </row>
    <row r="348" spans="3:6">
      <c r="C348" s="87"/>
      <c r="D348" s="87"/>
      <c r="E348" s="87"/>
      <c r="F348" s="87"/>
    </row>
    <row r="349" spans="3:6">
      <c r="C349" s="87"/>
      <c r="D349" s="87"/>
      <c r="E349" s="87"/>
      <c r="F349" s="87"/>
    </row>
    <row r="350" spans="3:6">
      <c r="C350" s="87"/>
      <c r="D350" s="87"/>
      <c r="E350" s="87"/>
      <c r="F350" s="87"/>
    </row>
    <row r="351" spans="3:6">
      <c r="C351" s="87"/>
      <c r="D351" s="87"/>
      <c r="E351" s="87"/>
      <c r="F351" s="87"/>
    </row>
    <row r="352" spans="3:6">
      <c r="C352" s="87"/>
      <c r="D352" s="87"/>
      <c r="E352" s="87"/>
      <c r="F352" s="87"/>
    </row>
    <row r="353" spans="3:6">
      <c r="C353" s="87"/>
      <c r="D353" s="87"/>
      <c r="E353" s="87"/>
      <c r="F353" s="87"/>
    </row>
    <row r="354" spans="3:6">
      <c r="C354" s="87"/>
      <c r="D354" s="87"/>
      <c r="E354" s="87"/>
      <c r="F354" s="87"/>
    </row>
    <row r="355" spans="3:6">
      <c r="C355" s="87"/>
      <c r="D355" s="87"/>
      <c r="E355" s="87"/>
      <c r="F355" s="87"/>
    </row>
    <row r="356" spans="3:6">
      <c r="C356" s="87"/>
      <c r="D356" s="87"/>
      <c r="E356" s="87"/>
      <c r="F356" s="87"/>
    </row>
    <row r="357" spans="3:6">
      <c r="C357" s="87"/>
      <c r="D357" s="87"/>
      <c r="E357" s="87"/>
      <c r="F357" s="87"/>
    </row>
    <row r="358" spans="3:6">
      <c r="C358" s="87"/>
      <c r="D358" s="87"/>
      <c r="E358" s="87"/>
      <c r="F358" s="87"/>
    </row>
    <row r="359" spans="3:6">
      <c r="C359" s="87"/>
      <c r="D359" s="87"/>
      <c r="E359" s="87"/>
      <c r="F359" s="87"/>
    </row>
    <row r="360" spans="3:6">
      <c r="C360" s="87"/>
      <c r="D360" s="87"/>
      <c r="E360" s="87"/>
      <c r="F360" s="87"/>
    </row>
    <row r="361" spans="3:6">
      <c r="C361" s="87"/>
      <c r="D361" s="87"/>
      <c r="E361" s="87"/>
      <c r="F361" s="87"/>
    </row>
    <row r="362" spans="3:6">
      <c r="C362" s="87"/>
      <c r="D362" s="87"/>
      <c r="E362" s="87"/>
      <c r="F362" s="87"/>
    </row>
    <row r="363" spans="3:6">
      <c r="C363" s="87"/>
      <c r="D363" s="87"/>
      <c r="E363" s="87"/>
      <c r="F363" s="87"/>
    </row>
    <row r="364" spans="3:6">
      <c r="C364" s="87"/>
      <c r="D364" s="87"/>
      <c r="E364" s="87"/>
      <c r="F364" s="87"/>
    </row>
    <row r="365" spans="3:6">
      <c r="C365" s="87"/>
      <c r="D365" s="87"/>
      <c r="E365" s="87"/>
      <c r="F365" s="87"/>
    </row>
    <row r="366" spans="3:6">
      <c r="C366" s="87"/>
      <c r="D366" s="87"/>
      <c r="E366" s="87"/>
      <c r="F366" s="87"/>
    </row>
    <row r="367" spans="3:6">
      <c r="C367" s="87"/>
      <c r="D367" s="87"/>
      <c r="E367" s="87"/>
      <c r="F367" s="87"/>
    </row>
    <row r="368" spans="3:6">
      <c r="C368" s="87"/>
      <c r="D368" s="87"/>
      <c r="E368" s="87"/>
      <c r="F368" s="87"/>
    </row>
    <row r="369" spans="3:6">
      <c r="C369" s="87"/>
      <c r="D369" s="87"/>
      <c r="E369" s="87"/>
      <c r="F369" s="87"/>
    </row>
    <row r="370" spans="3:6">
      <c r="C370" s="87"/>
      <c r="D370" s="87"/>
      <c r="E370" s="87"/>
      <c r="F370" s="87"/>
    </row>
    <row r="371" spans="3:6">
      <c r="C371" s="87"/>
      <c r="D371" s="87"/>
      <c r="E371" s="87"/>
      <c r="F371" s="87"/>
    </row>
    <row r="372" spans="3:6">
      <c r="C372" s="87"/>
      <c r="D372" s="87"/>
      <c r="E372" s="87"/>
      <c r="F372" s="87"/>
    </row>
    <row r="373" spans="3:6">
      <c r="C373" s="87"/>
      <c r="D373" s="87"/>
      <c r="E373" s="87"/>
      <c r="F373" s="87"/>
    </row>
    <row r="374" spans="3:6">
      <c r="C374" s="87"/>
      <c r="D374" s="87"/>
      <c r="E374" s="87"/>
      <c r="F374" s="87"/>
    </row>
    <row r="375" spans="3:6">
      <c r="C375" s="87"/>
      <c r="D375" s="87"/>
      <c r="E375" s="87"/>
      <c r="F375" s="87"/>
    </row>
    <row r="376" spans="3:6">
      <c r="C376" s="87"/>
      <c r="D376" s="87"/>
      <c r="E376" s="87"/>
      <c r="F376" s="87"/>
    </row>
    <row r="377" spans="3:6">
      <c r="C377" s="87"/>
      <c r="D377" s="87"/>
      <c r="E377" s="87"/>
      <c r="F377" s="87"/>
    </row>
    <row r="378" spans="3:6">
      <c r="C378" s="87"/>
      <c r="D378" s="87"/>
      <c r="E378" s="87"/>
      <c r="F378" s="87"/>
    </row>
    <row r="379" spans="3:6">
      <c r="C379" s="87"/>
      <c r="D379" s="87"/>
      <c r="E379" s="87"/>
      <c r="F379" s="87"/>
    </row>
    <row r="380" spans="3:6">
      <c r="C380" s="87"/>
      <c r="D380" s="87"/>
      <c r="E380" s="87"/>
      <c r="F380" s="87"/>
    </row>
    <row r="381" spans="3:6">
      <c r="C381" s="87"/>
      <c r="D381" s="87"/>
      <c r="E381" s="87"/>
      <c r="F381" s="87"/>
    </row>
    <row r="382" spans="3:6">
      <c r="C382" s="87"/>
      <c r="D382" s="87"/>
      <c r="E382" s="87"/>
      <c r="F382" s="87"/>
    </row>
    <row r="383" spans="3:6">
      <c r="C383" s="87"/>
      <c r="D383" s="87"/>
      <c r="E383" s="87"/>
      <c r="F383" s="87"/>
    </row>
    <row r="384" spans="3:6">
      <c r="C384" s="87"/>
      <c r="D384" s="87"/>
      <c r="E384" s="87"/>
      <c r="F384" s="87"/>
    </row>
    <row r="385" spans="3:6">
      <c r="C385" s="87"/>
      <c r="D385" s="87"/>
      <c r="E385" s="87"/>
      <c r="F385" s="87"/>
    </row>
    <row r="386" spans="3:6">
      <c r="C386" s="87"/>
      <c r="D386" s="87"/>
      <c r="E386" s="87"/>
      <c r="F386" s="87"/>
    </row>
    <row r="387" spans="3:6">
      <c r="C387" s="87"/>
      <c r="D387" s="87"/>
      <c r="E387" s="87"/>
      <c r="F387" s="87"/>
    </row>
    <row r="388" spans="3:6">
      <c r="C388" s="87"/>
      <c r="D388" s="87"/>
      <c r="E388" s="87"/>
      <c r="F388" s="87"/>
    </row>
    <row r="389" spans="3:6">
      <c r="C389" s="87"/>
      <c r="D389" s="87"/>
      <c r="E389" s="87"/>
      <c r="F389" s="87"/>
    </row>
    <row r="390" spans="3:6">
      <c r="C390" s="87"/>
      <c r="D390" s="87"/>
      <c r="E390" s="87"/>
      <c r="F390" s="87"/>
    </row>
    <row r="391" spans="3:6">
      <c r="C391" s="87"/>
      <c r="D391" s="87"/>
      <c r="E391" s="87"/>
      <c r="F391" s="87"/>
    </row>
    <row r="392" spans="3:6">
      <c r="C392" s="87"/>
      <c r="D392" s="87"/>
      <c r="E392" s="87"/>
      <c r="F392" s="87"/>
    </row>
    <row r="393" spans="3:6">
      <c r="C393" s="87"/>
      <c r="D393" s="87"/>
      <c r="E393" s="87"/>
      <c r="F393" s="87"/>
    </row>
    <row r="394" spans="3:6">
      <c r="C394" s="87"/>
      <c r="D394" s="87"/>
      <c r="E394" s="87"/>
      <c r="F394" s="87"/>
    </row>
    <row r="395" spans="3:6">
      <c r="C395" s="87"/>
      <c r="D395" s="87"/>
      <c r="E395" s="87"/>
      <c r="F395" s="87"/>
    </row>
    <row r="396" spans="3:6">
      <c r="C396" s="87"/>
      <c r="D396" s="87"/>
      <c r="E396" s="87"/>
      <c r="F396" s="87"/>
    </row>
    <row r="397" spans="3:6">
      <c r="C397" s="87"/>
      <c r="D397" s="87"/>
      <c r="E397" s="87"/>
      <c r="F397" s="87"/>
    </row>
    <row r="398" spans="3:6">
      <c r="C398" s="87"/>
      <c r="D398" s="87"/>
      <c r="E398" s="87"/>
      <c r="F398" s="87"/>
    </row>
    <row r="399" spans="3:6">
      <c r="C399" s="87"/>
      <c r="D399" s="87"/>
      <c r="E399" s="87"/>
      <c r="F399" s="87"/>
    </row>
    <row r="400" spans="3:6">
      <c r="C400" s="87"/>
      <c r="D400" s="87"/>
      <c r="E400" s="87"/>
      <c r="F400" s="87"/>
    </row>
    <row r="401" spans="3:6">
      <c r="C401" s="87"/>
      <c r="D401" s="87"/>
      <c r="E401" s="87"/>
      <c r="F401" s="87"/>
    </row>
    <row r="402" spans="3:6">
      <c r="C402" s="87"/>
      <c r="D402" s="87"/>
      <c r="E402" s="87"/>
      <c r="F402" s="87"/>
    </row>
    <row r="403" spans="3:6">
      <c r="C403" s="87"/>
      <c r="D403" s="87"/>
      <c r="E403" s="87"/>
      <c r="F403" s="87"/>
    </row>
    <row r="404" spans="3:6">
      <c r="C404" s="87"/>
      <c r="D404" s="87"/>
      <c r="E404" s="87"/>
      <c r="F404" s="87"/>
    </row>
    <row r="405" spans="3:6">
      <c r="C405" s="87"/>
      <c r="D405" s="87"/>
      <c r="E405" s="87"/>
      <c r="F405" s="87"/>
    </row>
    <row r="406" spans="3:6">
      <c r="C406" s="87"/>
      <c r="D406" s="87"/>
      <c r="E406" s="87"/>
      <c r="F406" s="87"/>
    </row>
    <row r="407" spans="3:6">
      <c r="C407" s="87"/>
      <c r="D407" s="87"/>
      <c r="E407" s="87"/>
      <c r="F407" s="87"/>
    </row>
    <row r="408" spans="3:6">
      <c r="C408" s="87"/>
      <c r="D408" s="87"/>
      <c r="E408" s="87"/>
      <c r="F408" s="87"/>
    </row>
    <row r="409" spans="3:6">
      <c r="C409" s="87"/>
      <c r="D409" s="87"/>
      <c r="E409" s="87"/>
      <c r="F409" s="87"/>
    </row>
    <row r="410" spans="3:6">
      <c r="C410" s="87"/>
      <c r="D410" s="87"/>
      <c r="E410" s="87"/>
      <c r="F410" s="87"/>
    </row>
    <row r="411" spans="3:6">
      <c r="C411" s="87"/>
      <c r="D411" s="87"/>
      <c r="E411" s="87"/>
      <c r="F411" s="87"/>
    </row>
    <row r="412" spans="3:6">
      <c r="C412" s="87"/>
      <c r="D412" s="87"/>
      <c r="E412" s="87"/>
      <c r="F412" s="87"/>
    </row>
    <row r="413" spans="3:6">
      <c r="C413" s="87"/>
      <c r="D413" s="87"/>
      <c r="E413" s="87"/>
      <c r="F413" s="87"/>
    </row>
    <row r="414" spans="3:6">
      <c r="C414" s="87"/>
      <c r="D414" s="87"/>
      <c r="E414" s="87"/>
      <c r="F414" s="87"/>
    </row>
    <row r="415" spans="3:6">
      <c r="C415" s="87"/>
      <c r="D415" s="87"/>
      <c r="E415" s="87"/>
      <c r="F415" s="87"/>
    </row>
    <row r="416" spans="3:6">
      <c r="C416" s="87"/>
      <c r="D416" s="87"/>
      <c r="E416" s="87"/>
      <c r="F416" s="87"/>
    </row>
    <row r="417" spans="3:6">
      <c r="C417" s="87"/>
      <c r="D417" s="87"/>
      <c r="E417" s="87"/>
      <c r="F417" s="87"/>
    </row>
    <row r="418" spans="3:6">
      <c r="C418" s="87"/>
      <c r="D418" s="87"/>
      <c r="E418" s="87"/>
      <c r="F418" s="87"/>
    </row>
    <row r="419" spans="3:6">
      <c r="C419" s="87"/>
      <c r="D419" s="87"/>
      <c r="E419" s="87"/>
      <c r="F419" s="87"/>
    </row>
    <row r="420" spans="3:6">
      <c r="C420" s="87"/>
      <c r="D420" s="87"/>
      <c r="E420" s="87"/>
      <c r="F420" s="87"/>
    </row>
    <row r="421" spans="3:6">
      <c r="C421" s="87"/>
      <c r="D421" s="87"/>
      <c r="E421" s="87"/>
      <c r="F421" s="87"/>
    </row>
    <row r="422" spans="3:6">
      <c r="C422" s="87"/>
      <c r="D422" s="87"/>
      <c r="E422" s="87"/>
      <c r="F422" s="87"/>
    </row>
    <row r="423" spans="3:6">
      <c r="C423" s="87"/>
      <c r="D423" s="87"/>
      <c r="E423" s="87"/>
      <c r="F423" s="87"/>
    </row>
    <row r="424" spans="3:6">
      <c r="C424" s="87"/>
      <c r="D424" s="87"/>
      <c r="E424" s="87"/>
      <c r="F424" s="87"/>
    </row>
    <row r="425" spans="3:6">
      <c r="C425" s="87"/>
      <c r="D425" s="87"/>
      <c r="E425" s="87"/>
      <c r="F425" s="87"/>
    </row>
    <row r="426" spans="3:6">
      <c r="C426" s="87"/>
      <c r="D426" s="87"/>
      <c r="E426" s="87"/>
      <c r="F426" s="87"/>
    </row>
  </sheetData>
  <mergeCells count="24">
    <mergeCell ref="B276:B277"/>
    <mergeCell ref="O244:P244"/>
    <mergeCell ref="B101:B102"/>
    <mergeCell ref="B135:B136"/>
    <mergeCell ref="B170:B171"/>
    <mergeCell ref="B205:B206"/>
    <mergeCell ref="B242:B243"/>
    <mergeCell ref="AG276:AH276"/>
    <mergeCell ref="Q276:R276"/>
    <mergeCell ref="Q67:R67"/>
    <mergeCell ref="AG135:AH135"/>
    <mergeCell ref="AG170:AH170"/>
    <mergeCell ref="AG205:AH205"/>
    <mergeCell ref="AG242:AH242"/>
    <mergeCell ref="Q242:R242"/>
    <mergeCell ref="Q205:R205"/>
    <mergeCell ref="Q101:R101"/>
    <mergeCell ref="Q170:R170"/>
    <mergeCell ref="Q135:R135"/>
    <mergeCell ref="AE244:AF244"/>
    <mergeCell ref="Q36:R36"/>
    <mergeCell ref="AG36:AH36"/>
    <mergeCell ref="AG67:AH67"/>
    <mergeCell ref="AG101:AH101"/>
  </mergeCell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CB74"/>
  <sheetViews>
    <sheetView showGridLines="0" zoomScale="80" zoomScaleNormal="80" zoomScalePageLayoutView="80" workbookViewId="0">
      <pane xSplit="4" ySplit="8" topLeftCell="E9" activePane="bottomRight" state="frozen"/>
      <selection activeCell="B6" sqref="B6"/>
      <selection pane="topRight" activeCell="B6" sqref="B6"/>
      <selection pane="bottomLeft" activeCell="B6" sqref="B6"/>
      <selection pane="bottomRight"/>
    </sheetView>
  </sheetViews>
  <sheetFormatPr defaultColWidth="8.6640625" defaultRowHeight="13.2"/>
  <cols>
    <col min="1" max="1" width="13.44140625" style="14" customWidth="1"/>
    <col min="2" max="2" width="23.77734375" style="14" customWidth="1"/>
    <col min="3" max="3" width="14.44140625" style="14" customWidth="1"/>
    <col min="4" max="4" width="16.44140625" style="14" customWidth="1"/>
    <col min="5" max="14" width="13.33203125" style="14" customWidth="1"/>
    <col min="15" max="20" width="13.6640625" style="14" customWidth="1"/>
    <col min="21" max="21" width="11.6640625" style="38" customWidth="1"/>
    <col min="22" max="24" width="11.6640625" style="14" customWidth="1"/>
    <col min="25" max="36" width="13.77734375" style="14" customWidth="1"/>
    <col min="37" max="37" width="8.6640625" style="14"/>
    <col min="38" max="38" width="13.6640625" style="14" customWidth="1"/>
    <col min="39" max="16384" width="8.6640625" style="14"/>
  </cols>
  <sheetData>
    <row r="1" spans="1:80" ht="24.45" customHeight="1">
      <c r="A1" s="83" t="str">
        <f>Introduction!$B$1</f>
        <v xml:space="preserve">Vendor Survey Results through Q4 2021 </v>
      </c>
    </row>
    <row r="2" spans="1:80" ht="17.55" customHeight="1">
      <c r="A2" s="321" t="str">
        <f>Introduction!$B$2</f>
        <v>Sample template as of March 2022</v>
      </c>
    </row>
    <row r="3" spans="1:80" ht="25.05" customHeight="1">
      <c r="A3" s="719" t="s">
        <v>284</v>
      </c>
    </row>
    <row r="5" spans="1:80" ht="15.6">
      <c r="O5" s="983"/>
    </row>
    <row r="6" spans="1:80" ht="16.95" customHeight="1" thickBot="1">
      <c r="J6" s="5"/>
      <c r="K6" s="5"/>
      <c r="L6" s="5"/>
      <c r="M6" s="5"/>
      <c r="N6" s="5"/>
      <c r="O6" s="983"/>
      <c r="P6" s="5"/>
      <c r="Q6" s="983"/>
      <c r="R6" s="5"/>
      <c r="S6" s="5"/>
      <c r="T6" s="5"/>
    </row>
    <row r="7" spans="1:80" s="38" customFormat="1" ht="16.2" thickBot="1">
      <c r="A7" s="734" t="str">
        <f>A3</f>
        <v>CWDM and DWDM Transceivers</v>
      </c>
      <c r="F7" s="663"/>
      <c r="G7" s="663"/>
      <c r="H7" s="667" t="s">
        <v>125</v>
      </c>
      <c r="I7" s="663"/>
      <c r="J7" s="663"/>
      <c r="K7" s="663"/>
      <c r="L7" s="663"/>
      <c r="M7" s="663"/>
      <c r="N7" s="663"/>
      <c r="O7" s="1097" t="str">
        <f>H7</f>
        <v>Shipments: Actual Data</v>
      </c>
      <c r="Q7"/>
      <c r="R7"/>
      <c r="S7" s="1705" t="s">
        <v>251</v>
      </c>
      <c r="T7" s="1706"/>
      <c r="U7" s="1129"/>
    </row>
    <row r="8" spans="1:80" s="38" customFormat="1" ht="13.8" thickBot="1">
      <c r="A8" s="970" t="s">
        <v>182</v>
      </c>
      <c r="B8" s="971" t="s">
        <v>127</v>
      </c>
      <c r="C8" s="972" t="s">
        <v>140</v>
      </c>
      <c r="D8" s="973" t="s">
        <v>141</v>
      </c>
      <c r="E8" s="692" t="s">
        <v>65</v>
      </c>
      <c r="F8" s="665" t="s">
        <v>66</v>
      </c>
      <c r="G8" s="665" t="s">
        <v>67</v>
      </c>
      <c r="H8" s="666" t="s">
        <v>68</v>
      </c>
      <c r="I8" s="664" t="s">
        <v>69</v>
      </c>
      <c r="J8" s="665" t="s">
        <v>70</v>
      </c>
      <c r="K8" s="665" t="s">
        <v>71</v>
      </c>
      <c r="L8" s="666" t="s">
        <v>72</v>
      </c>
      <c r="M8" s="665" t="s">
        <v>73</v>
      </c>
      <c r="N8" s="665" t="s">
        <v>74</v>
      </c>
      <c r="O8" s="665" t="s">
        <v>75</v>
      </c>
      <c r="P8" s="666" t="s">
        <v>76</v>
      </c>
      <c r="Q8" s="665" t="s">
        <v>77</v>
      </c>
      <c r="R8" s="665" t="s">
        <v>78</v>
      </c>
      <c r="S8" s="668" t="s">
        <v>442</v>
      </c>
      <c r="T8" s="668" t="s">
        <v>443</v>
      </c>
      <c r="U8" s="1130"/>
    </row>
    <row r="9" spans="1:80" s="38" customFormat="1" ht="12.45" customHeight="1">
      <c r="A9" s="968" t="s">
        <v>192</v>
      </c>
      <c r="B9" s="969" t="s">
        <v>193</v>
      </c>
      <c r="C9" s="650" t="s">
        <v>154</v>
      </c>
      <c r="D9" s="951" t="s">
        <v>143</v>
      </c>
      <c r="E9" s="960">
        <v>17022</v>
      </c>
      <c r="F9" s="215">
        <v>16815</v>
      </c>
      <c r="G9" s="187">
        <v>12878</v>
      </c>
      <c r="H9" s="382">
        <v>8844</v>
      </c>
      <c r="I9" s="214"/>
      <c r="J9" s="215"/>
      <c r="K9" s="592"/>
      <c r="L9" s="661"/>
      <c r="M9" s="592"/>
      <c r="N9" s="592"/>
      <c r="O9" s="592"/>
      <c r="P9" s="661"/>
      <c r="Q9" s="1498"/>
      <c r="R9" s="1393"/>
      <c r="S9" s="1404"/>
      <c r="T9" s="1406"/>
      <c r="U9" s="979"/>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row>
    <row r="10" spans="1:80" s="38" customFormat="1" ht="12.45" customHeight="1">
      <c r="A10" s="366" t="s">
        <v>192</v>
      </c>
      <c r="B10" s="639" t="s">
        <v>193</v>
      </c>
      <c r="C10" s="156" t="s">
        <v>194</v>
      </c>
      <c r="D10" s="949" t="s">
        <v>143</v>
      </c>
      <c r="E10" s="961">
        <v>14351</v>
      </c>
      <c r="F10" s="165">
        <v>19287</v>
      </c>
      <c r="G10" s="187">
        <v>11186</v>
      </c>
      <c r="H10" s="383">
        <v>11061</v>
      </c>
      <c r="I10" s="218"/>
      <c r="J10" s="165"/>
      <c r="K10" s="592"/>
      <c r="L10" s="662"/>
      <c r="M10" s="592"/>
      <c r="N10" s="592"/>
      <c r="O10" s="592"/>
      <c r="P10" s="662"/>
      <c r="Q10" s="1498"/>
      <c r="R10" s="1498"/>
      <c r="S10" s="1398"/>
      <c r="T10" s="1406"/>
      <c r="U10" s="979"/>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row>
    <row r="11" spans="1:80" s="38" customFormat="1">
      <c r="A11" s="366" t="s">
        <v>192</v>
      </c>
      <c r="B11" s="639" t="s">
        <v>190</v>
      </c>
      <c r="C11" s="156" t="s">
        <v>154</v>
      </c>
      <c r="D11" s="949" t="s">
        <v>143</v>
      </c>
      <c r="E11" s="961">
        <v>8787</v>
      </c>
      <c r="F11" s="165">
        <v>8311</v>
      </c>
      <c r="G11" s="187">
        <v>8323</v>
      </c>
      <c r="H11" s="383">
        <v>16656</v>
      </c>
      <c r="I11" s="218"/>
      <c r="J11" s="165"/>
      <c r="K11" s="592"/>
      <c r="L11" s="662"/>
      <c r="M11" s="592"/>
      <c r="N11" s="592"/>
      <c r="O11" s="592"/>
      <c r="P11" s="662"/>
      <c r="Q11" s="1498"/>
      <c r="R11" s="1498"/>
      <c r="S11" s="1398"/>
      <c r="T11" s="1406"/>
      <c r="U11" s="979"/>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row>
    <row r="12" spans="1:80" s="38" customFormat="1">
      <c r="A12" s="366" t="s">
        <v>192</v>
      </c>
      <c r="B12" s="641" t="s">
        <v>190</v>
      </c>
      <c r="C12" s="156" t="s">
        <v>194</v>
      </c>
      <c r="D12" s="949" t="s">
        <v>143</v>
      </c>
      <c r="E12" s="961">
        <v>18358</v>
      </c>
      <c r="F12" s="165">
        <v>15500</v>
      </c>
      <c r="G12" s="187">
        <v>5230</v>
      </c>
      <c r="H12" s="383">
        <v>9230</v>
      </c>
      <c r="I12" s="218"/>
      <c r="J12" s="165"/>
      <c r="K12" s="592"/>
      <c r="L12" s="662"/>
      <c r="M12" s="592"/>
      <c r="N12" s="592"/>
      <c r="O12" s="592"/>
      <c r="P12" s="662"/>
      <c r="Q12" s="1498"/>
      <c r="R12" s="1498"/>
      <c r="S12" s="1398"/>
      <c r="T12" s="1406"/>
      <c r="U12" s="979"/>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row>
    <row r="13" spans="1:80" s="38" customFormat="1" ht="13.8" thickBot="1">
      <c r="A13" s="1131" t="s">
        <v>192</v>
      </c>
      <c r="B13" s="1132" t="s">
        <v>139</v>
      </c>
      <c r="C13" s="1133" t="s">
        <v>151</v>
      </c>
      <c r="D13" s="950" t="s">
        <v>195</v>
      </c>
      <c r="E13" s="962">
        <v>22295</v>
      </c>
      <c r="F13" s="1134">
        <v>21486</v>
      </c>
      <c r="G13" s="1134">
        <v>16679</v>
      </c>
      <c r="H13" s="1135">
        <v>14275</v>
      </c>
      <c r="I13" s="1136"/>
      <c r="J13" s="1134"/>
      <c r="K13" s="1137"/>
      <c r="L13" s="1138"/>
      <c r="M13" s="1137"/>
      <c r="N13" s="1137"/>
      <c r="O13" s="1137"/>
      <c r="P13" s="1138"/>
      <c r="Q13" s="1137"/>
      <c r="R13" s="1137"/>
      <c r="S13" s="725"/>
      <c r="T13" s="1577"/>
      <c r="U13" s="979"/>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row>
    <row r="14" spans="1:80" s="38" customFormat="1" ht="15" customHeight="1">
      <c r="A14" s="669" t="s">
        <v>196</v>
      </c>
      <c r="B14" s="649" t="s">
        <v>190</v>
      </c>
      <c r="C14" s="650" t="s">
        <v>151</v>
      </c>
      <c r="D14" s="951" t="s">
        <v>143</v>
      </c>
      <c r="E14" s="960">
        <v>24286</v>
      </c>
      <c r="F14" s="187">
        <v>17356</v>
      </c>
      <c r="G14" s="187">
        <v>5994</v>
      </c>
      <c r="H14" s="383">
        <v>7562</v>
      </c>
      <c r="I14" s="336"/>
      <c r="J14" s="187"/>
      <c r="K14" s="592"/>
      <c r="L14" s="662"/>
      <c r="M14" s="592"/>
      <c r="N14" s="592"/>
      <c r="O14" s="592"/>
      <c r="P14" s="662"/>
      <c r="Q14" s="1498"/>
      <c r="R14" s="592"/>
      <c r="S14" s="149"/>
      <c r="T14" s="1576"/>
      <c r="U14" s="979"/>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row>
    <row r="15" spans="1:80" s="38" customFormat="1" ht="12.45" customHeight="1">
      <c r="A15" s="670" t="s">
        <v>196</v>
      </c>
      <c r="B15" s="642" t="s">
        <v>197</v>
      </c>
      <c r="C15" s="156" t="s">
        <v>151</v>
      </c>
      <c r="D15" s="949" t="s">
        <v>144</v>
      </c>
      <c r="E15" s="961">
        <v>25906</v>
      </c>
      <c r="F15" s="165">
        <v>23514</v>
      </c>
      <c r="G15" s="165">
        <v>18692</v>
      </c>
      <c r="H15" s="383">
        <v>18397</v>
      </c>
      <c r="I15" s="164"/>
      <c r="J15" s="165"/>
      <c r="K15" s="594"/>
      <c r="L15" s="662"/>
      <c r="M15" s="594"/>
      <c r="N15" s="594"/>
      <c r="O15" s="594"/>
      <c r="P15" s="662"/>
      <c r="Q15" s="594"/>
      <c r="R15" s="594"/>
      <c r="S15" s="141"/>
      <c r="T15" s="1576"/>
      <c r="U15" s="979"/>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row>
    <row r="16" spans="1:80" s="38" customFormat="1" ht="14.25" customHeight="1">
      <c r="A16" s="670" t="s">
        <v>196</v>
      </c>
      <c r="B16" s="642" t="s">
        <v>197</v>
      </c>
      <c r="C16" s="156" t="s">
        <v>151</v>
      </c>
      <c r="D16" s="949" t="s">
        <v>145</v>
      </c>
      <c r="E16" s="961">
        <v>22023</v>
      </c>
      <c r="F16" s="165">
        <v>34807</v>
      </c>
      <c r="G16" s="165">
        <v>27703</v>
      </c>
      <c r="H16" s="383">
        <v>21809</v>
      </c>
      <c r="I16" s="164"/>
      <c r="J16" s="165"/>
      <c r="K16" s="594"/>
      <c r="L16" s="662"/>
      <c r="M16" s="594"/>
      <c r="N16" s="594"/>
      <c r="O16" s="594"/>
      <c r="P16" s="662"/>
      <c r="Q16" s="594"/>
      <c r="R16" s="594"/>
      <c r="S16" s="141"/>
      <c r="T16" s="1576"/>
      <c r="U16" s="979"/>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row>
    <row r="17" spans="1:80" s="73" customFormat="1" ht="12" customHeight="1">
      <c r="A17" s="670" t="s">
        <v>196</v>
      </c>
      <c r="B17" s="643" t="s">
        <v>304</v>
      </c>
      <c r="C17" s="156" t="s">
        <v>151</v>
      </c>
      <c r="D17" s="952" t="s">
        <v>144</v>
      </c>
      <c r="E17" s="963">
        <v>55181</v>
      </c>
      <c r="F17" s="654">
        <v>41863</v>
      </c>
      <c r="G17" s="165">
        <v>44373</v>
      </c>
      <c r="H17" s="383">
        <v>41696</v>
      </c>
      <c r="I17" s="659"/>
      <c r="J17" s="654"/>
      <c r="K17" s="594"/>
      <c r="L17" s="662"/>
      <c r="M17" s="594"/>
      <c r="N17" s="594"/>
      <c r="O17" s="594"/>
      <c r="P17" s="662"/>
      <c r="Q17" s="594"/>
      <c r="R17" s="594"/>
      <c r="S17" s="141"/>
      <c r="T17" s="1576"/>
      <c r="U17" s="979"/>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s="73" customFormat="1" ht="13.5" customHeight="1">
      <c r="A18" s="670" t="s">
        <v>196</v>
      </c>
      <c r="B18" s="643" t="s">
        <v>304</v>
      </c>
      <c r="C18" s="156" t="s">
        <v>151</v>
      </c>
      <c r="D18" s="952" t="s">
        <v>145</v>
      </c>
      <c r="E18" s="961">
        <v>13874</v>
      </c>
      <c r="F18" s="165">
        <v>20254</v>
      </c>
      <c r="G18" s="165">
        <v>19749</v>
      </c>
      <c r="H18" s="383">
        <v>20940</v>
      </c>
      <c r="I18" s="164"/>
      <c r="J18" s="165"/>
      <c r="K18" s="594"/>
      <c r="L18" s="662"/>
      <c r="M18" s="594"/>
      <c r="N18" s="594"/>
      <c r="O18" s="594"/>
      <c r="P18" s="662"/>
      <c r="Q18" s="594"/>
      <c r="R18" s="594"/>
      <c r="S18" s="141"/>
      <c r="T18" s="1576"/>
      <c r="U18" s="979"/>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s="73" customFormat="1" ht="13.5" customHeight="1">
      <c r="A19" s="670" t="s">
        <v>196</v>
      </c>
      <c r="B19" s="645" t="s">
        <v>198</v>
      </c>
      <c r="C19" s="633" t="s">
        <v>151</v>
      </c>
      <c r="D19" s="953" t="s">
        <v>151</v>
      </c>
      <c r="E19" s="961">
        <v>232</v>
      </c>
      <c r="F19" s="165">
        <v>52</v>
      </c>
      <c r="G19" s="165">
        <v>50</v>
      </c>
      <c r="H19" s="383">
        <v>0</v>
      </c>
      <c r="I19" s="164"/>
      <c r="J19" s="165"/>
      <c r="K19" s="594"/>
      <c r="L19" s="662"/>
      <c r="M19" s="594"/>
      <c r="N19" s="594"/>
      <c r="O19" s="594"/>
      <c r="P19" s="662"/>
      <c r="Q19" s="594"/>
      <c r="R19" s="594"/>
      <c r="S19" s="141"/>
      <c r="T19" s="1576"/>
      <c r="U19" s="979"/>
      <c r="AK19" s="82"/>
      <c r="AL19" s="82" t="s">
        <v>223</v>
      </c>
      <c r="AM19" s="82" t="s">
        <v>224</v>
      </c>
      <c r="AN19" s="82" t="s">
        <v>225</v>
      </c>
      <c r="AO19" s="82" t="s">
        <v>226</v>
      </c>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s="73" customFormat="1" ht="12" customHeight="1">
      <c r="A20" s="670" t="s">
        <v>196</v>
      </c>
      <c r="B20" s="861" t="s">
        <v>343</v>
      </c>
      <c r="C20" s="633" t="s">
        <v>151</v>
      </c>
      <c r="D20" s="367" t="s">
        <v>277</v>
      </c>
      <c r="E20" s="964">
        <v>3550</v>
      </c>
      <c r="F20" s="226">
        <v>3100</v>
      </c>
      <c r="G20" s="165">
        <v>2900</v>
      </c>
      <c r="H20" s="383">
        <v>3700</v>
      </c>
      <c r="I20" s="660"/>
      <c r="J20" s="226"/>
      <c r="K20" s="594"/>
      <c r="L20" s="662"/>
      <c r="M20" s="594"/>
      <c r="N20" s="594"/>
      <c r="O20" s="594"/>
      <c r="P20" s="662"/>
      <c r="Q20" s="594"/>
      <c r="R20" s="594"/>
      <c r="S20" s="141"/>
      <c r="T20" s="1576"/>
      <c r="U20" s="979"/>
      <c r="AK20" s="82"/>
      <c r="AL20" s="617">
        <f>SUM(E64:F64)/10^6</f>
        <v>79.099999999999994</v>
      </c>
      <c r="AM20" s="617">
        <f>SUM(G64:H64)/10^6</f>
        <v>74.45</v>
      </c>
      <c r="AN20" s="617">
        <f>SUM(I64:J64)/10^6</f>
        <v>0</v>
      </c>
      <c r="AO20" s="617">
        <f>SUM(K64:L64)/10^6</f>
        <v>0</v>
      </c>
      <c r="AQ20" s="1139">
        <f>AO20/AM20-1</f>
        <v>-1</v>
      </c>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s="73" customFormat="1" ht="12" customHeight="1">
      <c r="A21" s="670" t="s">
        <v>196</v>
      </c>
      <c r="B21" s="647" t="s">
        <v>199</v>
      </c>
      <c r="C21" s="633" t="s">
        <v>151</v>
      </c>
      <c r="D21" s="367" t="s">
        <v>200</v>
      </c>
      <c r="E21" s="964">
        <v>3370</v>
      </c>
      <c r="F21" s="226">
        <v>7281</v>
      </c>
      <c r="G21" s="165">
        <v>10582</v>
      </c>
      <c r="H21" s="383">
        <v>10636</v>
      </c>
      <c r="I21" s="660"/>
      <c r="J21" s="226"/>
      <c r="K21" s="594"/>
      <c r="L21" s="662"/>
      <c r="M21" s="594"/>
      <c r="N21" s="594"/>
      <c r="O21" s="594"/>
      <c r="P21" s="662"/>
      <c r="Q21" s="594"/>
      <c r="R21" s="594"/>
      <c r="S21" s="141"/>
      <c r="T21" s="1576"/>
      <c r="U21" s="979"/>
      <c r="AK21" s="82"/>
      <c r="AL21" s="617">
        <f>SUM(E65:F65)/10^6</f>
        <v>37.492109999999997</v>
      </c>
      <c r="AM21" s="617">
        <f>SUM(G65:H65)/10^6</f>
        <v>61.11412</v>
      </c>
      <c r="AN21" s="617">
        <f>SUM(I65:J65)/10^6</f>
        <v>0</v>
      </c>
      <c r="AO21" s="617">
        <f>SUM(K65:L65)/10^6</f>
        <v>0</v>
      </c>
      <c r="AP21" s="82"/>
      <c r="AQ21" s="1139">
        <f t="shared" ref="AQ21:AQ23" si="0">AO21/AM21-1</f>
        <v>-1</v>
      </c>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s="73" customFormat="1" ht="12" customHeight="1">
      <c r="A22" s="670" t="s">
        <v>196</v>
      </c>
      <c r="B22" s="861" t="s">
        <v>343</v>
      </c>
      <c r="C22" s="633" t="s">
        <v>151</v>
      </c>
      <c r="D22" s="367" t="s">
        <v>364</v>
      </c>
      <c r="E22" s="965">
        <v>8500</v>
      </c>
      <c r="F22" s="226">
        <v>5550</v>
      </c>
      <c r="G22" s="384">
        <v>7500</v>
      </c>
      <c r="H22" s="383">
        <v>5650</v>
      </c>
      <c r="I22" s="637"/>
      <c r="J22" s="226"/>
      <c r="K22" s="655"/>
      <c r="L22" s="662"/>
      <c r="M22" s="655"/>
      <c r="N22" s="655"/>
      <c r="O22" s="655"/>
      <c r="P22" s="662"/>
      <c r="Q22" s="655"/>
      <c r="R22" s="655"/>
      <c r="S22" s="1578"/>
      <c r="T22" s="1576"/>
      <c r="U22" s="979"/>
      <c r="AK22" s="82"/>
      <c r="AL22" s="617">
        <f>SUM(E66:F66)/10^6</f>
        <v>100.75</v>
      </c>
      <c r="AM22" s="617">
        <f>SUM(G66:H66)/10^6</f>
        <v>88.4</v>
      </c>
      <c r="AN22" s="617">
        <f>SUM(I66:J66)/10^6</f>
        <v>0</v>
      </c>
      <c r="AO22" s="617">
        <f>SUM(K66:L66)/10^6</f>
        <v>0</v>
      </c>
      <c r="AP22" s="82"/>
      <c r="AQ22" s="1139">
        <f t="shared" si="0"/>
        <v>-1</v>
      </c>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s="73" customFormat="1" ht="13.05" customHeight="1">
      <c r="A23" s="670" t="s">
        <v>196</v>
      </c>
      <c r="B23" s="861" t="s">
        <v>343</v>
      </c>
      <c r="C23" s="633" t="s">
        <v>151</v>
      </c>
      <c r="D23" s="367" t="s">
        <v>215</v>
      </c>
      <c r="E23" s="964">
        <v>8304</v>
      </c>
      <c r="F23" s="226">
        <v>10165</v>
      </c>
      <c r="G23" s="165">
        <v>8004</v>
      </c>
      <c r="H23" s="383">
        <v>6532</v>
      </c>
      <c r="I23" s="660"/>
      <c r="J23" s="226"/>
      <c r="K23" s="594"/>
      <c r="L23" s="662"/>
      <c r="M23" s="594"/>
      <c r="N23" s="594"/>
      <c r="O23" s="594"/>
      <c r="P23" s="662"/>
      <c r="Q23" s="594"/>
      <c r="R23" s="594"/>
      <c r="S23" s="141"/>
      <c r="T23" s="1576"/>
      <c r="U23" s="979"/>
      <c r="AL23" s="617">
        <f>SUM(E67:F67)/10^6</f>
        <v>143.88005000000001</v>
      </c>
      <c r="AM23" s="617">
        <f>SUM(G67:H67)/10^6</f>
        <v>105.282679</v>
      </c>
      <c r="AN23" s="617">
        <f>SUM(I67:J67)/10^6</f>
        <v>0</v>
      </c>
      <c r="AO23" s="617">
        <f>SUM(K67:L67)/10^6</f>
        <v>0</v>
      </c>
      <c r="AP23" s="82"/>
      <c r="AQ23" s="1139">
        <f t="shared" si="0"/>
        <v>-1</v>
      </c>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s="73" customFormat="1" ht="13.05" customHeight="1">
      <c r="A24" s="670" t="s">
        <v>196</v>
      </c>
      <c r="B24" s="861" t="s">
        <v>343</v>
      </c>
      <c r="C24" s="633" t="s">
        <v>151</v>
      </c>
      <c r="D24" s="360" t="s">
        <v>419</v>
      </c>
      <c r="E24" s="1140"/>
      <c r="F24" s="1141"/>
      <c r="G24" s="1142"/>
      <c r="H24" s="1143"/>
      <c r="I24" s="1144"/>
      <c r="J24" s="1141"/>
      <c r="K24" s="1043"/>
      <c r="L24" s="1145"/>
      <c r="M24" s="1043"/>
      <c r="N24" s="1043"/>
      <c r="O24" s="1043"/>
      <c r="P24" s="1145"/>
      <c r="Q24" s="1043"/>
      <c r="R24" s="1043"/>
      <c r="S24" s="1018"/>
      <c r="T24" s="1579"/>
      <c r="U24" s="979"/>
      <c r="AL24" s="617"/>
      <c r="AM24" s="617"/>
      <c r="AN24" s="617"/>
      <c r="AO24" s="617"/>
      <c r="AP24" s="82"/>
      <c r="AQ24" s="1139"/>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s="73" customFormat="1" ht="13.05" customHeight="1" thickBot="1">
      <c r="A25" s="1146" t="s">
        <v>196</v>
      </c>
      <c r="B25" s="1703" t="s">
        <v>181</v>
      </c>
      <c r="C25" s="1703"/>
      <c r="D25" s="1704"/>
      <c r="E25" s="966">
        <v>5483</v>
      </c>
      <c r="F25" s="1147">
        <v>5215</v>
      </c>
      <c r="G25" s="1134">
        <v>1222</v>
      </c>
      <c r="H25" s="1135">
        <v>624</v>
      </c>
      <c r="I25" s="638"/>
      <c r="J25" s="1147"/>
      <c r="K25" s="1137"/>
      <c r="L25" s="1138"/>
      <c r="M25" s="1137"/>
      <c r="N25" s="1137"/>
      <c r="O25" s="1137"/>
      <c r="P25" s="1138"/>
      <c r="Q25" s="1137"/>
      <c r="R25" s="1137"/>
      <c r="S25" s="725"/>
      <c r="T25" s="1577"/>
      <c r="U25" s="979"/>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s="70" customFormat="1" ht="13.5" customHeight="1" thickBot="1">
      <c r="A26" s="974" t="s">
        <v>325</v>
      </c>
      <c r="B26" s="467"/>
      <c r="C26" s="467"/>
      <c r="D26" s="975"/>
      <c r="E26" s="967">
        <f t="shared" ref="E26:T26" si="1">SUM(E9:E25)</f>
        <v>251522</v>
      </c>
      <c r="F26" s="651">
        <f t="shared" si="1"/>
        <v>250556</v>
      </c>
      <c r="G26" s="651">
        <f t="shared" si="1"/>
        <v>201065</v>
      </c>
      <c r="H26" s="652">
        <f t="shared" si="1"/>
        <v>197612</v>
      </c>
      <c r="I26" s="653">
        <f t="shared" si="1"/>
        <v>0</v>
      </c>
      <c r="J26" s="651">
        <f t="shared" si="1"/>
        <v>0</v>
      </c>
      <c r="K26" s="651">
        <f t="shared" si="1"/>
        <v>0</v>
      </c>
      <c r="L26" s="652">
        <f t="shared" si="1"/>
        <v>0</v>
      </c>
      <c r="M26" s="651">
        <f t="shared" si="1"/>
        <v>0</v>
      </c>
      <c r="N26" s="651">
        <f t="shared" si="1"/>
        <v>0</v>
      </c>
      <c r="O26" s="651">
        <f t="shared" si="1"/>
        <v>0</v>
      </c>
      <c r="P26" s="652">
        <f t="shared" si="1"/>
        <v>0</v>
      </c>
      <c r="Q26" s="651">
        <f t="shared" si="1"/>
        <v>0</v>
      </c>
      <c r="R26" s="651">
        <f t="shared" si="1"/>
        <v>0</v>
      </c>
      <c r="S26" s="651">
        <f t="shared" si="1"/>
        <v>0</v>
      </c>
      <c r="T26" s="652">
        <f t="shared" si="1"/>
        <v>0</v>
      </c>
      <c r="U26" s="97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c r="BY26" s="229"/>
      <c r="BZ26" s="229"/>
      <c r="CA26" s="229"/>
      <c r="CB26" s="229"/>
    </row>
    <row r="27" spans="1:80" s="70" customFormat="1" ht="13.5" customHeight="1">
      <c r="A27" s="808"/>
      <c r="B27" s="807"/>
      <c r="C27" s="807"/>
      <c r="D27" s="807"/>
      <c r="E27" s="809"/>
      <c r="F27" s="809"/>
      <c r="G27" s="809"/>
      <c r="H27" s="810"/>
      <c r="I27" s="809"/>
      <c r="J27" s="809"/>
      <c r="K27" s="809"/>
      <c r="L27" s="810"/>
      <c r="M27" s="809"/>
      <c r="N27" s="810"/>
      <c r="O27" s="809"/>
      <c r="P27" s="810"/>
      <c r="Q27" s="809"/>
      <c r="R27" s="809"/>
      <c r="S27" s="809"/>
      <c r="T27" s="809"/>
      <c r="U27" s="73"/>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c r="BY27" s="229"/>
      <c r="BZ27" s="229"/>
      <c r="CA27" s="229"/>
      <c r="CB27" s="229"/>
    </row>
    <row r="28" spans="1:80" s="70" customFormat="1" ht="16.2" thickBot="1">
      <c r="A28" s="14"/>
      <c r="B28" s="14"/>
      <c r="C28" s="14"/>
      <c r="D28" s="14"/>
      <c r="E28" s="229"/>
      <c r="F28" s="229"/>
      <c r="G28" s="229"/>
      <c r="H28" s="229"/>
      <c r="I28" s="229"/>
      <c r="J28" s="229"/>
      <c r="K28" s="229"/>
      <c r="L28" s="229"/>
      <c r="M28" s="229"/>
      <c r="N28" s="229"/>
      <c r="O28" s="229"/>
      <c r="P28" s="229"/>
      <c r="Q28" s="983"/>
      <c r="R28" s="5"/>
      <c r="S28" s="5"/>
      <c r="T28" s="5"/>
      <c r="U28" s="82"/>
      <c r="V28" s="229"/>
      <c r="W28" s="229"/>
      <c r="X28" s="229"/>
      <c r="Y28" s="229"/>
      <c r="Z28" s="229"/>
      <c r="AA28" s="339"/>
      <c r="AB28" s="339"/>
      <c r="AC28" s="339"/>
      <c r="AD28" s="339"/>
      <c r="AE28" s="339"/>
      <c r="AF28" s="229"/>
      <c r="AG28" s="1148"/>
      <c r="AH28" s="1148"/>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229"/>
      <c r="BT28" s="229"/>
      <c r="BU28" s="229"/>
      <c r="BV28" s="229"/>
      <c r="BW28" s="229"/>
      <c r="BX28" s="229"/>
      <c r="BY28" s="229"/>
      <c r="BZ28" s="229"/>
      <c r="CA28" s="229"/>
      <c r="CB28" s="229"/>
    </row>
    <row r="29" spans="1:80" ht="16.2" thickBot="1">
      <c r="A29" s="734" t="str">
        <f>A7</f>
        <v>CWDM and DWDM Transceivers</v>
      </c>
      <c r="F29" s="663"/>
      <c r="G29" s="663"/>
      <c r="H29" s="667" t="s">
        <v>142</v>
      </c>
      <c r="I29" s="663"/>
      <c r="J29" s="663"/>
      <c r="K29" s="663"/>
      <c r="L29" s="663"/>
      <c r="M29" s="663"/>
      <c r="N29" s="663"/>
      <c r="O29" s="1097" t="str">
        <f>H29</f>
        <v>ASP: Actual Data</v>
      </c>
      <c r="P29" s="663"/>
      <c r="Q29"/>
      <c r="R29"/>
      <c r="S29" s="1705" t="s">
        <v>444</v>
      </c>
      <c r="T29" s="1706"/>
    </row>
    <row r="30" spans="1:80" ht="13.8" thickBot="1">
      <c r="A30" s="970" t="s">
        <v>182</v>
      </c>
      <c r="B30" s="971" t="s">
        <v>127</v>
      </c>
      <c r="C30" s="972" t="s">
        <v>140</v>
      </c>
      <c r="D30" s="973" t="s">
        <v>141</v>
      </c>
      <c r="E30" s="692" t="s">
        <v>65</v>
      </c>
      <c r="F30" s="665" t="s">
        <v>66</v>
      </c>
      <c r="G30" s="665" t="s">
        <v>67</v>
      </c>
      <c r="H30" s="666" t="s">
        <v>68</v>
      </c>
      <c r="I30" s="664" t="str">
        <f t="shared" ref="I30:N30" si="2">I8</f>
        <v>1Q 18</v>
      </c>
      <c r="J30" s="665" t="str">
        <f t="shared" si="2"/>
        <v>2Q 18</v>
      </c>
      <c r="K30" s="665" t="str">
        <f t="shared" si="2"/>
        <v>3Q 18</v>
      </c>
      <c r="L30" s="1366" t="str">
        <f t="shared" si="2"/>
        <v>4Q 18</v>
      </c>
      <c r="M30" s="1367" t="str">
        <f t="shared" si="2"/>
        <v>1Q 19</v>
      </c>
      <c r="N30" s="1074" t="str">
        <f t="shared" si="2"/>
        <v>2Q 19</v>
      </c>
      <c r="O30" s="1080" t="s">
        <v>75</v>
      </c>
      <c r="P30" s="666" t="s">
        <v>76</v>
      </c>
      <c r="Q30" s="665" t="s">
        <v>77</v>
      </c>
      <c r="R30" s="665" t="s">
        <v>78</v>
      </c>
      <c r="S30" s="668" t="s">
        <v>442</v>
      </c>
      <c r="T30" s="668" t="s">
        <v>443</v>
      </c>
    </row>
    <row r="31" spans="1:80">
      <c r="A31" s="366" t="str">
        <f t="shared" ref="A31:D46" si="3">A9</f>
        <v>CWDM</v>
      </c>
      <c r="B31" s="639" t="str">
        <f t="shared" si="3"/>
        <v xml:space="preserve">1 Gbps </v>
      </c>
      <c r="C31" s="156" t="str">
        <f t="shared" si="3"/>
        <v>40 km</v>
      </c>
      <c r="D31" s="640" t="str">
        <f t="shared" si="3"/>
        <v>SFP</v>
      </c>
      <c r="E31" s="954">
        <v>80.738749853131239</v>
      </c>
      <c r="F31" s="189">
        <v>79.572702943800181</v>
      </c>
      <c r="G31" s="189">
        <v>76.831029662991142</v>
      </c>
      <c r="H31" s="380">
        <v>73.310040705563097</v>
      </c>
      <c r="I31" s="189"/>
      <c r="J31" s="189"/>
      <c r="K31" s="606"/>
      <c r="L31" s="1368"/>
      <c r="M31" s="1369"/>
      <c r="N31" s="1075"/>
      <c r="O31" s="1076"/>
      <c r="P31" s="1368"/>
      <c r="Q31" s="1498"/>
      <c r="R31" s="1403"/>
      <c r="S31" s="1404"/>
      <c r="T31" s="1406"/>
    </row>
    <row r="32" spans="1:80">
      <c r="A32" s="366" t="str">
        <f t="shared" si="3"/>
        <v>CWDM</v>
      </c>
      <c r="B32" s="639" t="str">
        <f t="shared" si="3"/>
        <v xml:space="preserve">1 Gbps </v>
      </c>
      <c r="C32" s="156" t="str">
        <f t="shared" si="3"/>
        <v>80km</v>
      </c>
      <c r="D32" s="640" t="str">
        <f t="shared" si="3"/>
        <v>SFP</v>
      </c>
      <c r="E32" s="954">
        <v>78.510153396468979</v>
      </c>
      <c r="F32" s="189">
        <v>82.876145530735201</v>
      </c>
      <c r="G32" s="189">
        <v>80.120507777579121</v>
      </c>
      <c r="H32" s="380">
        <v>81.701564053883018</v>
      </c>
      <c r="I32" s="189"/>
      <c r="J32" s="189"/>
      <c r="K32" s="606"/>
      <c r="L32" s="1370"/>
      <c r="M32" s="1369"/>
      <c r="N32" s="1071"/>
      <c r="O32" s="601"/>
      <c r="P32" s="1370"/>
      <c r="Q32" s="1498"/>
      <c r="R32" s="1405"/>
      <c r="S32" s="1398"/>
      <c r="T32" s="1406"/>
    </row>
    <row r="33" spans="1:20">
      <c r="A33" s="366" t="str">
        <f t="shared" si="3"/>
        <v>CWDM</v>
      </c>
      <c r="B33" s="639" t="str">
        <f t="shared" si="3"/>
        <v>2.5 Gbps</v>
      </c>
      <c r="C33" s="156" t="str">
        <f t="shared" si="3"/>
        <v>40 km</v>
      </c>
      <c r="D33" s="640" t="str">
        <f t="shared" si="3"/>
        <v>SFP</v>
      </c>
      <c r="E33" s="955">
        <v>79.395015363605324</v>
      </c>
      <c r="F33" s="220">
        <v>67.951871014318371</v>
      </c>
      <c r="G33" s="220">
        <v>81.163642917217345</v>
      </c>
      <c r="H33" s="381">
        <v>88.344800672430353</v>
      </c>
      <c r="I33" s="220"/>
      <c r="J33" s="220"/>
      <c r="K33" s="862"/>
      <c r="L33" s="1370"/>
      <c r="M33" s="1369"/>
      <c r="N33" s="862"/>
      <c r="O33" s="601"/>
      <c r="P33" s="1370"/>
      <c r="Q33" s="1498"/>
      <c r="R33" s="1407"/>
      <c r="S33" s="1398"/>
      <c r="T33" s="1406"/>
    </row>
    <row r="34" spans="1:20">
      <c r="A34" s="366" t="str">
        <f t="shared" si="3"/>
        <v>CWDM</v>
      </c>
      <c r="B34" s="641" t="str">
        <f t="shared" si="3"/>
        <v>2.5 Gbps</v>
      </c>
      <c r="C34" s="156" t="str">
        <f t="shared" si="3"/>
        <v>80km</v>
      </c>
      <c r="D34" s="640" t="str">
        <f t="shared" si="3"/>
        <v>SFP</v>
      </c>
      <c r="E34" s="954">
        <v>122.46579148055343</v>
      </c>
      <c r="F34" s="189">
        <v>125.04509677419355</v>
      </c>
      <c r="G34" s="189">
        <v>162.86959847036329</v>
      </c>
      <c r="H34" s="380">
        <v>143.01765980498374</v>
      </c>
      <c r="I34" s="189"/>
      <c r="J34" s="189"/>
      <c r="K34" s="606"/>
      <c r="L34" s="1370"/>
      <c r="M34" s="1369"/>
      <c r="N34" s="1071"/>
      <c r="O34" s="601"/>
      <c r="P34" s="1370"/>
      <c r="Q34" s="1498"/>
      <c r="R34" s="1405"/>
      <c r="S34" s="1398"/>
      <c r="T34" s="1406"/>
    </row>
    <row r="35" spans="1:20" ht="13.8" thickBot="1">
      <c r="A35" s="1131" t="str">
        <f t="shared" si="3"/>
        <v>CWDM</v>
      </c>
      <c r="B35" s="1132" t="str">
        <f t="shared" si="3"/>
        <v>10 Gbps</v>
      </c>
      <c r="C35" s="1133" t="str">
        <f t="shared" si="3"/>
        <v>all</v>
      </c>
      <c r="D35" s="1149" t="str">
        <f t="shared" si="3"/>
        <v>XFP/SFP+</v>
      </c>
      <c r="E35" s="956">
        <v>382.89909570414483</v>
      </c>
      <c r="F35" s="1092">
        <v>370.94915552153077</v>
      </c>
      <c r="G35" s="1092">
        <v>363.15097559952784</v>
      </c>
      <c r="H35" s="1150">
        <v>359.56550323935386</v>
      </c>
      <c r="I35" s="1092"/>
      <c r="J35" s="1092"/>
      <c r="K35" s="1103"/>
      <c r="L35" s="1371"/>
      <c r="M35" s="1372"/>
      <c r="N35" s="1072"/>
      <c r="O35" s="1103"/>
      <c r="P35" s="1371"/>
      <c r="Q35" s="1372"/>
      <c r="R35" s="1072"/>
      <c r="S35" s="1584"/>
      <c r="T35" s="1585"/>
    </row>
    <row r="36" spans="1:20" ht="14.4">
      <c r="A36" s="669" t="str">
        <f t="shared" si="3"/>
        <v>DWDM</v>
      </c>
      <c r="B36" s="649" t="str">
        <f t="shared" si="3"/>
        <v>2.5 Gbps</v>
      </c>
      <c r="C36" s="650" t="str">
        <f t="shared" si="3"/>
        <v>all</v>
      </c>
      <c r="D36" s="634" t="str">
        <f t="shared" si="3"/>
        <v>SFP</v>
      </c>
      <c r="E36" s="954">
        <v>277.15902165856875</v>
      </c>
      <c r="F36" s="189">
        <v>266.65596911730813</v>
      </c>
      <c r="G36" s="189">
        <v>241.14147480814157</v>
      </c>
      <c r="H36" s="381">
        <v>226.40875429780462</v>
      </c>
      <c r="I36" s="189"/>
      <c r="J36" s="189"/>
      <c r="K36" s="606"/>
      <c r="L36" s="1370"/>
      <c r="M36" s="1369"/>
      <c r="N36" s="1071"/>
      <c r="O36" s="606"/>
      <c r="P36" s="1370"/>
      <c r="Q36" s="1498"/>
      <c r="R36" s="1071"/>
      <c r="S36" s="1586"/>
      <c r="T36" s="1587"/>
    </row>
    <row r="37" spans="1:20" ht="14.4">
      <c r="A37" s="670" t="str">
        <f t="shared" si="3"/>
        <v>DWDM</v>
      </c>
      <c r="B37" s="642" t="str">
        <f t="shared" si="3"/>
        <v>10 Gbps fixed wavelength</v>
      </c>
      <c r="C37" s="156" t="str">
        <f t="shared" si="3"/>
        <v>all</v>
      </c>
      <c r="D37" s="640" t="str">
        <f t="shared" si="3"/>
        <v>XFP</v>
      </c>
      <c r="E37" s="955">
        <v>390.26491845085377</v>
      </c>
      <c r="F37" s="168">
        <v>390.74141412470914</v>
      </c>
      <c r="G37" s="168">
        <v>372.09814680239975</v>
      </c>
      <c r="H37" s="381">
        <v>351.28012118418661</v>
      </c>
      <c r="I37" s="168"/>
      <c r="J37" s="168"/>
      <c r="K37" s="601"/>
      <c r="L37" s="1370"/>
      <c r="M37" s="1373"/>
      <c r="N37" s="862"/>
      <c r="O37" s="601"/>
      <c r="P37" s="1370"/>
      <c r="Q37" s="1373"/>
      <c r="R37" s="862"/>
      <c r="S37" s="169"/>
      <c r="T37" s="1587"/>
    </row>
    <row r="38" spans="1:20" ht="14.4">
      <c r="A38" s="670" t="str">
        <f t="shared" si="3"/>
        <v>DWDM</v>
      </c>
      <c r="B38" s="642" t="str">
        <f t="shared" si="3"/>
        <v>10 Gbps fixed wavelength</v>
      </c>
      <c r="C38" s="156" t="str">
        <f t="shared" si="3"/>
        <v>all</v>
      </c>
      <c r="D38" s="640" t="str">
        <f t="shared" si="3"/>
        <v>SFP+</v>
      </c>
      <c r="E38" s="955">
        <v>405.88688660956859</v>
      </c>
      <c r="F38" s="168">
        <v>390.47813718458815</v>
      </c>
      <c r="G38" s="168">
        <v>392.41777320473653</v>
      </c>
      <c r="H38" s="381">
        <v>367.83366392531912</v>
      </c>
      <c r="I38" s="168"/>
      <c r="J38" s="168"/>
      <c r="K38" s="601"/>
      <c r="L38" s="1370"/>
      <c r="M38" s="1373"/>
      <c r="N38" s="862"/>
      <c r="O38" s="601"/>
      <c r="P38" s="1370"/>
      <c r="Q38" s="1373"/>
      <c r="R38" s="862"/>
      <c r="S38" s="169"/>
      <c r="T38" s="1587"/>
    </row>
    <row r="39" spans="1:20" ht="14.4">
      <c r="A39" s="670" t="str">
        <f t="shared" si="3"/>
        <v>DWDM</v>
      </c>
      <c r="B39" s="643" t="str">
        <f t="shared" si="3"/>
        <v>10 Gbps tunable wavelength</v>
      </c>
      <c r="C39" s="156" t="str">
        <f t="shared" si="3"/>
        <v>all</v>
      </c>
      <c r="D39" s="644" t="str">
        <f t="shared" si="3"/>
        <v>XFP</v>
      </c>
      <c r="E39" s="957">
        <v>584.57035936282421</v>
      </c>
      <c r="F39" s="197">
        <v>570.7214963093902</v>
      </c>
      <c r="G39" s="197">
        <v>571.92450363960086</v>
      </c>
      <c r="H39" s="381">
        <v>554.11945990023037</v>
      </c>
      <c r="I39" s="197"/>
      <c r="J39" s="197"/>
      <c r="K39" s="863"/>
      <c r="L39" s="1370"/>
      <c r="M39" s="1373"/>
      <c r="N39" s="862"/>
      <c r="O39" s="863"/>
      <c r="P39" s="1370"/>
      <c r="Q39" s="1373"/>
      <c r="R39" s="862"/>
      <c r="S39" s="1588"/>
      <c r="T39" s="1587"/>
    </row>
    <row r="40" spans="1:20" ht="14.4">
      <c r="A40" s="670" t="str">
        <f t="shared" si="3"/>
        <v>DWDM</v>
      </c>
      <c r="B40" s="643" t="str">
        <f t="shared" si="3"/>
        <v>10 Gbps tunable wavelength</v>
      </c>
      <c r="C40" s="156" t="str">
        <f t="shared" si="3"/>
        <v>all</v>
      </c>
      <c r="D40" s="644" t="str">
        <f t="shared" si="3"/>
        <v>SFP+</v>
      </c>
      <c r="E40" s="955">
        <v>762.37581086925184</v>
      </c>
      <c r="F40" s="168">
        <v>715.14915572232644</v>
      </c>
      <c r="G40" s="168">
        <v>697.0259759987847</v>
      </c>
      <c r="H40" s="381">
        <v>679.24890162368672</v>
      </c>
      <c r="I40" s="168"/>
      <c r="J40" s="168"/>
      <c r="K40" s="601"/>
      <c r="L40" s="1370"/>
      <c r="M40" s="1373"/>
      <c r="N40" s="862"/>
      <c r="O40" s="601"/>
      <c r="P40" s="1370"/>
      <c r="Q40" s="1373"/>
      <c r="R40" s="862"/>
      <c r="S40" s="169"/>
      <c r="T40" s="1587"/>
    </row>
    <row r="41" spans="1:20" ht="14.4">
      <c r="A41" s="670" t="str">
        <f t="shared" si="3"/>
        <v>DWDM</v>
      </c>
      <c r="B41" s="645" t="str">
        <f t="shared" si="3"/>
        <v>40 Gbps</v>
      </c>
      <c r="C41" s="633" t="str">
        <f t="shared" si="3"/>
        <v>all</v>
      </c>
      <c r="D41" s="646" t="str">
        <f t="shared" si="3"/>
        <v>all</v>
      </c>
      <c r="E41" s="955">
        <v>8000</v>
      </c>
      <c r="F41" s="168">
        <v>7500</v>
      </c>
      <c r="G41" s="168">
        <v>0</v>
      </c>
      <c r="H41" s="381">
        <v>0</v>
      </c>
      <c r="I41" s="168"/>
      <c r="J41" s="168"/>
      <c r="K41" s="601"/>
      <c r="L41" s="1370"/>
      <c r="M41" s="1373"/>
      <c r="N41" s="862"/>
      <c r="O41" s="601"/>
      <c r="P41" s="1370"/>
      <c r="Q41" s="1373"/>
      <c r="R41" s="862"/>
      <c r="S41" s="169"/>
      <c r="T41" s="1587"/>
    </row>
    <row r="42" spans="1:20" ht="14.4">
      <c r="A42" s="670" t="str">
        <f t="shared" si="3"/>
        <v>DWDM</v>
      </c>
      <c r="B42" s="647" t="str">
        <f t="shared" si="3"/>
        <v>100 Gbps and above</v>
      </c>
      <c r="C42" s="633" t="str">
        <f t="shared" si="3"/>
        <v>all</v>
      </c>
      <c r="D42" s="648" t="str">
        <f t="shared" si="3"/>
        <v>On Board</v>
      </c>
      <c r="E42" s="958">
        <v>12126.760563380281</v>
      </c>
      <c r="F42" s="227">
        <v>11629.032258064517</v>
      </c>
      <c r="G42" s="227">
        <v>11637.931034482759</v>
      </c>
      <c r="H42" s="381">
        <v>11000</v>
      </c>
      <c r="I42" s="227"/>
      <c r="J42" s="227"/>
      <c r="K42" s="607"/>
      <c r="L42" s="1370"/>
      <c r="M42" s="1373"/>
      <c r="N42" s="862"/>
      <c r="O42" s="607"/>
      <c r="P42" s="1370"/>
      <c r="Q42" s="1373"/>
      <c r="R42" s="862"/>
      <c r="S42" s="1589"/>
      <c r="T42" s="1587"/>
    </row>
    <row r="43" spans="1:20" ht="14.4">
      <c r="A43" s="670" t="str">
        <f t="shared" si="3"/>
        <v>DWDM</v>
      </c>
      <c r="B43" s="647" t="str">
        <f t="shared" si="3"/>
        <v>100 Gbps</v>
      </c>
      <c r="C43" s="633" t="str">
        <f t="shared" si="3"/>
        <v>all</v>
      </c>
      <c r="D43" s="648" t="str">
        <f t="shared" si="3"/>
        <v>Direct detect</v>
      </c>
      <c r="E43" s="958">
        <v>4322.679525222552</v>
      </c>
      <c r="F43" s="227">
        <v>3148.5620107128143</v>
      </c>
      <c r="G43" s="227">
        <v>2910.5537705537704</v>
      </c>
      <c r="H43" s="381">
        <v>2850.1918014291086</v>
      </c>
      <c r="I43" s="227"/>
      <c r="J43" s="227"/>
      <c r="K43" s="607"/>
      <c r="L43" s="1370"/>
      <c r="M43" s="1373"/>
      <c r="N43" s="862"/>
      <c r="O43" s="607"/>
      <c r="P43" s="1370"/>
      <c r="Q43" s="1373"/>
      <c r="R43" s="862"/>
      <c r="S43" s="1589"/>
      <c r="T43" s="1587"/>
    </row>
    <row r="44" spans="1:20" ht="14.4">
      <c r="A44" s="670" t="str">
        <f t="shared" si="3"/>
        <v>DWDM</v>
      </c>
      <c r="B44" s="647" t="str">
        <f t="shared" si="3"/>
        <v>100 Gbps and above</v>
      </c>
      <c r="C44" s="633" t="str">
        <f t="shared" si="3"/>
        <v>all</v>
      </c>
      <c r="D44" s="648" t="str">
        <f t="shared" si="3"/>
        <v>CFP/CFP2 DCO</v>
      </c>
      <c r="E44" s="958">
        <v>7270.588235294118</v>
      </c>
      <c r="F44" s="227">
        <v>7018.0180180180178</v>
      </c>
      <c r="G44" s="227">
        <v>6846.666666666667</v>
      </c>
      <c r="H44" s="381">
        <v>6557.5221238938057</v>
      </c>
      <c r="I44" s="227"/>
      <c r="J44" s="227"/>
      <c r="K44" s="607"/>
      <c r="L44" s="1370"/>
      <c r="M44" s="1374"/>
      <c r="N44" s="862"/>
      <c r="O44" s="607"/>
      <c r="P44" s="1370"/>
      <c r="Q44" s="1374"/>
      <c r="R44" s="862"/>
      <c r="S44" s="1589"/>
      <c r="T44" s="1587"/>
    </row>
    <row r="45" spans="1:20" ht="14.4">
      <c r="A45" s="670" t="str">
        <f t="shared" si="3"/>
        <v>DWDM</v>
      </c>
      <c r="B45" s="647" t="str">
        <f t="shared" si="3"/>
        <v>100 Gbps and above</v>
      </c>
      <c r="C45" s="633" t="str">
        <f t="shared" si="3"/>
        <v>all</v>
      </c>
      <c r="D45" s="648" t="str">
        <f t="shared" si="3"/>
        <v>CFP2 ACO</v>
      </c>
      <c r="E45" s="958">
        <v>7882.1471579961462</v>
      </c>
      <c r="F45" s="227">
        <v>7715.3664535169701</v>
      </c>
      <c r="G45" s="227">
        <v>7350.9566466766619</v>
      </c>
      <c r="H45" s="381">
        <v>7110.4748928352728</v>
      </c>
      <c r="I45" s="227"/>
      <c r="J45" s="227"/>
      <c r="K45" s="607"/>
      <c r="L45" s="1370"/>
      <c r="M45" s="1373"/>
      <c r="N45" s="862"/>
      <c r="O45" s="607"/>
      <c r="P45" s="1370"/>
      <c r="Q45" s="1373"/>
      <c r="R45" s="862"/>
      <c r="S45" s="1589"/>
      <c r="T45" s="1587"/>
    </row>
    <row r="46" spans="1:20" ht="14.4">
      <c r="A46" s="670" t="str">
        <f t="shared" si="3"/>
        <v>DWDM</v>
      </c>
      <c r="B46" s="647" t="str">
        <f t="shared" si="3"/>
        <v>100 Gbps and above</v>
      </c>
      <c r="C46" s="633" t="str">
        <f t="shared" si="3"/>
        <v>all</v>
      </c>
      <c r="D46" s="648" t="str">
        <f t="shared" si="3"/>
        <v>ZR &amp; ZR+</v>
      </c>
      <c r="E46" s="1151"/>
      <c r="F46" s="1094"/>
      <c r="G46" s="1094"/>
      <c r="H46" s="1152"/>
      <c r="I46" s="1094"/>
      <c r="J46" s="1094"/>
      <c r="K46" s="1077"/>
      <c r="L46" s="1375"/>
      <c r="M46" s="1376"/>
      <c r="N46" s="1153"/>
      <c r="O46" s="1079"/>
      <c r="P46" s="1375"/>
      <c r="Q46" s="1376"/>
      <c r="R46" s="1153"/>
      <c r="S46" s="1590"/>
      <c r="T46" s="1591"/>
    </row>
    <row r="47" spans="1:20" ht="15" thickBot="1">
      <c r="A47" s="1146" t="str">
        <f>A25</f>
        <v>DWDM</v>
      </c>
      <c r="B47" s="1703" t="str">
        <f>B25</f>
        <v>Miscellaneous</v>
      </c>
      <c r="C47" s="1703"/>
      <c r="D47" s="1703"/>
      <c r="E47" s="959">
        <v>160.48787160313697</v>
      </c>
      <c r="F47" s="656">
        <v>132.86251198465965</v>
      </c>
      <c r="G47" s="656">
        <v>601.71603927986916</v>
      </c>
      <c r="H47" s="657">
        <v>600.8782051282052</v>
      </c>
      <c r="I47" s="656"/>
      <c r="J47" s="656"/>
      <c r="K47" s="658"/>
      <c r="L47" s="1371"/>
      <c r="M47" s="1372"/>
      <c r="N47" s="1078"/>
      <c r="O47" s="1079"/>
      <c r="P47" s="1371"/>
      <c r="Q47" s="1372"/>
      <c r="R47" s="1078"/>
      <c r="S47" s="1590"/>
      <c r="T47" s="1585"/>
    </row>
    <row r="48" spans="1:20" ht="13.8" thickBot="1">
      <c r="A48" s="671" t="str">
        <f>A26</f>
        <v>Total CWDM/DWDM</v>
      </c>
      <c r="B48" s="467"/>
      <c r="C48" s="467"/>
      <c r="D48" s="672"/>
      <c r="E48" s="1154">
        <f t="shared" ref="E48:J48" si="4">E70/E26</f>
        <v>1074.2793410966315</v>
      </c>
      <c r="F48" s="1155">
        <f t="shared" si="4"/>
        <v>1024.2339353561649</v>
      </c>
      <c r="G48" s="1155">
        <f t="shared" si="4"/>
        <v>1210.3409457297182</v>
      </c>
      <c r="H48" s="1156">
        <f t="shared" si="4"/>
        <v>1102.5965595445346</v>
      </c>
      <c r="I48" s="1155" t="e">
        <f t="shared" si="4"/>
        <v>#DIV/0!</v>
      </c>
      <c r="J48" s="1155" t="e">
        <f t="shared" si="4"/>
        <v>#DIV/0!</v>
      </c>
      <c r="K48" s="1155">
        <v>945.87048655978322</v>
      </c>
      <c r="L48" s="1377">
        <v>815.12648697940722</v>
      </c>
      <c r="M48" s="1378"/>
      <c r="N48" s="1159"/>
      <c r="O48" s="1160"/>
      <c r="P48" s="1377"/>
      <c r="Q48" s="1378"/>
      <c r="R48" s="1159"/>
      <c r="S48" s="1592"/>
      <c r="T48" s="1593"/>
    </row>
    <row r="49" spans="1:21">
      <c r="A49" s="233"/>
      <c r="B49" s="807"/>
      <c r="C49" s="807"/>
      <c r="D49" s="807"/>
      <c r="E49" s="1161"/>
      <c r="F49" s="1161"/>
      <c r="G49" s="1161"/>
      <c r="H49" s="1161"/>
      <c r="I49" s="1161"/>
      <c r="J49" s="1161"/>
      <c r="K49" s="1161"/>
      <c r="L49" s="1161"/>
      <c r="M49" s="1161"/>
      <c r="N49" s="1161"/>
      <c r="O49" s="1161"/>
      <c r="P49" s="1161"/>
      <c r="Q49" s="1161"/>
      <c r="R49" s="1161"/>
      <c r="S49" s="1161"/>
      <c r="T49" s="1161"/>
    </row>
    <row r="50" spans="1:21" ht="16.2" thickBot="1">
      <c r="Q50" s="983"/>
      <c r="R50" s="5"/>
      <c r="S50" s="983"/>
      <c r="T50" s="5"/>
    </row>
    <row r="51" spans="1:21" ht="16.2" thickBot="1">
      <c r="A51" s="734" t="str">
        <f>A29</f>
        <v>CWDM and DWDM Transceivers</v>
      </c>
      <c r="F51" s="663"/>
      <c r="G51" s="663"/>
      <c r="H51" s="667" t="s">
        <v>126</v>
      </c>
      <c r="I51" s="663"/>
      <c r="J51" s="663"/>
      <c r="K51" s="663"/>
      <c r="L51" s="663"/>
      <c r="M51" s="663"/>
      <c r="N51" s="663"/>
      <c r="O51" s="1097" t="str">
        <f>H51</f>
        <v>Sales: Actual Data</v>
      </c>
      <c r="P51" s="663"/>
      <c r="Q51"/>
      <c r="R51"/>
      <c r="S51" s="1705" t="s">
        <v>445</v>
      </c>
      <c r="T51" s="1706"/>
      <c r="U51" s="1129"/>
    </row>
    <row r="52" spans="1:21" ht="13.8" thickBot="1">
      <c r="A52" s="970" t="s">
        <v>182</v>
      </c>
      <c r="B52" s="971" t="s">
        <v>127</v>
      </c>
      <c r="C52" s="972" t="s">
        <v>140</v>
      </c>
      <c r="D52" s="973" t="s">
        <v>141</v>
      </c>
      <c r="E52" s="692" t="s">
        <v>65</v>
      </c>
      <c r="F52" s="665" t="s">
        <v>66</v>
      </c>
      <c r="G52" s="665" t="s">
        <v>67</v>
      </c>
      <c r="H52" s="666" t="s">
        <v>68</v>
      </c>
      <c r="I52" s="664" t="str">
        <f t="shared" ref="I52:N52" si="5">I8</f>
        <v>1Q 18</v>
      </c>
      <c r="J52" s="665" t="str">
        <f t="shared" si="5"/>
        <v>2Q 18</v>
      </c>
      <c r="K52" s="665" t="str">
        <f t="shared" si="5"/>
        <v>3Q 18</v>
      </c>
      <c r="L52" s="666" t="str">
        <f t="shared" si="5"/>
        <v>4Q 18</v>
      </c>
      <c r="M52" s="1073" t="str">
        <f t="shared" si="5"/>
        <v>1Q 19</v>
      </c>
      <c r="N52" s="1073" t="str">
        <f t="shared" si="5"/>
        <v>2Q 19</v>
      </c>
      <c r="O52" s="1073" t="s">
        <v>75</v>
      </c>
      <c r="P52" s="1083" t="s">
        <v>76</v>
      </c>
      <c r="Q52" s="665" t="s">
        <v>77</v>
      </c>
      <c r="R52" s="665" t="s">
        <v>78</v>
      </c>
      <c r="S52" s="668" t="s">
        <v>442</v>
      </c>
      <c r="T52" s="668" t="s">
        <v>443</v>
      </c>
      <c r="U52" s="1130"/>
    </row>
    <row r="53" spans="1:21">
      <c r="A53" s="366" t="str">
        <f t="shared" ref="A53:D68" si="6">A9</f>
        <v>CWDM</v>
      </c>
      <c r="B53" s="639" t="str">
        <f t="shared" si="6"/>
        <v xml:space="preserve">1 Gbps </v>
      </c>
      <c r="C53" s="156" t="str">
        <f t="shared" si="6"/>
        <v>40 km</v>
      </c>
      <c r="D53" s="949" t="str">
        <f t="shared" si="6"/>
        <v>SFP</v>
      </c>
      <c r="E53" s="954">
        <f t="shared" ref="E53:T67" si="7">E9*E31</f>
        <v>1374335</v>
      </c>
      <c r="F53" s="189">
        <f t="shared" si="7"/>
        <v>1338015</v>
      </c>
      <c r="G53" s="189">
        <f t="shared" si="7"/>
        <v>989429.99999999988</v>
      </c>
      <c r="H53" s="380">
        <f t="shared" si="7"/>
        <v>648354</v>
      </c>
      <c r="I53" s="189">
        <f t="shared" si="7"/>
        <v>0</v>
      </c>
      <c r="J53" s="189">
        <f t="shared" si="7"/>
        <v>0</v>
      </c>
      <c r="K53" s="189">
        <f t="shared" si="7"/>
        <v>0</v>
      </c>
      <c r="L53" s="1081">
        <f t="shared" si="7"/>
        <v>0</v>
      </c>
      <c r="M53" s="1084">
        <f t="shared" si="7"/>
        <v>0</v>
      </c>
      <c r="N53" s="1085">
        <f t="shared" si="7"/>
        <v>0</v>
      </c>
      <c r="O53" s="1085">
        <f t="shared" si="7"/>
        <v>0</v>
      </c>
      <c r="P53" s="1381">
        <f t="shared" si="7"/>
        <v>0</v>
      </c>
      <c r="Q53" s="1580" t="s">
        <v>460</v>
      </c>
      <c r="R53" s="1085"/>
      <c r="S53" s="1085"/>
      <c r="T53" s="1086"/>
      <c r="U53" s="979"/>
    </row>
    <row r="54" spans="1:21">
      <c r="A54" s="366" t="str">
        <f t="shared" si="6"/>
        <v>CWDM</v>
      </c>
      <c r="B54" s="639" t="str">
        <f t="shared" si="6"/>
        <v xml:space="preserve">1 Gbps </v>
      </c>
      <c r="C54" s="156" t="str">
        <f t="shared" si="6"/>
        <v>80km</v>
      </c>
      <c r="D54" s="949" t="str">
        <f t="shared" si="6"/>
        <v>SFP</v>
      </c>
      <c r="E54" s="954">
        <f t="shared" si="7"/>
        <v>1126699.2113927263</v>
      </c>
      <c r="F54" s="189">
        <f t="shared" si="7"/>
        <v>1598432.2188512897</v>
      </c>
      <c r="G54" s="189">
        <f t="shared" si="7"/>
        <v>896228</v>
      </c>
      <c r="H54" s="380">
        <f t="shared" si="7"/>
        <v>903701.00000000012</v>
      </c>
      <c r="I54" s="189">
        <f t="shared" si="7"/>
        <v>0</v>
      </c>
      <c r="J54" s="189">
        <f t="shared" si="7"/>
        <v>0</v>
      </c>
      <c r="K54" s="189">
        <f t="shared" si="7"/>
        <v>0</v>
      </c>
      <c r="L54" s="1081">
        <f t="shared" si="7"/>
        <v>0</v>
      </c>
      <c r="M54" s="1087">
        <f t="shared" si="7"/>
        <v>0</v>
      </c>
      <c r="N54" s="168">
        <f t="shared" si="7"/>
        <v>0</v>
      </c>
      <c r="O54" s="168">
        <f t="shared" si="7"/>
        <v>0</v>
      </c>
      <c r="P54" s="380">
        <f t="shared" si="7"/>
        <v>0</v>
      </c>
      <c r="Q54" s="1581" t="s">
        <v>460</v>
      </c>
      <c r="R54" s="168"/>
      <c r="S54" s="168"/>
      <c r="T54" s="1088"/>
      <c r="U54" s="979"/>
    </row>
    <row r="55" spans="1:21">
      <c r="A55" s="366" t="str">
        <f t="shared" si="6"/>
        <v>CWDM</v>
      </c>
      <c r="B55" s="639" t="str">
        <f t="shared" si="6"/>
        <v>2.5 Gbps</v>
      </c>
      <c r="C55" s="156" t="str">
        <f t="shared" si="6"/>
        <v>40 km</v>
      </c>
      <c r="D55" s="949" t="str">
        <f t="shared" si="6"/>
        <v>SFP</v>
      </c>
      <c r="E55" s="955">
        <f t="shared" si="7"/>
        <v>697644</v>
      </c>
      <c r="F55" s="220">
        <f t="shared" si="7"/>
        <v>564748</v>
      </c>
      <c r="G55" s="220">
        <f t="shared" si="7"/>
        <v>675525</v>
      </c>
      <c r="H55" s="381">
        <f t="shared" si="7"/>
        <v>1471471</v>
      </c>
      <c r="I55" s="220">
        <f t="shared" si="7"/>
        <v>0</v>
      </c>
      <c r="J55" s="220">
        <f t="shared" si="7"/>
        <v>0</v>
      </c>
      <c r="K55" s="220">
        <f t="shared" si="7"/>
        <v>0</v>
      </c>
      <c r="L55" s="220">
        <f t="shared" si="7"/>
        <v>0</v>
      </c>
      <c r="M55" s="1089">
        <f t="shared" si="7"/>
        <v>0</v>
      </c>
      <c r="N55" s="168">
        <f t="shared" si="7"/>
        <v>0</v>
      </c>
      <c r="O55" s="168">
        <f t="shared" si="7"/>
        <v>0</v>
      </c>
      <c r="P55" s="381">
        <f t="shared" si="7"/>
        <v>0</v>
      </c>
      <c r="Q55" s="1582" t="s">
        <v>460</v>
      </c>
      <c r="R55" s="168"/>
      <c r="S55" s="168"/>
      <c r="T55" s="1090"/>
      <c r="U55" s="979"/>
    </row>
    <row r="56" spans="1:21">
      <c r="A56" s="366" t="str">
        <f t="shared" si="6"/>
        <v>CWDM</v>
      </c>
      <c r="B56" s="641" t="str">
        <f t="shared" si="6"/>
        <v>2.5 Gbps</v>
      </c>
      <c r="C56" s="156" t="str">
        <f t="shared" si="6"/>
        <v>80km</v>
      </c>
      <c r="D56" s="949" t="str">
        <f t="shared" si="6"/>
        <v>SFP</v>
      </c>
      <c r="E56" s="954">
        <f t="shared" si="7"/>
        <v>2248227</v>
      </c>
      <c r="F56" s="189">
        <f t="shared" si="7"/>
        <v>1938199</v>
      </c>
      <c r="G56" s="189">
        <f t="shared" si="7"/>
        <v>851808</v>
      </c>
      <c r="H56" s="380">
        <f t="shared" si="7"/>
        <v>1320053</v>
      </c>
      <c r="I56" s="189">
        <f t="shared" si="7"/>
        <v>0</v>
      </c>
      <c r="J56" s="189">
        <f t="shared" si="7"/>
        <v>0</v>
      </c>
      <c r="K56" s="189">
        <f t="shared" si="7"/>
        <v>0</v>
      </c>
      <c r="L56" s="1081">
        <f t="shared" si="7"/>
        <v>0</v>
      </c>
      <c r="M56" s="1087">
        <f t="shared" si="7"/>
        <v>0</v>
      </c>
      <c r="N56" s="168">
        <f t="shared" si="7"/>
        <v>0</v>
      </c>
      <c r="O56" s="168">
        <f t="shared" si="7"/>
        <v>0</v>
      </c>
      <c r="P56" s="380">
        <f t="shared" si="7"/>
        <v>0</v>
      </c>
      <c r="Q56" s="1581" t="s">
        <v>460</v>
      </c>
      <c r="R56" s="168"/>
      <c r="S56" s="168"/>
      <c r="T56" s="1088"/>
      <c r="U56" s="979"/>
    </row>
    <row r="57" spans="1:21" ht="13.8" thickBot="1">
      <c r="A57" s="1131" t="str">
        <f t="shared" si="6"/>
        <v>CWDM</v>
      </c>
      <c r="B57" s="1132" t="str">
        <f t="shared" si="6"/>
        <v>10 Gbps</v>
      </c>
      <c r="C57" s="1133" t="str">
        <f t="shared" si="6"/>
        <v>all</v>
      </c>
      <c r="D57" s="950" t="str">
        <f t="shared" si="6"/>
        <v>XFP/SFP+</v>
      </c>
      <c r="E57" s="956">
        <f t="shared" si="7"/>
        <v>8536735.3387239091</v>
      </c>
      <c r="F57" s="1092">
        <f t="shared" si="7"/>
        <v>7970213.5555356098</v>
      </c>
      <c r="G57" s="1092">
        <f t="shared" si="7"/>
        <v>6056995.122024525</v>
      </c>
      <c r="H57" s="1150">
        <f t="shared" si="7"/>
        <v>5132797.5587417763</v>
      </c>
      <c r="I57" s="1092">
        <f t="shared" si="7"/>
        <v>0</v>
      </c>
      <c r="J57" s="1092">
        <f t="shared" si="7"/>
        <v>0</v>
      </c>
      <c r="K57" s="1092">
        <f t="shared" si="7"/>
        <v>0</v>
      </c>
      <c r="L57" s="1082">
        <f t="shared" si="7"/>
        <v>0</v>
      </c>
      <c r="M57" s="1091">
        <f t="shared" si="7"/>
        <v>0</v>
      </c>
      <c r="N57" s="1092">
        <f t="shared" si="7"/>
        <v>0</v>
      </c>
      <c r="O57" s="1092">
        <f t="shared" si="7"/>
        <v>0</v>
      </c>
      <c r="P57" s="1150">
        <f t="shared" si="7"/>
        <v>0</v>
      </c>
      <c r="Q57" s="1380">
        <f t="shared" si="7"/>
        <v>0</v>
      </c>
      <c r="R57" s="1092">
        <f t="shared" si="7"/>
        <v>0</v>
      </c>
      <c r="S57" s="1092">
        <f t="shared" si="7"/>
        <v>0</v>
      </c>
      <c r="T57" s="1093">
        <f t="shared" si="7"/>
        <v>0</v>
      </c>
      <c r="U57" s="979"/>
    </row>
    <row r="58" spans="1:21" ht="14.4">
      <c r="A58" s="669" t="str">
        <f t="shared" si="6"/>
        <v>DWDM</v>
      </c>
      <c r="B58" s="649" t="str">
        <f t="shared" si="6"/>
        <v>2.5 Gbps</v>
      </c>
      <c r="C58" s="650" t="str">
        <f t="shared" si="6"/>
        <v>all</v>
      </c>
      <c r="D58" s="951" t="str">
        <f t="shared" si="6"/>
        <v>SFP</v>
      </c>
      <c r="E58" s="954">
        <f t="shared" si="7"/>
        <v>6731084.0000000009</v>
      </c>
      <c r="F58" s="189">
        <f t="shared" si="7"/>
        <v>4628081</v>
      </c>
      <c r="G58" s="189">
        <f t="shared" si="7"/>
        <v>1445402.0000000005</v>
      </c>
      <c r="H58" s="381">
        <f t="shared" si="7"/>
        <v>1712102.9999999986</v>
      </c>
      <c r="I58" s="189">
        <f t="shared" si="7"/>
        <v>0</v>
      </c>
      <c r="J58" s="189">
        <f t="shared" si="7"/>
        <v>0</v>
      </c>
      <c r="K58" s="189">
        <f t="shared" si="7"/>
        <v>0</v>
      </c>
      <c r="L58" s="381">
        <f t="shared" si="7"/>
        <v>0</v>
      </c>
      <c r="M58" s="189">
        <f t="shared" si="7"/>
        <v>0</v>
      </c>
      <c r="N58" s="189">
        <f t="shared" si="7"/>
        <v>0</v>
      </c>
      <c r="O58" s="189">
        <f t="shared" si="7"/>
        <v>0</v>
      </c>
      <c r="P58" s="380">
        <f t="shared" si="7"/>
        <v>0</v>
      </c>
      <c r="Q58" s="1583" t="s">
        <v>460</v>
      </c>
      <c r="R58" s="189"/>
      <c r="S58" s="189">
        <v>0</v>
      </c>
      <c r="T58" s="380">
        <v>0</v>
      </c>
      <c r="U58" s="979"/>
    </row>
    <row r="59" spans="1:21" ht="14.4">
      <c r="A59" s="670" t="str">
        <f t="shared" si="6"/>
        <v>DWDM</v>
      </c>
      <c r="B59" s="642" t="str">
        <f t="shared" si="6"/>
        <v>10 Gbps fixed wavelength</v>
      </c>
      <c r="C59" s="156" t="str">
        <f t="shared" si="6"/>
        <v>all</v>
      </c>
      <c r="D59" s="949" t="str">
        <f t="shared" si="6"/>
        <v>XFP</v>
      </c>
      <c r="E59" s="955">
        <f t="shared" si="7"/>
        <v>10110202.977387818</v>
      </c>
      <c r="F59" s="168">
        <f t="shared" si="7"/>
        <v>9187893.6117284112</v>
      </c>
      <c r="G59" s="168">
        <f t="shared" si="7"/>
        <v>6955258.5600304566</v>
      </c>
      <c r="H59" s="381">
        <f t="shared" si="7"/>
        <v>6462500.3894254807</v>
      </c>
      <c r="I59" s="168">
        <f t="shared" si="7"/>
        <v>0</v>
      </c>
      <c r="J59" s="168">
        <f t="shared" si="7"/>
        <v>0</v>
      </c>
      <c r="K59" s="168">
        <f t="shared" si="7"/>
        <v>0</v>
      </c>
      <c r="L59" s="381">
        <f t="shared" si="7"/>
        <v>0</v>
      </c>
      <c r="M59" s="168">
        <f t="shared" si="7"/>
        <v>0</v>
      </c>
      <c r="N59" s="168">
        <f t="shared" si="7"/>
        <v>0</v>
      </c>
      <c r="O59" s="168">
        <f t="shared" si="7"/>
        <v>0</v>
      </c>
      <c r="P59" s="381">
        <f t="shared" si="7"/>
        <v>0</v>
      </c>
      <c r="Q59" s="168">
        <f t="shared" ref="Q59:T59" si="8">Q15*Q37</f>
        <v>0</v>
      </c>
      <c r="R59" s="168">
        <f t="shared" si="8"/>
        <v>0</v>
      </c>
      <c r="S59" s="168">
        <f t="shared" si="8"/>
        <v>0</v>
      </c>
      <c r="T59" s="381">
        <f t="shared" si="8"/>
        <v>0</v>
      </c>
      <c r="U59" s="979"/>
    </row>
    <row r="60" spans="1:21" ht="14.4">
      <c r="A60" s="670" t="str">
        <f t="shared" si="6"/>
        <v>DWDM</v>
      </c>
      <c r="B60" s="642" t="str">
        <f t="shared" si="6"/>
        <v>10 Gbps fixed wavelength</v>
      </c>
      <c r="C60" s="156" t="str">
        <f t="shared" si="6"/>
        <v>all</v>
      </c>
      <c r="D60" s="949" t="str">
        <f t="shared" si="6"/>
        <v>SFP+</v>
      </c>
      <c r="E60" s="955">
        <f t="shared" si="7"/>
        <v>8938846.903802529</v>
      </c>
      <c r="F60" s="168">
        <f t="shared" si="7"/>
        <v>13591372.52098396</v>
      </c>
      <c r="G60" s="168">
        <f t="shared" si="7"/>
        <v>10871149.571090816</v>
      </c>
      <c r="H60" s="381">
        <f t="shared" si="7"/>
        <v>8022084.3765472844</v>
      </c>
      <c r="I60" s="168">
        <f t="shared" si="7"/>
        <v>0</v>
      </c>
      <c r="J60" s="168">
        <f t="shared" si="7"/>
        <v>0</v>
      </c>
      <c r="K60" s="168">
        <f t="shared" si="7"/>
        <v>0</v>
      </c>
      <c r="L60" s="381">
        <f t="shared" si="7"/>
        <v>0</v>
      </c>
      <c r="M60" s="168">
        <f t="shared" si="7"/>
        <v>0</v>
      </c>
      <c r="N60" s="168">
        <f t="shared" si="7"/>
        <v>0</v>
      </c>
      <c r="O60" s="168">
        <f t="shared" si="7"/>
        <v>0</v>
      </c>
      <c r="P60" s="381">
        <f t="shared" si="7"/>
        <v>0</v>
      </c>
      <c r="Q60" s="168">
        <f t="shared" ref="Q60:T60" si="9">Q16*Q38</f>
        <v>0</v>
      </c>
      <c r="R60" s="168">
        <f t="shared" si="9"/>
        <v>0</v>
      </c>
      <c r="S60" s="168">
        <f t="shared" si="9"/>
        <v>0</v>
      </c>
      <c r="T60" s="381">
        <f t="shared" si="9"/>
        <v>0</v>
      </c>
      <c r="U60" s="979"/>
    </row>
    <row r="61" spans="1:21" ht="14.4">
      <c r="A61" s="670" t="str">
        <f t="shared" si="6"/>
        <v>DWDM</v>
      </c>
      <c r="B61" s="643" t="str">
        <f t="shared" si="6"/>
        <v>10 Gbps tunable wavelength</v>
      </c>
      <c r="C61" s="156" t="str">
        <f t="shared" si="6"/>
        <v>all</v>
      </c>
      <c r="D61" s="952" t="str">
        <f t="shared" si="6"/>
        <v>XFP</v>
      </c>
      <c r="E61" s="957">
        <f t="shared" si="7"/>
        <v>32257177.000000004</v>
      </c>
      <c r="F61" s="197">
        <f t="shared" si="7"/>
        <v>23892114.000000004</v>
      </c>
      <c r="G61" s="197">
        <f t="shared" si="7"/>
        <v>25378006.000000007</v>
      </c>
      <c r="H61" s="381">
        <f t="shared" si="7"/>
        <v>23104565.000000004</v>
      </c>
      <c r="I61" s="197">
        <f t="shared" si="7"/>
        <v>0</v>
      </c>
      <c r="J61" s="197">
        <f t="shared" si="7"/>
        <v>0</v>
      </c>
      <c r="K61" s="197">
        <f t="shared" si="7"/>
        <v>0</v>
      </c>
      <c r="L61" s="381">
        <f t="shared" si="7"/>
        <v>0</v>
      </c>
      <c r="M61" s="197">
        <f t="shared" si="7"/>
        <v>0</v>
      </c>
      <c r="N61" s="168">
        <f t="shared" si="7"/>
        <v>0</v>
      </c>
      <c r="O61" s="197">
        <f t="shared" si="7"/>
        <v>0</v>
      </c>
      <c r="P61" s="381">
        <f t="shared" si="7"/>
        <v>0</v>
      </c>
      <c r="Q61" s="197">
        <f t="shared" ref="Q61:T61" si="10">Q17*Q39</f>
        <v>0</v>
      </c>
      <c r="R61" s="168">
        <f t="shared" si="10"/>
        <v>0</v>
      </c>
      <c r="S61" s="197">
        <f t="shared" si="10"/>
        <v>0</v>
      </c>
      <c r="T61" s="381">
        <f t="shared" si="10"/>
        <v>0</v>
      </c>
      <c r="U61" s="979"/>
    </row>
    <row r="62" spans="1:21" ht="14.4">
      <c r="A62" s="670" t="str">
        <f t="shared" si="6"/>
        <v>DWDM</v>
      </c>
      <c r="B62" s="643" t="str">
        <f t="shared" si="6"/>
        <v>10 Gbps tunable wavelength</v>
      </c>
      <c r="C62" s="156" t="str">
        <f t="shared" si="6"/>
        <v>all</v>
      </c>
      <c r="D62" s="952" t="str">
        <f t="shared" si="6"/>
        <v>SFP+</v>
      </c>
      <c r="E62" s="955">
        <f t="shared" si="7"/>
        <v>10577202</v>
      </c>
      <c r="F62" s="168">
        <f t="shared" si="7"/>
        <v>14484631</v>
      </c>
      <c r="G62" s="168">
        <f t="shared" si="7"/>
        <v>13765566</v>
      </c>
      <c r="H62" s="381">
        <f t="shared" si="7"/>
        <v>14223472</v>
      </c>
      <c r="I62" s="168">
        <f t="shared" si="7"/>
        <v>0</v>
      </c>
      <c r="J62" s="168">
        <f t="shared" si="7"/>
        <v>0</v>
      </c>
      <c r="K62" s="168">
        <f t="shared" si="7"/>
        <v>0</v>
      </c>
      <c r="L62" s="381">
        <f t="shared" si="7"/>
        <v>0</v>
      </c>
      <c r="M62" s="168">
        <f t="shared" si="7"/>
        <v>0</v>
      </c>
      <c r="N62" s="168">
        <f t="shared" si="7"/>
        <v>0</v>
      </c>
      <c r="O62" s="168">
        <f t="shared" si="7"/>
        <v>0</v>
      </c>
      <c r="P62" s="381">
        <f t="shared" si="7"/>
        <v>0</v>
      </c>
      <c r="Q62" s="168">
        <f t="shared" ref="Q62:T62" si="11">Q18*Q40</f>
        <v>0</v>
      </c>
      <c r="R62" s="168">
        <f t="shared" si="11"/>
        <v>0</v>
      </c>
      <c r="S62" s="168">
        <f t="shared" si="11"/>
        <v>0</v>
      </c>
      <c r="T62" s="381">
        <f t="shared" si="11"/>
        <v>0</v>
      </c>
      <c r="U62" s="979"/>
    </row>
    <row r="63" spans="1:21" ht="14.4">
      <c r="A63" s="670" t="str">
        <f t="shared" si="6"/>
        <v>DWDM</v>
      </c>
      <c r="B63" s="645" t="str">
        <f t="shared" si="6"/>
        <v>40 Gbps</v>
      </c>
      <c r="C63" s="633" t="str">
        <f t="shared" si="6"/>
        <v>all</v>
      </c>
      <c r="D63" s="953" t="str">
        <f t="shared" si="6"/>
        <v>all</v>
      </c>
      <c r="E63" s="955">
        <f t="shared" si="7"/>
        <v>1856000</v>
      </c>
      <c r="F63" s="168">
        <f t="shared" si="7"/>
        <v>390000</v>
      </c>
      <c r="G63" s="168">
        <f t="shared" si="7"/>
        <v>0</v>
      </c>
      <c r="H63" s="381">
        <f t="shared" si="7"/>
        <v>0</v>
      </c>
      <c r="I63" s="168">
        <f t="shared" si="7"/>
        <v>0</v>
      </c>
      <c r="J63" s="168">
        <f t="shared" si="7"/>
        <v>0</v>
      </c>
      <c r="K63" s="168">
        <f t="shared" si="7"/>
        <v>0</v>
      </c>
      <c r="L63" s="381">
        <f t="shared" si="7"/>
        <v>0</v>
      </c>
      <c r="M63" s="168">
        <f t="shared" si="7"/>
        <v>0</v>
      </c>
      <c r="N63" s="168">
        <f t="shared" si="7"/>
        <v>0</v>
      </c>
      <c r="O63" s="168">
        <f t="shared" si="7"/>
        <v>0</v>
      </c>
      <c r="P63" s="381">
        <f t="shared" si="7"/>
        <v>0</v>
      </c>
      <c r="Q63" s="168">
        <f t="shared" ref="Q63:T63" si="12">Q19*Q41</f>
        <v>0</v>
      </c>
      <c r="R63" s="168">
        <f t="shared" si="12"/>
        <v>0</v>
      </c>
      <c r="S63" s="168">
        <f t="shared" si="12"/>
        <v>0</v>
      </c>
      <c r="T63" s="381">
        <f t="shared" si="12"/>
        <v>0</v>
      </c>
      <c r="U63" s="979"/>
    </row>
    <row r="64" spans="1:21" ht="14.4">
      <c r="A64" s="670" t="str">
        <f t="shared" si="6"/>
        <v>DWDM</v>
      </c>
      <c r="B64" s="647" t="str">
        <f t="shared" si="6"/>
        <v>100 Gbps and above</v>
      </c>
      <c r="C64" s="633" t="str">
        <f t="shared" si="6"/>
        <v>all</v>
      </c>
      <c r="D64" s="367" t="str">
        <f t="shared" si="6"/>
        <v>On Board</v>
      </c>
      <c r="E64" s="958">
        <f t="shared" si="7"/>
        <v>43050000</v>
      </c>
      <c r="F64" s="227">
        <f t="shared" si="7"/>
        <v>36050000</v>
      </c>
      <c r="G64" s="227">
        <f t="shared" si="7"/>
        <v>33750000</v>
      </c>
      <c r="H64" s="381">
        <f t="shared" si="7"/>
        <v>40700000</v>
      </c>
      <c r="I64" s="227">
        <f t="shared" si="7"/>
        <v>0</v>
      </c>
      <c r="J64" s="227">
        <f t="shared" si="7"/>
        <v>0</v>
      </c>
      <c r="K64" s="227">
        <f t="shared" si="7"/>
        <v>0</v>
      </c>
      <c r="L64" s="381">
        <f t="shared" si="7"/>
        <v>0</v>
      </c>
      <c r="M64" s="227">
        <f t="shared" si="7"/>
        <v>0</v>
      </c>
      <c r="N64" s="168">
        <f t="shared" si="7"/>
        <v>0</v>
      </c>
      <c r="O64" s="227">
        <f t="shared" si="7"/>
        <v>0</v>
      </c>
      <c r="P64" s="381">
        <f t="shared" si="7"/>
        <v>0</v>
      </c>
      <c r="Q64" s="227">
        <f t="shared" ref="Q64:T64" si="13">Q20*Q42</f>
        <v>0</v>
      </c>
      <c r="R64" s="168">
        <f t="shared" si="13"/>
        <v>0</v>
      </c>
      <c r="S64" s="227">
        <f t="shared" si="13"/>
        <v>0</v>
      </c>
      <c r="T64" s="381">
        <f t="shared" si="13"/>
        <v>0</v>
      </c>
      <c r="U64" s="979"/>
    </row>
    <row r="65" spans="1:21" ht="14.4">
      <c r="A65" s="670" t="str">
        <f t="shared" si="6"/>
        <v>DWDM</v>
      </c>
      <c r="B65" s="647" t="str">
        <f t="shared" si="6"/>
        <v>100 Gbps</v>
      </c>
      <c r="C65" s="633" t="str">
        <f t="shared" si="6"/>
        <v>all</v>
      </c>
      <c r="D65" s="367" t="str">
        <f t="shared" si="6"/>
        <v>Direct detect</v>
      </c>
      <c r="E65" s="958">
        <f t="shared" si="7"/>
        <v>14567430</v>
      </c>
      <c r="F65" s="227">
        <f t="shared" si="7"/>
        <v>22924680</v>
      </c>
      <c r="G65" s="227">
        <f t="shared" si="7"/>
        <v>30799480</v>
      </c>
      <c r="H65" s="381">
        <f t="shared" si="7"/>
        <v>30314640</v>
      </c>
      <c r="I65" s="227">
        <f t="shared" si="7"/>
        <v>0</v>
      </c>
      <c r="J65" s="227">
        <f t="shared" si="7"/>
        <v>0</v>
      </c>
      <c r="K65" s="227">
        <f t="shared" si="7"/>
        <v>0</v>
      </c>
      <c r="L65" s="381">
        <f t="shared" si="7"/>
        <v>0</v>
      </c>
      <c r="M65" s="227">
        <f t="shared" si="7"/>
        <v>0</v>
      </c>
      <c r="N65" s="168">
        <f t="shared" si="7"/>
        <v>0</v>
      </c>
      <c r="O65" s="227">
        <f t="shared" si="7"/>
        <v>0</v>
      </c>
      <c r="P65" s="381">
        <f t="shared" si="7"/>
        <v>0</v>
      </c>
      <c r="Q65" s="227">
        <f t="shared" ref="Q65:T65" si="14">Q21*Q43</f>
        <v>0</v>
      </c>
      <c r="R65" s="168">
        <f t="shared" si="14"/>
        <v>0</v>
      </c>
      <c r="S65" s="227">
        <f t="shared" si="14"/>
        <v>0</v>
      </c>
      <c r="T65" s="381">
        <f t="shared" si="14"/>
        <v>0</v>
      </c>
      <c r="U65" s="979"/>
    </row>
    <row r="66" spans="1:21" ht="14.4">
      <c r="A66" s="670" t="str">
        <f t="shared" si="6"/>
        <v>DWDM</v>
      </c>
      <c r="B66" s="647" t="str">
        <f t="shared" si="6"/>
        <v>100 Gbps and above</v>
      </c>
      <c r="C66" s="633" t="str">
        <f t="shared" si="6"/>
        <v>all</v>
      </c>
      <c r="D66" s="367" t="str">
        <f t="shared" si="6"/>
        <v>CFP/CFP2 DCO</v>
      </c>
      <c r="E66" s="958">
        <f t="shared" si="7"/>
        <v>61800000</v>
      </c>
      <c r="F66" s="227">
        <f t="shared" si="7"/>
        <v>38950000</v>
      </c>
      <c r="G66" s="227">
        <f t="shared" si="7"/>
        <v>51350000</v>
      </c>
      <c r="H66" s="381">
        <f t="shared" si="7"/>
        <v>37050000</v>
      </c>
      <c r="I66" s="227">
        <f t="shared" si="7"/>
        <v>0</v>
      </c>
      <c r="J66" s="227">
        <f t="shared" si="7"/>
        <v>0</v>
      </c>
      <c r="K66" s="227">
        <f t="shared" si="7"/>
        <v>0</v>
      </c>
      <c r="L66" s="381">
        <f t="shared" si="7"/>
        <v>0</v>
      </c>
      <c r="M66" s="227">
        <f t="shared" si="7"/>
        <v>0</v>
      </c>
      <c r="N66" s="168">
        <f t="shared" si="7"/>
        <v>0</v>
      </c>
      <c r="O66" s="227">
        <f t="shared" si="7"/>
        <v>0</v>
      </c>
      <c r="P66" s="381">
        <f t="shared" si="7"/>
        <v>0</v>
      </c>
      <c r="Q66" s="227">
        <f t="shared" ref="Q66:T66" si="15">Q22*Q44</f>
        <v>0</v>
      </c>
      <c r="R66" s="168">
        <f t="shared" si="15"/>
        <v>0</v>
      </c>
      <c r="S66" s="227">
        <f t="shared" si="15"/>
        <v>0</v>
      </c>
      <c r="T66" s="381">
        <f t="shared" si="15"/>
        <v>0</v>
      </c>
      <c r="U66" s="979"/>
    </row>
    <row r="67" spans="1:21" ht="14.4">
      <c r="A67" s="670" t="str">
        <f t="shared" si="6"/>
        <v>DWDM</v>
      </c>
      <c r="B67" s="647" t="str">
        <f t="shared" si="6"/>
        <v>100 Gbps and above</v>
      </c>
      <c r="C67" s="633" t="str">
        <f t="shared" si="6"/>
        <v>all</v>
      </c>
      <c r="D67" s="367" t="str">
        <f t="shared" si="6"/>
        <v>CFP2 ACO</v>
      </c>
      <c r="E67" s="958">
        <f t="shared" si="7"/>
        <v>65453350</v>
      </c>
      <c r="F67" s="227">
        <f t="shared" si="7"/>
        <v>78426700</v>
      </c>
      <c r="G67" s="227">
        <f t="shared" si="7"/>
        <v>58837057</v>
      </c>
      <c r="H67" s="381">
        <f t="shared" si="7"/>
        <v>46445622</v>
      </c>
      <c r="I67" s="227">
        <f t="shared" si="7"/>
        <v>0</v>
      </c>
      <c r="J67" s="227">
        <f t="shared" si="7"/>
        <v>0</v>
      </c>
      <c r="K67" s="227">
        <f t="shared" si="7"/>
        <v>0</v>
      </c>
      <c r="L67" s="381">
        <f t="shared" si="7"/>
        <v>0</v>
      </c>
      <c r="M67" s="227">
        <f t="shared" si="7"/>
        <v>0</v>
      </c>
      <c r="N67" s="168">
        <f t="shared" si="7"/>
        <v>0</v>
      </c>
      <c r="O67" s="227">
        <f t="shared" si="7"/>
        <v>0</v>
      </c>
      <c r="P67" s="381">
        <f t="shared" si="7"/>
        <v>0</v>
      </c>
      <c r="Q67" s="227">
        <f t="shared" ref="Q67:T67" si="16">Q23*Q45</f>
        <v>0</v>
      </c>
      <c r="R67" s="168">
        <f t="shared" si="16"/>
        <v>0</v>
      </c>
      <c r="S67" s="227">
        <f t="shared" si="16"/>
        <v>0</v>
      </c>
      <c r="T67" s="381">
        <f t="shared" si="16"/>
        <v>0</v>
      </c>
      <c r="U67" s="979"/>
    </row>
    <row r="68" spans="1:21" ht="14.4">
      <c r="A68" s="670" t="str">
        <f t="shared" si="6"/>
        <v>DWDM</v>
      </c>
      <c r="B68" s="647" t="str">
        <f t="shared" si="6"/>
        <v>100 Gbps and above</v>
      </c>
      <c r="C68" s="633" t="str">
        <f t="shared" si="6"/>
        <v>all</v>
      </c>
      <c r="D68" s="367" t="str">
        <f t="shared" si="6"/>
        <v>ZR &amp; ZR+</v>
      </c>
      <c r="E68" s="1151"/>
      <c r="F68" s="1094"/>
      <c r="G68" s="1094"/>
      <c r="H68" s="1152"/>
      <c r="I68" s="1094"/>
      <c r="J68" s="1094"/>
      <c r="K68" s="1094"/>
      <c r="L68" s="1152"/>
      <c r="M68" s="1094"/>
      <c r="N68" s="1162"/>
      <c r="O68" s="1095"/>
      <c r="P68" s="1152"/>
      <c r="Q68" s="1094">
        <f t="shared" ref="Q68:T68" si="17">Q24*Q46</f>
        <v>0</v>
      </c>
      <c r="R68" s="168">
        <f t="shared" si="17"/>
        <v>0</v>
      </c>
      <c r="S68" s="227">
        <f t="shared" si="17"/>
        <v>0</v>
      </c>
      <c r="T68" s="381">
        <f t="shared" si="17"/>
        <v>0</v>
      </c>
      <c r="U68" s="979"/>
    </row>
    <row r="69" spans="1:21" ht="15" thickBot="1">
      <c r="A69" s="1146" t="str">
        <f>A25</f>
        <v>DWDM</v>
      </c>
      <c r="B69" s="1703" t="str">
        <f>B25</f>
        <v>Miscellaneous</v>
      </c>
      <c r="C69" s="1703"/>
      <c r="D69" s="1704"/>
      <c r="E69" s="959">
        <f t="shared" ref="E69:T69" si="18">E25*E47</f>
        <v>879955</v>
      </c>
      <c r="F69" s="656">
        <f t="shared" si="18"/>
        <v>692878.00000000012</v>
      </c>
      <c r="G69" s="656">
        <f t="shared" si="18"/>
        <v>735297.00000000012</v>
      </c>
      <c r="H69" s="657">
        <f t="shared" si="18"/>
        <v>374948.00000000006</v>
      </c>
      <c r="I69" s="656">
        <f t="shared" si="18"/>
        <v>0</v>
      </c>
      <c r="J69" s="656">
        <f t="shared" si="18"/>
        <v>0</v>
      </c>
      <c r="K69" s="656">
        <f t="shared" si="18"/>
        <v>0</v>
      </c>
      <c r="L69" s="657">
        <f t="shared" si="18"/>
        <v>0</v>
      </c>
      <c r="M69" s="1094">
        <f t="shared" si="18"/>
        <v>0</v>
      </c>
      <c r="N69" s="1095">
        <f t="shared" si="18"/>
        <v>0</v>
      </c>
      <c r="O69" s="1095">
        <f t="shared" si="18"/>
        <v>0</v>
      </c>
      <c r="P69" s="1096">
        <f t="shared" si="18"/>
        <v>0</v>
      </c>
      <c r="Q69" s="1094">
        <f t="shared" si="18"/>
        <v>0</v>
      </c>
      <c r="R69" s="1095">
        <f t="shared" si="18"/>
        <v>0</v>
      </c>
      <c r="S69" s="1095">
        <f t="shared" si="18"/>
        <v>0</v>
      </c>
      <c r="T69" s="1096">
        <f t="shared" si="18"/>
        <v>0</v>
      </c>
      <c r="U69" s="979"/>
    </row>
    <row r="70" spans="1:21" ht="13.8" thickBot="1">
      <c r="A70" s="671" t="str">
        <f>A48</f>
        <v>Total CWDM/DWDM</v>
      </c>
      <c r="B70" s="467"/>
      <c r="C70" s="467"/>
      <c r="D70" s="467"/>
      <c r="E70" s="1154">
        <f t="shared" ref="E70:Q70" si="19">SUM(E53:E69)</f>
        <v>270204888.43130696</v>
      </c>
      <c r="F70" s="1155">
        <f t="shared" si="19"/>
        <v>256627957.90709928</v>
      </c>
      <c r="G70" s="1155">
        <f t="shared" si="19"/>
        <v>243357202.25314581</v>
      </c>
      <c r="H70" s="1156">
        <f t="shared" si="19"/>
        <v>217886311.32471454</v>
      </c>
      <c r="I70" s="1155">
        <f t="shared" si="19"/>
        <v>0</v>
      </c>
      <c r="J70" s="1155">
        <f t="shared" si="19"/>
        <v>0</v>
      </c>
      <c r="K70" s="1155">
        <f t="shared" si="19"/>
        <v>0</v>
      </c>
      <c r="L70" s="1157">
        <f t="shared" si="19"/>
        <v>0</v>
      </c>
      <c r="M70" s="1158">
        <f t="shared" si="19"/>
        <v>0</v>
      </c>
      <c r="N70" s="1160">
        <f t="shared" si="19"/>
        <v>0</v>
      </c>
      <c r="O70" s="1160">
        <f t="shared" si="19"/>
        <v>0</v>
      </c>
      <c r="P70" s="1163">
        <f t="shared" si="19"/>
        <v>0</v>
      </c>
      <c r="Q70" s="1158">
        <f t="shared" si="19"/>
        <v>0</v>
      </c>
      <c r="R70" s="1160">
        <f>SUM(R53:R69)</f>
        <v>0</v>
      </c>
      <c r="S70" s="1160">
        <f t="shared" ref="S70:T70" si="20">SUM(S53:S69)</f>
        <v>0</v>
      </c>
      <c r="T70" s="1163">
        <f t="shared" si="20"/>
        <v>0</v>
      </c>
      <c r="U70" s="979"/>
    </row>
    <row r="72" spans="1:21">
      <c r="L72" s="1164"/>
      <c r="P72" s="1164"/>
      <c r="Q72" s="1164"/>
      <c r="R72" s="1164"/>
      <c r="S72" s="1164"/>
      <c r="T72" s="1164"/>
    </row>
    <row r="73" spans="1:21">
      <c r="P73" s="80"/>
      <c r="Q73" s="80"/>
      <c r="R73" s="80"/>
      <c r="S73" s="80"/>
      <c r="T73" s="80"/>
    </row>
    <row r="74" spans="1:21">
      <c r="Q74" s="80"/>
      <c r="R74" s="80"/>
      <c r="S74" s="80"/>
      <c r="T74" s="80"/>
    </row>
  </sheetData>
  <mergeCells count="6">
    <mergeCell ref="B69:D69"/>
    <mergeCell ref="B25:D25"/>
    <mergeCell ref="B47:D47"/>
    <mergeCell ref="S7:T7"/>
    <mergeCell ref="S29:T29"/>
    <mergeCell ref="S51:T51"/>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F213"/>
  <sheetViews>
    <sheetView showGridLines="0" zoomScale="80" zoomScaleNormal="80" zoomScalePageLayoutView="80" workbookViewId="0">
      <pane xSplit="4" ySplit="7" topLeftCell="E8" activePane="bottomRight" state="frozen"/>
      <selection pane="topRight" activeCell="E1" sqref="E1"/>
      <selection pane="bottomLeft" activeCell="A8" sqref="A8"/>
      <selection pane="bottomRight"/>
    </sheetView>
  </sheetViews>
  <sheetFormatPr defaultColWidth="11.44140625" defaultRowHeight="13.2"/>
  <cols>
    <col min="1" max="1" width="18.21875" style="14" customWidth="1"/>
    <col min="2" max="2" width="26.44140625" style="14" customWidth="1"/>
    <col min="3" max="3" width="12.44140625" style="14" customWidth="1"/>
    <col min="4" max="4" width="15.6640625" style="14" customWidth="1"/>
    <col min="5" max="11" width="14.21875" style="14" customWidth="1"/>
    <col min="12" max="12" width="15.21875" style="14" customWidth="1"/>
    <col min="13" max="13" width="14.21875" style="14" customWidth="1"/>
    <col min="14" max="14" width="16" style="14" customWidth="1"/>
    <col min="15" max="15" width="14.21875" style="14" customWidth="1"/>
    <col min="16" max="16" width="15.21875" style="14" customWidth="1"/>
    <col min="17" max="20" width="14.21875" style="14" customWidth="1"/>
    <col min="21" max="24" width="13.33203125" style="14" customWidth="1"/>
    <col min="25" max="25" width="15" style="14" customWidth="1"/>
    <col min="26" max="27" width="13.33203125" style="14" customWidth="1"/>
    <col min="28" max="28" width="13.33203125" bestFit="1" customWidth="1"/>
    <col min="29" max="36" width="11.44140625" style="14"/>
    <col min="37" max="40" width="11.44140625" style="14" customWidth="1"/>
    <col min="41" max="16384" width="11.44140625" style="14"/>
  </cols>
  <sheetData>
    <row r="1" spans="1:27" ht="24.45" customHeight="1">
      <c r="A1" s="83" t="str">
        <f>Introduction!$B$1</f>
        <v xml:space="preserve">Vendor Survey Results through Q4 2021 </v>
      </c>
    </row>
    <row r="2" spans="1:27" ht="17.55" customHeight="1">
      <c r="A2" s="321" t="str">
        <f>Introduction!$B$2</f>
        <v>Sample template as of March 2022</v>
      </c>
    </row>
    <row r="3" spans="1:27" ht="25.05" customHeight="1">
      <c r="A3" s="719" t="s">
        <v>282</v>
      </c>
      <c r="I3" s="5"/>
      <c r="J3" s="5"/>
      <c r="K3" s="5"/>
      <c r="M3" s="5"/>
    </row>
    <row r="5" spans="1:27" ht="15" customHeight="1" thickBot="1">
      <c r="A5" s="1707"/>
      <c r="B5" s="1707"/>
      <c r="C5" s="1707"/>
      <c r="D5" s="1707"/>
      <c r="G5"/>
      <c r="H5"/>
      <c r="I5"/>
      <c r="J5"/>
      <c r="K5"/>
      <c r="L5"/>
      <c r="M5"/>
      <c r="N5"/>
      <c r="O5"/>
      <c r="P5"/>
      <c r="Q5" s="983"/>
      <c r="R5" s="5"/>
      <c r="S5" s="983"/>
      <c r="T5" s="5"/>
      <c r="U5"/>
      <c r="V5"/>
      <c r="W5"/>
      <c r="X5"/>
      <c r="Y5"/>
      <c r="Z5"/>
      <c r="AA5"/>
    </row>
    <row r="6" spans="1:27" ht="16.2" thickBot="1">
      <c r="A6" s="734" t="str">
        <f>A3</f>
        <v>Ethernet  transceivers</v>
      </c>
      <c r="I6" s="697" t="s">
        <v>125</v>
      </c>
      <c r="O6" s="1098" t="str">
        <f>I6</f>
        <v>Shipments: Actual Data</v>
      </c>
      <c r="Q6"/>
      <c r="R6"/>
      <c r="S6" s="1705" t="s">
        <v>251</v>
      </c>
      <c r="T6" s="1706"/>
    </row>
    <row r="7" spans="1:27" ht="13.8" thickBot="1">
      <c r="A7" s="685" t="s">
        <v>127</v>
      </c>
      <c r="B7" s="674" t="s">
        <v>146</v>
      </c>
      <c r="C7" s="674" t="s">
        <v>140</v>
      </c>
      <c r="D7" s="541" t="s">
        <v>141</v>
      </c>
      <c r="E7" s="692" t="s">
        <v>65</v>
      </c>
      <c r="F7" s="665" t="s">
        <v>66</v>
      </c>
      <c r="G7" s="664" t="s">
        <v>67</v>
      </c>
      <c r="H7" s="665" t="s">
        <v>68</v>
      </c>
      <c r="I7" s="692" t="s">
        <v>69</v>
      </c>
      <c r="J7" s="665" t="s">
        <v>70</v>
      </c>
      <c r="K7" s="664" t="s">
        <v>71</v>
      </c>
      <c r="L7" s="1036" t="s">
        <v>72</v>
      </c>
      <c r="M7" s="90" t="s">
        <v>73</v>
      </c>
      <c r="N7" s="91" t="s">
        <v>74</v>
      </c>
      <c r="O7" s="90" t="s">
        <v>75</v>
      </c>
      <c r="P7" s="99" t="s">
        <v>76</v>
      </c>
      <c r="Q7" s="90" t="s">
        <v>77</v>
      </c>
      <c r="R7" s="99" t="s">
        <v>78</v>
      </c>
      <c r="S7" s="668" t="s">
        <v>442</v>
      </c>
      <c r="T7" s="668" t="s">
        <v>443</v>
      </c>
    </row>
    <row r="8" spans="1:27" s="38" customFormat="1" ht="18.45" customHeight="1" thickBot="1">
      <c r="A8" s="720" t="s">
        <v>148</v>
      </c>
      <c r="B8" s="720" t="s">
        <v>149</v>
      </c>
      <c r="C8" s="720" t="s">
        <v>150</v>
      </c>
      <c r="D8" s="720" t="s">
        <v>151</v>
      </c>
      <c r="E8" s="709">
        <v>724224</v>
      </c>
      <c r="F8" s="574">
        <v>787652</v>
      </c>
      <c r="G8" s="575">
        <v>580510</v>
      </c>
      <c r="H8" s="576">
        <v>568314</v>
      </c>
      <c r="I8" s="709"/>
      <c r="J8" s="576"/>
      <c r="K8" s="819"/>
      <c r="L8" s="1037"/>
      <c r="M8" s="1038"/>
      <c r="N8" s="820"/>
      <c r="O8" s="819"/>
      <c r="P8" s="1039"/>
      <c r="Q8" s="1038"/>
      <c r="R8" s="820"/>
      <c r="S8" s="819"/>
      <c r="T8" s="1039"/>
    </row>
    <row r="9" spans="1:27" s="38" customFormat="1" ht="12.45" customHeight="1">
      <c r="A9" s="1165" t="s">
        <v>333</v>
      </c>
      <c r="B9" s="157" t="s">
        <v>332</v>
      </c>
      <c r="C9" s="157" t="s">
        <v>152</v>
      </c>
      <c r="D9" s="157" t="s">
        <v>143</v>
      </c>
      <c r="E9" s="711">
        <v>1007260</v>
      </c>
      <c r="F9" s="141">
        <v>1009575</v>
      </c>
      <c r="G9" s="179">
        <v>1116275</v>
      </c>
      <c r="H9" s="153">
        <v>1145374</v>
      </c>
      <c r="I9" s="711"/>
      <c r="J9" s="141"/>
      <c r="K9" s="821"/>
      <c r="L9" s="1024"/>
      <c r="M9" s="1040"/>
      <c r="N9" s="846"/>
      <c r="O9" s="846"/>
      <c r="P9" s="844"/>
      <c r="Q9" s="1594"/>
      <c r="R9" s="389"/>
      <c r="S9" s="389"/>
      <c r="T9" s="390"/>
    </row>
    <row r="10" spans="1:27" s="38" customFormat="1" ht="12.45" customHeight="1">
      <c r="A10" s="1165" t="s">
        <v>333</v>
      </c>
      <c r="B10" s="157" t="s">
        <v>332</v>
      </c>
      <c r="C10" s="157" t="s">
        <v>153</v>
      </c>
      <c r="D10" s="157" t="s">
        <v>143</v>
      </c>
      <c r="E10" s="711">
        <v>1388426</v>
      </c>
      <c r="F10" s="141">
        <v>1452496</v>
      </c>
      <c r="G10" s="179">
        <v>1617700</v>
      </c>
      <c r="H10" s="153">
        <v>1953529</v>
      </c>
      <c r="I10" s="711"/>
      <c r="J10" s="141"/>
      <c r="K10" s="821"/>
      <c r="L10" s="1024"/>
      <c r="M10" s="1041"/>
      <c r="N10" s="821"/>
      <c r="O10" s="821"/>
      <c r="P10" s="845"/>
      <c r="Q10" s="1595"/>
      <c r="R10" s="179"/>
      <c r="S10" s="179"/>
      <c r="T10" s="391"/>
    </row>
    <row r="11" spans="1:27" s="38" customFormat="1" ht="12.45" customHeight="1">
      <c r="A11" s="1165" t="s">
        <v>333</v>
      </c>
      <c r="B11" s="157" t="s">
        <v>332</v>
      </c>
      <c r="C11" s="157" t="s">
        <v>154</v>
      </c>
      <c r="D11" s="157" t="s">
        <v>143</v>
      </c>
      <c r="E11" s="711">
        <v>193741</v>
      </c>
      <c r="F11" s="141">
        <v>220325</v>
      </c>
      <c r="G11" s="179">
        <v>160264</v>
      </c>
      <c r="H11" s="153">
        <v>160286</v>
      </c>
      <c r="I11" s="711"/>
      <c r="J11" s="141"/>
      <c r="K11" s="821"/>
      <c r="L11" s="1024"/>
      <c r="M11" s="1041"/>
      <c r="N11" s="821"/>
      <c r="O11" s="821"/>
      <c r="P11" s="845"/>
      <c r="Q11" s="1595"/>
      <c r="R11" s="179"/>
      <c r="S11" s="179"/>
      <c r="T11" s="391"/>
    </row>
    <row r="12" spans="1:27" s="38" customFormat="1" ht="12.45" customHeight="1" thickBot="1">
      <c r="A12" s="1166" t="s">
        <v>333</v>
      </c>
      <c r="B12" s="371" t="s">
        <v>332</v>
      </c>
      <c r="C12" s="371" t="s">
        <v>155</v>
      </c>
      <c r="D12" s="371" t="s">
        <v>143</v>
      </c>
      <c r="E12" s="712">
        <v>118832</v>
      </c>
      <c r="F12" s="725">
        <v>138584</v>
      </c>
      <c r="G12" s="727">
        <v>105261</v>
      </c>
      <c r="H12" s="527">
        <v>96278</v>
      </c>
      <c r="I12" s="712"/>
      <c r="J12" s="725"/>
      <c r="K12" s="822"/>
      <c r="L12" s="1025"/>
      <c r="M12" s="1047"/>
      <c r="N12" s="588"/>
      <c r="O12" s="588"/>
      <c r="P12" s="843"/>
      <c r="Q12" s="1596"/>
      <c r="R12" s="387"/>
      <c r="S12" s="387"/>
      <c r="T12" s="388"/>
    </row>
    <row r="13" spans="1:27" s="38" customFormat="1" ht="12.45" customHeight="1">
      <c r="A13" s="1167" t="s">
        <v>156</v>
      </c>
      <c r="B13" s="678" t="s">
        <v>157</v>
      </c>
      <c r="C13" s="678" t="s">
        <v>158</v>
      </c>
      <c r="D13" s="139" t="s">
        <v>159</v>
      </c>
      <c r="E13" s="710">
        <v>4818</v>
      </c>
      <c r="F13" s="149">
        <v>5263</v>
      </c>
      <c r="G13" s="392">
        <v>3475</v>
      </c>
      <c r="H13" s="526">
        <v>3143</v>
      </c>
      <c r="I13" s="710"/>
      <c r="J13" s="149"/>
      <c r="K13" s="823"/>
      <c r="L13" s="1026"/>
      <c r="M13" s="1040"/>
      <c r="N13" s="846"/>
      <c r="O13" s="846"/>
      <c r="P13" s="844"/>
      <c r="Q13" s="1594"/>
      <c r="R13" s="389"/>
      <c r="S13" s="389"/>
      <c r="T13" s="390"/>
    </row>
    <row r="14" spans="1:27" s="38" customFormat="1" ht="12.45" customHeight="1">
      <c r="A14" s="1167" t="s">
        <v>156</v>
      </c>
      <c r="B14" s="678" t="s">
        <v>157</v>
      </c>
      <c r="C14" s="678" t="s">
        <v>158</v>
      </c>
      <c r="D14" s="139" t="s">
        <v>144</v>
      </c>
      <c r="E14" s="711">
        <v>20554</v>
      </c>
      <c r="F14" s="141">
        <v>23993</v>
      </c>
      <c r="G14" s="179">
        <v>19885</v>
      </c>
      <c r="H14" s="153">
        <v>19150</v>
      </c>
      <c r="I14" s="711"/>
      <c r="J14" s="141"/>
      <c r="K14" s="821"/>
      <c r="L14" s="1024"/>
      <c r="M14" s="1041"/>
      <c r="N14" s="821"/>
      <c r="O14" s="821"/>
      <c r="P14" s="845"/>
      <c r="Q14" s="1595"/>
      <c r="R14" s="179"/>
      <c r="S14" s="179"/>
      <c r="T14" s="391"/>
    </row>
    <row r="15" spans="1:27" s="38" customFormat="1" ht="12.45" customHeight="1">
      <c r="A15" s="1167" t="s">
        <v>156</v>
      </c>
      <c r="B15" s="678" t="s">
        <v>157</v>
      </c>
      <c r="C15" s="678" t="s">
        <v>158</v>
      </c>
      <c r="D15" s="139" t="s">
        <v>268</v>
      </c>
      <c r="E15" s="711">
        <v>2256634</v>
      </c>
      <c r="F15" s="141">
        <v>2175363</v>
      </c>
      <c r="G15" s="179">
        <v>2126752</v>
      </c>
      <c r="H15" s="153">
        <v>1780375</v>
      </c>
      <c r="I15" s="711"/>
      <c r="J15" s="141"/>
      <c r="K15" s="821"/>
      <c r="L15" s="1024"/>
      <c r="M15" s="1041"/>
      <c r="N15" s="821"/>
      <c r="O15" s="821"/>
      <c r="P15" s="845"/>
      <c r="Q15" s="1595"/>
      <c r="R15" s="179"/>
      <c r="S15" s="179"/>
      <c r="T15" s="391"/>
    </row>
    <row r="16" spans="1:27" s="38" customFormat="1" ht="12.45" customHeight="1">
      <c r="A16" s="1167" t="s">
        <v>156</v>
      </c>
      <c r="B16" s="177" t="s">
        <v>157</v>
      </c>
      <c r="C16" s="177" t="s">
        <v>158</v>
      </c>
      <c r="D16" s="310" t="s">
        <v>265</v>
      </c>
      <c r="E16" s="711">
        <v>534757</v>
      </c>
      <c r="F16" s="141">
        <v>678266</v>
      </c>
      <c r="G16" s="179">
        <v>677682</v>
      </c>
      <c r="H16" s="153">
        <v>713378</v>
      </c>
      <c r="I16" s="711"/>
      <c r="J16" s="141"/>
      <c r="K16" s="821"/>
      <c r="L16" s="1024"/>
      <c r="M16" s="1041"/>
      <c r="N16" s="821"/>
      <c r="O16" s="821"/>
      <c r="P16" s="845"/>
      <c r="Q16" s="1595"/>
      <c r="R16" s="179"/>
      <c r="S16" s="179"/>
      <c r="T16" s="391"/>
    </row>
    <row r="17" spans="1:20" s="38" customFormat="1" ht="12.45" customHeight="1">
      <c r="A17" s="1167" t="s">
        <v>156</v>
      </c>
      <c r="B17" s="358" t="s">
        <v>160</v>
      </c>
      <c r="C17" s="358" t="s">
        <v>161</v>
      </c>
      <c r="D17" s="310" t="s">
        <v>145</v>
      </c>
      <c r="E17" s="711">
        <v>24519</v>
      </c>
      <c r="F17" s="141">
        <v>31148</v>
      </c>
      <c r="G17" s="179">
        <v>31608</v>
      </c>
      <c r="H17" s="153">
        <v>20887</v>
      </c>
      <c r="I17" s="711"/>
      <c r="J17" s="141"/>
      <c r="K17" s="821"/>
      <c r="L17" s="1024"/>
      <c r="M17" s="1041"/>
      <c r="N17" s="821"/>
      <c r="O17" s="821"/>
      <c r="P17" s="845"/>
      <c r="Q17" s="1595"/>
      <c r="R17" s="179"/>
      <c r="S17" s="179"/>
      <c r="T17" s="391"/>
    </row>
    <row r="18" spans="1:20" s="38" customFormat="1" ht="12.45" customHeight="1">
      <c r="A18" s="1167" t="s">
        <v>156</v>
      </c>
      <c r="B18" s="678" t="s">
        <v>162</v>
      </c>
      <c r="C18" s="678" t="s">
        <v>153</v>
      </c>
      <c r="D18" s="157" t="s">
        <v>159</v>
      </c>
      <c r="E18" s="711">
        <v>2372</v>
      </c>
      <c r="F18" s="141">
        <v>2328</v>
      </c>
      <c r="G18" s="179">
        <v>1283</v>
      </c>
      <c r="H18" s="153">
        <v>1647</v>
      </c>
      <c r="I18" s="711"/>
      <c r="J18" s="141"/>
      <c r="K18" s="821"/>
      <c r="L18" s="1024"/>
      <c r="M18" s="1041"/>
      <c r="N18" s="821"/>
      <c r="O18" s="821"/>
      <c r="P18" s="845"/>
      <c r="Q18" s="1595"/>
      <c r="R18" s="179"/>
      <c r="S18" s="179"/>
      <c r="T18" s="391"/>
    </row>
    <row r="19" spans="1:20" s="38" customFormat="1" ht="12.45" customHeight="1">
      <c r="A19" s="1167" t="s">
        <v>156</v>
      </c>
      <c r="B19" s="678" t="s">
        <v>162</v>
      </c>
      <c r="C19" s="678" t="s">
        <v>153</v>
      </c>
      <c r="D19" s="157" t="s">
        <v>144</v>
      </c>
      <c r="E19" s="711">
        <v>31337</v>
      </c>
      <c r="F19" s="141">
        <v>13265</v>
      </c>
      <c r="G19" s="179">
        <v>11062</v>
      </c>
      <c r="H19" s="153">
        <v>9574</v>
      </c>
      <c r="I19" s="711"/>
      <c r="J19" s="141"/>
      <c r="K19" s="821"/>
      <c r="L19" s="1024"/>
      <c r="M19" s="1041"/>
      <c r="N19" s="821"/>
      <c r="O19" s="821"/>
      <c r="P19" s="845"/>
      <c r="Q19" s="1595"/>
      <c r="R19" s="179"/>
      <c r="S19" s="179"/>
      <c r="T19" s="391"/>
    </row>
    <row r="20" spans="1:20" s="38" customFormat="1" ht="12.45" customHeight="1">
      <c r="A20" s="1167" t="s">
        <v>156</v>
      </c>
      <c r="B20" s="678" t="s">
        <v>162</v>
      </c>
      <c r="C20" s="678" t="s">
        <v>153</v>
      </c>
      <c r="D20" s="157" t="s">
        <v>145</v>
      </c>
      <c r="E20" s="711">
        <v>1148914</v>
      </c>
      <c r="F20" s="141">
        <v>1057733</v>
      </c>
      <c r="G20" s="179">
        <v>1033489</v>
      </c>
      <c r="H20" s="153">
        <v>1218667</v>
      </c>
      <c r="I20" s="711"/>
      <c r="J20" s="141"/>
      <c r="K20" s="821"/>
      <c r="L20" s="1024"/>
      <c r="M20" s="1041"/>
      <c r="N20" s="821"/>
      <c r="O20" s="821"/>
      <c r="P20" s="845"/>
      <c r="Q20" s="1595"/>
      <c r="R20" s="179"/>
      <c r="S20" s="179"/>
      <c r="T20" s="391"/>
    </row>
    <row r="21" spans="1:20" s="38" customFormat="1" ht="12.45" customHeight="1">
      <c r="A21" s="1167" t="s">
        <v>156</v>
      </c>
      <c r="B21" s="358" t="s">
        <v>162</v>
      </c>
      <c r="C21" s="358" t="s">
        <v>147</v>
      </c>
      <c r="D21" s="310" t="s">
        <v>269</v>
      </c>
      <c r="E21" s="711">
        <v>370986</v>
      </c>
      <c r="F21" s="65">
        <v>403568</v>
      </c>
      <c r="G21" s="179">
        <v>325617</v>
      </c>
      <c r="H21" s="153">
        <v>330000</v>
      </c>
      <c r="I21" s="711"/>
      <c r="J21" s="65"/>
      <c r="K21" s="821"/>
      <c r="L21" s="1024"/>
      <c r="M21" s="1041"/>
      <c r="N21" s="821"/>
      <c r="O21" s="821"/>
      <c r="P21" s="845"/>
      <c r="Q21" s="1595"/>
      <c r="R21" s="179"/>
      <c r="S21" s="179"/>
      <c r="T21" s="391"/>
    </row>
    <row r="22" spans="1:20" s="38" customFormat="1" ht="12.45" customHeight="1">
      <c r="A22" s="1167" t="s">
        <v>156</v>
      </c>
      <c r="B22" s="683" t="s">
        <v>163</v>
      </c>
      <c r="C22" s="683" t="s">
        <v>154</v>
      </c>
      <c r="D22" s="157" t="s">
        <v>264</v>
      </c>
      <c r="E22" s="711">
        <v>24529</v>
      </c>
      <c r="F22" s="141">
        <v>19038</v>
      </c>
      <c r="G22" s="179">
        <v>29871</v>
      </c>
      <c r="H22" s="153">
        <v>33796</v>
      </c>
      <c r="I22" s="711"/>
      <c r="J22" s="141"/>
      <c r="K22" s="821"/>
      <c r="L22" s="1024"/>
      <c r="M22" s="1041"/>
      <c r="N22" s="821"/>
      <c r="O22" s="821"/>
      <c r="P22" s="845"/>
      <c r="Q22" s="1595"/>
      <c r="R22" s="179"/>
      <c r="S22" s="179"/>
      <c r="T22" s="391"/>
    </row>
    <row r="23" spans="1:20" s="38" customFormat="1" ht="12.45" customHeight="1">
      <c r="A23" s="1167" t="s">
        <v>156</v>
      </c>
      <c r="B23" s="678" t="s">
        <v>163</v>
      </c>
      <c r="C23" s="678" t="s">
        <v>154</v>
      </c>
      <c r="D23" s="812" t="s">
        <v>145</v>
      </c>
      <c r="E23" s="711">
        <v>90278</v>
      </c>
      <c r="F23" s="141">
        <v>95386</v>
      </c>
      <c r="G23" s="179">
        <v>119720</v>
      </c>
      <c r="H23" s="153">
        <v>125147</v>
      </c>
      <c r="I23" s="711"/>
      <c r="J23" s="141"/>
      <c r="K23" s="821"/>
      <c r="L23" s="1024"/>
      <c r="M23" s="1041"/>
      <c r="N23" s="821"/>
      <c r="O23" s="821"/>
      <c r="P23" s="845"/>
      <c r="Q23" s="1595"/>
      <c r="R23" s="179"/>
      <c r="S23" s="179"/>
      <c r="T23" s="391"/>
    </row>
    <row r="24" spans="1:20" s="38" customFormat="1" ht="12.45" customHeight="1">
      <c r="A24" s="1167" t="s">
        <v>156</v>
      </c>
      <c r="B24" s="683" t="s">
        <v>164</v>
      </c>
      <c r="C24" s="683" t="s">
        <v>155</v>
      </c>
      <c r="D24" s="157" t="s">
        <v>264</v>
      </c>
      <c r="E24" s="711">
        <v>5450</v>
      </c>
      <c r="F24" s="141">
        <v>3005</v>
      </c>
      <c r="G24" s="179">
        <v>500</v>
      </c>
      <c r="H24" s="153">
        <v>500</v>
      </c>
      <c r="I24" s="711"/>
      <c r="J24" s="141"/>
      <c r="K24" s="821"/>
      <c r="L24" s="1024"/>
      <c r="M24" s="1041"/>
      <c r="N24" s="821"/>
      <c r="O24" s="821"/>
      <c r="P24" s="845"/>
      <c r="Q24" s="1595"/>
      <c r="R24" s="179"/>
      <c r="S24" s="179"/>
      <c r="T24" s="391"/>
    </row>
    <row r="25" spans="1:20" s="38" customFormat="1" ht="12.45" customHeight="1" thickBot="1">
      <c r="A25" s="1019" t="s">
        <v>156</v>
      </c>
      <c r="B25" s="684" t="s">
        <v>164</v>
      </c>
      <c r="C25" s="684" t="s">
        <v>155</v>
      </c>
      <c r="D25" s="371" t="s">
        <v>145</v>
      </c>
      <c r="E25" s="712">
        <v>32781</v>
      </c>
      <c r="F25" s="725">
        <v>24747</v>
      </c>
      <c r="G25" s="727">
        <v>33387</v>
      </c>
      <c r="H25" s="527">
        <v>35150</v>
      </c>
      <c r="I25" s="712"/>
      <c r="J25" s="725"/>
      <c r="K25" s="822"/>
      <c r="L25" s="1025"/>
      <c r="M25" s="1042"/>
      <c r="N25" s="822"/>
      <c r="O25" s="822"/>
      <c r="P25" s="847"/>
      <c r="Q25" s="1597"/>
      <c r="R25" s="727"/>
      <c r="S25" s="727"/>
      <c r="T25" s="754"/>
    </row>
    <row r="26" spans="1:20" s="38" customFormat="1" ht="13.05" customHeight="1">
      <c r="A26" s="1167" t="s">
        <v>261</v>
      </c>
      <c r="B26" s="358" t="s">
        <v>253</v>
      </c>
      <c r="C26" s="358" t="s">
        <v>167</v>
      </c>
      <c r="D26" s="705" t="s">
        <v>254</v>
      </c>
      <c r="E26" s="710">
        <v>6262</v>
      </c>
      <c r="F26" s="149">
        <v>15363</v>
      </c>
      <c r="G26" s="392">
        <v>14661</v>
      </c>
      <c r="H26" s="526">
        <v>59579</v>
      </c>
      <c r="I26" s="710"/>
      <c r="J26" s="149"/>
      <c r="K26" s="823"/>
      <c r="L26" s="1026"/>
      <c r="M26" s="1048"/>
      <c r="N26" s="823"/>
      <c r="O26" s="823"/>
      <c r="P26" s="1049"/>
      <c r="Q26" s="1598"/>
      <c r="R26" s="392"/>
      <c r="S26" s="392"/>
      <c r="T26" s="1599"/>
    </row>
    <row r="27" spans="1:20" s="38" customFormat="1" ht="13.05" customHeight="1">
      <c r="A27" s="1167" t="s">
        <v>261</v>
      </c>
      <c r="B27" s="358" t="s">
        <v>255</v>
      </c>
      <c r="C27" s="358" t="s">
        <v>153</v>
      </c>
      <c r="D27" s="705" t="s">
        <v>254</v>
      </c>
      <c r="E27" s="711">
        <v>3638</v>
      </c>
      <c r="F27" s="141">
        <v>2706</v>
      </c>
      <c r="G27" s="179">
        <v>4752</v>
      </c>
      <c r="H27" s="153">
        <v>6366</v>
      </c>
      <c r="I27" s="711"/>
      <c r="J27" s="141"/>
      <c r="K27" s="821"/>
      <c r="L27" s="1024"/>
      <c r="M27" s="1041"/>
      <c r="N27" s="821"/>
      <c r="O27" s="821"/>
      <c r="P27" s="845"/>
      <c r="Q27" s="1595"/>
      <c r="R27" s="179"/>
      <c r="S27" s="179"/>
      <c r="T27" s="391"/>
    </row>
    <row r="28" spans="1:20" s="38" customFormat="1" ht="13.05" customHeight="1" thickBot="1">
      <c r="A28" s="1019" t="s">
        <v>261</v>
      </c>
      <c r="B28" s="677" t="s">
        <v>262</v>
      </c>
      <c r="C28" s="358" t="s">
        <v>154</v>
      </c>
      <c r="D28" s="705" t="s">
        <v>254</v>
      </c>
      <c r="E28" s="712"/>
      <c r="F28" s="1168"/>
      <c r="G28" s="727">
        <v>0</v>
      </c>
      <c r="H28" s="527">
        <v>0</v>
      </c>
      <c r="I28" s="712"/>
      <c r="J28" s="1168"/>
      <c r="K28" s="822"/>
      <c r="L28" s="1025"/>
      <c r="M28" s="1047"/>
      <c r="N28" s="588"/>
      <c r="O28" s="588"/>
      <c r="P28" s="843"/>
      <c r="Q28" s="1596"/>
      <c r="R28" s="387"/>
      <c r="S28" s="387"/>
      <c r="T28" s="388"/>
    </row>
    <row r="29" spans="1:20" s="38" customFormat="1" ht="13.05" customHeight="1">
      <c r="A29" s="1175" t="s">
        <v>165</v>
      </c>
      <c r="B29" s="682" t="s">
        <v>166</v>
      </c>
      <c r="C29" s="682" t="s">
        <v>167</v>
      </c>
      <c r="D29" s="361" t="s">
        <v>168</v>
      </c>
      <c r="E29" s="710"/>
      <c r="F29" s="1348"/>
      <c r="G29" s="392"/>
      <c r="H29" s="526"/>
      <c r="I29" s="710"/>
      <c r="J29" s="1348"/>
      <c r="K29" s="823"/>
      <c r="L29" s="1026"/>
      <c r="M29" s="1040"/>
      <c r="N29" s="846"/>
      <c r="O29" s="846"/>
      <c r="P29" s="844"/>
      <c r="Q29" s="1594"/>
      <c r="R29" s="389"/>
      <c r="S29" s="389"/>
      <c r="T29" s="390"/>
    </row>
    <row r="30" spans="1:20" s="38" customFormat="1" ht="12.45" customHeight="1">
      <c r="A30" s="1167" t="s">
        <v>165</v>
      </c>
      <c r="B30" s="358" t="s">
        <v>166</v>
      </c>
      <c r="C30" s="358" t="s">
        <v>167</v>
      </c>
      <c r="D30" s="362" t="s">
        <v>169</v>
      </c>
      <c r="E30" s="713">
        <v>218714</v>
      </c>
      <c r="F30" s="141">
        <v>177692</v>
      </c>
      <c r="G30" s="179">
        <v>192569</v>
      </c>
      <c r="H30" s="153">
        <v>204837</v>
      </c>
      <c r="I30" s="713"/>
      <c r="J30" s="141"/>
      <c r="K30" s="821"/>
      <c r="L30" s="1024"/>
      <c r="M30" s="1041"/>
      <c r="N30" s="821"/>
      <c r="O30" s="821"/>
      <c r="P30" s="845"/>
      <c r="Q30" s="1595"/>
      <c r="R30" s="179"/>
      <c r="S30" s="179"/>
      <c r="T30" s="391"/>
    </row>
    <row r="31" spans="1:20" s="38" customFormat="1" ht="12.45" customHeight="1">
      <c r="A31" s="1167" t="s">
        <v>165</v>
      </c>
      <c r="B31" s="155" t="s">
        <v>260</v>
      </c>
      <c r="C31" s="673" t="s">
        <v>167</v>
      </c>
      <c r="D31" s="362" t="s">
        <v>169</v>
      </c>
      <c r="E31" s="711">
        <v>152177</v>
      </c>
      <c r="F31" s="65">
        <v>192304</v>
      </c>
      <c r="G31" s="179">
        <v>215562</v>
      </c>
      <c r="H31" s="153">
        <v>190476</v>
      </c>
      <c r="I31" s="711"/>
      <c r="J31" s="142"/>
      <c r="K31" s="821"/>
      <c r="L31" s="1024"/>
      <c r="M31" s="1041"/>
      <c r="N31" s="821"/>
      <c r="O31" s="821"/>
      <c r="P31" s="845"/>
      <c r="Q31" s="1595"/>
      <c r="R31" s="179"/>
      <c r="S31" s="179"/>
      <c r="T31" s="391"/>
    </row>
    <row r="32" spans="1:20" s="38" customFormat="1" ht="12.45" customHeight="1">
      <c r="A32" s="1167" t="s">
        <v>165</v>
      </c>
      <c r="B32" s="154" t="s">
        <v>211</v>
      </c>
      <c r="C32" s="673" t="s">
        <v>158</v>
      </c>
      <c r="D32" s="367" t="s">
        <v>169</v>
      </c>
      <c r="E32" s="711">
        <v>85605</v>
      </c>
      <c r="F32" s="65">
        <v>158864</v>
      </c>
      <c r="G32" s="179">
        <v>112352</v>
      </c>
      <c r="H32" s="153">
        <v>109714</v>
      </c>
      <c r="I32" s="711"/>
      <c r="J32" s="142"/>
      <c r="K32" s="821"/>
      <c r="L32" s="1024"/>
      <c r="M32" s="1041"/>
      <c r="N32" s="821"/>
      <c r="O32" s="821"/>
      <c r="P32" s="845"/>
      <c r="Q32" s="1595"/>
      <c r="R32" s="179"/>
      <c r="S32" s="179"/>
      <c r="T32" s="391"/>
    </row>
    <row r="33" spans="1:32" s="38" customFormat="1" ht="12.45" customHeight="1">
      <c r="A33" s="1167" t="s">
        <v>165</v>
      </c>
      <c r="B33" s="154" t="s">
        <v>170</v>
      </c>
      <c r="C33" s="673" t="s">
        <v>152</v>
      </c>
      <c r="D33" s="367" t="s">
        <v>169</v>
      </c>
      <c r="E33" s="711">
        <v>121206</v>
      </c>
      <c r="F33" s="65">
        <v>192434</v>
      </c>
      <c r="G33" s="179">
        <v>135000</v>
      </c>
      <c r="H33" s="153">
        <v>165000</v>
      </c>
      <c r="I33" s="711"/>
      <c r="J33" s="142"/>
      <c r="K33" s="821"/>
      <c r="L33" s="1024"/>
      <c r="M33" s="1041"/>
      <c r="N33" s="821"/>
      <c r="O33" s="821"/>
      <c r="P33" s="845"/>
      <c r="Q33" s="1595"/>
      <c r="R33" s="179"/>
      <c r="S33" s="179"/>
      <c r="T33" s="391"/>
    </row>
    <row r="34" spans="1:32" s="38" customFormat="1" ht="12.45" customHeight="1">
      <c r="A34" s="1167" t="s">
        <v>165</v>
      </c>
      <c r="B34" s="683" t="s">
        <v>171</v>
      </c>
      <c r="C34" s="675" t="s">
        <v>147</v>
      </c>
      <c r="D34" s="157" t="s">
        <v>168</v>
      </c>
      <c r="E34" s="711">
        <v>158</v>
      </c>
      <c r="F34" s="141">
        <v>54</v>
      </c>
      <c r="G34" s="179">
        <v>179</v>
      </c>
      <c r="H34" s="153">
        <v>11</v>
      </c>
      <c r="I34" s="711"/>
      <c r="J34" s="141"/>
      <c r="K34" s="821"/>
      <c r="L34" s="1024"/>
      <c r="M34" s="1041"/>
      <c r="N34" s="821"/>
      <c r="O34" s="821"/>
      <c r="P34" s="845"/>
      <c r="Q34" s="1595"/>
      <c r="R34" s="179"/>
      <c r="S34" s="179"/>
      <c r="T34" s="391"/>
      <c r="Z34" s="73"/>
      <c r="AA34" s="73"/>
      <c r="AB34" s="73"/>
      <c r="AC34" s="73"/>
      <c r="AD34" s="73"/>
      <c r="AE34" s="73"/>
      <c r="AF34" s="73"/>
    </row>
    <row r="35" spans="1:32" s="38" customFormat="1" ht="12.45" customHeight="1">
      <c r="A35" s="1167" t="s">
        <v>165</v>
      </c>
      <c r="B35" s="177" t="s">
        <v>171</v>
      </c>
      <c r="C35" s="721" t="s">
        <v>147</v>
      </c>
      <c r="D35" s="157" t="s">
        <v>169</v>
      </c>
      <c r="E35" s="711"/>
      <c r="F35" s="65"/>
      <c r="G35" s="179"/>
      <c r="H35" s="153"/>
      <c r="I35" s="711"/>
      <c r="J35" s="65"/>
      <c r="K35" s="821"/>
      <c r="L35" s="1024"/>
      <c r="M35" s="1041"/>
      <c r="N35" s="821"/>
      <c r="O35" s="821"/>
      <c r="P35" s="845"/>
      <c r="Q35" s="1595"/>
      <c r="R35" s="179"/>
      <c r="S35" s="179"/>
      <c r="T35" s="391"/>
      <c r="Z35" s="73"/>
      <c r="AA35" s="73"/>
      <c r="AB35" s="73"/>
      <c r="AC35" s="73"/>
      <c r="AD35" s="73"/>
      <c r="AE35" s="73"/>
      <c r="AF35" s="73"/>
    </row>
    <row r="36" spans="1:32" s="38" customFormat="1" ht="12.45" customHeight="1">
      <c r="A36" s="1167" t="s">
        <v>165</v>
      </c>
      <c r="B36" s="683" t="s">
        <v>172</v>
      </c>
      <c r="C36" s="675" t="s">
        <v>147</v>
      </c>
      <c r="D36" s="360" t="s">
        <v>168</v>
      </c>
      <c r="E36" s="711"/>
      <c r="F36" s="65"/>
      <c r="G36" s="179"/>
      <c r="H36" s="153"/>
      <c r="I36" s="711"/>
      <c r="J36" s="65"/>
      <c r="K36" s="821"/>
      <c r="L36" s="1024"/>
      <c r="M36" s="1041"/>
      <c r="N36" s="821"/>
      <c r="O36" s="821"/>
      <c r="P36" s="845"/>
      <c r="Q36" s="1595"/>
      <c r="R36" s="179"/>
      <c r="S36" s="179"/>
      <c r="T36" s="391"/>
      <c r="Z36" s="73"/>
      <c r="AA36" s="73"/>
      <c r="AB36" s="73"/>
      <c r="AC36" s="73"/>
      <c r="AD36" s="73"/>
      <c r="AE36" s="73"/>
      <c r="AF36" s="73"/>
    </row>
    <row r="37" spans="1:32" s="38" customFormat="1" ht="12.45" customHeight="1">
      <c r="A37" s="1167" t="s">
        <v>165</v>
      </c>
      <c r="B37" s="177" t="s">
        <v>172</v>
      </c>
      <c r="C37" s="721" t="s">
        <v>147</v>
      </c>
      <c r="D37" s="310" t="s">
        <v>169</v>
      </c>
      <c r="E37" s="711">
        <v>207899</v>
      </c>
      <c r="F37" s="141">
        <v>256444</v>
      </c>
      <c r="G37" s="179">
        <v>175597</v>
      </c>
      <c r="H37" s="153">
        <v>166676</v>
      </c>
      <c r="I37" s="711"/>
      <c r="J37" s="141"/>
      <c r="K37" s="821"/>
      <c r="L37" s="1024"/>
      <c r="M37" s="1041"/>
      <c r="N37" s="821"/>
      <c r="O37" s="821"/>
      <c r="P37" s="845"/>
      <c r="Q37" s="1595"/>
      <c r="R37" s="179"/>
      <c r="S37" s="179"/>
      <c r="T37" s="391"/>
      <c r="Z37" s="73"/>
      <c r="AA37" s="73"/>
      <c r="AB37" s="73"/>
      <c r="AC37" s="73"/>
      <c r="AD37" s="73"/>
      <c r="AE37" s="73"/>
      <c r="AF37" s="73"/>
    </row>
    <row r="38" spans="1:32" s="38" customFormat="1" ht="12.45" customHeight="1">
      <c r="A38" s="1167" t="s">
        <v>165</v>
      </c>
      <c r="B38" s="683" t="s">
        <v>173</v>
      </c>
      <c r="C38" s="683" t="s">
        <v>153</v>
      </c>
      <c r="D38" s="157" t="s">
        <v>168</v>
      </c>
      <c r="E38" s="711">
        <v>1329</v>
      </c>
      <c r="F38" s="141">
        <v>1055</v>
      </c>
      <c r="G38" s="179">
        <v>138</v>
      </c>
      <c r="H38" s="153">
        <v>324</v>
      </c>
      <c r="I38" s="711"/>
      <c r="J38" s="141"/>
      <c r="K38" s="821"/>
      <c r="L38" s="1024"/>
      <c r="M38" s="1041"/>
      <c r="N38" s="821"/>
      <c r="O38" s="821"/>
      <c r="P38" s="845"/>
      <c r="Q38" s="1595"/>
      <c r="R38" s="179"/>
      <c r="S38" s="179"/>
      <c r="T38" s="391"/>
      <c r="Z38" s="73"/>
      <c r="AA38" s="73"/>
      <c r="AB38" s="73"/>
      <c r="AC38" s="73"/>
      <c r="AD38" s="73"/>
      <c r="AE38" s="73"/>
      <c r="AF38" s="73"/>
    </row>
    <row r="39" spans="1:32" s="38" customFormat="1" ht="12.45" customHeight="1">
      <c r="A39" s="1167" t="s">
        <v>165</v>
      </c>
      <c r="B39" s="177" t="s">
        <v>173</v>
      </c>
      <c r="C39" s="358" t="s">
        <v>153</v>
      </c>
      <c r="D39" s="157" t="s">
        <v>174</v>
      </c>
      <c r="E39" s="713">
        <v>80148</v>
      </c>
      <c r="F39" s="141">
        <v>75172</v>
      </c>
      <c r="G39" s="179">
        <v>141330</v>
      </c>
      <c r="H39" s="153">
        <v>127708</v>
      </c>
      <c r="I39" s="713"/>
      <c r="J39" s="141"/>
      <c r="K39" s="821"/>
      <c r="L39" s="1024"/>
      <c r="M39" s="1041"/>
      <c r="N39" s="821"/>
      <c r="O39" s="821"/>
      <c r="P39" s="845"/>
      <c r="Q39" s="1595"/>
      <c r="R39" s="179"/>
      <c r="S39" s="179"/>
      <c r="T39" s="391"/>
      <c r="Z39" s="73"/>
      <c r="AA39" s="73"/>
      <c r="AB39" s="73"/>
      <c r="AC39" s="73"/>
      <c r="AD39" s="73"/>
      <c r="AE39" s="73"/>
      <c r="AF39" s="73"/>
    </row>
    <row r="40" spans="1:32" s="38" customFormat="1" ht="13.05" customHeight="1" thickBot="1">
      <c r="A40" s="1019" t="s">
        <v>165</v>
      </c>
      <c r="B40" s="364" t="s">
        <v>175</v>
      </c>
      <c r="C40" s="1174" t="s">
        <v>154</v>
      </c>
      <c r="D40" s="364" t="s">
        <v>176</v>
      </c>
      <c r="E40" s="712">
        <v>1035</v>
      </c>
      <c r="F40" s="1168">
        <v>1031</v>
      </c>
      <c r="G40" s="727">
        <v>1486</v>
      </c>
      <c r="H40" s="527">
        <v>1880</v>
      </c>
      <c r="I40" s="712"/>
      <c r="J40" s="1168"/>
      <c r="K40" s="822"/>
      <c r="L40" s="1025"/>
      <c r="M40" s="1042"/>
      <c r="N40" s="822"/>
      <c r="O40" s="822"/>
      <c r="P40" s="847"/>
      <c r="Q40" s="1597"/>
      <c r="R40" s="727"/>
      <c r="S40" s="727"/>
      <c r="T40" s="754"/>
      <c r="Z40" s="73"/>
      <c r="AA40" s="73"/>
      <c r="AB40" s="51"/>
      <c r="AC40" s="73"/>
      <c r="AD40" s="73"/>
      <c r="AE40" s="73"/>
      <c r="AF40" s="73"/>
    </row>
    <row r="41" spans="1:32" s="38" customFormat="1" ht="13.05" customHeight="1">
      <c r="A41" s="1167" t="s">
        <v>263</v>
      </c>
      <c r="B41" s="359" t="s">
        <v>256</v>
      </c>
      <c r="C41" s="359" t="s">
        <v>167</v>
      </c>
      <c r="D41" s="706" t="s">
        <v>151</v>
      </c>
      <c r="E41" s="714"/>
      <c r="F41" s="141"/>
      <c r="G41" s="523"/>
      <c r="H41" s="523"/>
      <c r="I41" s="714"/>
      <c r="J41" s="141"/>
      <c r="K41" s="594"/>
      <c r="L41" s="1027"/>
      <c r="M41" s="1050"/>
      <c r="N41" s="592"/>
      <c r="O41" s="592"/>
      <c r="P41" s="1013"/>
      <c r="Q41" s="1600"/>
      <c r="R41" s="149"/>
      <c r="S41" s="149"/>
      <c r="T41" s="1601"/>
      <c r="Z41" s="73"/>
      <c r="AA41" s="73"/>
      <c r="AB41" s="51"/>
      <c r="AC41" s="73"/>
      <c r="AD41" s="73"/>
      <c r="AE41" s="73"/>
      <c r="AF41" s="73"/>
    </row>
    <row r="42" spans="1:32" s="38" customFormat="1" ht="13.05" customHeight="1">
      <c r="A42" s="1167" t="s">
        <v>263</v>
      </c>
      <c r="B42" s="231" t="s">
        <v>256</v>
      </c>
      <c r="C42" s="231" t="s">
        <v>147</v>
      </c>
      <c r="D42" s="310" t="s">
        <v>151</v>
      </c>
      <c r="E42" s="714"/>
      <c r="F42" s="141"/>
      <c r="G42" s="523"/>
      <c r="H42" s="523"/>
      <c r="I42" s="714"/>
      <c r="J42" s="141"/>
      <c r="K42" s="594"/>
      <c r="L42" s="1027"/>
      <c r="M42" s="1051"/>
      <c r="N42" s="594"/>
      <c r="O42" s="594"/>
      <c r="P42" s="864"/>
      <c r="Q42" s="1600"/>
      <c r="R42" s="141"/>
      <c r="S42" s="141"/>
      <c r="T42" s="1602"/>
      <c r="Z42" s="73"/>
      <c r="AA42" s="73"/>
      <c r="AB42" s="51"/>
      <c r="AC42" s="73"/>
      <c r="AD42" s="73"/>
      <c r="AE42" s="73"/>
      <c r="AF42" s="73"/>
    </row>
    <row r="43" spans="1:32" s="38" customFormat="1" ht="13.05" customHeight="1" thickBot="1">
      <c r="A43" s="1019" t="s">
        <v>263</v>
      </c>
      <c r="B43" s="1349" t="s">
        <v>256</v>
      </c>
      <c r="C43" s="1349" t="s">
        <v>151</v>
      </c>
      <c r="D43" s="371" t="s">
        <v>151</v>
      </c>
      <c r="E43" s="715"/>
      <c r="F43" s="725"/>
      <c r="G43" s="1172"/>
      <c r="H43" s="1172"/>
      <c r="I43" s="715"/>
      <c r="J43" s="725"/>
      <c r="K43" s="1137"/>
      <c r="L43" s="1028"/>
      <c r="M43" s="1052"/>
      <c r="N43" s="1043"/>
      <c r="O43" s="1043"/>
      <c r="P43" s="1053"/>
      <c r="Q43" s="1603"/>
      <c r="R43" s="1018"/>
      <c r="S43" s="1018"/>
      <c r="T43" s="1604"/>
      <c r="Z43" s="73"/>
      <c r="AA43" s="73"/>
      <c r="AB43" s="51"/>
      <c r="AC43" s="73"/>
      <c r="AD43" s="73"/>
      <c r="AE43" s="73"/>
      <c r="AF43" s="73"/>
    </row>
    <row r="44" spans="1:32" s="38" customFormat="1" ht="12.75" customHeight="1">
      <c r="A44" s="1175" t="s">
        <v>177</v>
      </c>
      <c r="B44" s="678" t="s">
        <v>212</v>
      </c>
      <c r="C44" s="682" t="s">
        <v>167</v>
      </c>
      <c r="D44" s="157" t="s">
        <v>168</v>
      </c>
      <c r="E44" s="710">
        <v>2000</v>
      </c>
      <c r="F44" s="150">
        <v>2000</v>
      </c>
      <c r="G44" s="392">
        <v>1062</v>
      </c>
      <c r="H44" s="526">
        <v>1851</v>
      </c>
      <c r="I44" s="710"/>
      <c r="J44" s="150"/>
      <c r="K44" s="823"/>
      <c r="L44" s="1026"/>
      <c r="M44" s="1040"/>
      <c r="N44" s="846"/>
      <c r="O44" s="846"/>
      <c r="P44" s="844"/>
      <c r="Q44" s="1594"/>
      <c r="R44" s="389"/>
      <c r="S44" s="389"/>
      <c r="T44" s="390"/>
      <c r="Z44" s="73"/>
      <c r="AA44" s="73"/>
      <c r="AB44" s="51"/>
      <c r="AC44" s="73"/>
      <c r="AD44" s="73"/>
      <c r="AE44" s="73"/>
      <c r="AF44" s="73"/>
    </row>
    <row r="45" spans="1:32" s="38" customFormat="1" ht="13.05" customHeight="1">
      <c r="A45" s="1167" t="s">
        <v>177</v>
      </c>
      <c r="B45" s="678" t="s">
        <v>213</v>
      </c>
      <c r="C45" s="883" t="s">
        <v>167</v>
      </c>
      <c r="D45" s="157" t="s">
        <v>214</v>
      </c>
      <c r="E45" s="711">
        <v>1000</v>
      </c>
      <c r="F45" s="142">
        <v>1000</v>
      </c>
      <c r="G45" s="179">
        <v>72</v>
      </c>
      <c r="H45" s="153">
        <v>197</v>
      </c>
      <c r="I45" s="711"/>
      <c r="J45" s="142"/>
      <c r="K45" s="821"/>
      <c r="L45" s="1024"/>
      <c r="M45" s="1041"/>
      <c r="N45" s="821"/>
      <c r="O45" s="821"/>
      <c r="P45" s="845"/>
      <c r="Q45" s="1595"/>
      <c r="R45" s="179"/>
      <c r="S45" s="179"/>
      <c r="T45" s="391"/>
      <c r="Z45" s="73"/>
      <c r="AA45" s="73"/>
      <c r="AB45" s="51"/>
      <c r="AC45" s="73"/>
      <c r="AD45" s="73"/>
      <c r="AE45" s="73"/>
      <c r="AF45" s="73"/>
    </row>
    <row r="46" spans="1:32" s="38" customFormat="1" ht="12.75" customHeight="1">
      <c r="A46" s="1167" t="s">
        <v>177</v>
      </c>
      <c r="B46" s="358" t="s">
        <v>213</v>
      </c>
      <c r="C46" s="177" t="s">
        <v>167</v>
      </c>
      <c r="D46" s="310" t="s">
        <v>178</v>
      </c>
      <c r="E46" s="711">
        <v>99941</v>
      </c>
      <c r="F46" s="141">
        <v>145394</v>
      </c>
      <c r="G46" s="179">
        <v>157482</v>
      </c>
      <c r="H46" s="153">
        <v>219975</v>
      </c>
      <c r="I46" s="711"/>
      <c r="J46" s="141"/>
      <c r="K46" s="821"/>
      <c r="L46" s="1024"/>
      <c r="M46" s="1041"/>
      <c r="N46" s="821"/>
      <c r="O46" s="821"/>
      <c r="P46" s="845"/>
      <c r="Q46" s="1605"/>
      <c r="R46" s="1606"/>
      <c r="S46" s="179"/>
      <c r="T46" s="391"/>
      <c r="Z46" s="73"/>
      <c r="AA46" s="73"/>
      <c r="AB46" s="1719"/>
      <c r="AC46" s="73"/>
      <c r="AD46" s="73"/>
      <c r="AE46" s="73"/>
      <c r="AF46" s="73"/>
    </row>
    <row r="47" spans="1:32" s="38" customFormat="1" ht="15.6">
      <c r="A47" s="1167" t="s">
        <v>177</v>
      </c>
      <c r="B47" s="1351" t="s">
        <v>420</v>
      </c>
      <c r="C47" s="673" t="s">
        <v>167</v>
      </c>
      <c r="D47" s="310" t="s">
        <v>176</v>
      </c>
      <c r="E47" s="711"/>
      <c r="F47" s="141"/>
      <c r="G47" s="179"/>
      <c r="H47" s="153"/>
      <c r="I47" s="711"/>
      <c r="J47" s="141"/>
      <c r="K47" s="821"/>
      <c r="L47" s="1024"/>
      <c r="M47" s="1041"/>
      <c r="N47" s="821"/>
      <c r="O47" s="821"/>
      <c r="P47" s="845"/>
      <c r="Q47" s="1605"/>
      <c r="R47" s="1606"/>
      <c r="S47" s="179"/>
      <c r="T47" s="391"/>
      <c r="Z47" s="73"/>
      <c r="AA47" s="73"/>
      <c r="AB47" s="51"/>
      <c r="AC47" s="73"/>
      <c r="AD47" s="73"/>
      <c r="AE47" s="73"/>
      <c r="AF47" s="73"/>
    </row>
    <row r="48" spans="1:32" s="38" customFormat="1" ht="12.75" customHeight="1">
      <c r="A48" s="1167" t="s">
        <v>177</v>
      </c>
      <c r="B48" s="1350" t="s">
        <v>365</v>
      </c>
      <c r="C48" s="678" t="s">
        <v>158</v>
      </c>
      <c r="D48" s="310" t="s">
        <v>178</v>
      </c>
      <c r="E48" s="711"/>
      <c r="F48" s="142"/>
      <c r="G48" s="179"/>
      <c r="H48" s="153"/>
      <c r="I48" s="711"/>
      <c r="J48" s="142"/>
      <c r="K48" s="821"/>
      <c r="L48" s="1024"/>
      <c r="M48" s="1041"/>
      <c r="N48" s="821"/>
      <c r="O48" s="821"/>
      <c r="P48" s="845"/>
      <c r="Q48" s="1605"/>
      <c r="R48" s="1606"/>
      <c r="S48" s="179"/>
      <c r="T48" s="391"/>
      <c r="Z48" s="73"/>
      <c r="AA48" s="73"/>
      <c r="AB48" s="1719"/>
      <c r="AC48" s="73"/>
      <c r="AD48" s="73"/>
      <c r="AE48" s="73"/>
      <c r="AF48" s="73"/>
    </row>
    <row r="49" spans="1:32" s="38" customFormat="1" ht="12.75" customHeight="1">
      <c r="A49" s="1167" t="s">
        <v>177</v>
      </c>
      <c r="B49" s="1351" t="s">
        <v>399</v>
      </c>
      <c r="C49" s="673" t="s">
        <v>152</v>
      </c>
      <c r="D49" s="367" t="s">
        <v>151</v>
      </c>
      <c r="E49" s="711">
        <v>148814</v>
      </c>
      <c r="F49" s="142">
        <v>198416</v>
      </c>
      <c r="G49" s="179">
        <v>173304</v>
      </c>
      <c r="H49" s="153">
        <v>189504</v>
      </c>
      <c r="I49" s="711"/>
      <c r="J49" s="142"/>
      <c r="K49" s="821"/>
      <c r="L49" s="1024"/>
      <c r="M49" s="1041"/>
      <c r="N49" s="821"/>
      <c r="O49" s="821"/>
      <c r="P49" s="845"/>
      <c r="Q49" s="1605"/>
      <c r="R49" s="1606"/>
      <c r="S49" s="179"/>
      <c r="T49" s="391"/>
      <c r="Z49" s="73"/>
      <c r="AA49" s="73"/>
      <c r="AB49" s="1719"/>
      <c r="AC49" s="73"/>
      <c r="AD49" s="73"/>
      <c r="AE49" s="73"/>
      <c r="AF49" s="73"/>
    </row>
    <row r="50" spans="1:32" s="38" customFormat="1" ht="12.75" customHeight="1">
      <c r="A50" s="1167" t="s">
        <v>177</v>
      </c>
      <c r="B50" s="675" t="s">
        <v>400</v>
      </c>
      <c r="C50" s="683"/>
      <c r="D50" s="360"/>
      <c r="E50" s="711"/>
      <c r="F50" s="142"/>
      <c r="G50" s="179"/>
      <c r="H50" s="153"/>
      <c r="I50" s="711"/>
      <c r="J50" s="142"/>
      <c r="K50" s="821"/>
      <c r="L50" s="1024"/>
      <c r="M50" s="1041"/>
      <c r="N50" s="821"/>
      <c r="O50" s="821"/>
      <c r="P50" s="845"/>
      <c r="Q50" s="1605"/>
      <c r="R50" s="1606"/>
      <c r="S50" s="179"/>
      <c r="T50" s="391"/>
      <c r="Z50" s="73"/>
      <c r="AA50" s="73"/>
      <c r="AB50" s="1719"/>
      <c r="AC50" s="73"/>
      <c r="AD50" s="73"/>
      <c r="AE50" s="73"/>
      <c r="AF50" s="73"/>
    </row>
    <row r="51" spans="1:32" s="38" customFormat="1" ht="12.75" customHeight="1">
      <c r="A51" s="1167" t="s">
        <v>177</v>
      </c>
      <c r="B51" s="675" t="s">
        <v>398</v>
      </c>
      <c r="C51" s="683" t="s">
        <v>147</v>
      </c>
      <c r="D51" s="360" t="s">
        <v>178</v>
      </c>
      <c r="E51" s="711">
        <v>101862</v>
      </c>
      <c r="F51" s="142">
        <v>187158</v>
      </c>
      <c r="G51" s="179">
        <v>301521</v>
      </c>
      <c r="H51" s="153">
        <v>385762</v>
      </c>
      <c r="I51" s="711"/>
      <c r="J51" s="142"/>
      <c r="K51" s="821"/>
      <c r="L51" s="1024"/>
      <c r="M51" s="1041"/>
      <c r="N51" s="821"/>
      <c r="O51" s="821"/>
      <c r="P51" s="845"/>
      <c r="Q51" s="1605"/>
      <c r="R51" s="1606"/>
      <c r="S51" s="179"/>
      <c r="T51" s="391"/>
      <c r="Z51" s="73"/>
      <c r="AA51" s="73"/>
      <c r="AB51" s="1719"/>
      <c r="AC51" s="73"/>
      <c r="AD51" s="73"/>
      <c r="AE51" s="73"/>
      <c r="AF51" s="73"/>
    </row>
    <row r="52" spans="1:32" s="38" customFormat="1" ht="12.75" customHeight="1">
      <c r="A52" s="1167" t="s">
        <v>177</v>
      </c>
      <c r="B52" s="882" t="s">
        <v>369</v>
      </c>
      <c r="C52" s="883" t="s">
        <v>370</v>
      </c>
      <c r="D52" s="157" t="s">
        <v>178</v>
      </c>
      <c r="E52" s="711"/>
      <c r="F52" s="142"/>
      <c r="G52" s="179"/>
      <c r="H52" s="153"/>
      <c r="I52" s="711"/>
      <c r="J52" s="142"/>
      <c r="K52" s="821"/>
      <c r="L52" s="1024"/>
      <c r="M52" s="1041"/>
      <c r="N52" s="821"/>
      <c r="O52" s="821"/>
      <c r="P52" s="845"/>
      <c r="Q52" s="1605"/>
      <c r="R52" s="1606"/>
      <c r="S52" s="179"/>
      <c r="T52" s="391"/>
      <c r="Z52" s="73"/>
      <c r="AA52" s="73"/>
      <c r="AB52" s="1719"/>
      <c r="AC52" s="73"/>
      <c r="AD52" s="73"/>
      <c r="AE52" s="73"/>
      <c r="AF52" s="73"/>
    </row>
    <row r="53" spans="1:32" s="38" customFormat="1" ht="12.75" customHeight="1">
      <c r="A53" s="1167" t="s">
        <v>177</v>
      </c>
      <c r="B53" s="675" t="s">
        <v>179</v>
      </c>
      <c r="C53" s="683" t="s">
        <v>153</v>
      </c>
      <c r="D53" s="360" t="s">
        <v>168</v>
      </c>
      <c r="E53" s="711">
        <v>20174</v>
      </c>
      <c r="F53" s="372">
        <v>18351</v>
      </c>
      <c r="G53" s="179">
        <v>15834</v>
      </c>
      <c r="H53" s="153">
        <v>12990</v>
      </c>
      <c r="I53" s="711"/>
      <c r="J53" s="372"/>
      <c r="K53" s="821"/>
      <c r="L53" s="1024"/>
      <c r="M53" s="1041"/>
      <c r="N53" s="821"/>
      <c r="O53" s="821"/>
      <c r="P53" s="845"/>
      <c r="Q53" s="1605"/>
      <c r="R53" s="1606"/>
      <c r="S53" s="179"/>
      <c r="T53" s="391"/>
      <c r="Z53" s="73"/>
      <c r="AA53" s="73"/>
      <c r="AB53" s="73"/>
      <c r="AC53" s="73"/>
      <c r="AD53" s="73"/>
      <c r="AE53" s="73"/>
      <c r="AF53" s="73"/>
    </row>
    <row r="54" spans="1:32" s="38" customFormat="1" ht="12.75" customHeight="1">
      <c r="A54" s="1167" t="s">
        <v>177</v>
      </c>
      <c r="B54" s="882" t="s">
        <v>179</v>
      </c>
      <c r="C54" s="883" t="s">
        <v>153</v>
      </c>
      <c r="D54" s="157" t="s">
        <v>372</v>
      </c>
      <c r="E54" s="711">
        <v>12780</v>
      </c>
      <c r="F54" s="372">
        <v>15280</v>
      </c>
      <c r="G54" s="179">
        <v>15512</v>
      </c>
      <c r="H54" s="153">
        <v>16759</v>
      </c>
      <c r="I54" s="711"/>
      <c r="J54" s="372"/>
      <c r="K54" s="821"/>
      <c r="L54" s="1024"/>
      <c r="M54" s="1041"/>
      <c r="N54" s="821"/>
      <c r="O54" s="821"/>
      <c r="P54" s="845"/>
      <c r="Q54" s="1605"/>
      <c r="R54" s="1606"/>
      <c r="S54" s="179"/>
      <c r="T54" s="391"/>
      <c r="Z54" s="73"/>
      <c r="AA54" s="73"/>
      <c r="AB54" s="73"/>
      <c r="AC54" s="73"/>
      <c r="AD54" s="73"/>
      <c r="AE54" s="73"/>
      <c r="AF54" s="73"/>
    </row>
    <row r="55" spans="1:32" s="38" customFormat="1" ht="12.75" customHeight="1">
      <c r="A55" s="1167" t="s">
        <v>177</v>
      </c>
      <c r="B55" s="882" t="s">
        <v>179</v>
      </c>
      <c r="C55" s="883" t="s">
        <v>153</v>
      </c>
      <c r="D55" s="157" t="s">
        <v>371</v>
      </c>
      <c r="E55" s="711">
        <v>6107</v>
      </c>
      <c r="F55" s="142">
        <v>5338</v>
      </c>
      <c r="G55" s="142">
        <v>3511</v>
      </c>
      <c r="H55" s="978">
        <v>2915</v>
      </c>
      <c r="I55" s="711"/>
      <c r="J55" s="142"/>
      <c r="K55" s="179"/>
      <c r="L55" s="1024"/>
      <c r="M55" s="1041"/>
      <c r="N55" s="821"/>
      <c r="O55" s="821"/>
      <c r="P55" s="845"/>
      <c r="Q55" s="1605"/>
      <c r="R55" s="1606"/>
      <c r="S55" s="179"/>
      <c r="T55" s="391"/>
      <c r="Z55" s="73"/>
      <c r="AA55" s="73"/>
      <c r="AB55" s="73"/>
      <c r="AC55" s="73"/>
      <c r="AD55" s="73"/>
      <c r="AE55" s="1720"/>
      <c r="AF55" s="82"/>
    </row>
    <row r="56" spans="1:32" s="38" customFormat="1" ht="12.75" customHeight="1">
      <c r="A56" s="1167" t="s">
        <v>177</v>
      </c>
      <c r="B56" s="884" t="s">
        <v>179</v>
      </c>
      <c r="C56" s="177" t="s">
        <v>153</v>
      </c>
      <c r="D56" s="310" t="s">
        <v>178</v>
      </c>
      <c r="E56" s="711">
        <v>57278</v>
      </c>
      <c r="F56" s="142">
        <v>98074</v>
      </c>
      <c r="G56" s="179">
        <v>102827</v>
      </c>
      <c r="H56" s="153">
        <v>104173</v>
      </c>
      <c r="I56" s="711"/>
      <c r="J56" s="142"/>
      <c r="K56" s="821"/>
      <c r="L56" s="1024"/>
      <c r="M56" s="1041"/>
      <c r="N56" s="821"/>
      <c r="O56" s="821"/>
      <c r="P56" s="845"/>
      <c r="Q56" s="1605"/>
      <c r="R56" s="1606"/>
      <c r="S56" s="179"/>
      <c r="T56" s="391"/>
      <c r="Z56" s="73"/>
      <c r="AA56" s="73"/>
      <c r="AB56" s="51"/>
      <c r="AC56" s="73"/>
      <c r="AD56" s="73"/>
      <c r="AE56" s="73"/>
      <c r="AF56" s="73"/>
    </row>
    <row r="57" spans="1:32" s="38" customFormat="1" ht="12.75" customHeight="1" thickBot="1">
      <c r="A57" s="1167" t="s">
        <v>177</v>
      </c>
      <c r="B57" s="911" t="s">
        <v>409</v>
      </c>
      <c r="C57" s="883" t="s">
        <v>153</v>
      </c>
      <c r="D57" s="157" t="s">
        <v>178</v>
      </c>
      <c r="E57" s="716"/>
      <c r="F57" s="152"/>
      <c r="G57" s="387"/>
      <c r="H57" s="912"/>
      <c r="I57" s="716"/>
      <c r="J57" s="152"/>
      <c r="K57" s="588"/>
      <c r="L57" s="1029"/>
      <c r="M57" s="1008"/>
      <c r="N57" s="847"/>
      <c r="O57" s="1008"/>
      <c r="P57" s="847"/>
      <c r="Q57" s="1607"/>
      <c r="R57" s="1608"/>
      <c r="S57" s="727"/>
      <c r="T57" s="754"/>
      <c r="Z57" s="73"/>
      <c r="AA57" s="73"/>
      <c r="AB57" s="51"/>
      <c r="AC57" s="73"/>
      <c r="AD57" s="73"/>
      <c r="AE57" s="73"/>
      <c r="AF57" s="73"/>
    </row>
    <row r="58" spans="1:32" s="38" customFormat="1" ht="12.75" customHeight="1">
      <c r="A58" s="1167" t="s">
        <v>177</v>
      </c>
      <c r="B58" s="911" t="s">
        <v>382</v>
      </c>
      <c r="C58" s="883" t="s">
        <v>366</v>
      </c>
      <c r="D58" s="157" t="s">
        <v>178</v>
      </c>
      <c r="E58" s="716"/>
      <c r="F58" s="152"/>
      <c r="G58" s="387"/>
      <c r="H58" s="912"/>
      <c r="I58" s="716"/>
      <c r="J58" s="152"/>
      <c r="K58" s="588"/>
      <c r="L58" s="1029"/>
      <c r="M58" s="1041"/>
      <c r="N58" s="821"/>
      <c r="O58" s="821"/>
      <c r="P58" s="845"/>
      <c r="Q58" s="1605"/>
      <c r="R58" s="1606"/>
      <c r="S58" s="179"/>
      <c r="T58" s="391"/>
      <c r="Z58" s="73"/>
      <c r="AA58" s="73"/>
      <c r="AB58" s="51"/>
      <c r="AC58" s="73"/>
      <c r="AD58" s="73"/>
      <c r="AE58" s="73"/>
      <c r="AF58" s="73"/>
    </row>
    <row r="59" spans="1:32" s="38" customFormat="1" ht="12.75" customHeight="1">
      <c r="A59" s="1167" t="s">
        <v>177</v>
      </c>
      <c r="B59" s="1444" t="s">
        <v>302</v>
      </c>
      <c r="C59" s="357" t="s">
        <v>154</v>
      </c>
      <c r="D59" s="1445" t="s">
        <v>176</v>
      </c>
      <c r="E59" s="716"/>
      <c r="F59" s="152"/>
      <c r="G59" s="588">
        <v>708</v>
      </c>
      <c r="H59" s="589">
        <v>1330</v>
      </c>
      <c r="I59" s="716"/>
      <c r="J59" s="152"/>
      <c r="K59" s="588"/>
      <c r="L59" s="1030"/>
      <c r="M59" s="1041"/>
      <c r="N59" s="821"/>
      <c r="O59" s="821"/>
      <c r="P59" s="845"/>
      <c r="Q59" s="1605"/>
      <c r="R59" s="1606"/>
      <c r="S59" s="179"/>
      <c r="T59" s="391"/>
      <c r="Z59" s="73"/>
      <c r="AA59" s="73"/>
      <c r="AB59" s="51"/>
      <c r="AC59" s="73"/>
      <c r="AD59" s="73"/>
      <c r="AE59" s="73"/>
      <c r="AF59" s="73"/>
    </row>
    <row r="60" spans="1:32" s="38" customFormat="1" ht="13.5" customHeight="1" thickBot="1">
      <c r="A60" s="1019" t="s">
        <v>177</v>
      </c>
      <c r="B60" s="1447" t="s">
        <v>180</v>
      </c>
      <c r="C60" s="1448" t="s">
        <v>154</v>
      </c>
      <c r="D60" s="1449" t="s">
        <v>176</v>
      </c>
      <c r="E60" s="712">
        <v>3180</v>
      </c>
      <c r="F60" s="726">
        <v>1282</v>
      </c>
      <c r="G60" s="727">
        <v>1905</v>
      </c>
      <c r="H60" s="527">
        <v>1867</v>
      </c>
      <c r="I60" s="712"/>
      <c r="J60" s="726"/>
      <c r="K60" s="822"/>
      <c r="L60" s="1025"/>
      <c r="M60" s="1042"/>
      <c r="N60" s="822"/>
      <c r="O60" s="822"/>
      <c r="P60" s="847"/>
      <c r="Q60" s="1609"/>
      <c r="R60" s="1608"/>
      <c r="S60" s="727"/>
      <c r="T60" s="754"/>
      <c r="AB60" s="35"/>
    </row>
    <row r="61" spans="1:32" s="38" customFormat="1" ht="13.05" customHeight="1">
      <c r="A61" s="1175" t="s">
        <v>257</v>
      </c>
      <c r="B61" s="1446" t="s">
        <v>257</v>
      </c>
      <c r="C61" s="1446" t="s">
        <v>167</v>
      </c>
      <c r="D61" s="705" t="s">
        <v>151</v>
      </c>
      <c r="E61" s="711"/>
      <c r="F61" s="141"/>
      <c r="G61" s="520"/>
      <c r="H61" s="521"/>
      <c r="I61" s="711"/>
      <c r="J61" s="141"/>
      <c r="K61" s="821"/>
      <c r="L61" s="1031"/>
      <c r="M61" s="1054"/>
      <c r="N61" s="823"/>
      <c r="O61" s="796"/>
      <c r="P61" s="1055"/>
      <c r="Q61" s="1598"/>
      <c r="R61" s="392"/>
      <c r="S61" s="392"/>
      <c r="T61" s="1599"/>
    </row>
    <row r="62" spans="1:32" s="38" customFormat="1" ht="13.05" customHeight="1">
      <c r="A62" s="1167" t="s">
        <v>257</v>
      </c>
      <c r="B62" s="1352" t="s">
        <v>257</v>
      </c>
      <c r="C62" s="1353" t="s">
        <v>147</v>
      </c>
      <c r="D62" s="705" t="s">
        <v>151</v>
      </c>
      <c r="E62" s="711"/>
      <c r="F62" s="141"/>
      <c r="G62" s="520"/>
      <c r="H62" s="521"/>
      <c r="I62" s="711"/>
      <c r="J62" s="141"/>
      <c r="K62" s="821"/>
      <c r="L62" s="1031"/>
      <c r="M62" s="1041"/>
      <c r="N62" s="821"/>
      <c r="O62" s="821"/>
      <c r="P62" s="845"/>
      <c r="Q62" s="1595"/>
      <c r="R62" s="179"/>
      <c r="S62" s="179"/>
      <c r="T62" s="391"/>
    </row>
    <row r="63" spans="1:32" s="38" customFormat="1" ht="13.05" customHeight="1" thickBot="1">
      <c r="A63" s="1353" t="s">
        <v>395</v>
      </c>
      <c r="B63" s="1442" t="s">
        <v>395</v>
      </c>
      <c r="C63" s="1442" t="s">
        <v>147</v>
      </c>
      <c r="D63" s="1443" t="s">
        <v>404</v>
      </c>
      <c r="E63" s="712"/>
      <c r="F63" s="1168"/>
      <c r="G63" s="797"/>
      <c r="H63" s="522"/>
      <c r="I63" s="712"/>
      <c r="J63" s="1168"/>
      <c r="K63" s="822"/>
      <c r="L63" s="1032"/>
      <c r="M63" s="1047"/>
      <c r="N63" s="588"/>
      <c r="O63" s="588"/>
      <c r="P63" s="843"/>
      <c r="Q63" s="1596"/>
      <c r="R63" s="387"/>
      <c r="S63" s="387"/>
      <c r="T63" s="388"/>
    </row>
    <row r="64" spans="1:32" s="38" customFormat="1" ht="13.05" customHeight="1">
      <c r="A64" s="1175" t="s">
        <v>259</v>
      </c>
      <c r="B64" s="1354" t="s">
        <v>396</v>
      </c>
      <c r="C64" s="1354" t="s">
        <v>167</v>
      </c>
      <c r="D64" s="705" t="s">
        <v>151</v>
      </c>
      <c r="E64" s="711"/>
      <c r="F64" s="141"/>
      <c r="G64" s="520"/>
      <c r="H64" s="521"/>
      <c r="I64" s="711"/>
      <c r="J64" s="141"/>
      <c r="K64" s="821"/>
      <c r="L64" s="1031"/>
      <c r="M64" s="1040"/>
      <c r="N64" s="846"/>
      <c r="O64" s="846"/>
      <c r="P64" s="844"/>
      <c r="Q64" s="1594"/>
      <c r="R64" s="389"/>
      <c r="S64" s="389"/>
      <c r="T64" s="390"/>
    </row>
    <row r="65" spans="1:27" s="38" customFormat="1" ht="13.05" customHeight="1">
      <c r="A65" s="1167" t="s">
        <v>259</v>
      </c>
      <c r="B65" s="1354" t="s">
        <v>421</v>
      </c>
      <c r="C65" s="1353" t="s">
        <v>167</v>
      </c>
      <c r="D65" s="705" t="s">
        <v>151</v>
      </c>
      <c r="E65" s="711"/>
      <c r="F65" s="141"/>
      <c r="G65" s="520"/>
      <c r="H65" s="521"/>
      <c r="I65" s="711"/>
      <c r="J65" s="141"/>
      <c r="K65" s="821"/>
      <c r="L65" s="1031"/>
      <c r="M65" s="1048"/>
      <c r="N65" s="823"/>
      <c r="O65" s="823"/>
      <c r="P65" s="1049"/>
      <c r="Q65" s="1598"/>
      <c r="R65" s="392"/>
      <c r="S65" s="392"/>
      <c r="T65" s="1599"/>
    </row>
    <row r="66" spans="1:27" s="38" customFormat="1" ht="13.05" customHeight="1">
      <c r="A66" s="1176" t="s">
        <v>259</v>
      </c>
      <c r="B66" s="1354" t="s">
        <v>397</v>
      </c>
      <c r="C66" s="1353" t="s">
        <v>258</v>
      </c>
      <c r="D66" s="705" t="s">
        <v>151</v>
      </c>
      <c r="E66" s="711"/>
      <c r="F66" s="141"/>
      <c r="G66" s="520"/>
      <c r="H66" s="521"/>
      <c r="I66" s="711"/>
      <c r="J66" s="141"/>
      <c r="K66" s="821"/>
      <c r="L66" s="1031"/>
      <c r="M66" s="1041"/>
      <c r="N66" s="821"/>
      <c r="O66" s="821"/>
      <c r="P66" s="845"/>
      <c r="Q66" s="1595"/>
      <c r="R66" s="179"/>
      <c r="S66" s="179"/>
      <c r="T66" s="391"/>
    </row>
    <row r="67" spans="1:27" s="38" customFormat="1" ht="13.05" customHeight="1">
      <c r="A67" s="1167" t="s">
        <v>259</v>
      </c>
      <c r="B67" s="1354" t="s">
        <v>401</v>
      </c>
      <c r="C67" s="1353" t="s">
        <v>147</v>
      </c>
      <c r="D67" s="705" t="s">
        <v>151</v>
      </c>
      <c r="E67" s="711"/>
      <c r="F67" s="1018"/>
      <c r="G67" s="791"/>
      <c r="H67" s="982"/>
      <c r="I67" s="716"/>
      <c r="J67" s="1018"/>
      <c r="K67" s="588"/>
      <c r="L67" s="1033"/>
      <c r="M67" s="1041"/>
      <c r="N67" s="821"/>
      <c r="O67" s="821"/>
      <c r="P67" s="845"/>
      <c r="Q67" s="1595"/>
      <c r="R67" s="179"/>
      <c r="S67" s="179"/>
      <c r="T67" s="391"/>
    </row>
    <row r="68" spans="1:27" s="38" customFormat="1" ht="13.05" customHeight="1">
      <c r="A68" s="1167" t="s">
        <v>259</v>
      </c>
      <c r="B68" s="1354" t="s">
        <v>402</v>
      </c>
      <c r="C68" s="1353" t="s">
        <v>153</v>
      </c>
      <c r="D68" s="705" t="s">
        <v>151</v>
      </c>
      <c r="E68" s="711"/>
      <c r="F68" s="1018"/>
      <c r="G68" s="791"/>
      <c r="H68" s="982"/>
      <c r="I68" s="716"/>
      <c r="J68" s="1018"/>
      <c r="K68" s="588"/>
      <c r="L68" s="1033"/>
      <c r="M68" s="1041"/>
      <c r="N68" s="821"/>
      <c r="O68" s="821"/>
      <c r="P68" s="845"/>
      <c r="Q68" s="1595"/>
      <c r="R68" s="179"/>
      <c r="S68" s="179"/>
      <c r="T68" s="391"/>
    </row>
    <row r="69" spans="1:27" s="38" customFormat="1" ht="13.05" customHeight="1">
      <c r="A69" s="1167" t="s">
        <v>259</v>
      </c>
      <c r="B69" s="1354" t="s">
        <v>403</v>
      </c>
      <c r="C69" s="1353" t="s">
        <v>153</v>
      </c>
      <c r="D69" s="705" t="s">
        <v>151</v>
      </c>
      <c r="E69" s="711"/>
      <c r="F69" s="1018"/>
      <c r="G69" s="791"/>
      <c r="H69" s="982"/>
      <c r="I69" s="716"/>
      <c r="J69" s="1018"/>
      <c r="K69" s="588"/>
      <c r="L69" s="1033"/>
      <c r="M69" s="1041"/>
      <c r="N69" s="821"/>
      <c r="O69" s="821"/>
      <c r="P69" s="845"/>
      <c r="Q69" s="1595"/>
      <c r="R69" s="179"/>
      <c r="S69" s="179"/>
      <c r="T69" s="391"/>
    </row>
    <row r="70" spans="1:27" s="38" customFormat="1" ht="13.05" customHeight="1" thickBot="1">
      <c r="A70" s="1019" t="s">
        <v>368</v>
      </c>
      <c r="B70" s="684" t="s">
        <v>340</v>
      </c>
      <c r="C70" s="684" t="s">
        <v>151</v>
      </c>
      <c r="D70" s="708" t="s">
        <v>151</v>
      </c>
      <c r="E70" s="712"/>
      <c r="F70" s="1168"/>
      <c r="G70" s="797"/>
      <c r="H70" s="522"/>
      <c r="I70" s="712"/>
      <c r="J70" s="1168"/>
      <c r="K70" s="822"/>
      <c r="L70" s="1032"/>
      <c r="M70" s="1044"/>
      <c r="N70" s="822"/>
      <c r="O70" s="797"/>
      <c r="P70" s="798"/>
      <c r="Q70" s="1597"/>
      <c r="R70" s="727"/>
      <c r="S70" s="727"/>
      <c r="T70" s="754"/>
    </row>
    <row r="71" spans="1:27" ht="13.8" thickBot="1">
      <c r="A71" s="158" t="s">
        <v>123</v>
      </c>
      <c r="B71" s="370" t="s">
        <v>151</v>
      </c>
      <c r="C71" s="357" t="s">
        <v>181</v>
      </c>
      <c r="D71" s="356" t="s">
        <v>151</v>
      </c>
      <c r="E71" s="717">
        <v>106928</v>
      </c>
      <c r="F71" s="160">
        <v>106477</v>
      </c>
      <c r="G71" s="584">
        <v>100000</v>
      </c>
      <c r="H71" s="585">
        <v>100000</v>
      </c>
      <c r="I71" s="717"/>
      <c r="J71" s="160"/>
      <c r="K71" s="825"/>
      <c r="L71" s="1034"/>
      <c r="M71" s="1056"/>
      <c r="N71" s="825"/>
      <c r="O71" s="825"/>
      <c r="P71" s="849"/>
      <c r="Q71" s="1610"/>
      <c r="R71" s="584"/>
      <c r="S71" s="584"/>
      <c r="T71" s="748"/>
    </row>
    <row r="72" spans="1:27" ht="13.8" thickBot="1">
      <c r="A72" s="723" t="s">
        <v>334</v>
      </c>
      <c r="B72" s="161"/>
      <c r="C72" s="161"/>
      <c r="D72" s="722"/>
      <c r="E72" s="718">
        <f t="shared" ref="E72:P72" si="0">SUM(E9:E71)</f>
        <v>8694423</v>
      </c>
      <c r="F72" s="162">
        <f t="shared" si="0"/>
        <v>9205972</v>
      </c>
      <c r="G72" s="144">
        <f t="shared" si="0"/>
        <v>9281195</v>
      </c>
      <c r="H72" s="145">
        <f t="shared" si="0"/>
        <v>9716775</v>
      </c>
      <c r="I72" s="718">
        <f t="shared" si="0"/>
        <v>0</v>
      </c>
      <c r="J72" s="162">
        <f t="shared" si="0"/>
        <v>0</v>
      </c>
      <c r="K72" s="144">
        <f t="shared" si="0"/>
        <v>0</v>
      </c>
      <c r="L72" s="1035">
        <f t="shared" si="0"/>
        <v>0</v>
      </c>
      <c r="M72" s="1045">
        <f t="shared" si="0"/>
        <v>0</v>
      </c>
      <c r="N72" s="144">
        <f t="shared" si="0"/>
        <v>0</v>
      </c>
      <c r="O72" s="144">
        <f t="shared" si="0"/>
        <v>0</v>
      </c>
      <c r="P72" s="1046">
        <f t="shared" si="0"/>
        <v>0</v>
      </c>
      <c r="Q72" s="1496">
        <f t="shared" ref="Q72:T72" si="1">SUM(Q9:Q71)</f>
        <v>0</v>
      </c>
      <c r="R72" s="836">
        <f t="shared" si="1"/>
        <v>0</v>
      </c>
      <c r="S72" s="1611">
        <f t="shared" si="1"/>
        <v>0</v>
      </c>
      <c r="T72" s="585">
        <f t="shared" si="1"/>
        <v>0</v>
      </c>
    </row>
    <row r="73" spans="1:27" ht="15.6">
      <c r="A73" s="1177"/>
      <c r="U73" s="80"/>
      <c r="V73" s="80"/>
      <c r="W73" s="80"/>
      <c r="X73" s="80"/>
      <c r="Y73" s="80"/>
      <c r="Z73" s="80"/>
      <c r="AA73" s="80"/>
    </row>
    <row r="74" spans="1:27" ht="16.2" thickBot="1">
      <c r="E74" s="907"/>
      <c r="F74" s="907"/>
      <c r="G74" s="907"/>
      <c r="H74" s="907"/>
      <c r="I74" s="907"/>
      <c r="J74" s="907"/>
      <c r="K74" s="907"/>
      <c r="L74" s="907"/>
      <c r="M74" s="907"/>
      <c r="N74" s="907"/>
      <c r="O74" s="983"/>
      <c r="P74"/>
      <c r="Q74" s="983"/>
      <c r="R74" s="5"/>
      <c r="S74" s="983"/>
      <c r="T74" s="5"/>
    </row>
    <row r="75" spans="1:27" ht="16.2" thickBot="1">
      <c r="A75" s="734" t="str">
        <f>$A$6</f>
        <v>Ethernet  transceivers</v>
      </c>
      <c r="I75" s="667" t="s">
        <v>267</v>
      </c>
      <c r="O75" s="1098" t="str">
        <f>I75</f>
        <v>ASPs: Based on vendor survey data</v>
      </c>
      <c r="Q75"/>
      <c r="R75"/>
      <c r="S75" s="1705" t="s">
        <v>444</v>
      </c>
      <c r="T75" s="1706"/>
    </row>
    <row r="76" spans="1:27" ht="13.8" thickBot="1">
      <c r="A76" s="685" t="s">
        <v>127</v>
      </c>
      <c r="B76" s="674" t="s">
        <v>146</v>
      </c>
      <c r="C76" s="674" t="s">
        <v>140</v>
      </c>
      <c r="D76" s="681" t="s">
        <v>141</v>
      </c>
      <c r="E76" s="699" t="s">
        <v>65</v>
      </c>
      <c r="F76" s="91" t="s">
        <v>66</v>
      </c>
      <c r="G76" s="91" t="s">
        <v>67</v>
      </c>
      <c r="H76" s="373" t="s">
        <v>68</v>
      </c>
      <c r="I76" s="699" t="str">
        <f t="shared" ref="I76:N76" si="2">I7</f>
        <v>1Q 18</v>
      </c>
      <c r="J76" s="91" t="str">
        <f t="shared" si="2"/>
        <v>2Q 18</v>
      </c>
      <c r="K76" s="91" t="str">
        <f t="shared" si="2"/>
        <v>3Q 18</v>
      </c>
      <c r="L76" s="138" t="str">
        <f t="shared" si="2"/>
        <v>4Q 18</v>
      </c>
      <c r="M76" s="90" t="str">
        <f t="shared" si="2"/>
        <v>1Q 19</v>
      </c>
      <c r="N76" s="91" t="str">
        <f t="shared" si="2"/>
        <v>2Q 19</v>
      </c>
      <c r="O76" s="91" t="s">
        <v>75</v>
      </c>
      <c r="P76" s="99" t="s">
        <v>76</v>
      </c>
      <c r="Q76" s="665" t="s">
        <v>77</v>
      </c>
      <c r="R76" s="665" t="s">
        <v>78</v>
      </c>
      <c r="S76" s="668" t="s">
        <v>442</v>
      </c>
      <c r="T76" s="668" t="s">
        <v>443</v>
      </c>
    </row>
    <row r="77" spans="1:27" ht="13.8" thickBot="1">
      <c r="A77" s="720" t="str">
        <f t="shared" ref="A77:D92" si="3">A8</f>
        <v>GigE over copper</v>
      </c>
      <c r="B77" s="720" t="str">
        <f t="shared" si="3"/>
        <v>1000BASE-T</v>
      </c>
      <c r="C77" s="720" t="str">
        <f t="shared" si="3"/>
        <v xml:space="preserve">100m </v>
      </c>
      <c r="D77" s="720" t="str">
        <f t="shared" si="3"/>
        <v>all</v>
      </c>
      <c r="E77" s="700">
        <v>18.81313930496642</v>
      </c>
      <c r="F77" s="577">
        <v>19.143786850030217</v>
      </c>
      <c r="G77" s="577">
        <v>20.179869425160629</v>
      </c>
      <c r="H77" s="578">
        <v>19.817592035388877</v>
      </c>
      <c r="I77" s="700"/>
      <c r="J77" s="577"/>
      <c r="K77" s="824"/>
      <c r="L77" s="1020"/>
      <c r="M77" s="1057"/>
      <c r="N77" s="1058"/>
      <c r="O77" s="819"/>
      <c r="P77" s="1039"/>
      <c r="Q77" s="1612"/>
      <c r="R77" s="1613"/>
      <c r="S77" s="575"/>
      <c r="T77" s="1614"/>
    </row>
    <row r="78" spans="1:27" ht="12.45" customHeight="1">
      <c r="A78" s="1165" t="str">
        <f t="shared" si="3"/>
        <v>1 GbE</v>
      </c>
      <c r="B78" s="157" t="str">
        <f t="shared" si="3"/>
        <v>GbE  single rate</v>
      </c>
      <c r="C78" s="157" t="str">
        <f t="shared" si="3"/>
        <v>500 m</v>
      </c>
      <c r="D78" s="157" t="str">
        <f t="shared" si="3"/>
        <v>SFP</v>
      </c>
      <c r="E78" s="702">
        <v>10.418059885233207</v>
      </c>
      <c r="F78" s="143">
        <v>9.986676571824777</v>
      </c>
      <c r="G78" s="143">
        <v>7.2689104387359764</v>
      </c>
      <c r="H78" s="143">
        <v>8.47584282513834</v>
      </c>
      <c r="I78" s="702"/>
      <c r="J78" s="143"/>
      <c r="K78" s="1178"/>
      <c r="L78" s="1021"/>
      <c r="M78" s="1061"/>
      <c r="N78" s="1179"/>
      <c r="O78" s="1179"/>
      <c r="P78" s="1180"/>
      <c r="Q78" s="1615"/>
      <c r="R78" s="1616"/>
      <c r="S78" s="1616"/>
      <c r="T78" s="1617"/>
    </row>
    <row r="79" spans="1:27" ht="12.45" customHeight="1">
      <c r="A79" s="1165" t="str">
        <f t="shared" si="3"/>
        <v>1 GbE</v>
      </c>
      <c r="B79" s="157" t="str">
        <f t="shared" si="3"/>
        <v>GbE  single rate</v>
      </c>
      <c r="C79" s="157" t="str">
        <f t="shared" si="3"/>
        <v>10 km</v>
      </c>
      <c r="D79" s="157" t="str">
        <f t="shared" si="3"/>
        <v>SFP</v>
      </c>
      <c r="E79" s="702">
        <v>10.750244735659422</v>
      </c>
      <c r="F79" s="143">
        <v>10.357870537865555</v>
      </c>
      <c r="G79" s="143">
        <v>9.1805056207792735</v>
      </c>
      <c r="H79" s="143">
        <v>8.986388958330819</v>
      </c>
      <c r="I79" s="702"/>
      <c r="J79" s="143"/>
      <c r="K79" s="1178"/>
      <c r="L79" s="1021"/>
      <c r="M79" s="1060"/>
      <c r="N79" s="1182"/>
      <c r="O79" s="1182"/>
      <c r="P79" s="1183"/>
      <c r="Q79" s="1618"/>
      <c r="R79" s="1270"/>
      <c r="S79" s="1270"/>
      <c r="T79" s="1273"/>
    </row>
    <row r="80" spans="1:27" ht="12.45" customHeight="1">
      <c r="A80" s="1165" t="str">
        <f t="shared" si="3"/>
        <v>1 GbE</v>
      </c>
      <c r="B80" s="157" t="str">
        <f t="shared" si="3"/>
        <v>GbE  single rate</v>
      </c>
      <c r="C80" s="157" t="str">
        <f t="shared" si="3"/>
        <v>40 km</v>
      </c>
      <c r="D80" s="157" t="str">
        <f t="shared" si="3"/>
        <v>SFP</v>
      </c>
      <c r="E80" s="702">
        <v>11.618184039497542</v>
      </c>
      <c r="F80" s="143">
        <v>11.240647641362825</v>
      </c>
      <c r="G80" s="143">
        <v>11.089496081465581</v>
      </c>
      <c r="H80" s="143">
        <v>11.072520369838912</v>
      </c>
      <c r="I80" s="702"/>
      <c r="J80" s="143"/>
      <c r="K80" s="1178"/>
      <c r="L80" s="1021"/>
      <c r="M80" s="1060"/>
      <c r="N80" s="1182"/>
      <c r="O80" s="1182"/>
      <c r="P80" s="1183"/>
      <c r="Q80" s="1618"/>
      <c r="R80" s="1270"/>
      <c r="S80" s="1270"/>
      <c r="T80" s="1273"/>
    </row>
    <row r="81" spans="1:20" ht="12.45" customHeight="1" thickBot="1">
      <c r="A81" s="1165" t="str">
        <f t="shared" si="3"/>
        <v>1 GbE</v>
      </c>
      <c r="B81" s="157" t="str">
        <f t="shared" si="3"/>
        <v>GbE  single rate</v>
      </c>
      <c r="C81" s="157" t="str">
        <f t="shared" si="3"/>
        <v>80 km</v>
      </c>
      <c r="D81" s="157" t="str">
        <f t="shared" si="3"/>
        <v>SFP</v>
      </c>
      <c r="E81" s="703">
        <v>47.351477446207021</v>
      </c>
      <c r="F81" s="724">
        <v>42.032993882358809</v>
      </c>
      <c r="G81" s="724">
        <v>39.71670123547463</v>
      </c>
      <c r="H81" s="724">
        <v>39.51190225503705</v>
      </c>
      <c r="I81" s="703"/>
      <c r="J81" s="724"/>
      <c r="K81" s="1184"/>
      <c r="L81" s="1022"/>
      <c r="M81" s="1062"/>
      <c r="N81" s="1185"/>
      <c r="O81" s="1185"/>
      <c r="P81" s="1186"/>
      <c r="Q81" s="1619"/>
      <c r="R81" s="1620"/>
      <c r="S81" s="1620"/>
      <c r="T81" s="1621"/>
    </row>
    <row r="82" spans="1:20" ht="12.45" customHeight="1">
      <c r="A82" s="1175" t="str">
        <f t="shared" si="3"/>
        <v>10GbE</v>
      </c>
      <c r="B82" s="682" t="str">
        <f t="shared" si="3"/>
        <v>10 GbE SR</v>
      </c>
      <c r="C82" s="682" t="str">
        <f t="shared" si="3"/>
        <v>300 m</v>
      </c>
      <c r="D82" s="140" t="str">
        <f t="shared" si="3"/>
        <v>X2</v>
      </c>
      <c r="E82" s="701">
        <v>79.220215857202163</v>
      </c>
      <c r="F82" s="151">
        <v>78.103553106593196</v>
      </c>
      <c r="G82" s="151">
        <v>81.471942446043201</v>
      </c>
      <c r="H82" s="374">
        <v>77.575882914413</v>
      </c>
      <c r="I82" s="701"/>
      <c r="J82" s="151"/>
      <c r="K82" s="1179"/>
      <c r="L82" s="1023"/>
      <c r="M82" s="1059"/>
      <c r="N82" s="1189"/>
      <c r="O82" s="1189"/>
      <c r="P82" s="1190"/>
      <c r="Q82" s="1622"/>
      <c r="R82" s="1623"/>
      <c r="S82" s="1623"/>
      <c r="T82" s="1624"/>
    </row>
    <row r="83" spans="1:20" ht="12.45" customHeight="1">
      <c r="A83" s="1167" t="str">
        <f t="shared" si="3"/>
        <v>10GbE</v>
      </c>
      <c r="B83" s="678" t="str">
        <f t="shared" si="3"/>
        <v>10 GbE SR</v>
      </c>
      <c r="C83" s="678" t="str">
        <f t="shared" si="3"/>
        <v>300 m</v>
      </c>
      <c r="D83" s="139" t="str">
        <f t="shared" si="3"/>
        <v>XFP</v>
      </c>
      <c r="E83" s="702">
        <v>57.286610878661087</v>
      </c>
      <c r="F83" s="143">
        <v>58.087817280040014</v>
      </c>
      <c r="G83" s="143">
        <v>58.824289665577091</v>
      </c>
      <c r="H83" s="375">
        <v>61.069190600522191</v>
      </c>
      <c r="I83" s="702"/>
      <c r="J83" s="143"/>
      <c r="K83" s="1182"/>
      <c r="L83" s="1021"/>
      <c r="M83" s="1060"/>
      <c r="N83" s="1182"/>
      <c r="O83" s="1182"/>
      <c r="P83" s="1183"/>
      <c r="Q83" s="1618"/>
      <c r="R83" s="1270"/>
      <c r="S83" s="1270"/>
      <c r="T83" s="1273"/>
    </row>
    <row r="84" spans="1:20" ht="12.45" customHeight="1">
      <c r="A84" s="1167" t="str">
        <f t="shared" si="3"/>
        <v>10GbE</v>
      </c>
      <c r="B84" s="678" t="str">
        <f t="shared" si="3"/>
        <v>10 GbE SR</v>
      </c>
      <c r="C84" s="678" t="str">
        <f t="shared" si="3"/>
        <v>300 m</v>
      </c>
      <c r="D84" s="139" t="str">
        <f t="shared" si="3"/>
        <v xml:space="preserve">SFP+ </v>
      </c>
      <c r="E84" s="702">
        <v>17.332131838836073</v>
      </c>
      <c r="F84" s="143">
        <v>16.370712676459057</v>
      </c>
      <c r="G84" s="143">
        <v>14.065644466303539</v>
      </c>
      <c r="H84" s="375">
        <v>15.664197022593532</v>
      </c>
      <c r="I84" s="702"/>
      <c r="J84" s="143"/>
      <c r="K84" s="1182"/>
      <c r="L84" s="1021"/>
      <c r="M84" s="1060"/>
      <c r="N84" s="1182"/>
      <c r="O84" s="1182"/>
      <c r="P84" s="1183"/>
      <c r="Q84" s="1618"/>
      <c r="R84" s="1270"/>
      <c r="S84" s="1270"/>
      <c r="T84" s="1273"/>
    </row>
    <row r="85" spans="1:20" ht="12.45" customHeight="1">
      <c r="A85" s="1167" t="str">
        <f t="shared" si="3"/>
        <v>10GbE</v>
      </c>
      <c r="B85" s="680" t="str">
        <f t="shared" si="3"/>
        <v>10 GbE SR</v>
      </c>
      <c r="C85" s="680" t="str">
        <f t="shared" si="3"/>
        <v>300 m</v>
      </c>
      <c r="D85" s="310" t="str">
        <f t="shared" si="3"/>
        <v>SFP+ Sub-spec</v>
      </c>
      <c r="E85" s="702">
        <v>13.217336064859255</v>
      </c>
      <c r="F85" s="143">
        <v>13.095470466244054</v>
      </c>
      <c r="G85" s="143">
        <v>11.963384006067722</v>
      </c>
      <c r="H85" s="375">
        <v>12.10117777671868</v>
      </c>
      <c r="I85" s="702"/>
      <c r="J85" s="143"/>
      <c r="K85" s="1182"/>
      <c r="L85" s="1021"/>
      <c r="M85" s="1060"/>
      <c r="N85" s="1182"/>
      <c r="O85" s="1182"/>
      <c r="P85" s="1183"/>
      <c r="Q85" s="1618"/>
      <c r="R85" s="1270"/>
      <c r="S85" s="1270"/>
      <c r="T85" s="1273"/>
    </row>
    <row r="86" spans="1:20" ht="12.45" customHeight="1">
      <c r="A86" s="1167" t="str">
        <f t="shared" si="3"/>
        <v>10GbE</v>
      </c>
      <c r="B86" s="358" t="str">
        <f t="shared" si="3"/>
        <v>10 GbE LRM</v>
      </c>
      <c r="C86" s="358" t="str">
        <f t="shared" si="3"/>
        <v>220 m</v>
      </c>
      <c r="D86" s="310" t="str">
        <f t="shared" si="3"/>
        <v>SFP+</v>
      </c>
      <c r="E86" s="702">
        <v>69.31759044006688</v>
      </c>
      <c r="F86" s="143">
        <v>67.708616925645302</v>
      </c>
      <c r="G86" s="143">
        <v>65.767021007339935</v>
      </c>
      <c r="H86" s="375">
        <v>63.617944175803132</v>
      </c>
      <c r="I86" s="702"/>
      <c r="J86" s="143"/>
      <c r="K86" s="1182"/>
      <c r="L86" s="1021"/>
      <c r="M86" s="1060"/>
      <c r="N86" s="1182"/>
      <c r="O86" s="1182"/>
      <c r="P86" s="1183"/>
      <c r="Q86" s="1618"/>
      <c r="R86" s="1270"/>
      <c r="S86" s="1270"/>
      <c r="T86" s="1273"/>
    </row>
    <row r="87" spans="1:20" ht="12.45" customHeight="1">
      <c r="A87" s="1167" t="str">
        <f t="shared" si="3"/>
        <v>10GbE</v>
      </c>
      <c r="B87" s="678" t="str">
        <f t="shared" si="3"/>
        <v>10 GbE (LR)</v>
      </c>
      <c r="C87" s="678" t="str">
        <f t="shared" si="3"/>
        <v>10 km</v>
      </c>
      <c r="D87" s="157" t="str">
        <f t="shared" si="3"/>
        <v>X2</v>
      </c>
      <c r="E87" s="702">
        <v>133.56618887015176</v>
      </c>
      <c r="F87" s="143">
        <v>123.70661512027492</v>
      </c>
      <c r="G87" s="143">
        <v>132.528448947779</v>
      </c>
      <c r="H87" s="375">
        <v>120.97510625379491</v>
      </c>
      <c r="I87" s="702"/>
      <c r="J87" s="143"/>
      <c r="K87" s="1182"/>
      <c r="L87" s="1021"/>
      <c r="M87" s="1060"/>
      <c r="N87" s="1182"/>
      <c r="O87" s="1182"/>
      <c r="P87" s="1183"/>
      <c r="Q87" s="1618"/>
      <c r="R87" s="1270"/>
      <c r="S87" s="1270"/>
      <c r="T87" s="1273"/>
    </row>
    <row r="88" spans="1:20" ht="12.45" customHeight="1">
      <c r="A88" s="1167" t="str">
        <f t="shared" si="3"/>
        <v>10GbE</v>
      </c>
      <c r="B88" s="678" t="str">
        <f t="shared" si="3"/>
        <v>10 GbE (LR)</v>
      </c>
      <c r="C88" s="678" t="str">
        <f t="shared" si="3"/>
        <v>10 km</v>
      </c>
      <c r="D88" s="157" t="str">
        <f t="shared" si="3"/>
        <v>XFP</v>
      </c>
      <c r="E88" s="702">
        <v>49.782719135388483</v>
      </c>
      <c r="F88" s="143">
        <v>44.925265125767581</v>
      </c>
      <c r="G88" s="143">
        <v>62.379539560529622</v>
      </c>
      <c r="H88" s="375">
        <v>55.699816608921061</v>
      </c>
      <c r="I88" s="702"/>
      <c r="J88" s="143"/>
      <c r="K88" s="1182"/>
      <c r="L88" s="1021"/>
      <c r="M88" s="1060"/>
      <c r="N88" s="1182"/>
      <c r="O88" s="1182"/>
      <c r="P88" s="1183"/>
      <c r="Q88" s="1618"/>
      <c r="R88" s="1270"/>
      <c r="S88" s="1270"/>
      <c r="T88" s="1273"/>
    </row>
    <row r="89" spans="1:20" ht="12.45" customHeight="1">
      <c r="A89" s="1167" t="str">
        <f t="shared" si="3"/>
        <v>10GbE</v>
      </c>
      <c r="B89" s="678" t="str">
        <f t="shared" si="3"/>
        <v>10 GbE (LR)</v>
      </c>
      <c r="C89" s="678" t="str">
        <f t="shared" si="3"/>
        <v>10 km</v>
      </c>
      <c r="D89" s="157" t="str">
        <f t="shared" si="3"/>
        <v>SFP+</v>
      </c>
      <c r="E89" s="702">
        <v>39.603683066364361</v>
      </c>
      <c r="F89" s="143">
        <v>38.788674270044936</v>
      </c>
      <c r="G89" s="143">
        <v>30.842656863962187</v>
      </c>
      <c r="H89" s="375">
        <v>28.958757013515026</v>
      </c>
      <c r="I89" s="702"/>
      <c r="J89" s="143"/>
      <c r="K89" s="1182"/>
      <c r="L89" s="1021"/>
      <c r="M89" s="1060"/>
      <c r="N89" s="1182"/>
      <c r="O89" s="1182"/>
      <c r="P89" s="1183"/>
      <c r="Q89" s="1618"/>
      <c r="R89" s="1618"/>
      <c r="S89" s="1270"/>
      <c r="T89" s="1273"/>
    </row>
    <row r="90" spans="1:20" ht="12.45" customHeight="1">
      <c r="A90" s="1167" t="str">
        <f t="shared" si="3"/>
        <v>10GbE</v>
      </c>
      <c r="B90" s="358" t="str">
        <f t="shared" si="3"/>
        <v>10 GbE (LR)</v>
      </c>
      <c r="C90" s="358" t="str">
        <f t="shared" si="3"/>
        <v>2 km</v>
      </c>
      <c r="D90" s="310" t="str">
        <f t="shared" si="3"/>
        <v>SFP+ sub-spec</v>
      </c>
      <c r="E90" s="702">
        <v>26.866029984959003</v>
      </c>
      <c r="F90" s="143">
        <v>26.300967866629662</v>
      </c>
      <c r="G90" s="143">
        <v>26.001894864211636</v>
      </c>
      <c r="H90" s="375">
        <v>26</v>
      </c>
      <c r="I90" s="702"/>
      <c r="J90" s="143"/>
      <c r="K90" s="1182"/>
      <c r="L90" s="1021"/>
      <c r="M90" s="1060"/>
      <c r="N90" s="1182"/>
      <c r="O90" s="1182"/>
      <c r="P90" s="1183"/>
      <c r="Q90" s="1618"/>
      <c r="R90" s="1270"/>
      <c r="S90" s="1270"/>
      <c r="T90" s="1273"/>
    </row>
    <row r="91" spans="1:20" ht="12.45" customHeight="1">
      <c r="A91" s="1167" t="str">
        <f t="shared" si="3"/>
        <v>10GbE</v>
      </c>
      <c r="B91" s="683" t="str">
        <f t="shared" si="3"/>
        <v>10 GbE (ER)</v>
      </c>
      <c r="C91" s="683" t="str">
        <f t="shared" si="3"/>
        <v>40 km</v>
      </c>
      <c r="D91" s="157" t="str">
        <f t="shared" si="3"/>
        <v>XFP &amp; other</v>
      </c>
      <c r="E91" s="702">
        <v>159.89048195351674</v>
      </c>
      <c r="F91" s="143">
        <v>159.21758884676976</v>
      </c>
      <c r="G91" s="143">
        <v>123.66606351743584</v>
      </c>
      <c r="H91" s="375">
        <v>127.50743112321241</v>
      </c>
      <c r="I91" s="702"/>
      <c r="J91" s="143"/>
      <c r="K91" s="1182"/>
      <c r="L91" s="1021"/>
      <c r="M91" s="1060"/>
      <c r="N91" s="1182"/>
      <c r="O91" s="1182"/>
      <c r="P91" s="1183"/>
      <c r="Q91" s="1618"/>
      <c r="R91" s="1270"/>
      <c r="S91" s="1270"/>
      <c r="T91" s="1273"/>
    </row>
    <row r="92" spans="1:20" ht="12.45" customHeight="1">
      <c r="A92" s="1167" t="str">
        <f t="shared" si="3"/>
        <v>10GbE</v>
      </c>
      <c r="B92" s="678" t="str">
        <f t="shared" si="3"/>
        <v>10 GbE (ER)</v>
      </c>
      <c r="C92" s="678" t="str">
        <f t="shared" si="3"/>
        <v>40 km</v>
      </c>
      <c r="D92" s="812" t="str">
        <f t="shared" si="3"/>
        <v>SFP+</v>
      </c>
      <c r="E92" s="702">
        <v>187.24288262225048</v>
      </c>
      <c r="F92" s="143">
        <v>177.82089765996173</v>
      </c>
      <c r="G92" s="143">
        <v>138.51241757034748</v>
      </c>
      <c r="H92" s="375">
        <v>132.81114174679485</v>
      </c>
      <c r="I92" s="702"/>
      <c r="J92" s="143"/>
      <c r="K92" s="1182"/>
      <c r="L92" s="1021"/>
      <c r="M92" s="1060"/>
      <c r="N92" s="1182"/>
      <c r="O92" s="1182"/>
      <c r="P92" s="1183"/>
      <c r="Q92" s="1618"/>
      <c r="R92" s="1270"/>
      <c r="S92" s="1270"/>
      <c r="T92" s="1273"/>
    </row>
    <row r="93" spans="1:20" ht="12.45" customHeight="1">
      <c r="A93" s="1167" t="str">
        <f t="shared" ref="A93:D108" si="4">A24</f>
        <v>10GbE</v>
      </c>
      <c r="B93" s="683" t="str">
        <f t="shared" si="4"/>
        <v>10 GbE (ZR)</v>
      </c>
      <c r="C93" s="683" t="str">
        <f t="shared" si="4"/>
        <v>80 km</v>
      </c>
      <c r="D93" s="157" t="str">
        <f t="shared" si="4"/>
        <v>XFP &amp; other</v>
      </c>
      <c r="E93" s="1192">
        <v>296.78364820149505</v>
      </c>
      <c r="F93" s="1193">
        <v>249.91700659240817</v>
      </c>
      <c r="G93" s="1193">
        <v>270</v>
      </c>
      <c r="H93" s="1194">
        <v>270</v>
      </c>
      <c r="I93" s="1192"/>
      <c r="J93" s="1193"/>
      <c r="K93" s="1182"/>
      <c r="L93" s="1195"/>
      <c r="M93" s="1196"/>
      <c r="N93" s="1182"/>
      <c r="O93" s="1182"/>
      <c r="P93" s="1183"/>
      <c r="Q93" s="1625"/>
      <c r="R93" s="1270"/>
      <c r="S93" s="1270"/>
      <c r="T93" s="1273"/>
    </row>
    <row r="94" spans="1:20" ht="12.45" customHeight="1" thickBot="1">
      <c r="A94" s="1167" t="str">
        <f t="shared" si="4"/>
        <v>10GbE</v>
      </c>
      <c r="B94" s="678" t="str">
        <f t="shared" si="4"/>
        <v>10 GbE (ZR)</v>
      </c>
      <c r="C94" s="684" t="str">
        <f t="shared" si="4"/>
        <v>80 km</v>
      </c>
      <c r="D94" s="371" t="str">
        <f t="shared" si="4"/>
        <v>SFP+</v>
      </c>
      <c r="E94" s="1197">
        <v>341.41065502469661</v>
      </c>
      <c r="F94" s="1198">
        <v>340.12103483691999</v>
      </c>
      <c r="G94" s="1198">
        <v>269.31077326528595</v>
      </c>
      <c r="H94" s="1199">
        <v>248.44428326719898</v>
      </c>
      <c r="I94" s="1197"/>
      <c r="J94" s="1198"/>
      <c r="K94" s="1200"/>
      <c r="L94" s="1201"/>
      <c r="M94" s="1202"/>
      <c r="N94" s="1200"/>
      <c r="O94" s="1200"/>
      <c r="P94" s="1203"/>
      <c r="Q94" s="1626"/>
      <c r="R94" s="1627"/>
      <c r="S94" s="1627"/>
      <c r="T94" s="1628"/>
    </row>
    <row r="95" spans="1:20" ht="12.45" customHeight="1">
      <c r="A95" s="1175" t="str">
        <f t="shared" si="4"/>
        <v>25GbE</v>
      </c>
      <c r="B95" s="686" t="str">
        <f t="shared" si="4"/>
        <v>25GbE SR</v>
      </c>
      <c r="C95" s="358" t="str">
        <f t="shared" si="4"/>
        <v>100 m</v>
      </c>
      <c r="D95" s="705" t="str">
        <f t="shared" si="4"/>
        <v>SFP28</v>
      </c>
      <c r="E95" s="1204">
        <v>141.07313957202172</v>
      </c>
      <c r="F95" s="1205">
        <v>129.32623836490268</v>
      </c>
      <c r="G95" s="1206">
        <v>119.61117931928241</v>
      </c>
      <c r="H95" s="1207">
        <v>149.44393997885157</v>
      </c>
      <c r="I95" s="1204"/>
      <c r="J95" s="1205"/>
      <c r="K95" s="1208"/>
      <c r="L95" s="1207"/>
      <c r="M95" s="1209"/>
      <c r="N95" s="1179"/>
      <c r="O95" s="1179"/>
      <c r="P95" s="1180"/>
      <c r="Q95" s="1236"/>
      <c r="R95" s="1616"/>
      <c r="S95" s="1616"/>
      <c r="T95" s="1617"/>
    </row>
    <row r="96" spans="1:20" ht="12.45" customHeight="1">
      <c r="A96" s="1167" t="str">
        <f t="shared" si="4"/>
        <v>25GbE</v>
      </c>
      <c r="B96" s="358" t="str">
        <f t="shared" si="4"/>
        <v>25GbE LR</v>
      </c>
      <c r="C96" s="358" t="str">
        <f t="shared" si="4"/>
        <v>10 km</v>
      </c>
      <c r="D96" s="705" t="str">
        <f t="shared" si="4"/>
        <v>SFP28</v>
      </c>
      <c r="E96" s="1210">
        <v>360.32105552501372</v>
      </c>
      <c r="F96" s="1211">
        <v>359.080192165558</v>
      </c>
      <c r="G96" s="1193">
        <v>301.37027441940967</v>
      </c>
      <c r="H96" s="1195">
        <v>305.50828823015985</v>
      </c>
      <c r="I96" s="1210"/>
      <c r="J96" s="1211"/>
      <c r="K96" s="1178"/>
      <c r="L96" s="1195"/>
      <c r="M96" s="1212"/>
      <c r="N96" s="1182"/>
      <c r="O96" s="1182"/>
      <c r="P96" s="1183"/>
      <c r="Q96" s="1264"/>
      <c r="R96" s="1270"/>
      <c r="S96" s="1270"/>
      <c r="T96" s="1273"/>
    </row>
    <row r="97" spans="1:20" ht="13.05" customHeight="1" thickBot="1">
      <c r="A97" s="1019" t="str">
        <f t="shared" si="4"/>
        <v>25GbE</v>
      </c>
      <c r="B97" s="687" t="str">
        <f t="shared" si="4"/>
        <v>25 GbE ER</v>
      </c>
      <c r="C97" s="684" t="str">
        <f t="shared" si="4"/>
        <v>40 km</v>
      </c>
      <c r="D97" s="708" t="str">
        <f t="shared" si="4"/>
        <v>SFP28</v>
      </c>
      <c r="E97" s="1197"/>
      <c r="F97" s="1198"/>
      <c r="G97" s="1198"/>
      <c r="H97" s="1201"/>
      <c r="I97" s="1197"/>
      <c r="J97" s="1198"/>
      <c r="K97" s="1184"/>
      <c r="L97" s="1201"/>
      <c r="M97" s="1213"/>
      <c r="N97" s="1185"/>
      <c r="O97" s="1214"/>
      <c r="P97" s="1215"/>
      <c r="Q97" s="1629"/>
      <c r="R97" s="1620"/>
      <c r="S97" s="1620"/>
      <c r="T97" s="1621"/>
    </row>
    <row r="98" spans="1:20" ht="12.45" customHeight="1">
      <c r="A98" s="1173" t="str">
        <f t="shared" si="4"/>
        <v>40GbE</v>
      </c>
      <c r="B98" s="682" t="str">
        <f t="shared" si="4"/>
        <v>40 GbE SR</v>
      </c>
      <c r="C98" s="682" t="str">
        <f t="shared" si="4"/>
        <v>100 m</v>
      </c>
      <c r="D98" s="361" t="str">
        <f t="shared" si="4"/>
        <v>CFP</v>
      </c>
      <c r="E98" s="1216"/>
      <c r="F98" s="1206"/>
      <c r="G98" s="1206"/>
      <c r="H98" s="1217"/>
      <c r="I98" s="1216"/>
      <c r="J98" s="1206"/>
      <c r="K98" s="1189"/>
      <c r="L98" s="1207"/>
      <c r="M98" s="1218"/>
      <c r="N98" s="1189"/>
      <c r="O98" s="1219"/>
      <c r="P98" s="1220"/>
      <c r="Q98" s="1630"/>
      <c r="R98" s="1623"/>
      <c r="S98" s="1623"/>
      <c r="T98" s="1624"/>
    </row>
    <row r="99" spans="1:20" ht="12.45" customHeight="1">
      <c r="A99" s="1169" t="str">
        <f t="shared" si="4"/>
        <v>40GbE</v>
      </c>
      <c r="B99" s="358" t="str">
        <f t="shared" si="4"/>
        <v>40 GbE SR</v>
      </c>
      <c r="C99" s="358" t="str">
        <f t="shared" si="4"/>
        <v>100 m</v>
      </c>
      <c r="D99" s="362" t="str">
        <f t="shared" si="4"/>
        <v>QSFP+</v>
      </c>
      <c r="E99" s="1210">
        <v>81.952226156609868</v>
      </c>
      <c r="F99" s="1211">
        <v>81.20482063359043</v>
      </c>
      <c r="G99" s="1193">
        <v>82.0318855231112</v>
      </c>
      <c r="H99" s="1194">
        <v>74.381598687737096</v>
      </c>
      <c r="I99" s="1210"/>
      <c r="J99" s="1211"/>
      <c r="K99" s="1179"/>
      <c r="L99" s="1195"/>
      <c r="M99" s="1212"/>
      <c r="N99" s="1182"/>
      <c r="O99" s="1182"/>
      <c r="P99" s="1183"/>
      <c r="Q99" s="1264"/>
      <c r="R99" s="1270"/>
      <c r="S99" s="1270"/>
      <c r="T99" s="1273"/>
    </row>
    <row r="100" spans="1:20" ht="12.45" customHeight="1">
      <c r="A100" s="1169" t="str">
        <f t="shared" si="4"/>
        <v>40GbE</v>
      </c>
      <c r="B100" s="155" t="str">
        <f t="shared" si="4"/>
        <v>40GbE MM Duplex</v>
      </c>
      <c r="C100" s="673" t="str">
        <f t="shared" si="4"/>
        <v>100 m</v>
      </c>
      <c r="D100" s="362" t="str">
        <f t="shared" si="4"/>
        <v>QSFP+</v>
      </c>
      <c r="E100" s="1192">
        <v>112.64014929982849</v>
      </c>
      <c r="F100" s="1193">
        <v>111.87203594309011</v>
      </c>
      <c r="G100" s="1193">
        <v>149.10404245646265</v>
      </c>
      <c r="H100" s="1194">
        <v>137.43046893046892</v>
      </c>
      <c r="I100" s="1192"/>
      <c r="J100" s="1193"/>
      <c r="K100" s="1182"/>
      <c r="L100" s="1195"/>
      <c r="M100" s="1196"/>
      <c r="N100" s="1182"/>
      <c r="O100" s="1182"/>
      <c r="P100" s="1183"/>
      <c r="Q100" s="1625"/>
      <c r="R100" s="1270"/>
      <c r="S100" s="1270"/>
      <c r="T100" s="1273"/>
    </row>
    <row r="101" spans="1:20" ht="12.45" customHeight="1">
      <c r="A101" s="1169" t="str">
        <f t="shared" si="4"/>
        <v>40GbE</v>
      </c>
      <c r="B101" s="154" t="str">
        <f t="shared" si="4"/>
        <v>40 GbE eSR</v>
      </c>
      <c r="C101" s="673" t="str">
        <f t="shared" si="4"/>
        <v>300 m</v>
      </c>
      <c r="D101" s="367" t="str">
        <f t="shared" si="4"/>
        <v>QSFP+</v>
      </c>
      <c r="E101" s="1192">
        <v>90.399392558845861</v>
      </c>
      <c r="F101" s="1193">
        <v>73.783387048041092</v>
      </c>
      <c r="G101" s="1193">
        <v>76.587893406436919</v>
      </c>
      <c r="H101" s="1194">
        <v>76.151326539912858</v>
      </c>
      <c r="I101" s="1192"/>
      <c r="J101" s="1193"/>
      <c r="K101" s="1182"/>
      <c r="L101" s="1195"/>
      <c r="M101" s="1196"/>
      <c r="N101" s="1182"/>
      <c r="O101" s="1182"/>
      <c r="P101" s="1183"/>
      <c r="Q101" s="1625"/>
      <c r="R101" s="1270"/>
      <c r="S101" s="1270"/>
      <c r="T101" s="1273"/>
    </row>
    <row r="102" spans="1:20" ht="12.45" customHeight="1">
      <c r="A102" s="1169" t="str">
        <f t="shared" si="4"/>
        <v>40GbE</v>
      </c>
      <c r="B102" s="154" t="str">
        <f t="shared" si="4"/>
        <v>40 GbE PSM4</v>
      </c>
      <c r="C102" s="673" t="str">
        <f t="shared" si="4"/>
        <v>500 m</v>
      </c>
      <c r="D102" s="367" t="str">
        <f t="shared" si="4"/>
        <v>QSFP+</v>
      </c>
      <c r="E102" s="1192">
        <v>269.07275217398478</v>
      </c>
      <c r="F102" s="1193">
        <v>257.98747622561501</v>
      </c>
      <c r="G102" s="1193">
        <v>270.37037037037038</v>
      </c>
      <c r="H102" s="1194">
        <v>257.57575757575756</v>
      </c>
      <c r="I102" s="1192"/>
      <c r="J102" s="1193"/>
      <c r="K102" s="1182"/>
      <c r="L102" s="1195"/>
      <c r="M102" s="1196"/>
      <c r="N102" s="1182"/>
      <c r="O102" s="1182"/>
      <c r="P102" s="1183"/>
      <c r="Q102" s="1625"/>
      <c r="R102" s="1270"/>
      <c r="S102" s="1270"/>
      <c r="T102" s="1273"/>
    </row>
    <row r="103" spans="1:20" ht="12.45" customHeight="1">
      <c r="A103" s="1169" t="str">
        <f t="shared" si="4"/>
        <v>40GbE</v>
      </c>
      <c r="B103" s="683" t="str">
        <f t="shared" si="4"/>
        <v>40 GbE FR</v>
      </c>
      <c r="C103" s="675" t="str">
        <f t="shared" si="4"/>
        <v>2 km</v>
      </c>
      <c r="D103" s="157" t="str">
        <f t="shared" si="4"/>
        <v>CFP</v>
      </c>
      <c r="E103" s="1210">
        <v>4868.2015561586586</v>
      </c>
      <c r="F103" s="1211">
        <v>5500</v>
      </c>
      <c r="G103" s="1193">
        <v>5500</v>
      </c>
      <c r="H103" s="1194">
        <v>5500</v>
      </c>
      <c r="I103" s="1210"/>
      <c r="J103" s="1211"/>
      <c r="K103" s="1182"/>
      <c r="L103" s="1195"/>
      <c r="M103" s="1212"/>
      <c r="N103" s="1182"/>
      <c r="O103" s="1182"/>
      <c r="P103" s="1183"/>
      <c r="Q103" s="1264"/>
      <c r="R103" s="1270"/>
      <c r="S103" s="1270"/>
      <c r="T103" s="1273"/>
    </row>
    <row r="104" spans="1:20" ht="12.45" customHeight="1">
      <c r="A104" s="1169" t="str">
        <f t="shared" si="4"/>
        <v>40GbE</v>
      </c>
      <c r="B104" s="177" t="str">
        <f t="shared" si="4"/>
        <v>40 GbE FR</v>
      </c>
      <c r="C104" s="721" t="str">
        <f t="shared" si="4"/>
        <v>2 km</v>
      </c>
      <c r="D104" s="157" t="str">
        <f t="shared" si="4"/>
        <v>QSFP+</v>
      </c>
      <c r="E104" s="1192"/>
      <c r="F104" s="1193"/>
      <c r="G104" s="1193"/>
      <c r="H104" s="1194"/>
      <c r="I104" s="1192"/>
      <c r="J104" s="1193"/>
      <c r="K104" s="1182"/>
      <c r="L104" s="1195"/>
      <c r="M104" s="1196"/>
      <c r="N104" s="1182"/>
      <c r="O104" s="1182"/>
      <c r="P104" s="1183"/>
      <c r="Q104" s="1625"/>
      <c r="R104" s="1270"/>
      <c r="S104" s="1270"/>
      <c r="T104" s="1273"/>
    </row>
    <row r="105" spans="1:20" ht="12.45" customHeight="1">
      <c r="A105" s="1169" t="str">
        <f t="shared" si="4"/>
        <v>40GbE</v>
      </c>
      <c r="B105" s="683" t="str">
        <f t="shared" si="4"/>
        <v>40 GbE LR4 subspec</v>
      </c>
      <c r="C105" s="675" t="str">
        <f t="shared" si="4"/>
        <v>2 km</v>
      </c>
      <c r="D105" s="360" t="str">
        <f t="shared" si="4"/>
        <v>CFP</v>
      </c>
      <c r="E105" s="1192"/>
      <c r="F105" s="1193"/>
      <c r="G105" s="1193"/>
      <c r="H105" s="1194"/>
      <c r="I105" s="1192"/>
      <c r="J105" s="1193"/>
      <c r="K105" s="1182"/>
      <c r="L105" s="1195"/>
      <c r="M105" s="1196"/>
      <c r="N105" s="1182"/>
      <c r="O105" s="1182"/>
      <c r="P105" s="1183"/>
      <c r="Q105" s="1625"/>
      <c r="R105" s="1270"/>
      <c r="S105" s="1270"/>
      <c r="T105" s="1273"/>
    </row>
    <row r="106" spans="1:20" ht="12.45" customHeight="1">
      <c r="A106" s="1169" t="str">
        <f t="shared" si="4"/>
        <v>40GbE</v>
      </c>
      <c r="B106" s="177" t="str">
        <f t="shared" si="4"/>
        <v>40 GbE LR4 subspec</v>
      </c>
      <c r="C106" s="721" t="str">
        <f t="shared" si="4"/>
        <v>2 km</v>
      </c>
      <c r="D106" s="310" t="str">
        <f t="shared" si="4"/>
        <v>QSFP+</v>
      </c>
      <c r="E106" s="1210">
        <v>360.31672591017752</v>
      </c>
      <c r="F106" s="1211">
        <v>348.44736472680194</v>
      </c>
      <c r="G106" s="1193">
        <v>333.94133544422743</v>
      </c>
      <c r="H106" s="1194">
        <v>325.10573207900353</v>
      </c>
      <c r="I106" s="1210"/>
      <c r="J106" s="1211"/>
      <c r="K106" s="1182"/>
      <c r="L106" s="1195"/>
      <c r="M106" s="1212"/>
      <c r="N106" s="1182"/>
      <c r="O106" s="1182"/>
      <c r="P106" s="1183"/>
      <c r="Q106" s="1264"/>
      <c r="R106" s="1270"/>
      <c r="S106" s="1270"/>
      <c r="T106" s="1273"/>
    </row>
    <row r="107" spans="1:20" ht="12.45" customHeight="1">
      <c r="A107" s="1169" t="str">
        <f t="shared" si="4"/>
        <v>40GbE</v>
      </c>
      <c r="B107" s="683" t="str">
        <f t="shared" si="4"/>
        <v>40 GbE LR4</v>
      </c>
      <c r="C107" s="683" t="str">
        <f t="shared" si="4"/>
        <v>10 km</v>
      </c>
      <c r="D107" s="157" t="str">
        <f t="shared" si="4"/>
        <v>CFP</v>
      </c>
      <c r="E107" s="1210">
        <v>1403.1881172824003</v>
      </c>
      <c r="F107" s="1211">
        <v>1442.1895756324172</v>
      </c>
      <c r="G107" s="1193">
        <v>1149.9374756798888</v>
      </c>
      <c r="H107" s="1194">
        <v>924.76026850068138</v>
      </c>
      <c r="I107" s="1210"/>
      <c r="J107" s="1211"/>
      <c r="K107" s="1182"/>
      <c r="L107" s="1195"/>
      <c r="M107" s="1212"/>
      <c r="N107" s="1182"/>
      <c r="O107" s="1182"/>
      <c r="P107" s="1183"/>
      <c r="Q107" s="1264"/>
      <c r="R107" s="1270"/>
      <c r="S107" s="1270"/>
      <c r="T107" s="1273"/>
    </row>
    <row r="108" spans="1:20" ht="12.45" customHeight="1">
      <c r="A108" s="1169" t="str">
        <f t="shared" si="4"/>
        <v>40GbE</v>
      </c>
      <c r="B108" s="177" t="str">
        <f t="shared" si="4"/>
        <v>40 GbE LR4</v>
      </c>
      <c r="C108" s="358" t="str">
        <f t="shared" si="4"/>
        <v>10 km</v>
      </c>
      <c r="D108" s="157" t="str">
        <f t="shared" si="4"/>
        <v>QSFP</v>
      </c>
      <c r="E108" s="1210">
        <v>421.69664832712226</v>
      </c>
      <c r="F108" s="1211">
        <v>403.96532667915091</v>
      </c>
      <c r="G108" s="1193">
        <v>416.90428938049507</v>
      </c>
      <c r="H108" s="1194">
        <v>369.88342938578609</v>
      </c>
      <c r="I108" s="1210"/>
      <c r="J108" s="1211"/>
      <c r="K108" s="1182"/>
      <c r="L108" s="1195"/>
      <c r="M108" s="1212"/>
      <c r="N108" s="1182"/>
      <c r="O108" s="1182"/>
      <c r="P108" s="1183"/>
      <c r="Q108" s="1264"/>
      <c r="R108" s="1270"/>
      <c r="S108" s="1270"/>
      <c r="T108" s="1273"/>
    </row>
    <row r="109" spans="1:20" ht="13.05" customHeight="1" thickBot="1">
      <c r="A109" s="1170" t="str">
        <f t="shared" ref="A109:D116" si="5">A40</f>
        <v>40GbE</v>
      </c>
      <c r="B109" s="363" t="str">
        <f t="shared" si="5"/>
        <v>40 GbE ER4</v>
      </c>
      <c r="C109" s="1131" t="str">
        <f t="shared" si="5"/>
        <v>40 km</v>
      </c>
      <c r="D109" s="364" t="str">
        <f t="shared" si="5"/>
        <v>All</v>
      </c>
      <c r="E109" s="1221">
        <v>1805.1290754311904</v>
      </c>
      <c r="F109" s="1222">
        <v>1830.6513728893717</v>
      </c>
      <c r="G109" s="1198">
        <v>1323.3268171443549</v>
      </c>
      <c r="H109" s="1199">
        <v>1172.5425531914898</v>
      </c>
      <c r="I109" s="1221"/>
      <c r="J109" s="1222"/>
      <c r="K109" s="1200"/>
      <c r="L109" s="1201"/>
      <c r="M109" s="1223"/>
      <c r="N109" s="1200"/>
      <c r="O109" s="1200"/>
      <c r="P109" s="1203"/>
      <c r="Q109" s="1631"/>
      <c r="R109" s="1627"/>
      <c r="S109" s="1627"/>
      <c r="T109" s="1628"/>
    </row>
    <row r="110" spans="1:20" ht="15.6">
      <c r="A110" s="1169" t="str">
        <f t="shared" si="5"/>
        <v>50GbE</v>
      </c>
      <c r="B110" s="359" t="str">
        <f t="shared" si="5"/>
        <v xml:space="preserve">50GbE </v>
      </c>
      <c r="C110" s="359" t="str">
        <f t="shared" si="5"/>
        <v>100 m</v>
      </c>
      <c r="D110" s="706" t="str">
        <f t="shared" si="5"/>
        <v>all</v>
      </c>
      <c r="E110" s="1210"/>
      <c r="F110" s="1211"/>
      <c r="G110" s="1193"/>
      <c r="H110" s="1194"/>
      <c r="I110" s="1210"/>
      <c r="J110" s="1211"/>
      <c r="K110" s="1178"/>
      <c r="L110" s="1195"/>
      <c r="M110" s="1209"/>
      <c r="N110" s="1179"/>
      <c r="O110" s="1179"/>
      <c r="P110" s="1180"/>
      <c r="Q110" s="1236"/>
      <c r="R110" s="1616"/>
      <c r="S110" s="1616"/>
      <c r="T110" s="1617"/>
    </row>
    <row r="111" spans="1:20" ht="15.6">
      <c r="A111" s="1169" t="str">
        <f t="shared" si="5"/>
        <v>50GbE</v>
      </c>
      <c r="B111" s="231" t="str">
        <f t="shared" si="5"/>
        <v xml:space="preserve">50GbE </v>
      </c>
      <c r="C111" s="231" t="str">
        <f t="shared" si="5"/>
        <v>2 km</v>
      </c>
      <c r="D111" s="310" t="str">
        <f t="shared" si="5"/>
        <v>all</v>
      </c>
      <c r="E111" s="1210"/>
      <c r="F111" s="1211"/>
      <c r="G111" s="1193"/>
      <c r="H111" s="1194"/>
      <c r="I111" s="1210"/>
      <c r="J111" s="1211"/>
      <c r="K111" s="1178"/>
      <c r="L111" s="1195"/>
      <c r="M111" s="1212"/>
      <c r="N111" s="1182"/>
      <c r="O111" s="1182"/>
      <c r="P111" s="1183"/>
      <c r="Q111" s="1264"/>
      <c r="R111" s="1270"/>
      <c r="S111" s="1270"/>
      <c r="T111" s="1273"/>
    </row>
    <row r="112" spans="1:20" ht="16.2" thickBot="1">
      <c r="A112" s="1170" t="str">
        <f t="shared" si="5"/>
        <v>50GbE</v>
      </c>
      <c r="B112" s="1171" t="str">
        <f t="shared" si="5"/>
        <v xml:space="preserve">50GbE </v>
      </c>
      <c r="C112" s="1171" t="str">
        <f t="shared" si="5"/>
        <v>all</v>
      </c>
      <c r="D112" s="371" t="str">
        <f t="shared" si="5"/>
        <v>all</v>
      </c>
      <c r="E112" s="1221"/>
      <c r="F112" s="1222"/>
      <c r="G112" s="1198"/>
      <c r="H112" s="1199"/>
      <c r="I112" s="1221"/>
      <c r="J112" s="1222"/>
      <c r="K112" s="1184"/>
      <c r="L112" s="1201"/>
      <c r="M112" s="1224"/>
      <c r="N112" s="1185"/>
      <c r="O112" s="1185"/>
      <c r="P112" s="1186"/>
      <c r="Q112" s="1632"/>
      <c r="R112" s="1620"/>
      <c r="S112" s="1620"/>
      <c r="T112" s="1621"/>
    </row>
    <row r="113" spans="1:28" ht="12.45" customHeight="1">
      <c r="A113" s="1173" t="str">
        <f t="shared" si="5"/>
        <v>100GbE</v>
      </c>
      <c r="B113" s="678" t="str">
        <f t="shared" si="5"/>
        <v xml:space="preserve">100 GbE SR10 </v>
      </c>
      <c r="C113" s="682" t="str">
        <f t="shared" si="5"/>
        <v>100 m</v>
      </c>
      <c r="D113" s="157" t="str">
        <f t="shared" si="5"/>
        <v>CFP</v>
      </c>
      <c r="E113" s="1204">
        <v>1300</v>
      </c>
      <c r="F113" s="1205">
        <v>1300</v>
      </c>
      <c r="G113" s="1206">
        <v>1137.3418079096052</v>
      </c>
      <c r="H113" s="1217">
        <v>1293.9751485683416</v>
      </c>
      <c r="I113" s="1204"/>
      <c r="J113" s="1205"/>
      <c r="K113" s="1189"/>
      <c r="L113" s="1207"/>
      <c r="M113" s="1225"/>
      <c r="N113" s="1189"/>
      <c r="O113" s="1189"/>
      <c r="P113" s="1190"/>
      <c r="Q113" s="1225"/>
      <c r="R113" s="1623"/>
      <c r="S113" s="1623"/>
      <c r="T113" s="1624"/>
    </row>
    <row r="114" spans="1:28" ht="12.45" customHeight="1">
      <c r="A114" s="1169" t="str">
        <f t="shared" si="5"/>
        <v>100GbE</v>
      </c>
      <c r="B114" s="678" t="str">
        <f t="shared" si="5"/>
        <v>100 GbE SR4</v>
      </c>
      <c r="C114" s="679" t="str">
        <f t="shared" si="5"/>
        <v>100 m</v>
      </c>
      <c r="D114" s="157" t="str">
        <f t="shared" si="5"/>
        <v>CFP2/4</v>
      </c>
      <c r="E114" s="1192">
        <v>1100</v>
      </c>
      <c r="F114" s="1193">
        <v>1100</v>
      </c>
      <c r="G114" s="1193">
        <v>1092.2777777777801</v>
      </c>
      <c r="H114" s="1194">
        <v>1017.68527918782</v>
      </c>
      <c r="I114" s="1192"/>
      <c r="J114" s="1193"/>
      <c r="K114" s="1182"/>
      <c r="L114" s="1195"/>
      <c r="M114" s="1226"/>
      <c r="N114" s="1182"/>
      <c r="O114" s="1182"/>
      <c r="P114" s="1183"/>
      <c r="Q114" s="1625"/>
      <c r="R114" s="1270"/>
      <c r="S114" s="1270"/>
      <c r="T114" s="1273"/>
    </row>
    <row r="115" spans="1:28" ht="12.45" customHeight="1">
      <c r="A115" s="1169" t="str">
        <f t="shared" si="5"/>
        <v>100GbE</v>
      </c>
      <c r="B115" s="358" t="str">
        <f t="shared" si="5"/>
        <v>100 GbE SR4</v>
      </c>
      <c r="C115" s="680" t="str">
        <f t="shared" si="5"/>
        <v>100 m</v>
      </c>
      <c r="D115" s="310" t="str">
        <f t="shared" si="5"/>
        <v>QSFP28</v>
      </c>
      <c r="E115" s="1210">
        <v>201.47474009665703</v>
      </c>
      <c r="F115" s="1211">
        <v>182.21873667414062</v>
      </c>
      <c r="G115" s="1193">
        <v>195.20741538715535</v>
      </c>
      <c r="H115" s="1194">
        <v>163.61666185121041</v>
      </c>
      <c r="I115" s="1210"/>
      <c r="J115" s="1211"/>
      <c r="K115" s="1182"/>
      <c r="L115" s="1195"/>
      <c r="M115" s="1212"/>
      <c r="N115" s="1182"/>
      <c r="O115" s="1182"/>
      <c r="P115" s="1183"/>
      <c r="Q115" s="1264"/>
      <c r="R115" s="1270"/>
      <c r="S115" s="1270"/>
      <c r="T115" s="1273"/>
    </row>
    <row r="116" spans="1:28" ht="12.45" customHeight="1">
      <c r="A116" s="1169" t="str">
        <f t="shared" si="5"/>
        <v>100GbE</v>
      </c>
      <c r="B116" s="358" t="str">
        <f t="shared" si="5"/>
        <v>100 GbE SR2</v>
      </c>
      <c r="C116" s="680" t="str">
        <f t="shared" si="5"/>
        <v>100 m</v>
      </c>
      <c r="D116" s="310" t="str">
        <f t="shared" si="5"/>
        <v>All</v>
      </c>
      <c r="E116" s="1210"/>
      <c r="F116" s="1211"/>
      <c r="G116" s="1193"/>
      <c r="H116" s="1194"/>
      <c r="I116" s="1210"/>
      <c r="J116" s="1211"/>
      <c r="K116" s="1182"/>
      <c r="L116" s="1195"/>
      <c r="M116" s="1212"/>
      <c r="N116" s="1182"/>
      <c r="O116" s="1182"/>
      <c r="P116" s="1183"/>
      <c r="Q116" s="1264"/>
      <c r="R116" s="1270"/>
      <c r="S116" s="1270"/>
      <c r="T116" s="1273"/>
    </row>
    <row r="117" spans="1:28" ht="12.45" customHeight="1">
      <c r="A117" s="1169" t="s">
        <v>177</v>
      </c>
      <c r="B117" s="910" t="s">
        <v>365</v>
      </c>
      <c r="C117" s="909" t="s">
        <v>158</v>
      </c>
      <c r="D117" s="310" t="s">
        <v>178</v>
      </c>
      <c r="E117" s="1210"/>
      <c r="F117" s="1211"/>
      <c r="G117" s="1193"/>
      <c r="H117" s="1194"/>
      <c r="I117" s="1210"/>
      <c r="J117" s="1211"/>
      <c r="K117" s="1182"/>
      <c r="L117" s="1195"/>
      <c r="M117" s="1212"/>
      <c r="N117" s="1182"/>
      <c r="O117" s="1182"/>
      <c r="P117" s="1183"/>
      <c r="Q117" s="1264"/>
      <c r="R117" s="1270"/>
      <c r="S117" s="1270"/>
      <c r="T117" s="1273"/>
    </row>
    <row r="118" spans="1:28" ht="12.45" customHeight="1">
      <c r="A118" s="1169" t="str">
        <f>A49</f>
        <v>100GbE</v>
      </c>
      <c r="B118" s="365" t="str">
        <f>B49</f>
        <v>100 GbE PSM4</v>
      </c>
      <c r="C118" s="366" t="str">
        <f>C49</f>
        <v>500 m</v>
      </c>
      <c r="D118" s="367" t="str">
        <f>D49</f>
        <v>all</v>
      </c>
      <c r="E118" s="1192">
        <v>253.11076914806404</v>
      </c>
      <c r="F118" s="1193">
        <v>240.96573361019273</v>
      </c>
      <c r="G118" s="1193">
        <v>209.89452061118035</v>
      </c>
      <c r="H118" s="1194">
        <v>191.23902397838569</v>
      </c>
      <c r="I118" s="1192"/>
      <c r="J118" s="1193"/>
      <c r="K118" s="1182"/>
      <c r="L118" s="1195"/>
      <c r="M118" s="1196"/>
      <c r="N118" s="1182"/>
      <c r="O118" s="1182"/>
      <c r="P118" s="1183"/>
      <c r="Q118" s="1625"/>
      <c r="R118" s="1270"/>
      <c r="S118" s="1270"/>
      <c r="T118" s="1273"/>
    </row>
    <row r="119" spans="1:28" ht="12.45" customHeight="1">
      <c r="A119" s="1169" t="str">
        <f t="shared" ref="A119:D126" si="6">A50</f>
        <v>100GbE</v>
      </c>
      <c r="B119" s="908" t="s">
        <v>405</v>
      </c>
      <c r="C119" s="909" t="s">
        <v>152</v>
      </c>
      <c r="D119" s="310"/>
      <c r="E119" s="1192"/>
      <c r="F119" s="1193"/>
      <c r="G119" s="1193"/>
      <c r="H119" s="1194"/>
      <c r="I119" s="1192"/>
      <c r="J119" s="1193"/>
      <c r="K119" s="1182"/>
      <c r="L119" s="1195"/>
      <c r="M119" s="1196"/>
      <c r="N119" s="1182"/>
      <c r="O119" s="1182"/>
      <c r="P119" s="1183"/>
      <c r="Q119" s="1625"/>
      <c r="R119" s="1270"/>
      <c r="S119" s="1270"/>
      <c r="T119" s="1273"/>
    </row>
    <row r="120" spans="1:28" ht="14.55" customHeight="1">
      <c r="A120" s="1169" t="str">
        <f t="shared" si="6"/>
        <v>100GbE</v>
      </c>
      <c r="B120" s="675" t="str">
        <f t="shared" si="6"/>
        <v>100 GbE CWDM4</v>
      </c>
      <c r="C120" s="368" t="str">
        <f t="shared" si="6"/>
        <v>2 km</v>
      </c>
      <c r="D120" s="310" t="str">
        <f t="shared" si="6"/>
        <v>QSFP28</v>
      </c>
      <c r="E120" s="1227">
        <v>607.01229113899194</v>
      </c>
      <c r="F120" s="1228">
        <v>554.5178512273053</v>
      </c>
      <c r="G120" s="1193">
        <v>503.09768142185794</v>
      </c>
      <c r="H120" s="1194">
        <v>461.17229317558503</v>
      </c>
      <c r="I120" s="1227"/>
      <c r="J120" s="1228"/>
      <c r="K120" s="1182"/>
      <c r="L120" s="1195"/>
      <c r="M120" s="1229"/>
      <c r="N120" s="1182"/>
      <c r="O120" s="1182"/>
      <c r="P120" s="1183"/>
      <c r="Q120" s="1271"/>
      <c r="R120" s="1270"/>
      <c r="S120" s="1270"/>
      <c r="T120" s="1273"/>
    </row>
    <row r="121" spans="1:28" ht="15.6">
      <c r="A121" s="1169" t="str">
        <f t="shared" si="6"/>
        <v>100GbE</v>
      </c>
      <c r="B121" s="675" t="str">
        <f t="shared" si="6"/>
        <v>100GbE FR1</v>
      </c>
      <c r="C121" s="368" t="str">
        <f t="shared" si="6"/>
        <v>2km</v>
      </c>
      <c r="D121" s="310" t="str">
        <f t="shared" si="6"/>
        <v>QSFP28</v>
      </c>
      <c r="E121" s="1227"/>
      <c r="F121" s="1228"/>
      <c r="G121" s="1193"/>
      <c r="H121" s="1194"/>
      <c r="I121" s="1227"/>
      <c r="J121" s="1228"/>
      <c r="K121" s="1182"/>
      <c r="L121" s="1195"/>
      <c r="M121" s="1229"/>
      <c r="N121" s="1182"/>
      <c r="O121" s="1182"/>
      <c r="P121" s="1183"/>
      <c r="Q121" s="1271"/>
      <c r="R121" s="1270"/>
      <c r="S121" s="1270"/>
      <c r="T121" s="1273"/>
    </row>
    <row r="122" spans="1:28" ht="12.45" customHeight="1">
      <c r="A122" s="1167" t="str">
        <f t="shared" si="6"/>
        <v>100GbE</v>
      </c>
      <c r="B122" s="675" t="str">
        <f t="shared" si="6"/>
        <v>100 GbE LR4</v>
      </c>
      <c r="C122" s="683" t="str">
        <f t="shared" si="6"/>
        <v>10 km</v>
      </c>
      <c r="D122" s="360" t="str">
        <f t="shared" si="6"/>
        <v>CFP</v>
      </c>
      <c r="E122" s="1210">
        <v>3057.2898288138313</v>
      </c>
      <c r="F122" s="1211">
        <v>2756.9031041721296</v>
      </c>
      <c r="G122" s="1193">
        <v>2656.2161017702429</v>
      </c>
      <c r="H122" s="1194">
        <v>2471.0188169807125</v>
      </c>
      <c r="I122" s="1210"/>
      <c r="J122" s="1211"/>
      <c r="K122" s="1182"/>
      <c r="L122" s="1195"/>
      <c r="M122" s="1212"/>
      <c r="N122" s="1182"/>
      <c r="O122" s="1182"/>
      <c r="P122" s="1183"/>
      <c r="Q122" s="1264"/>
      <c r="R122" s="1270"/>
      <c r="S122" s="1270"/>
      <c r="T122" s="1273"/>
    </row>
    <row r="123" spans="1:28" s="38" customFormat="1" ht="12.45" customHeight="1">
      <c r="A123" s="1167" t="str">
        <f t="shared" si="6"/>
        <v>100GbE</v>
      </c>
      <c r="B123" s="882" t="str">
        <f t="shared" si="6"/>
        <v>100 GbE LR4</v>
      </c>
      <c r="C123" s="883" t="str">
        <f t="shared" si="6"/>
        <v>10 km</v>
      </c>
      <c r="D123" s="157" t="str">
        <f t="shared" si="6"/>
        <v>CFP2</v>
      </c>
      <c r="E123" s="1210">
        <v>2449.4545383411582</v>
      </c>
      <c r="F123" s="1211">
        <v>2198.5210732984292</v>
      </c>
      <c r="G123" s="1193">
        <v>2050.1262248581752</v>
      </c>
      <c r="H123" s="1194">
        <v>1675.488215287307</v>
      </c>
      <c r="I123" s="1210"/>
      <c r="J123" s="1211"/>
      <c r="K123" s="1182"/>
      <c r="L123" s="1195"/>
      <c r="M123" s="1212"/>
      <c r="N123" s="1182"/>
      <c r="O123" s="1182"/>
      <c r="P123" s="1183"/>
      <c r="Q123" s="1264"/>
      <c r="R123" s="1270"/>
      <c r="S123" s="1270"/>
      <c r="T123" s="1273"/>
      <c r="AB123" s="35"/>
    </row>
    <row r="124" spans="1:28" s="38" customFormat="1" ht="12.45" customHeight="1">
      <c r="A124" s="1167" t="str">
        <f t="shared" si="6"/>
        <v>100GbE</v>
      </c>
      <c r="B124" s="882" t="str">
        <f t="shared" si="6"/>
        <v>100 GbE LR4</v>
      </c>
      <c r="C124" s="883" t="str">
        <f t="shared" si="6"/>
        <v>10 km</v>
      </c>
      <c r="D124" s="157" t="str">
        <f t="shared" si="6"/>
        <v>CFP4</v>
      </c>
      <c r="E124" s="1210">
        <v>2659.3197567108709</v>
      </c>
      <c r="F124" s="1211">
        <v>2273.2360088379864</v>
      </c>
      <c r="G124" s="1193">
        <v>2240.7954651711534</v>
      </c>
      <c r="H124" s="1194">
        <v>2180.8626699912102</v>
      </c>
      <c r="I124" s="1210"/>
      <c r="J124" s="1211"/>
      <c r="K124" s="1182"/>
      <c r="L124" s="1195"/>
      <c r="M124" s="1212"/>
      <c r="N124" s="1182"/>
      <c r="O124" s="1182"/>
      <c r="P124" s="1183"/>
      <c r="Q124" s="1264"/>
      <c r="R124" s="1270"/>
      <c r="S124" s="1270"/>
      <c r="T124" s="1273"/>
      <c r="AB124" s="35"/>
    </row>
    <row r="125" spans="1:28" ht="12.45" customHeight="1">
      <c r="A125" s="1169" t="str">
        <f t="shared" si="6"/>
        <v>100GbE</v>
      </c>
      <c r="B125" s="676" t="str">
        <f t="shared" si="6"/>
        <v>100 GbE LR4</v>
      </c>
      <c r="C125" s="680" t="str">
        <f t="shared" si="6"/>
        <v>10 km</v>
      </c>
      <c r="D125" s="310" t="str">
        <f t="shared" si="6"/>
        <v>QSFP28</v>
      </c>
      <c r="E125" s="1227">
        <v>1391.3209327609748</v>
      </c>
      <c r="F125" s="1228">
        <v>1336.21726560467</v>
      </c>
      <c r="G125" s="1193">
        <v>1187.2554889683104</v>
      </c>
      <c r="H125" s="1194">
        <v>1085.4399799871751</v>
      </c>
      <c r="I125" s="1227"/>
      <c r="J125" s="1228"/>
      <c r="K125" s="1182"/>
      <c r="L125" s="1195"/>
      <c r="M125" s="1229"/>
      <c r="N125" s="1182"/>
      <c r="O125" s="1182"/>
      <c r="P125" s="1183"/>
      <c r="Q125" s="1271"/>
      <c r="R125" s="1270"/>
      <c r="S125" s="1270"/>
      <c r="T125" s="1273"/>
    </row>
    <row r="126" spans="1:28" ht="12.45" customHeight="1" thickBot="1">
      <c r="A126" s="1169" t="str">
        <f t="shared" si="6"/>
        <v>100GbE</v>
      </c>
      <c r="B126" s="678" t="str">
        <f>B57</f>
        <v>100 GbE 4WDM10</v>
      </c>
      <c r="C126" s="679" t="str">
        <f>C57</f>
        <v>10 km</v>
      </c>
      <c r="D126" s="157" t="s">
        <v>178</v>
      </c>
      <c r="E126" s="1230"/>
      <c r="F126" s="1231"/>
      <c r="G126" s="1193"/>
      <c r="H126" s="1232"/>
      <c r="I126" s="1230"/>
      <c r="J126" s="1231"/>
      <c r="K126" s="1182"/>
      <c r="L126" s="1233"/>
      <c r="M126" s="855"/>
      <c r="N126" s="856"/>
      <c r="O126" s="855"/>
      <c r="P126" s="856"/>
      <c r="Q126" s="1271"/>
      <c r="R126" s="1270"/>
      <c r="S126" s="1270"/>
      <c r="T126" s="1633"/>
    </row>
    <row r="127" spans="1:28" ht="12.45" customHeight="1">
      <c r="A127" s="1167" t="s">
        <v>177</v>
      </c>
      <c r="B127" s="358" t="str">
        <f t="shared" ref="B127:D133" si="7">B58</f>
        <v>100 GbE 4WDM20</v>
      </c>
      <c r="C127" s="680" t="s">
        <v>366</v>
      </c>
      <c r="D127" s="157" t="s">
        <v>178</v>
      </c>
      <c r="E127" s="1230"/>
      <c r="F127" s="1231"/>
      <c r="G127" s="1193"/>
      <c r="H127" s="1232"/>
      <c r="I127" s="1230"/>
      <c r="J127" s="1231"/>
      <c r="K127" s="1182"/>
      <c r="L127" s="1233"/>
      <c r="M127" s="1229"/>
      <c r="N127" s="1182"/>
      <c r="O127" s="1182"/>
      <c r="P127" s="1183"/>
      <c r="Q127" s="1271"/>
      <c r="R127" s="1270"/>
      <c r="S127" s="1270"/>
      <c r="T127" s="1273"/>
    </row>
    <row r="128" spans="1:28" ht="13.05" customHeight="1" thickBot="1">
      <c r="A128" s="1169" t="str">
        <f t="shared" ref="A128:D135" si="8">A59</f>
        <v>100GbE</v>
      </c>
      <c r="B128" s="587" t="str">
        <f t="shared" si="7"/>
        <v>100 GbE ER4 - Lite</v>
      </c>
      <c r="C128" s="1174" t="str">
        <f t="shared" si="7"/>
        <v>40 km</v>
      </c>
      <c r="D128" s="364" t="str">
        <f t="shared" si="7"/>
        <v>All</v>
      </c>
      <c r="E128" s="1234"/>
      <c r="F128" s="1235"/>
      <c r="G128" s="1193">
        <v>3717.5141242937852</v>
      </c>
      <c r="H128" s="1232">
        <v>3364.6616541353383</v>
      </c>
      <c r="I128" s="1234"/>
      <c r="J128" s="1235"/>
      <c r="K128" s="1182"/>
      <c r="L128" s="1233"/>
      <c r="M128" s="1196"/>
      <c r="N128" s="1182"/>
      <c r="O128" s="1182"/>
      <c r="P128" s="1183"/>
      <c r="Q128" s="1625"/>
      <c r="R128" s="1270"/>
      <c r="S128" s="1270"/>
      <c r="T128" s="1273"/>
    </row>
    <row r="129" spans="1:20" ht="13.05" customHeight="1" thickBot="1">
      <c r="A129" s="1170" t="str">
        <f t="shared" si="8"/>
        <v>100GbE</v>
      </c>
      <c r="B129" s="369" t="str">
        <f t="shared" si="7"/>
        <v>100 GbE ER4</v>
      </c>
      <c r="C129" s="1131" t="str">
        <f t="shared" si="7"/>
        <v>40 km</v>
      </c>
      <c r="D129" s="363" t="str">
        <f t="shared" si="7"/>
        <v>All</v>
      </c>
      <c r="E129" s="1221">
        <v>7448.5769500888055</v>
      </c>
      <c r="F129" s="1222">
        <v>7343.3365020326219</v>
      </c>
      <c r="G129" s="1198">
        <v>5914.6306653060537</v>
      </c>
      <c r="H129" s="1199">
        <v>5676.4566945630295</v>
      </c>
      <c r="I129" s="1221"/>
      <c r="J129" s="1222"/>
      <c r="K129" s="1200"/>
      <c r="L129" s="1201"/>
      <c r="M129" s="1223"/>
      <c r="N129" s="1200"/>
      <c r="O129" s="1200"/>
      <c r="P129" s="1203"/>
      <c r="Q129" s="1631"/>
      <c r="R129" s="1627"/>
      <c r="S129" s="1627"/>
      <c r="T129" s="1628"/>
    </row>
    <row r="130" spans="1:20" ht="12.45" customHeight="1">
      <c r="A130" s="1175" t="str">
        <f t="shared" si="8"/>
        <v>200GbE</v>
      </c>
      <c r="B130" s="682" t="str">
        <f t="shared" si="7"/>
        <v>200GbE</v>
      </c>
      <c r="C130" s="686" t="str">
        <f t="shared" si="7"/>
        <v>100 m</v>
      </c>
      <c r="D130" s="707" t="str">
        <f t="shared" si="7"/>
        <v>all</v>
      </c>
      <c r="E130" s="1210"/>
      <c r="F130" s="1211"/>
      <c r="G130" s="1193"/>
      <c r="H130" s="1194"/>
      <c r="I130" s="1210"/>
      <c r="J130" s="1211"/>
      <c r="K130" s="1181"/>
      <c r="L130" s="1195"/>
      <c r="M130" s="1236"/>
      <c r="N130" s="1237"/>
      <c r="O130" s="1237"/>
      <c r="P130" s="1191"/>
      <c r="Q130" s="1236"/>
      <c r="R130" s="1616"/>
      <c r="S130" s="1616"/>
      <c r="T130" s="1617"/>
    </row>
    <row r="131" spans="1:20" ht="12.45" customHeight="1">
      <c r="A131" s="1167" t="str">
        <f t="shared" si="8"/>
        <v>200GbE</v>
      </c>
      <c r="B131" s="678" t="str">
        <f t="shared" si="7"/>
        <v>200GbE</v>
      </c>
      <c r="C131" s="358" t="str">
        <f t="shared" si="7"/>
        <v>2 km</v>
      </c>
      <c r="D131" s="705" t="str">
        <f t="shared" si="7"/>
        <v>all</v>
      </c>
      <c r="E131" s="1210"/>
      <c r="F131" s="1211"/>
      <c r="G131" s="1193"/>
      <c r="H131" s="1194"/>
      <c r="I131" s="1210"/>
      <c r="J131" s="1211"/>
      <c r="K131" s="1181"/>
      <c r="L131" s="1195"/>
      <c r="M131" s="1212"/>
      <c r="N131" s="1182"/>
      <c r="O131" s="1182"/>
      <c r="P131" s="1183"/>
      <c r="Q131" s="1264"/>
      <c r="R131" s="1270"/>
      <c r="S131" s="1270"/>
      <c r="T131" s="1273"/>
    </row>
    <row r="132" spans="1:20" ht="13.05" customHeight="1" thickBot="1">
      <c r="A132" s="1019" t="str">
        <f t="shared" si="8"/>
        <v>2x200GbE</v>
      </c>
      <c r="B132" s="684" t="str">
        <f t="shared" si="7"/>
        <v>2x200GbE</v>
      </c>
      <c r="C132" s="684" t="str">
        <f t="shared" si="7"/>
        <v>2 km</v>
      </c>
      <c r="D132" s="708" t="str">
        <f t="shared" si="7"/>
        <v>OSFP</v>
      </c>
      <c r="E132" s="1197"/>
      <c r="F132" s="1198"/>
      <c r="G132" s="1198"/>
      <c r="H132" s="1199"/>
      <c r="I132" s="1197"/>
      <c r="J132" s="1198"/>
      <c r="K132" s="1187"/>
      <c r="L132" s="1201"/>
      <c r="M132" s="1238"/>
      <c r="N132" s="1185"/>
      <c r="O132" s="1185"/>
      <c r="P132" s="1186"/>
      <c r="Q132" s="1629"/>
      <c r="R132" s="1620"/>
      <c r="S132" s="1620"/>
      <c r="T132" s="1621"/>
    </row>
    <row r="133" spans="1:20" ht="12.45" customHeight="1">
      <c r="A133" s="1175" t="str">
        <f t="shared" si="8"/>
        <v>400GbE</v>
      </c>
      <c r="B133" s="682" t="str">
        <f t="shared" si="7"/>
        <v>400GbE SR8</v>
      </c>
      <c r="C133" s="358" t="str">
        <f t="shared" si="7"/>
        <v>100 m</v>
      </c>
      <c r="D133" s="705" t="str">
        <f t="shared" si="7"/>
        <v>all</v>
      </c>
      <c r="E133" s="1210"/>
      <c r="F133" s="1211"/>
      <c r="G133" s="1193"/>
      <c r="H133" s="1194"/>
      <c r="I133" s="1210"/>
      <c r="J133" s="1211"/>
      <c r="K133" s="1239"/>
      <c r="L133" s="1195"/>
      <c r="M133" s="1240"/>
      <c r="N133" s="1189"/>
      <c r="O133" s="1189"/>
      <c r="P133" s="1190"/>
      <c r="Q133" s="1225"/>
      <c r="R133" s="1623"/>
      <c r="S133" s="1623"/>
      <c r="T133" s="1624"/>
    </row>
    <row r="134" spans="1:20" ht="12.45" customHeight="1">
      <c r="A134" s="1167" t="str">
        <f t="shared" si="8"/>
        <v>400GbE</v>
      </c>
      <c r="B134" s="678" t="str">
        <f t="shared" si="8"/>
        <v>400GbE SR4.2</v>
      </c>
      <c r="C134" s="358" t="str">
        <f t="shared" si="8"/>
        <v>100 m</v>
      </c>
      <c r="D134" s="705" t="str">
        <f t="shared" si="8"/>
        <v>all</v>
      </c>
      <c r="E134" s="1210"/>
      <c r="F134" s="1211"/>
      <c r="G134" s="1193"/>
      <c r="H134" s="1194"/>
      <c r="I134" s="1210"/>
      <c r="J134" s="1211"/>
      <c r="K134" s="1239"/>
      <c r="L134" s="1195"/>
      <c r="M134" s="1209"/>
      <c r="N134" s="1179"/>
      <c r="O134" s="1179"/>
      <c r="P134" s="1180"/>
      <c r="Q134" s="1236"/>
      <c r="R134" s="1616"/>
      <c r="S134" s="1616"/>
      <c r="T134" s="1617"/>
    </row>
    <row r="135" spans="1:20" ht="12.45" customHeight="1">
      <c r="A135" s="1167" t="str">
        <f t="shared" si="8"/>
        <v>400GbE</v>
      </c>
      <c r="B135" s="678" t="str">
        <f t="shared" si="8"/>
        <v>400GbE DR4</v>
      </c>
      <c r="C135" s="358" t="str">
        <f t="shared" si="8"/>
        <v>0.5, 2 km</v>
      </c>
      <c r="D135" s="705" t="str">
        <f t="shared" si="8"/>
        <v>all</v>
      </c>
      <c r="E135" s="1210"/>
      <c r="F135" s="1211"/>
      <c r="G135" s="1193"/>
      <c r="H135" s="1194"/>
      <c r="I135" s="1210"/>
      <c r="J135" s="1211"/>
      <c r="K135" s="1239"/>
      <c r="L135" s="1195"/>
      <c r="M135" s="1212"/>
      <c r="N135" s="1182"/>
      <c r="O135" s="1182"/>
      <c r="P135" s="1183"/>
      <c r="Q135" s="1264"/>
      <c r="R135" s="1270"/>
      <c r="S135" s="1270"/>
      <c r="T135" s="1273"/>
    </row>
    <row r="136" spans="1:20" ht="12.45" customHeight="1">
      <c r="A136" s="1167" t="str">
        <f>A67</f>
        <v>400GbE</v>
      </c>
      <c r="B136" s="1017" t="s">
        <v>401</v>
      </c>
      <c r="C136" s="1017" t="s">
        <v>147</v>
      </c>
      <c r="D136" s="705" t="str">
        <f>D67</f>
        <v>all</v>
      </c>
      <c r="E136" s="1241"/>
      <c r="F136" s="1242"/>
      <c r="G136" s="1235"/>
      <c r="H136" s="1232"/>
      <c r="I136" s="1243"/>
      <c r="J136" s="1242"/>
      <c r="K136" s="1214"/>
      <c r="L136" s="1233"/>
      <c r="M136" s="1212"/>
      <c r="N136" s="1182"/>
      <c r="O136" s="1182"/>
      <c r="P136" s="1183"/>
      <c r="Q136" s="1264"/>
      <c r="R136" s="1270"/>
      <c r="S136" s="1270"/>
      <c r="T136" s="1273"/>
    </row>
    <row r="137" spans="1:20" ht="12.45" customHeight="1">
      <c r="A137" s="1167" t="str">
        <f>A68</f>
        <v>400GbE</v>
      </c>
      <c r="B137" s="1017" t="s">
        <v>402</v>
      </c>
      <c r="C137" s="1017" t="s">
        <v>153</v>
      </c>
      <c r="D137" s="705" t="str">
        <f>D68</f>
        <v>all</v>
      </c>
      <c r="E137" s="1241"/>
      <c r="F137" s="1242"/>
      <c r="G137" s="1235"/>
      <c r="H137" s="1232"/>
      <c r="I137" s="1243"/>
      <c r="J137" s="1242"/>
      <c r="K137" s="1214"/>
      <c r="L137" s="1233"/>
      <c r="M137" s="1212"/>
      <c r="N137" s="1182"/>
      <c r="O137" s="1182"/>
      <c r="P137" s="1183"/>
      <c r="Q137" s="1264"/>
      <c r="R137" s="1270"/>
      <c r="S137" s="1270"/>
      <c r="T137" s="1273"/>
    </row>
    <row r="138" spans="1:20" ht="12.45" customHeight="1">
      <c r="A138" s="1167" t="str">
        <f>A69</f>
        <v>400GbE</v>
      </c>
      <c r="B138" s="1017" t="s">
        <v>403</v>
      </c>
      <c r="C138" s="1016" t="s">
        <v>153</v>
      </c>
      <c r="D138" s="705" t="str">
        <f>D69</f>
        <v>all</v>
      </c>
      <c r="E138" s="1241"/>
      <c r="F138" s="1242"/>
      <c r="G138" s="1235"/>
      <c r="H138" s="1232"/>
      <c r="I138" s="1243"/>
      <c r="J138" s="1242"/>
      <c r="K138" s="1214"/>
      <c r="L138" s="1233"/>
      <c r="M138" s="1212"/>
      <c r="N138" s="1182"/>
      <c r="O138" s="1182"/>
      <c r="P138" s="1183"/>
      <c r="Q138" s="1264"/>
      <c r="R138" s="1270"/>
      <c r="S138" s="1270"/>
      <c r="T138" s="1273"/>
    </row>
    <row r="139" spans="1:20" ht="13.05" customHeight="1" thickBot="1">
      <c r="A139" s="1019" t="s">
        <v>406</v>
      </c>
      <c r="B139" s="684" t="s">
        <v>340</v>
      </c>
      <c r="C139" s="684" t="s">
        <v>151</v>
      </c>
      <c r="D139" s="708" t="s">
        <v>151</v>
      </c>
      <c r="E139" s="1197"/>
      <c r="F139" s="1198"/>
      <c r="G139" s="1198"/>
      <c r="H139" s="1199"/>
      <c r="I139" s="1197"/>
      <c r="J139" s="1198"/>
      <c r="K139" s="1200"/>
      <c r="L139" s="1201"/>
      <c r="M139" s="1244"/>
      <c r="N139" s="1200"/>
      <c r="O139" s="1245"/>
      <c r="P139" s="1188"/>
      <c r="Q139" s="1626"/>
      <c r="R139" s="1627"/>
      <c r="S139" s="1627"/>
      <c r="T139" s="1628"/>
    </row>
    <row r="140" spans="1:20" ht="13.8" thickBot="1">
      <c r="A140" s="158" t="str">
        <f t="shared" ref="A140:D141" si="9">A71</f>
        <v>Ethernet</v>
      </c>
      <c r="B140" s="370" t="str">
        <f t="shared" si="9"/>
        <v>all</v>
      </c>
      <c r="C140" s="357" t="str">
        <f t="shared" si="9"/>
        <v>Miscellaneous</v>
      </c>
      <c r="D140" s="356" t="str">
        <f t="shared" si="9"/>
        <v>all</v>
      </c>
      <c r="E140" s="704">
        <v>142.65787753533431</v>
      </c>
      <c r="F140" s="355">
        <v>138.0985605907108</v>
      </c>
      <c r="G140" s="1193">
        <v>138</v>
      </c>
      <c r="H140" s="1195">
        <v>138</v>
      </c>
      <c r="I140" s="704"/>
      <c r="J140" s="355"/>
      <c r="K140" s="1246"/>
      <c r="L140" s="1195"/>
      <c r="M140" s="1063"/>
      <c r="N140" s="1247"/>
      <c r="O140" s="1247"/>
      <c r="P140" s="1248"/>
      <c r="Q140" s="1063"/>
      <c r="R140" s="1634"/>
      <c r="S140" s="1634"/>
      <c r="T140" s="1635"/>
    </row>
    <row r="141" spans="1:20" ht="13.8" thickBot="1">
      <c r="A141" s="723" t="str">
        <f t="shared" si="9"/>
        <v>Total - EXCLUDING GigE over Copper</v>
      </c>
      <c r="B141" s="161">
        <f t="shared" si="9"/>
        <v>0</v>
      </c>
      <c r="C141" s="161">
        <f t="shared" si="9"/>
        <v>0</v>
      </c>
      <c r="D141" s="722">
        <f t="shared" si="9"/>
        <v>0</v>
      </c>
      <c r="E141" s="1249">
        <f t="shared" ref="E141:H141" si="10">E210/E72</f>
        <v>82.320180163529898</v>
      </c>
      <c r="F141" s="1160">
        <f t="shared" si="10"/>
        <v>89.126537345672432</v>
      </c>
      <c r="G141" s="1160">
        <f t="shared" si="10"/>
        <v>87.228772774652882</v>
      </c>
      <c r="H141" s="1160">
        <f t="shared" si="10"/>
        <v>83.857504807737683</v>
      </c>
      <c r="I141" s="1249"/>
      <c r="J141" s="1160"/>
      <c r="K141" s="1250"/>
      <c r="L141" s="1159"/>
      <c r="M141" s="1158"/>
      <c r="N141" s="1250"/>
      <c r="O141" s="1250"/>
      <c r="P141" s="1251"/>
      <c r="Q141" s="1251"/>
      <c r="R141" s="1251"/>
      <c r="S141" s="1636"/>
      <c r="T141" s="1637"/>
    </row>
    <row r="142" spans="1:20" ht="15.6">
      <c r="A142" s="1177"/>
    </row>
    <row r="143" spans="1:20" ht="16.2" thickBot="1">
      <c r="E143" s="1164"/>
      <c r="F143" s="1164"/>
      <c r="G143" s="1164"/>
      <c r="H143" s="1164"/>
      <c r="I143" s="1164"/>
      <c r="J143" s="1164"/>
      <c r="K143" s="1164"/>
      <c r="L143" s="1164"/>
      <c r="M143" s="1164"/>
      <c r="N143" s="1164"/>
      <c r="O143" s="983"/>
      <c r="P143"/>
      <c r="Q143" s="983"/>
      <c r="R143" s="5"/>
      <c r="S143" s="983"/>
      <c r="T143" s="5"/>
    </row>
    <row r="144" spans="1:20" ht="16.2" thickBot="1">
      <c r="A144" s="734" t="str">
        <f>$A$6</f>
        <v>Ethernet  transceivers</v>
      </c>
      <c r="I144" s="697" t="s">
        <v>266</v>
      </c>
      <c r="O144" s="1098" t="str">
        <f>I144</f>
        <v>Sales, Total Market (based on vendor survey)</v>
      </c>
      <c r="Q144"/>
      <c r="R144"/>
      <c r="S144" s="1705" t="s">
        <v>445</v>
      </c>
      <c r="T144" s="1706"/>
    </row>
    <row r="145" spans="1:20" ht="13.8" thickBot="1">
      <c r="A145" s="685" t="s">
        <v>127</v>
      </c>
      <c r="B145" s="674" t="s">
        <v>146</v>
      </c>
      <c r="C145" s="674" t="s">
        <v>140</v>
      </c>
      <c r="D145" s="681" t="s">
        <v>141</v>
      </c>
      <c r="E145" s="699" t="s">
        <v>65</v>
      </c>
      <c r="F145" s="91" t="s">
        <v>66</v>
      </c>
      <c r="G145" s="91" t="s">
        <v>67</v>
      </c>
      <c r="H145" s="373" t="s">
        <v>68</v>
      </c>
      <c r="I145" s="699" t="str">
        <f>I7</f>
        <v>1Q 18</v>
      </c>
      <c r="J145" s="91" t="str">
        <f>J7</f>
        <v>2Q 18</v>
      </c>
      <c r="K145" s="91" t="str">
        <f>K7</f>
        <v>3Q 18</v>
      </c>
      <c r="L145" s="138" t="str">
        <f>L7</f>
        <v>4Q 18</v>
      </c>
      <c r="M145" s="90" t="str">
        <f>M76</f>
        <v>1Q 19</v>
      </c>
      <c r="N145" s="91" t="str">
        <f>N76</f>
        <v>2Q 19</v>
      </c>
      <c r="O145" s="1011" t="s">
        <v>75</v>
      </c>
      <c r="P145" s="99" t="s">
        <v>76</v>
      </c>
      <c r="Q145" s="665" t="s">
        <v>77</v>
      </c>
      <c r="R145" s="665" t="s">
        <v>78</v>
      </c>
      <c r="S145" s="668" t="s">
        <v>442</v>
      </c>
      <c r="T145" s="668" t="s">
        <v>443</v>
      </c>
    </row>
    <row r="146" spans="1:20" ht="13.8" thickBot="1">
      <c r="A146" s="720" t="str">
        <f t="shared" ref="A146:D161" si="11">A8</f>
        <v>GigE over copper</v>
      </c>
      <c r="B146" s="720" t="str">
        <f t="shared" si="11"/>
        <v>1000BASE-T</v>
      </c>
      <c r="C146" s="720" t="str">
        <f t="shared" si="11"/>
        <v xml:space="preserve">100m </v>
      </c>
      <c r="D146" s="720" t="str">
        <f t="shared" si="11"/>
        <v>all</v>
      </c>
      <c r="E146" s="700">
        <f t="shared" ref="E146:R161" si="12">E8*E77</f>
        <v>13624927</v>
      </c>
      <c r="F146" s="577">
        <f t="shared" si="12"/>
        <v>15078642</v>
      </c>
      <c r="G146" s="577">
        <f t="shared" si="12"/>
        <v>11714615.999999996</v>
      </c>
      <c r="H146" s="578">
        <f t="shared" si="12"/>
        <v>11262614.999999994</v>
      </c>
      <c r="I146" s="700">
        <f t="shared" si="12"/>
        <v>0</v>
      </c>
      <c r="J146" s="577">
        <f t="shared" si="12"/>
        <v>0</v>
      </c>
      <c r="K146" s="577">
        <f t="shared" si="12"/>
        <v>0</v>
      </c>
      <c r="L146" s="1020">
        <f t="shared" si="12"/>
        <v>0</v>
      </c>
      <c r="M146" s="1064">
        <f t="shared" si="12"/>
        <v>0</v>
      </c>
      <c r="N146" s="1064">
        <f t="shared" si="12"/>
        <v>0</v>
      </c>
      <c r="O146" s="1065">
        <f t="shared" si="12"/>
        <v>0</v>
      </c>
      <c r="P146" s="1066">
        <f t="shared" si="12"/>
        <v>0</v>
      </c>
      <c r="Q146" s="1425">
        <f t="shared" si="12"/>
        <v>0</v>
      </c>
      <c r="R146" s="1425">
        <f t="shared" si="12"/>
        <v>0</v>
      </c>
      <c r="S146" s="1426">
        <f t="shared" ref="S146:T146" si="13">S8*S77</f>
        <v>0</v>
      </c>
      <c r="T146" s="1427">
        <f t="shared" si="13"/>
        <v>0</v>
      </c>
    </row>
    <row r="147" spans="1:20" ht="12.45" customHeight="1">
      <c r="A147" s="1165" t="str">
        <f t="shared" si="11"/>
        <v>1 GbE</v>
      </c>
      <c r="B147" s="157" t="str">
        <f t="shared" si="11"/>
        <v>GbE  single rate</v>
      </c>
      <c r="C147" s="157" t="str">
        <f t="shared" si="11"/>
        <v>500 m</v>
      </c>
      <c r="D147" s="157" t="str">
        <f t="shared" si="11"/>
        <v>SFP</v>
      </c>
      <c r="E147" s="702">
        <f t="shared" ref="E147:F162" si="14">E78*E9</f>
        <v>10493695</v>
      </c>
      <c r="F147" s="143">
        <f t="shared" si="14"/>
        <v>10082299</v>
      </c>
      <c r="G147" s="143">
        <f t="shared" si="12"/>
        <v>8114103.0000000019</v>
      </c>
      <c r="H147" s="143">
        <f t="shared" si="12"/>
        <v>9708010.0000000019</v>
      </c>
      <c r="I147" s="702">
        <f t="shared" ref="I147:J162" si="15">I78*I9</f>
        <v>0</v>
      </c>
      <c r="J147" s="143">
        <f t="shared" si="15"/>
        <v>0</v>
      </c>
      <c r="K147" s="1253">
        <f t="shared" si="12"/>
        <v>0</v>
      </c>
      <c r="L147" s="1021">
        <f t="shared" si="12"/>
        <v>0</v>
      </c>
      <c r="M147" s="1067">
        <f t="shared" ref="M147:N162" si="16">M78*M9</f>
        <v>0</v>
      </c>
      <c r="N147" s="1254">
        <f t="shared" si="16"/>
        <v>0</v>
      </c>
      <c r="O147" s="1255">
        <f t="shared" si="12"/>
        <v>0</v>
      </c>
      <c r="P147" s="1256">
        <f t="shared" si="12"/>
        <v>0</v>
      </c>
      <c r="Q147" s="1059">
        <f t="shared" si="12"/>
        <v>0</v>
      </c>
      <c r="R147" s="1189">
        <f t="shared" si="12"/>
        <v>0</v>
      </c>
      <c r="S147" s="1428">
        <f t="shared" ref="S147:T147" si="17">S9*S78</f>
        <v>0</v>
      </c>
      <c r="T147" s="1190">
        <f t="shared" si="17"/>
        <v>0</v>
      </c>
    </row>
    <row r="148" spans="1:20" ht="12.45" customHeight="1">
      <c r="A148" s="1165" t="str">
        <f t="shared" si="11"/>
        <v>1 GbE</v>
      </c>
      <c r="B148" s="157" t="str">
        <f t="shared" si="11"/>
        <v>GbE  single rate</v>
      </c>
      <c r="C148" s="157" t="str">
        <f t="shared" si="11"/>
        <v>10 km</v>
      </c>
      <c r="D148" s="157" t="str">
        <f t="shared" si="11"/>
        <v>SFP</v>
      </c>
      <c r="E148" s="702">
        <f t="shared" si="14"/>
        <v>14925919.297352668</v>
      </c>
      <c r="F148" s="143">
        <f t="shared" si="14"/>
        <v>15044765.524767566</v>
      </c>
      <c r="G148" s="143">
        <f t="shared" si="12"/>
        <v>14851303.942734631</v>
      </c>
      <c r="H148" s="143">
        <f t="shared" si="12"/>
        <v>17555171.435379047</v>
      </c>
      <c r="I148" s="702">
        <f t="shared" si="15"/>
        <v>0</v>
      </c>
      <c r="J148" s="143">
        <f t="shared" si="15"/>
        <v>0</v>
      </c>
      <c r="K148" s="1253">
        <f t="shared" si="12"/>
        <v>0</v>
      </c>
      <c r="L148" s="1021">
        <f t="shared" si="12"/>
        <v>0</v>
      </c>
      <c r="M148" s="1068">
        <f t="shared" si="16"/>
        <v>0</v>
      </c>
      <c r="N148" s="1193">
        <f t="shared" si="16"/>
        <v>0</v>
      </c>
      <c r="O148" s="1253">
        <f t="shared" si="12"/>
        <v>0</v>
      </c>
      <c r="P148" s="1257">
        <f t="shared" si="12"/>
        <v>0</v>
      </c>
      <c r="Q148" s="1060">
        <f t="shared" si="12"/>
        <v>0</v>
      </c>
      <c r="R148" s="1182">
        <f t="shared" si="12"/>
        <v>0</v>
      </c>
      <c r="S148" s="1178">
        <f t="shared" ref="S148:T148" si="18">S10*S79</f>
        <v>0</v>
      </c>
      <c r="T148" s="1183">
        <f t="shared" si="18"/>
        <v>0</v>
      </c>
    </row>
    <row r="149" spans="1:20" ht="12.45" customHeight="1">
      <c r="A149" s="1165" t="str">
        <f t="shared" si="11"/>
        <v>1 GbE</v>
      </c>
      <c r="B149" s="157" t="str">
        <f t="shared" si="11"/>
        <v>GbE  single rate</v>
      </c>
      <c r="C149" s="157" t="str">
        <f t="shared" si="11"/>
        <v>40 km</v>
      </c>
      <c r="D149" s="157" t="str">
        <f t="shared" si="11"/>
        <v>SFP</v>
      </c>
      <c r="E149" s="702">
        <f t="shared" si="14"/>
        <v>2250918.5939962934</v>
      </c>
      <c r="F149" s="143">
        <f t="shared" si="14"/>
        <v>2476595.6915832646</v>
      </c>
      <c r="G149" s="143">
        <f t="shared" si="12"/>
        <v>1777247</v>
      </c>
      <c r="H149" s="143">
        <f t="shared" si="12"/>
        <v>1774770</v>
      </c>
      <c r="I149" s="702">
        <f t="shared" si="15"/>
        <v>0</v>
      </c>
      <c r="J149" s="143">
        <f t="shared" si="15"/>
        <v>0</v>
      </c>
      <c r="K149" s="1253">
        <f t="shared" si="12"/>
        <v>0</v>
      </c>
      <c r="L149" s="1021">
        <f t="shared" si="12"/>
        <v>0</v>
      </c>
      <c r="M149" s="1068">
        <f t="shared" si="16"/>
        <v>0</v>
      </c>
      <c r="N149" s="1193">
        <f t="shared" si="16"/>
        <v>0</v>
      </c>
      <c r="O149" s="1253">
        <f t="shared" si="12"/>
        <v>0</v>
      </c>
      <c r="P149" s="1257">
        <f t="shared" si="12"/>
        <v>0</v>
      </c>
      <c r="Q149" s="1060">
        <f t="shared" si="12"/>
        <v>0</v>
      </c>
      <c r="R149" s="1182">
        <f t="shared" si="12"/>
        <v>0</v>
      </c>
      <c r="S149" s="1178">
        <f t="shared" ref="S149:T149" si="19">S11*S80</f>
        <v>0</v>
      </c>
      <c r="T149" s="1183">
        <f t="shared" si="19"/>
        <v>0</v>
      </c>
    </row>
    <row r="150" spans="1:20" ht="12.45" customHeight="1" thickBot="1">
      <c r="A150" s="1165" t="str">
        <f t="shared" si="11"/>
        <v>1 GbE</v>
      </c>
      <c r="B150" s="157" t="str">
        <f t="shared" si="11"/>
        <v>GbE  single rate</v>
      </c>
      <c r="C150" s="157" t="str">
        <f t="shared" si="11"/>
        <v>80 km</v>
      </c>
      <c r="D150" s="157" t="str">
        <f t="shared" si="11"/>
        <v>SFP</v>
      </c>
      <c r="E150" s="703">
        <f t="shared" si="14"/>
        <v>5626870.7678876724</v>
      </c>
      <c r="F150" s="724">
        <f t="shared" si="14"/>
        <v>5825100.4241928132</v>
      </c>
      <c r="G150" s="724">
        <f t="shared" si="12"/>
        <v>4180619.6887472952</v>
      </c>
      <c r="H150" s="724">
        <f t="shared" si="12"/>
        <v>3804126.9253104571</v>
      </c>
      <c r="I150" s="703">
        <f t="shared" si="15"/>
        <v>0</v>
      </c>
      <c r="J150" s="724">
        <f t="shared" si="15"/>
        <v>0</v>
      </c>
      <c r="K150" s="1258">
        <f t="shared" si="12"/>
        <v>0</v>
      </c>
      <c r="L150" s="1022">
        <f t="shared" si="12"/>
        <v>0</v>
      </c>
      <c r="M150" s="1069">
        <f t="shared" si="16"/>
        <v>0</v>
      </c>
      <c r="N150" s="1198">
        <f t="shared" si="16"/>
        <v>0</v>
      </c>
      <c r="O150" s="1258">
        <f t="shared" si="12"/>
        <v>0</v>
      </c>
      <c r="P150" s="1259">
        <f t="shared" si="12"/>
        <v>0</v>
      </c>
      <c r="Q150" s="1429">
        <f t="shared" si="12"/>
        <v>0</v>
      </c>
      <c r="R150" s="1200">
        <f t="shared" si="12"/>
        <v>0</v>
      </c>
      <c r="S150" s="1184">
        <f t="shared" ref="S150:T150" si="20">S12*S81</f>
        <v>0</v>
      </c>
      <c r="T150" s="1203">
        <f t="shared" si="20"/>
        <v>0</v>
      </c>
    </row>
    <row r="151" spans="1:20" ht="12.45" customHeight="1">
      <c r="A151" s="1175" t="str">
        <f t="shared" si="11"/>
        <v>10GbE</v>
      </c>
      <c r="B151" s="682" t="str">
        <f t="shared" si="11"/>
        <v>10 GbE SR</v>
      </c>
      <c r="C151" s="682" t="str">
        <f t="shared" si="11"/>
        <v>300 m</v>
      </c>
      <c r="D151" s="140" t="str">
        <f t="shared" si="11"/>
        <v>X2</v>
      </c>
      <c r="E151" s="701">
        <f t="shared" si="14"/>
        <v>381683</v>
      </c>
      <c r="F151" s="151">
        <f t="shared" si="14"/>
        <v>411059</v>
      </c>
      <c r="G151" s="151">
        <f t="shared" si="12"/>
        <v>283115.00000000012</v>
      </c>
      <c r="H151" s="374">
        <f t="shared" si="12"/>
        <v>243821.00000000006</v>
      </c>
      <c r="I151" s="701">
        <f t="shared" si="15"/>
        <v>0</v>
      </c>
      <c r="J151" s="151">
        <f t="shared" si="15"/>
        <v>0</v>
      </c>
      <c r="K151" s="1206">
        <f t="shared" si="12"/>
        <v>0</v>
      </c>
      <c r="L151" s="1023">
        <f t="shared" si="12"/>
        <v>0</v>
      </c>
      <c r="M151" s="1067">
        <f t="shared" si="16"/>
        <v>0</v>
      </c>
      <c r="N151" s="1254">
        <f t="shared" si="16"/>
        <v>0</v>
      </c>
      <c r="O151" s="1255">
        <f t="shared" si="12"/>
        <v>0</v>
      </c>
      <c r="P151" s="1256">
        <f t="shared" si="12"/>
        <v>0</v>
      </c>
      <c r="Q151" s="1059">
        <f t="shared" si="12"/>
        <v>0</v>
      </c>
      <c r="R151" s="1189">
        <f t="shared" si="12"/>
        <v>0</v>
      </c>
      <c r="S151" s="1428">
        <f t="shared" ref="S151:T151" si="21">S13*S82</f>
        <v>0</v>
      </c>
      <c r="T151" s="1190">
        <f t="shared" si="21"/>
        <v>0</v>
      </c>
    </row>
    <row r="152" spans="1:20" ht="12.45" customHeight="1">
      <c r="A152" s="1167" t="str">
        <f t="shared" si="11"/>
        <v>10GbE</v>
      </c>
      <c r="B152" s="678" t="str">
        <f t="shared" si="11"/>
        <v>10 GbE SR</v>
      </c>
      <c r="C152" s="678" t="str">
        <f t="shared" si="11"/>
        <v>300 m</v>
      </c>
      <c r="D152" s="139" t="str">
        <f t="shared" si="11"/>
        <v>XFP</v>
      </c>
      <c r="E152" s="702">
        <f t="shared" si="14"/>
        <v>1177469</v>
      </c>
      <c r="F152" s="143">
        <f t="shared" si="14"/>
        <v>1393701</v>
      </c>
      <c r="G152" s="143">
        <f t="shared" si="12"/>
        <v>1169721.0000000005</v>
      </c>
      <c r="H152" s="375">
        <f t="shared" si="12"/>
        <v>1169475</v>
      </c>
      <c r="I152" s="702">
        <f t="shared" si="15"/>
        <v>0</v>
      </c>
      <c r="J152" s="143">
        <f t="shared" si="15"/>
        <v>0</v>
      </c>
      <c r="K152" s="1193">
        <f t="shared" si="12"/>
        <v>0</v>
      </c>
      <c r="L152" s="1021">
        <f t="shared" si="12"/>
        <v>0</v>
      </c>
      <c r="M152" s="1068">
        <f t="shared" si="16"/>
        <v>0</v>
      </c>
      <c r="N152" s="1193">
        <f t="shared" si="16"/>
        <v>0</v>
      </c>
      <c r="O152" s="1253">
        <f t="shared" si="12"/>
        <v>0</v>
      </c>
      <c r="P152" s="1257">
        <f t="shared" si="12"/>
        <v>0</v>
      </c>
      <c r="Q152" s="1060">
        <f t="shared" si="12"/>
        <v>0</v>
      </c>
      <c r="R152" s="1182">
        <f t="shared" si="12"/>
        <v>0</v>
      </c>
      <c r="S152" s="1178">
        <f t="shared" ref="S152:T152" si="22">S14*S83</f>
        <v>0</v>
      </c>
      <c r="T152" s="1183">
        <f t="shared" si="22"/>
        <v>0</v>
      </c>
    </row>
    <row r="153" spans="1:20" ht="12.45" customHeight="1">
      <c r="A153" s="1167" t="str">
        <f t="shared" si="11"/>
        <v>10GbE</v>
      </c>
      <c r="B153" s="678" t="str">
        <f t="shared" si="11"/>
        <v>10 GbE SR</v>
      </c>
      <c r="C153" s="678" t="str">
        <f t="shared" si="11"/>
        <v>300 m</v>
      </c>
      <c r="D153" s="139" t="str">
        <f t="shared" si="11"/>
        <v xml:space="preserve">SFP+ </v>
      </c>
      <c r="E153" s="702">
        <f t="shared" si="14"/>
        <v>39112278</v>
      </c>
      <c r="F153" s="143">
        <f t="shared" si="14"/>
        <v>35612242.640000001</v>
      </c>
      <c r="G153" s="143">
        <f t="shared" si="12"/>
        <v>29914137.499999985</v>
      </c>
      <c r="H153" s="375">
        <f t="shared" si="12"/>
        <v>27888144.774099961</v>
      </c>
      <c r="I153" s="702">
        <f t="shared" si="15"/>
        <v>0</v>
      </c>
      <c r="J153" s="143">
        <f t="shared" si="15"/>
        <v>0</v>
      </c>
      <c r="K153" s="1193">
        <f t="shared" si="12"/>
        <v>0</v>
      </c>
      <c r="L153" s="1021">
        <f t="shared" si="12"/>
        <v>0</v>
      </c>
      <c r="M153" s="1068">
        <f t="shared" si="16"/>
        <v>0</v>
      </c>
      <c r="N153" s="1193">
        <f t="shared" si="16"/>
        <v>0</v>
      </c>
      <c r="O153" s="1253">
        <f t="shared" si="12"/>
        <v>0</v>
      </c>
      <c r="P153" s="1257">
        <f t="shared" si="12"/>
        <v>0</v>
      </c>
      <c r="Q153" s="1060">
        <f t="shared" si="12"/>
        <v>0</v>
      </c>
      <c r="R153" s="1182">
        <f t="shared" si="12"/>
        <v>0</v>
      </c>
      <c r="S153" s="1178">
        <f t="shared" ref="S153:T153" si="23">S15*S84</f>
        <v>0</v>
      </c>
      <c r="T153" s="1183">
        <f t="shared" si="23"/>
        <v>0</v>
      </c>
    </row>
    <row r="154" spans="1:20" ht="12.45" customHeight="1">
      <c r="A154" s="1167" t="str">
        <f t="shared" si="11"/>
        <v>10GbE</v>
      </c>
      <c r="B154" s="680" t="str">
        <f t="shared" si="11"/>
        <v>10 GbE SR</v>
      </c>
      <c r="C154" s="680" t="str">
        <f t="shared" si="11"/>
        <v>300 m</v>
      </c>
      <c r="D154" s="310" t="str">
        <f t="shared" si="11"/>
        <v>SFP+ Sub-spec</v>
      </c>
      <c r="E154" s="702">
        <f t="shared" si="14"/>
        <v>7068062.9820359405</v>
      </c>
      <c r="F154" s="143">
        <f t="shared" si="14"/>
        <v>8882212.3712574895</v>
      </c>
      <c r="G154" s="143">
        <f t="shared" si="12"/>
        <v>8107369.999999986</v>
      </c>
      <c r="H154" s="375">
        <f t="shared" si="12"/>
        <v>8632714.0000000186</v>
      </c>
      <c r="I154" s="702">
        <f t="shared" si="15"/>
        <v>0</v>
      </c>
      <c r="J154" s="143">
        <f t="shared" si="15"/>
        <v>0</v>
      </c>
      <c r="K154" s="1193">
        <f t="shared" si="12"/>
        <v>0</v>
      </c>
      <c r="L154" s="1021">
        <f t="shared" si="12"/>
        <v>0</v>
      </c>
      <c r="M154" s="1068">
        <f t="shared" si="16"/>
        <v>0</v>
      </c>
      <c r="N154" s="1193">
        <f t="shared" si="16"/>
        <v>0</v>
      </c>
      <c r="O154" s="1253">
        <f t="shared" si="12"/>
        <v>0</v>
      </c>
      <c r="P154" s="1257">
        <f t="shared" si="12"/>
        <v>0</v>
      </c>
      <c r="Q154" s="1060">
        <f t="shared" si="12"/>
        <v>0</v>
      </c>
      <c r="R154" s="1182">
        <f t="shared" si="12"/>
        <v>0</v>
      </c>
      <c r="S154" s="1178">
        <f t="shared" ref="S154:T154" si="24">S16*S85</f>
        <v>0</v>
      </c>
      <c r="T154" s="1183">
        <f t="shared" si="24"/>
        <v>0</v>
      </c>
    </row>
    <row r="155" spans="1:20" ht="12.45" customHeight="1">
      <c r="A155" s="1167" t="str">
        <f t="shared" si="11"/>
        <v>10GbE</v>
      </c>
      <c r="B155" s="358" t="str">
        <f t="shared" si="11"/>
        <v>10 GbE LRM</v>
      </c>
      <c r="C155" s="358" t="str">
        <f t="shared" si="11"/>
        <v>220 m</v>
      </c>
      <c r="D155" s="310" t="str">
        <f t="shared" si="11"/>
        <v>SFP+</v>
      </c>
      <c r="E155" s="702">
        <f t="shared" si="14"/>
        <v>1699597.9999999998</v>
      </c>
      <c r="F155" s="143">
        <f t="shared" si="14"/>
        <v>2108988</v>
      </c>
      <c r="G155" s="143">
        <f t="shared" si="12"/>
        <v>2078764.0000000007</v>
      </c>
      <c r="H155" s="375">
        <f t="shared" si="12"/>
        <v>1328788</v>
      </c>
      <c r="I155" s="702">
        <f t="shared" si="15"/>
        <v>0</v>
      </c>
      <c r="J155" s="143">
        <f t="shared" si="15"/>
        <v>0</v>
      </c>
      <c r="K155" s="1193">
        <f t="shared" si="12"/>
        <v>0</v>
      </c>
      <c r="L155" s="1021">
        <f t="shared" si="12"/>
        <v>0</v>
      </c>
      <c r="M155" s="1068">
        <f t="shared" si="16"/>
        <v>0</v>
      </c>
      <c r="N155" s="1193">
        <f t="shared" si="16"/>
        <v>0</v>
      </c>
      <c r="O155" s="1253">
        <f t="shared" si="12"/>
        <v>0</v>
      </c>
      <c r="P155" s="1257">
        <f t="shared" si="12"/>
        <v>0</v>
      </c>
      <c r="Q155" s="1060">
        <f t="shared" si="12"/>
        <v>0</v>
      </c>
      <c r="R155" s="1182">
        <f t="shared" si="12"/>
        <v>0</v>
      </c>
      <c r="S155" s="1178">
        <f t="shared" ref="S155:T155" si="25">S17*S86</f>
        <v>0</v>
      </c>
      <c r="T155" s="1183">
        <f t="shared" si="25"/>
        <v>0</v>
      </c>
    </row>
    <row r="156" spans="1:20" ht="12.45" customHeight="1">
      <c r="A156" s="1167" t="str">
        <f t="shared" si="11"/>
        <v>10GbE</v>
      </c>
      <c r="B156" s="678" t="str">
        <f t="shared" si="11"/>
        <v>10 GbE (LR)</v>
      </c>
      <c r="C156" s="678" t="str">
        <f t="shared" si="11"/>
        <v>10 km</v>
      </c>
      <c r="D156" s="157" t="str">
        <f t="shared" si="11"/>
        <v>X2</v>
      </c>
      <c r="E156" s="702">
        <f t="shared" si="14"/>
        <v>316819</v>
      </c>
      <c r="F156" s="143">
        <f t="shared" si="14"/>
        <v>287989</v>
      </c>
      <c r="G156" s="143">
        <f t="shared" si="12"/>
        <v>170034.00000000047</v>
      </c>
      <c r="H156" s="375">
        <f t="shared" si="12"/>
        <v>199246.0000000002</v>
      </c>
      <c r="I156" s="702">
        <f t="shared" si="15"/>
        <v>0</v>
      </c>
      <c r="J156" s="143">
        <f t="shared" si="15"/>
        <v>0</v>
      </c>
      <c r="K156" s="1193">
        <f t="shared" si="12"/>
        <v>0</v>
      </c>
      <c r="L156" s="1021">
        <f t="shared" si="12"/>
        <v>0</v>
      </c>
      <c r="M156" s="1068">
        <f t="shared" si="16"/>
        <v>0</v>
      </c>
      <c r="N156" s="1193">
        <f t="shared" si="16"/>
        <v>0</v>
      </c>
      <c r="O156" s="1253">
        <f t="shared" si="12"/>
        <v>0</v>
      </c>
      <c r="P156" s="1257">
        <f t="shared" si="12"/>
        <v>0</v>
      </c>
      <c r="Q156" s="1060">
        <f t="shared" si="12"/>
        <v>0</v>
      </c>
      <c r="R156" s="1182">
        <f t="shared" si="12"/>
        <v>0</v>
      </c>
      <c r="S156" s="1178">
        <f t="shared" ref="S156:T156" si="26">S18*S87</f>
        <v>0</v>
      </c>
      <c r="T156" s="1183">
        <f t="shared" si="26"/>
        <v>0</v>
      </c>
    </row>
    <row r="157" spans="1:20" ht="12.45" customHeight="1">
      <c r="A157" s="1167" t="str">
        <f t="shared" si="11"/>
        <v>10GbE</v>
      </c>
      <c r="B157" s="678" t="str">
        <f t="shared" si="11"/>
        <v>10 GbE (LR)</v>
      </c>
      <c r="C157" s="678" t="str">
        <f t="shared" si="11"/>
        <v>10 km</v>
      </c>
      <c r="D157" s="157" t="str">
        <f t="shared" si="11"/>
        <v>XFP</v>
      </c>
      <c r="E157" s="702">
        <f t="shared" si="14"/>
        <v>1560041.0695456688</v>
      </c>
      <c r="F157" s="143">
        <f t="shared" si="14"/>
        <v>595933.64189330698</v>
      </c>
      <c r="G157" s="143">
        <f t="shared" si="12"/>
        <v>690042.46661857865</v>
      </c>
      <c r="H157" s="375">
        <f t="shared" si="12"/>
        <v>533270.04421381024</v>
      </c>
      <c r="I157" s="702">
        <f t="shared" si="15"/>
        <v>0</v>
      </c>
      <c r="J157" s="143">
        <f t="shared" si="15"/>
        <v>0</v>
      </c>
      <c r="K157" s="1193">
        <f t="shared" si="12"/>
        <v>0</v>
      </c>
      <c r="L157" s="1021">
        <f t="shared" si="12"/>
        <v>0</v>
      </c>
      <c r="M157" s="1068">
        <f t="shared" si="16"/>
        <v>0</v>
      </c>
      <c r="N157" s="1193">
        <f t="shared" si="16"/>
        <v>0</v>
      </c>
      <c r="O157" s="1253">
        <f t="shared" si="12"/>
        <v>0</v>
      </c>
      <c r="P157" s="1257">
        <f t="shared" si="12"/>
        <v>0</v>
      </c>
      <c r="Q157" s="1060">
        <f t="shared" si="12"/>
        <v>0</v>
      </c>
      <c r="R157" s="1182">
        <f t="shared" si="12"/>
        <v>0</v>
      </c>
      <c r="S157" s="1178">
        <f t="shared" ref="S157:T157" si="27">S19*S88</f>
        <v>0</v>
      </c>
      <c r="T157" s="1183">
        <f t="shared" si="27"/>
        <v>0</v>
      </c>
    </row>
    <row r="158" spans="1:20" ht="12.45" customHeight="1">
      <c r="A158" s="1167" t="str">
        <f t="shared" si="11"/>
        <v>10GbE</v>
      </c>
      <c r="B158" s="678" t="str">
        <f t="shared" si="11"/>
        <v>10 GbE (LR)</v>
      </c>
      <c r="C158" s="678" t="str">
        <f t="shared" si="11"/>
        <v>10 km</v>
      </c>
      <c r="D158" s="157" t="str">
        <f t="shared" si="11"/>
        <v>SFP+</v>
      </c>
      <c r="E158" s="702">
        <f t="shared" si="14"/>
        <v>45501225.926508941</v>
      </c>
      <c r="F158" s="143">
        <f t="shared" si="14"/>
        <v>41028060.801677443</v>
      </c>
      <c r="G158" s="143">
        <f t="shared" si="12"/>
        <v>31875546.599679418</v>
      </c>
      <c r="H158" s="375">
        <f t="shared" si="12"/>
        <v>35291081.533389315</v>
      </c>
      <c r="I158" s="702">
        <f t="shared" si="15"/>
        <v>0</v>
      </c>
      <c r="J158" s="143">
        <f t="shared" si="15"/>
        <v>0</v>
      </c>
      <c r="K158" s="1193">
        <f t="shared" si="12"/>
        <v>0</v>
      </c>
      <c r="L158" s="1021">
        <f t="shared" si="12"/>
        <v>0</v>
      </c>
      <c r="M158" s="1068">
        <f t="shared" si="16"/>
        <v>0</v>
      </c>
      <c r="N158" s="1193">
        <f t="shared" si="16"/>
        <v>0</v>
      </c>
      <c r="O158" s="1253">
        <f t="shared" si="12"/>
        <v>0</v>
      </c>
      <c r="P158" s="1257">
        <f t="shared" si="12"/>
        <v>0</v>
      </c>
      <c r="Q158" s="1060">
        <f t="shared" si="12"/>
        <v>0</v>
      </c>
      <c r="R158" s="1182">
        <f t="shared" si="12"/>
        <v>0</v>
      </c>
      <c r="S158" s="1178">
        <f t="shared" ref="S158:T158" si="28">S20*S89</f>
        <v>0</v>
      </c>
      <c r="T158" s="1183">
        <f t="shared" si="28"/>
        <v>0</v>
      </c>
    </row>
    <row r="159" spans="1:20" ht="12.45" customHeight="1">
      <c r="A159" s="1167" t="str">
        <f t="shared" si="11"/>
        <v>10GbE</v>
      </c>
      <c r="B159" s="358" t="str">
        <f t="shared" si="11"/>
        <v>10 GbE (LR)</v>
      </c>
      <c r="C159" s="358" t="str">
        <f t="shared" si="11"/>
        <v>2 km</v>
      </c>
      <c r="D159" s="310" t="str">
        <f t="shared" si="11"/>
        <v>SFP+ sub-spec</v>
      </c>
      <c r="E159" s="702">
        <f t="shared" si="14"/>
        <v>9966921</v>
      </c>
      <c r="F159" s="143">
        <f t="shared" si="14"/>
        <v>10614229</v>
      </c>
      <c r="G159" s="143">
        <f t="shared" si="12"/>
        <v>8466659</v>
      </c>
      <c r="H159" s="375">
        <f t="shared" si="12"/>
        <v>8580000</v>
      </c>
      <c r="I159" s="702">
        <f t="shared" si="15"/>
        <v>0</v>
      </c>
      <c r="J159" s="143">
        <f t="shared" si="15"/>
        <v>0</v>
      </c>
      <c r="K159" s="1193">
        <f t="shared" si="12"/>
        <v>0</v>
      </c>
      <c r="L159" s="1021">
        <f t="shared" si="12"/>
        <v>0</v>
      </c>
      <c r="M159" s="1068">
        <f t="shared" si="16"/>
        <v>0</v>
      </c>
      <c r="N159" s="1193">
        <f t="shared" si="16"/>
        <v>0</v>
      </c>
      <c r="O159" s="1253">
        <f t="shared" si="12"/>
        <v>0</v>
      </c>
      <c r="P159" s="1257">
        <f t="shared" si="12"/>
        <v>0</v>
      </c>
      <c r="Q159" s="1060">
        <f t="shared" si="12"/>
        <v>0</v>
      </c>
      <c r="R159" s="1182">
        <f t="shared" si="12"/>
        <v>0</v>
      </c>
      <c r="S159" s="1178">
        <f t="shared" ref="S159:T159" si="29">S21*S90</f>
        <v>0</v>
      </c>
      <c r="T159" s="1183">
        <f t="shared" si="29"/>
        <v>0</v>
      </c>
    </row>
    <row r="160" spans="1:20" ht="12.45" customHeight="1">
      <c r="A160" s="1167" t="str">
        <f t="shared" si="11"/>
        <v>10GbE</v>
      </c>
      <c r="B160" s="683" t="str">
        <f t="shared" si="11"/>
        <v>10 GbE (ER)</v>
      </c>
      <c r="C160" s="683" t="str">
        <f t="shared" si="11"/>
        <v>40 km</v>
      </c>
      <c r="D160" s="157" t="str">
        <f t="shared" si="11"/>
        <v>XFP &amp; other</v>
      </c>
      <c r="E160" s="702">
        <f t="shared" si="14"/>
        <v>3921953.6318378123</v>
      </c>
      <c r="F160" s="143">
        <f t="shared" si="14"/>
        <v>3031184.4564648028</v>
      </c>
      <c r="G160" s="143">
        <f t="shared" si="12"/>
        <v>3694028.9833293259</v>
      </c>
      <c r="H160" s="375">
        <f t="shared" si="12"/>
        <v>4309241.1422400866</v>
      </c>
      <c r="I160" s="702">
        <f t="shared" si="15"/>
        <v>0</v>
      </c>
      <c r="J160" s="143">
        <f t="shared" si="15"/>
        <v>0</v>
      </c>
      <c r="K160" s="1193">
        <f t="shared" si="12"/>
        <v>0</v>
      </c>
      <c r="L160" s="1021">
        <f t="shared" si="12"/>
        <v>0</v>
      </c>
      <c r="M160" s="1068">
        <f t="shared" si="16"/>
        <v>0</v>
      </c>
      <c r="N160" s="1193">
        <f t="shared" si="16"/>
        <v>0</v>
      </c>
      <c r="O160" s="1253">
        <f t="shared" si="12"/>
        <v>0</v>
      </c>
      <c r="P160" s="1257">
        <f t="shared" si="12"/>
        <v>0</v>
      </c>
      <c r="Q160" s="1060">
        <f t="shared" si="12"/>
        <v>0</v>
      </c>
      <c r="R160" s="1182">
        <f t="shared" si="12"/>
        <v>0</v>
      </c>
      <c r="S160" s="1178">
        <f t="shared" ref="S160:T160" si="30">S22*S91</f>
        <v>0</v>
      </c>
      <c r="T160" s="1183">
        <f t="shared" si="30"/>
        <v>0</v>
      </c>
    </row>
    <row r="161" spans="1:20" ht="12.45" customHeight="1">
      <c r="A161" s="1167" t="str">
        <f t="shared" si="11"/>
        <v>10GbE</v>
      </c>
      <c r="B161" s="678" t="str">
        <f t="shared" si="11"/>
        <v>10 GbE (ER)</v>
      </c>
      <c r="C161" s="678" t="str">
        <f t="shared" si="11"/>
        <v>40 km</v>
      </c>
      <c r="D161" s="812" t="str">
        <f t="shared" si="11"/>
        <v>SFP+</v>
      </c>
      <c r="E161" s="702">
        <f t="shared" si="14"/>
        <v>16903912.957371529</v>
      </c>
      <c r="F161" s="143">
        <f t="shared" si="14"/>
        <v>16961624.144193109</v>
      </c>
      <c r="G161" s="143">
        <f t="shared" si="12"/>
        <v>16582706.631522</v>
      </c>
      <c r="H161" s="375">
        <f t="shared" si="12"/>
        <v>16620915.956186134</v>
      </c>
      <c r="I161" s="702">
        <f t="shared" si="15"/>
        <v>0</v>
      </c>
      <c r="J161" s="143">
        <f t="shared" si="15"/>
        <v>0</v>
      </c>
      <c r="K161" s="1193">
        <f t="shared" si="12"/>
        <v>0</v>
      </c>
      <c r="L161" s="1021">
        <f t="shared" si="12"/>
        <v>0</v>
      </c>
      <c r="M161" s="1068">
        <f t="shared" si="16"/>
        <v>0</v>
      </c>
      <c r="N161" s="1193">
        <f t="shared" si="16"/>
        <v>0</v>
      </c>
      <c r="O161" s="1253">
        <f t="shared" si="12"/>
        <v>0</v>
      </c>
      <c r="P161" s="1257">
        <f t="shared" si="12"/>
        <v>0</v>
      </c>
      <c r="Q161" s="1060">
        <f t="shared" si="12"/>
        <v>0</v>
      </c>
      <c r="R161" s="1182">
        <f t="shared" si="12"/>
        <v>0</v>
      </c>
      <c r="S161" s="1178">
        <f t="shared" ref="S161:T161" si="31">S23*S92</f>
        <v>0</v>
      </c>
      <c r="T161" s="1183">
        <f t="shared" si="31"/>
        <v>0</v>
      </c>
    </row>
    <row r="162" spans="1:20" ht="12.45" customHeight="1">
      <c r="A162" s="1167" t="str">
        <f t="shared" ref="A162:D177" si="32">A24</f>
        <v>10GbE</v>
      </c>
      <c r="B162" s="683" t="str">
        <f t="shared" si="32"/>
        <v>10 GbE (ZR)</v>
      </c>
      <c r="C162" s="683" t="str">
        <f t="shared" si="32"/>
        <v>80 km</v>
      </c>
      <c r="D162" s="157" t="str">
        <f t="shared" si="32"/>
        <v>XFP &amp; other</v>
      </c>
      <c r="E162" s="1192">
        <f t="shared" si="14"/>
        <v>1617470.882698148</v>
      </c>
      <c r="F162" s="1193">
        <f t="shared" si="14"/>
        <v>751000.60481018655</v>
      </c>
      <c r="G162" s="1193">
        <f t="shared" ref="G162:H177" si="33">G24*G93</f>
        <v>135000</v>
      </c>
      <c r="H162" s="1194">
        <f t="shared" si="33"/>
        <v>135000</v>
      </c>
      <c r="I162" s="1192">
        <f t="shared" si="15"/>
        <v>0</v>
      </c>
      <c r="J162" s="1193">
        <f t="shared" si="15"/>
        <v>0</v>
      </c>
      <c r="K162" s="1193">
        <f t="shared" ref="K162:L177" si="34">K24*K93</f>
        <v>0</v>
      </c>
      <c r="L162" s="1195">
        <f t="shared" si="34"/>
        <v>0</v>
      </c>
      <c r="M162" s="1226">
        <f t="shared" si="16"/>
        <v>0</v>
      </c>
      <c r="N162" s="1193">
        <f t="shared" si="16"/>
        <v>0</v>
      </c>
      <c r="O162" s="1253">
        <f t="shared" ref="O162:R177" si="35">O24*O93</f>
        <v>0</v>
      </c>
      <c r="P162" s="1257">
        <f t="shared" si="35"/>
        <v>0</v>
      </c>
      <c r="Q162" s="1196">
        <f t="shared" si="35"/>
        <v>0</v>
      </c>
      <c r="R162" s="1182">
        <f t="shared" si="35"/>
        <v>0</v>
      </c>
      <c r="S162" s="1178">
        <f t="shared" ref="S162:T162" si="36">S24*S93</f>
        <v>0</v>
      </c>
      <c r="T162" s="1183">
        <f t="shared" si="36"/>
        <v>0</v>
      </c>
    </row>
    <row r="163" spans="1:20" ht="12.45" customHeight="1" thickBot="1">
      <c r="A163" s="1167" t="str">
        <f t="shared" si="32"/>
        <v>10GbE</v>
      </c>
      <c r="B163" s="678" t="str">
        <f t="shared" si="32"/>
        <v>10 GbE (ZR)</v>
      </c>
      <c r="C163" s="684" t="str">
        <f t="shared" si="32"/>
        <v>80 km</v>
      </c>
      <c r="D163" s="371" t="str">
        <f t="shared" si="32"/>
        <v>SFP+</v>
      </c>
      <c r="E163" s="1197">
        <f t="shared" ref="E163:F178" si="37">E94*E25</f>
        <v>11191782.682364579</v>
      </c>
      <c r="F163" s="1198">
        <f t="shared" si="37"/>
        <v>8416975.2491092589</v>
      </c>
      <c r="G163" s="1198">
        <f t="shared" si="33"/>
        <v>8991478.7870081011</v>
      </c>
      <c r="H163" s="1199">
        <f t="shared" si="33"/>
        <v>8732816.556842044</v>
      </c>
      <c r="I163" s="1197">
        <f t="shared" ref="I163:J178" si="38">I94*I25</f>
        <v>0</v>
      </c>
      <c r="J163" s="1198">
        <f t="shared" si="38"/>
        <v>0</v>
      </c>
      <c r="K163" s="1198">
        <f t="shared" si="34"/>
        <v>0</v>
      </c>
      <c r="L163" s="1201">
        <f t="shared" si="34"/>
        <v>0</v>
      </c>
      <c r="M163" s="1213">
        <f t="shared" ref="M163:N178" si="39">M94*M25</f>
        <v>0</v>
      </c>
      <c r="N163" s="1235">
        <f t="shared" si="39"/>
        <v>0</v>
      </c>
      <c r="O163" s="1262">
        <f t="shared" si="35"/>
        <v>0</v>
      </c>
      <c r="P163" s="1263">
        <f t="shared" si="35"/>
        <v>0</v>
      </c>
      <c r="Q163" s="1238">
        <f t="shared" si="35"/>
        <v>0</v>
      </c>
      <c r="R163" s="1185">
        <f t="shared" si="35"/>
        <v>0</v>
      </c>
      <c r="S163" s="1430">
        <f t="shared" ref="S163:T163" si="40">S25*S94</f>
        <v>0</v>
      </c>
      <c r="T163" s="1186">
        <f t="shared" si="40"/>
        <v>0</v>
      </c>
    </row>
    <row r="164" spans="1:20" ht="12.45" customHeight="1">
      <c r="A164" s="1175" t="str">
        <f t="shared" si="32"/>
        <v>25GbE</v>
      </c>
      <c r="B164" s="686" t="str">
        <f t="shared" si="32"/>
        <v>25GbE SR</v>
      </c>
      <c r="C164" s="358" t="str">
        <f t="shared" si="32"/>
        <v>100 m</v>
      </c>
      <c r="D164" s="705" t="str">
        <f t="shared" si="32"/>
        <v>SFP28</v>
      </c>
      <c r="E164" s="1204">
        <f t="shared" si="37"/>
        <v>883400</v>
      </c>
      <c r="F164" s="1205">
        <f t="shared" si="37"/>
        <v>1986838.9999999998</v>
      </c>
      <c r="G164" s="1206">
        <f t="shared" si="33"/>
        <v>1753619.4999999995</v>
      </c>
      <c r="H164" s="1207">
        <f t="shared" si="33"/>
        <v>8903720.4999999981</v>
      </c>
      <c r="I164" s="1204">
        <f t="shared" si="38"/>
        <v>0</v>
      </c>
      <c r="J164" s="1205">
        <f t="shared" si="38"/>
        <v>0</v>
      </c>
      <c r="K164" s="1260">
        <f t="shared" si="34"/>
        <v>0</v>
      </c>
      <c r="L164" s="1207">
        <f t="shared" si="34"/>
        <v>0</v>
      </c>
      <c r="M164" s="1225">
        <f t="shared" si="39"/>
        <v>0</v>
      </c>
      <c r="N164" s="1254">
        <f t="shared" si="39"/>
        <v>0</v>
      </c>
      <c r="O164" s="1255">
        <f t="shared" si="35"/>
        <v>0</v>
      </c>
      <c r="P164" s="1256">
        <f t="shared" si="35"/>
        <v>0</v>
      </c>
      <c r="Q164" s="1240">
        <f t="shared" si="35"/>
        <v>0</v>
      </c>
      <c r="R164" s="1189">
        <f t="shared" si="35"/>
        <v>0</v>
      </c>
      <c r="S164" s="1428">
        <f t="shared" ref="S164:T164" si="41">S26*S95</f>
        <v>0</v>
      </c>
      <c r="T164" s="1190">
        <f t="shared" si="41"/>
        <v>0</v>
      </c>
    </row>
    <row r="165" spans="1:20" ht="12.45" customHeight="1">
      <c r="A165" s="1167" t="str">
        <f t="shared" si="32"/>
        <v>25GbE</v>
      </c>
      <c r="B165" s="358" t="str">
        <f t="shared" si="32"/>
        <v>25GbE LR</v>
      </c>
      <c r="C165" s="358" t="str">
        <f t="shared" si="32"/>
        <v>10 km</v>
      </c>
      <c r="D165" s="705" t="str">
        <f t="shared" si="32"/>
        <v>SFP28</v>
      </c>
      <c r="E165" s="1210">
        <f t="shared" si="37"/>
        <v>1310848</v>
      </c>
      <c r="F165" s="1211">
        <f t="shared" si="37"/>
        <v>971671</v>
      </c>
      <c r="G165" s="1193">
        <f t="shared" si="33"/>
        <v>1432111.5440410348</v>
      </c>
      <c r="H165" s="1195">
        <f t="shared" si="33"/>
        <v>1944865.7628731977</v>
      </c>
      <c r="I165" s="1210">
        <f t="shared" si="38"/>
        <v>0</v>
      </c>
      <c r="J165" s="1211">
        <f t="shared" si="38"/>
        <v>0</v>
      </c>
      <c r="K165" s="1253">
        <f t="shared" si="34"/>
        <v>0</v>
      </c>
      <c r="L165" s="1195">
        <f t="shared" si="34"/>
        <v>0</v>
      </c>
      <c r="M165" s="1264">
        <f t="shared" si="39"/>
        <v>0</v>
      </c>
      <c r="N165" s="1193">
        <f t="shared" si="39"/>
        <v>0</v>
      </c>
      <c r="O165" s="1253">
        <f t="shared" si="35"/>
        <v>0</v>
      </c>
      <c r="P165" s="1257">
        <f t="shared" si="35"/>
        <v>0</v>
      </c>
      <c r="Q165" s="1212">
        <f t="shared" si="35"/>
        <v>0</v>
      </c>
      <c r="R165" s="1182">
        <f t="shared" si="35"/>
        <v>0</v>
      </c>
      <c r="S165" s="1178">
        <f t="shared" ref="S165:T165" si="42">S27*S96</f>
        <v>0</v>
      </c>
      <c r="T165" s="1183">
        <f t="shared" si="42"/>
        <v>0</v>
      </c>
    </row>
    <row r="166" spans="1:20" ht="13.05" customHeight="1" thickBot="1">
      <c r="A166" s="1019" t="str">
        <f t="shared" si="32"/>
        <v>25GbE</v>
      </c>
      <c r="B166" s="687" t="str">
        <f t="shared" si="32"/>
        <v>25 GbE ER</v>
      </c>
      <c r="C166" s="684" t="str">
        <f t="shared" si="32"/>
        <v>40 km</v>
      </c>
      <c r="D166" s="708" t="str">
        <f t="shared" si="32"/>
        <v>SFP28</v>
      </c>
      <c r="E166" s="1197">
        <f t="shared" si="37"/>
        <v>0</v>
      </c>
      <c r="F166" s="1198">
        <f t="shared" si="37"/>
        <v>0</v>
      </c>
      <c r="G166" s="1198">
        <f t="shared" si="33"/>
        <v>0</v>
      </c>
      <c r="H166" s="1201">
        <f t="shared" si="33"/>
        <v>0</v>
      </c>
      <c r="I166" s="1197">
        <f t="shared" si="38"/>
        <v>0</v>
      </c>
      <c r="J166" s="1198">
        <f t="shared" si="38"/>
        <v>0</v>
      </c>
      <c r="K166" s="1258">
        <f t="shared" si="34"/>
        <v>0</v>
      </c>
      <c r="L166" s="1201">
        <f t="shared" si="34"/>
        <v>0</v>
      </c>
      <c r="M166" s="1244">
        <f t="shared" si="39"/>
        <v>0</v>
      </c>
      <c r="N166" s="1198">
        <f t="shared" si="39"/>
        <v>0</v>
      </c>
      <c r="O166" s="1258">
        <f t="shared" si="35"/>
        <v>0</v>
      </c>
      <c r="P166" s="1259">
        <f t="shared" si="35"/>
        <v>0</v>
      </c>
      <c r="Q166" s="1202">
        <f t="shared" si="35"/>
        <v>0</v>
      </c>
      <c r="R166" s="1200">
        <f t="shared" si="35"/>
        <v>0</v>
      </c>
      <c r="S166" s="1184">
        <f t="shared" ref="S166:T166" si="43">S28*S97</f>
        <v>0</v>
      </c>
      <c r="T166" s="1203">
        <f t="shared" si="43"/>
        <v>0</v>
      </c>
    </row>
    <row r="167" spans="1:20" ht="12.45" customHeight="1">
      <c r="A167" s="1173" t="str">
        <f t="shared" si="32"/>
        <v>40GbE</v>
      </c>
      <c r="B167" s="682" t="str">
        <f t="shared" si="32"/>
        <v>40 GbE SR</v>
      </c>
      <c r="C167" s="682" t="str">
        <f t="shared" si="32"/>
        <v>100 m</v>
      </c>
      <c r="D167" s="361" t="str">
        <f t="shared" si="32"/>
        <v>CFP</v>
      </c>
      <c r="E167" s="1216">
        <f t="shared" si="37"/>
        <v>0</v>
      </c>
      <c r="F167" s="1206">
        <f t="shared" si="37"/>
        <v>0</v>
      </c>
      <c r="G167" s="1206">
        <f t="shared" si="33"/>
        <v>0</v>
      </c>
      <c r="H167" s="1217">
        <f t="shared" si="33"/>
        <v>0</v>
      </c>
      <c r="I167" s="1216">
        <f t="shared" si="38"/>
        <v>0</v>
      </c>
      <c r="J167" s="1206">
        <f t="shared" si="38"/>
        <v>0</v>
      </c>
      <c r="K167" s="1254">
        <f t="shared" si="34"/>
        <v>0</v>
      </c>
      <c r="L167" s="1207">
        <f t="shared" si="34"/>
        <v>0</v>
      </c>
      <c r="M167" s="1265">
        <f t="shared" si="39"/>
        <v>0</v>
      </c>
      <c r="N167" s="1206">
        <f t="shared" si="39"/>
        <v>0</v>
      </c>
      <c r="O167" s="1260">
        <f t="shared" si="35"/>
        <v>0</v>
      </c>
      <c r="P167" s="1261">
        <f t="shared" si="35"/>
        <v>0</v>
      </c>
      <c r="Q167" s="1431">
        <f t="shared" si="35"/>
        <v>0</v>
      </c>
      <c r="R167" s="1179">
        <f t="shared" si="35"/>
        <v>0</v>
      </c>
      <c r="S167" s="1208">
        <f t="shared" ref="S167:T167" si="44">S29*S98</f>
        <v>0</v>
      </c>
      <c r="T167" s="1180">
        <f t="shared" si="44"/>
        <v>0</v>
      </c>
    </row>
    <row r="168" spans="1:20" ht="12.45" customHeight="1">
      <c r="A168" s="1169" t="str">
        <f t="shared" si="32"/>
        <v>40GbE</v>
      </c>
      <c r="B168" s="358" t="str">
        <f t="shared" si="32"/>
        <v>40 GbE SR</v>
      </c>
      <c r="C168" s="358" t="str">
        <f t="shared" si="32"/>
        <v>100 m</v>
      </c>
      <c r="D168" s="362" t="str">
        <f t="shared" si="32"/>
        <v>QSFP+</v>
      </c>
      <c r="E168" s="1210">
        <f t="shared" si="37"/>
        <v>17924099.19161677</v>
      </c>
      <c r="F168" s="1211">
        <f t="shared" si="37"/>
        <v>14429446.98802395</v>
      </c>
      <c r="G168" s="1193">
        <f t="shared" si="33"/>
        <v>15796798.1633</v>
      </c>
      <c r="H168" s="1194">
        <f t="shared" si="33"/>
        <v>15236103.530400004</v>
      </c>
      <c r="I168" s="1210">
        <f t="shared" si="38"/>
        <v>0</v>
      </c>
      <c r="J168" s="1211">
        <f t="shared" si="38"/>
        <v>0</v>
      </c>
      <c r="K168" s="1206">
        <f t="shared" si="34"/>
        <v>0</v>
      </c>
      <c r="L168" s="1195">
        <f t="shared" si="34"/>
        <v>0</v>
      </c>
      <c r="M168" s="1264">
        <f t="shared" si="39"/>
        <v>0</v>
      </c>
      <c r="N168" s="1193">
        <f t="shared" si="39"/>
        <v>0</v>
      </c>
      <c r="O168" s="1260">
        <f t="shared" si="35"/>
        <v>0</v>
      </c>
      <c r="P168" s="1261">
        <f t="shared" si="35"/>
        <v>0</v>
      </c>
      <c r="Q168" s="1212">
        <f t="shared" si="35"/>
        <v>0</v>
      </c>
      <c r="R168" s="1182">
        <f t="shared" si="35"/>
        <v>0</v>
      </c>
      <c r="S168" s="1208">
        <f t="shared" ref="S168:T168" si="45">S30*S99</f>
        <v>0</v>
      </c>
      <c r="T168" s="1180">
        <f t="shared" si="45"/>
        <v>0</v>
      </c>
    </row>
    <row r="169" spans="1:20" ht="12.45" customHeight="1">
      <c r="A169" s="1169" t="str">
        <f t="shared" si="32"/>
        <v>40GbE</v>
      </c>
      <c r="B169" s="155" t="str">
        <f t="shared" si="32"/>
        <v>40GbE MM Duplex</v>
      </c>
      <c r="C169" s="673" t="str">
        <f t="shared" si="32"/>
        <v>100 m</v>
      </c>
      <c r="D169" s="362" t="str">
        <f t="shared" si="32"/>
        <v>QSFP+</v>
      </c>
      <c r="E169" s="1192">
        <f t="shared" si="37"/>
        <v>17141240</v>
      </c>
      <c r="F169" s="1193">
        <f t="shared" si="37"/>
        <v>21513440</v>
      </c>
      <c r="G169" s="1193">
        <f t="shared" si="33"/>
        <v>32141165.600000001</v>
      </c>
      <c r="H169" s="1194">
        <f t="shared" si="33"/>
        <v>26177205.999999996</v>
      </c>
      <c r="I169" s="1192">
        <f t="shared" si="38"/>
        <v>0</v>
      </c>
      <c r="J169" s="1193">
        <f t="shared" si="38"/>
        <v>0</v>
      </c>
      <c r="K169" s="1193">
        <f t="shared" si="34"/>
        <v>0</v>
      </c>
      <c r="L169" s="1195">
        <f t="shared" si="34"/>
        <v>0</v>
      </c>
      <c r="M169" s="1226">
        <f t="shared" si="39"/>
        <v>0</v>
      </c>
      <c r="N169" s="1193">
        <f t="shared" si="39"/>
        <v>0</v>
      </c>
      <c r="O169" s="1253">
        <f t="shared" si="35"/>
        <v>0</v>
      </c>
      <c r="P169" s="1257">
        <f t="shared" si="35"/>
        <v>0</v>
      </c>
      <c r="Q169" s="1196">
        <f t="shared" si="35"/>
        <v>0</v>
      </c>
      <c r="R169" s="1182">
        <f t="shared" si="35"/>
        <v>0</v>
      </c>
      <c r="S169" s="1178">
        <f t="shared" ref="S169:T169" si="46">S31*S100</f>
        <v>0</v>
      </c>
      <c r="T169" s="1183">
        <f t="shared" si="46"/>
        <v>0</v>
      </c>
    </row>
    <row r="170" spans="1:20" ht="12.45" customHeight="1">
      <c r="A170" s="1169" t="str">
        <f t="shared" si="32"/>
        <v>40GbE</v>
      </c>
      <c r="B170" s="154" t="str">
        <f t="shared" si="32"/>
        <v>40 GbE eSR</v>
      </c>
      <c r="C170" s="673" t="str">
        <f t="shared" si="32"/>
        <v>300 m</v>
      </c>
      <c r="D170" s="367" t="str">
        <f t="shared" si="32"/>
        <v>QSFP+</v>
      </c>
      <c r="E170" s="1192">
        <f t="shared" si="37"/>
        <v>7738640</v>
      </c>
      <c r="F170" s="1193">
        <f t="shared" si="37"/>
        <v>11721524</v>
      </c>
      <c r="G170" s="1193">
        <f t="shared" si="33"/>
        <v>8604803</v>
      </c>
      <c r="H170" s="1194">
        <f t="shared" si="33"/>
        <v>8354866.6399999997</v>
      </c>
      <c r="I170" s="1192">
        <f t="shared" si="38"/>
        <v>0</v>
      </c>
      <c r="J170" s="1193">
        <f t="shared" si="38"/>
        <v>0</v>
      </c>
      <c r="K170" s="1193">
        <f t="shared" si="34"/>
        <v>0</v>
      </c>
      <c r="L170" s="1195">
        <f t="shared" si="34"/>
        <v>0</v>
      </c>
      <c r="M170" s="1226">
        <f t="shared" si="39"/>
        <v>0</v>
      </c>
      <c r="N170" s="1193">
        <f t="shared" si="39"/>
        <v>0</v>
      </c>
      <c r="O170" s="1253">
        <f t="shared" si="35"/>
        <v>0</v>
      </c>
      <c r="P170" s="1257">
        <f t="shared" si="35"/>
        <v>0</v>
      </c>
      <c r="Q170" s="1196">
        <f t="shared" si="35"/>
        <v>0</v>
      </c>
      <c r="R170" s="1182">
        <f t="shared" si="35"/>
        <v>0</v>
      </c>
      <c r="S170" s="1178">
        <f t="shared" ref="S170:T170" si="47">S32*S101</f>
        <v>0</v>
      </c>
      <c r="T170" s="1183">
        <f t="shared" si="47"/>
        <v>0</v>
      </c>
    </row>
    <row r="171" spans="1:20" ht="12.45" customHeight="1">
      <c r="A171" s="1169" t="str">
        <f t="shared" si="32"/>
        <v>40GbE</v>
      </c>
      <c r="B171" s="154" t="str">
        <f t="shared" si="32"/>
        <v>40 GbE PSM4</v>
      </c>
      <c r="C171" s="673" t="str">
        <f t="shared" si="32"/>
        <v>500 m</v>
      </c>
      <c r="D171" s="367" t="str">
        <f t="shared" si="32"/>
        <v>QSFP+</v>
      </c>
      <c r="E171" s="1192">
        <f t="shared" si="37"/>
        <v>32613232</v>
      </c>
      <c r="F171" s="1193">
        <f t="shared" si="37"/>
        <v>49645562</v>
      </c>
      <c r="G171" s="1193">
        <f t="shared" si="33"/>
        <v>36500000</v>
      </c>
      <c r="H171" s="1194">
        <f t="shared" si="33"/>
        <v>42500000</v>
      </c>
      <c r="I171" s="1192">
        <f t="shared" si="38"/>
        <v>0</v>
      </c>
      <c r="J171" s="1193">
        <f t="shared" si="38"/>
        <v>0</v>
      </c>
      <c r="K171" s="1193">
        <f t="shared" si="34"/>
        <v>0</v>
      </c>
      <c r="L171" s="1195">
        <f t="shared" si="34"/>
        <v>0</v>
      </c>
      <c r="M171" s="1226">
        <f t="shared" si="39"/>
        <v>0</v>
      </c>
      <c r="N171" s="1193">
        <f t="shared" si="39"/>
        <v>0</v>
      </c>
      <c r="O171" s="1253">
        <f t="shared" si="35"/>
        <v>0</v>
      </c>
      <c r="P171" s="1257">
        <f t="shared" si="35"/>
        <v>0</v>
      </c>
      <c r="Q171" s="1196">
        <f t="shared" si="35"/>
        <v>0</v>
      </c>
      <c r="R171" s="1182">
        <f t="shared" si="35"/>
        <v>0</v>
      </c>
      <c r="S171" s="1178">
        <f t="shared" ref="S171:T171" si="48">S33*S102</f>
        <v>0</v>
      </c>
      <c r="T171" s="1183">
        <f t="shared" si="48"/>
        <v>0</v>
      </c>
    </row>
    <row r="172" spans="1:20" ht="12.45" customHeight="1">
      <c r="A172" s="1169" t="str">
        <f t="shared" si="32"/>
        <v>40GbE</v>
      </c>
      <c r="B172" s="683" t="str">
        <f t="shared" si="32"/>
        <v>40 GbE FR</v>
      </c>
      <c r="C172" s="675" t="str">
        <f t="shared" si="32"/>
        <v>2 km</v>
      </c>
      <c r="D172" s="157" t="str">
        <f t="shared" si="32"/>
        <v>CFP</v>
      </c>
      <c r="E172" s="1210">
        <f t="shared" si="37"/>
        <v>769175.84587306809</v>
      </c>
      <c r="F172" s="1211">
        <f t="shared" si="37"/>
        <v>297000</v>
      </c>
      <c r="G172" s="1193">
        <f t="shared" si="33"/>
        <v>984500</v>
      </c>
      <c r="H172" s="1194">
        <f t="shared" si="33"/>
        <v>60500</v>
      </c>
      <c r="I172" s="1210">
        <f t="shared" si="38"/>
        <v>0</v>
      </c>
      <c r="J172" s="1211">
        <f t="shared" si="38"/>
        <v>0</v>
      </c>
      <c r="K172" s="1193">
        <f t="shared" si="34"/>
        <v>0</v>
      </c>
      <c r="L172" s="1195">
        <f t="shared" si="34"/>
        <v>0</v>
      </c>
      <c r="M172" s="1264">
        <f t="shared" si="39"/>
        <v>0</v>
      </c>
      <c r="N172" s="1193">
        <f t="shared" si="39"/>
        <v>0</v>
      </c>
      <c r="O172" s="1253">
        <f t="shared" si="35"/>
        <v>0</v>
      </c>
      <c r="P172" s="1257">
        <f t="shared" si="35"/>
        <v>0</v>
      </c>
      <c r="Q172" s="1212">
        <f t="shared" si="35"/>
        <v>0</v>
      </c>
      <c r="R172" s="1182">
        <f t="shared" si="35"/>
        <v>0</v>
      </c>
      <c r="S172" s="1178">
        <f t="shared" ref="S172:T172" si="49">S34*S103</f>
        <v>0</v>
      </c>
      <c r="T172" s="1183">
        <f t="shared" si="49"/>
        <v>0</v>
      </c>
    </row>
    <row r="173" spans="1:20" ht="12.45" customHeight="1">
      <c r="A173" s="1169" t="str">
        <f t="shared" si="32"/>
        <v>40GbE</v>
      </c>
      <c r="B173" s="177" t="str">
        <f t="shared" si="32"/>
        <v>40 GbE FR</v>
      </c>
      <c r="C173" s="721" t="str">
        <f t="shared" si="32"/>
        <v>2 km</v>
      </c>
      <c r="D173" s="157" t="str">
        <f t="shared" si="32"/>
        <v>QSFP+</v>
      </c>
      <c r="E173" s="1192">
        <f t="shared" si="37"/>
        <v>0</v>
      </c>
      <c r="F173" s="1193">
        <f t="shared" si="37"/>
        <v>0</v>
      </c>
      <c r="G173" s="1193">
        <f t="shared" si="33"/>
        <v>0</v>
      </c>
      <c r="H173" s="1194">
        <f t="shared" si="33"/>
        <v>0</v>
      </c>
      <c r="I173" s="1192">
        <f t="shared" si="38"/>
        <v>0</v>
      </c>
      <c r="J173" s="1193">
        <f t="shared" si="38"/>
        <v>0</v>
      </c>
      <c r="K173" s="1193">
        <f t="shared" si="34"/>
        <v>0</v>
      </c>
      <c r="L173" s="1195">
        <f t="shared" si="34"/>
        <v>0</v>
      </c>
      <c r="M173" s="1226">
        <f t="shared" si="39"/>
        <v>0</v>
      </c>
      <c r="N173" s="1193">
        <f t="shared" si="39"/>
        <v>0</v>
      </c>
      <c r="O173" s="1253">
        <f t="shared" si="35"/>
        <v>0</v>
      </c>
      <c r="P173" s="1257">
        <f t="shared" si="35"/>
        <v>0</v>
      </c>
      <c r="Q173" s="1196">
        <f t="shared" si="35"/>
        <v>0</v>
      </c>
      <c r="R173" s="1182">
        <f t="shared" si="35"/>
        <v>0</v>
      </c>
      <c r="S173" s="1178">
        <f t="shared" ref="S173:T173" si="50">S35*S104</f>
        <v>0</v>
      </c>
      <c r="T173" s="1183">
        <f t="shared" si="50"/>
        <v>0</v>
      </c>
    </row>
    <row r="174" spans="1:20" ht="12.45" customHeight="1">
      <c r="A174" s="1169" t="str">
        <f t="shared" si="32"/>
        <v>40GbE</v>
      </c>
      <c r="B174" s="683" t="str">
        <f t="shared" si="32"/>
        <v>40 GbE LR4 subspec</v>
      </c>
      <c r="C174" s="675" t="str">
        <f t="shared" si="32"/>
        <v>2 km</v>
      </c>
      <c r="D174" s="360" t="str">
        <f t="shared" si="32"/>
        <v>CFP</v>
      </c>
      <c r="E174" s="1192">
        <f t="shared" si="37"/>
        <v>0</v>
      </c>
      <c r="F174" s="1193">
        <f t="shared" si="37"/>
        <v>0</v>
      </c>
      <c r="G174" s="1193">
        <f t="shared" si="33"/>
        <v>0</v>
      </c>
      <c r="H174" s="1194">
        <f t="shared" si="33"/>
        <v>0</v>
      </c>
      <c r="I174" s="1192">
        <f t="shared" si="38"/>
        <v>0</v>
      </c>
      <c r="J174" s="1193">
        <f t="shared" si="38"/>
        <v>0</v>
      </c>
      <c r="K174" s="1193">
        <f t="shared" si="34"/>
        <v>0</v>
      </c>
      <c r="L174" s="1195">
        <f t="shared" si="34"/>
        <v>0</v>
      </c>
      <c r="M174" s="1226">
        <f t="shared" si="39"/>
        <v>0</v>
      </c>
      <c r="N174" s="1193">
        <f t="shared" si="39"/>
        <v>0</v>
      </c>
      <c r="O174" s="1253">
        <f t="shared" si="35"/>
        <v>0</v>
      </c>
      <c r="P174" s="1257">
        <f t="shared" si="35"/>
        <v>0</v>
      </c>
      <c r="Q174" s="1196">
        <f t="shared" si="35"/>
        <v>0</v>
      </c>
      <c r="R174" s="1182">
        <f t="shared" si="35"/>
        <v>0</v>
      </c>
      <c r="S174" s="1178">
        <f t="shared" ref="S174:T174" si="51">S36*S105</f>
        <v>0</v>
      </c>
      <c r="T174" s="1183">
        <f t="shared" si="51"/>
        <v>0</v>
      </c>
    </row>
    <row r="175" spans="1:20" ht="12.45" customHeight="1">
      <c r="A175" s="1169" t="str">
        <f t="shared" si="32"/>
        <v>40GbE</v>
      </c>
      <c r="B175" s="177" t="str">
        <f t="shared" si="32"/>
        <v>40 GbE LR4 subspec</v>
      </c>
      <c r="C175" s="721" t="str">
        <f t="shared" si="32"/>
        <v>2 km</v>
      </c>
      <c r="D175" s="310" t="str">
        <f t="shared" si="32"/>
        <v>QSFP+</v>
      </c>
      <c r="E175" s="1210">
        <f t="shared" si="37"/>
        <v>74909487</v>
      </c>
      <c r="F175" s="1211">
        <f t="shared" si="37"/>
        <v>89357236</v>
      </c>
      <c r="G175" s="1193">
        <f t="shared" si="33"/>
        <v>58639096.680000007</v>
      </c>
      <c r="H175" s="1194">
        <f t="shared" si="33"/>
        <v>54187322.999999993</v>
      </c>
      <c r="I175" s="1210">
        <f t="shared" si="38"/>
        <v>0</v>
      </c>
      <c r="J175" s="1211">
        <f t="shared" si="38"/>
        <v>0</v>
      </c>
      <c r="K175" s="1193">
        <f t="shared" si="34"/>
        <v>0</v>
      </c>
      <c r="L175" s="1195">
        <f t="shared" si="34"/>
        <v>0</v>
      </c>
      <c r="M175" s="1264">
        <f t="shared" si="39"/>
        <v>0</v>
      </c>
      <c r="N175" s="1193">
        <f t="shared" si="39"/>
        <v>0</v>
      </c>
      <c r="O175" s="1253">
        <f t="shared" si="35"/>
        <v>0</v>
      </c>
      <c r="P175" s="1257">
        <f t="shared" si="35"/>
        <v>0</v>
      </c>
      <c r="Q175" s="1212">
        <f t="shared" si="35"/>
        <v>0</v>
      </c>
      <c r="R175" s="1182">
        <f t="shared" si="35"/>
        <v>0</v>
      </c>
      <c r="S175" s="1178">
        <f t="shared" ref="S175:T175" si="52">S37*S106</f>
        <v>0</v>
      </c>
      <c r="T175" s="1183">
        <f t="shared" si="52"/>
        <v>0</v>
      </c>
    </row>
    <row r="176" spans="1:20" ht="12.45" customHeight="1">
      <c r="A176" s="1169" t="str">
        <f t="shared" si="32"/>
        <v>40GbE</v>
      </c>
      <c r="B176" s="683" t="str">
        <f t="shared" si="32"/>
        <v>40 GbE LR4</v>
      </c>
      <c r="C176" s="683" t="str">
        <f t="shared" si="32"/>
        <v>10 km</v>
      </c>
      <c r="D176" s="157" t="str">
        <f t="shared" si="32"/>
        <v>CFP</v>
      </c>
      <c r="E176" s="1210">
        <f t="shared" si="37"/>
        <v>1864837.00786831</v>
      </c>
      <c r="F176" s="1211">
        <f t="shared" si="37"/>
        <v>1521510.0022922002</v>
      </c>
      <c r="G176" s="1193">
        <f t="shared" si="33"/>
        <v>158691.37164382465</v>
      </c>
      <c r="H176" s="1194">
        <f t="shared" si="33"/>
        <v>299622.32699422078</v>
      </c>
      <c r="I176" s="1210">
        <f t="shared" si="38"/>
        <v>0</v>
      </c>
      <c r="J176" s="1211">
        <f t="shared" si="38"/>
        <v>0</v>
      </c>
      <c r="K176" s="1193">
        <f t="shared" si="34"/>
        <v>0</v>
      </c>
      <c r="L176" s="1195">
        <f t="shared" si="34"/>
        <v>0</v>
      </c>
      <c r="M176" s="1264">
        <f t="shared" si="39"/>
        <v>0</v>
      </c>
      <c r="N176" s="1193">
        <f t="shared" si="39"/>
        <v>0</v>
      </c>
      <c r="O176" s="1253">
        <f t="shared" si="35"/>
        <v>0</v>
      </c>
      <c r="P176" s="1257">
        <f t="shared" si="35"/>
        <v>0</v>
      </c>
      <c r="Q176" s="1212">
        <f t="shared" si="35"/>
        <v>0</v>
      </c>
      <c r="R176" s="1182">
        <f t="shared" si="35"/>
        <v>0</v>
      </c>
      <c r="S176" s="1178">
        <f t="shared" ref="S176:T176" si="53">S38*S107</f>
        <v>0</v>
      </c>
      <c r="T176" s="1183">
        <f t="shared" si="53"/>
        <v>0</v>
      </c>
    </row>
    <row r="177" spans="1:28" ht="12.45" customHeight="1">
      <c r="A177" s="1169" t="str">
        <f t="shared" si="32"/>
        <v>40GbE</v>
      </c>
      <c r="B177" s="177" t="str">
        <f t="shared" si="32"/>
        <v>40 GbE LR4</v>
      </c>
      <c r="C177" s="358" t="str">
        <f t="shared" si="32"/>
        <v>10 km</v>
      </c>
      <c r="D177" s="157" t="str">
        <f t="shared" si="32"/>
        <v>QSFP</v>
      </c>
      <c r="E177" s="1210">
        <f t="shared" si="37"/>
        <v>33798142.970122196</v>
      </c>
      <c r="F177" s="1211">
        <f t="shared" si="37"/>
        <v>30366881.537125133</v>
      </c>
      <c r="G177" s="1193">
        <f t="shared" si="33"/>
        <v>58921083.21814537</v>
      </c>
      <c r="H177" s="1194">
        <f t="shared" si="33"/>
        <v>47237072.99999997</v>
      </c>
      <c r="I177" s="1210">
        <f t="shared" si="38"/>
        <v>0</v>
      </c>
      <c r="J177" s="1211">
        <f t="shared" si="38"/>
        <v>0</v>
      </c>
      <c r="K177" s="1193">
        <f t="shared" si="34"/>
        <v>0</v>
      </c>
      <c r="L177" s="1195">
        <f t="shared" si="34"/>
        <v>0</v>
      </c>
      <c r="M177" s="1264">
        <f t="shared" si="39"/>
        <v>0</v>
      </c>
      <c r="N177" s="1193">
        <f t="shared" si="39"/>
        <v>0</v>
      </c>
      <c r="O177" s="1253">
        <f t="shared" si="35"/>
        <v>0</v>
      </c>
      <c r="P177" s="1257">
        <f t="shared" si="35"/>
        <v>0</v>
      </c>
      <c r="Q177" s="1212">
        <f t="shared" si="35"/>
        <v>0</v>
      </c>
      <c r="R177" s="1182">
        <f t="shared" si="35"/>
        <v>0</v>
      </c>
      <c r="S177" s="1178">
        <f t="shared" ref="S177:T177" si="54">S39*S108</f>
        <v>0</v>
      </c>
      <c r="T177" s="1183">
        <f t="shared" si="54"/>
        <v>0</v>
      </c>
    </row>
    <row r="178" spans="1:28" ht="13.05" customHeight="1" thickBot="1">
      <c r="A178" s="1170" t="str">
        <f t="shared" ref="A178:D193" si="55">A40</f>
        <v>40GbE</v>
      </c>
      <c r="B178" s="363" t="str">
        <f t="shared" si="55"/>
        <v>40 GbE ER4</v>
      </c>
      <c r="C178" s="1131" t="str">
        <f t="shared" si="55"/>
        <v>40 km</v>
      </c>
      <c r="D178" s="364" t="str">
        <f t="shared" si="55"/>
        <v>All</v>
      </c>
      <c r="E178" s="1221">
        <f t="shared" si="37"/>
        <v>1868308.5930712819</v>
      </c>
      <c r="F178" s="1222">
        <f t="shared" si="37"/>
        <v>1887401.5654489421</v>
      </c>
      <c r="G178" s="1198">
        <f t="shared" ref="G178:H184" si="56">G40*G109</f>
        <v>1966463.6502765114</v>
      </c>
      <c r="H178" s="1199">
        <f t="shared" si="56"/>
        <v>2204380.0000000009</v>
      </c>
      <c r="I178" s="1221">
        <f t="shared" si="38"/>
        <v>0</v>
      </c>
      <c r="J178" s="1222">
        <f t="shared" si="38"/>
        <v>0</v>
      </c>
      <c r="K178" s="1198">
        <f t="shared" ref="K178:L184" si="57">K40*K109</f>
        <v>0</v>
      </c>
      <c r="L178" s="1201">
        <f t="shared" si="57"/>
        <v>0</v>
      </c>
      <c r="M178" s="1266">
        <f t="shared" si="39"/>
        <v>0</v>
      </c>
      <c r="N178" s="1235">
        <f t="shared" si="39"/>
        <v>0</v>
      </c>
      <c r="O178" s="1262">
        <f t="shared" ref="O178:R186" si="58">O40*O109</f>
        <v>0</v>
      </c>
      <c r="P178" s="1263">
        <f t="shared" si="58"/>
        <v>0</v>
      </c>
      <c r="Q178" s="1224">
        <f t="shared" si="58"/>
        <v>0</v>
      </c>
      <c r="R178" s="1185">
        <f t="shared" si="58"/>
        <v>0</v>
      </c>
      <c r="S178" s="1430">
        <f t="shared" ref="S178:T178" si="59">S40*S109</f>
        <v>0</v>
      </c>
      <c r="T178" s="1186">
        <f t="shared" si="59"/>
        <v>0</v>
      </c>
    </row>
    <row r="179" spans="1:28" ht="15.6">
      <c r="A179" s="1169" t="str">
        <f t="shared" si="55"/>
        <v>50GbE</v>
      </c>
      <c r="B179" s="359" t="str">
        <f t="shared" si="55"/>
        <v xml:space="preserve">50GbE </v>
      </c>
      <c r="C179" s="359" t="str">
        <f t="shared" si="55"/>
        <v>100 m</v>
      </c>
      <c r="D179" s="706" t="str">
        <f t="shared" si="55"/>
        <v>all</v>
      </c>
      <c r="E179" s="1210">
        <f t="shared" ref="E179:F184" si="60">E110*E41</f>
        <v>0</v>
      </c>
      <c r="F179" s="1211">
        <f t="shared" si="60"/>
        <v>0</v>
      </c>
      <c r="G179" s="1193">
        <f t="shared" si="56"/>
        <v>0</v>
      </c>
      <c r="H179" s="1194">
        <f t="shared" si="56"/>
        <v>0</v>
      </c>
      <c r="I179" s="1210">
        <f t="shared" ref="I179:J184" si="61">I110*I41</f>
        <v>0</v>
      </c>
      <c r="J179" s="1211">
        <f t="shared" si="61"/>
        <v>0</v>
      </c>
      <c r="K179" s="1253">
        <f t="shared" si="57"/>
        <v>0</v>
      </c>
      <c r="L179" s="1195">
        <f t="shared" si="57"/>
        <v>0</v>
      </c>
      <c r="M179" s="1225">
        <f t="shared" ref="M179:N184" si="62">M110*M41</f>
        <v>0</v>
      </c>
      <c r="N179" s="1254">
        <f t="shared" si="62"/>
        <v>0</v>
      </c>
      <c r="O179" s="1255">
        <f t="shared" si="58"/>
        <v>0</v>
      </c>
      <c r="P179" s="1256">
        <f t="shared" si="58"/>
        <v>0</v>
      </c>
      <c r="Q179" s="1240"/>
      <c r="R179" s="1189">
        <f t="shared" si="58"/>
        <v>0</v>
      </c>
      <c r="S179" s="1428">
        <f t="shared" ref="S179:T179" si="63">S41*S110</f>
        <v>0</v>
      </c>
      <c r="T179" s="1190">
        <f t="shared" si="63"/>
        <v>0</v>
      </c>
    </row>
    <row r="180" spans="1:28" ht="15.6">
      <c r="A180" s="1169" t="str">
        <f t="shared" si="55"/>
        <v>50GbE</v>
      </c>
      <c r="B180" s="231" t="str">
        <f t="shared" si="55"/>
        <v xml:space="preserve">50GbE </v>
      </c>
      <c r="C180" s="231" t="str">
        <f t="shared" si="55"/>
        <v>2 km</v>
      </c>
      <c r="D180" s="310" t="str">
        <f t="shared" si="55"/>
        <v>all</v>
      </c>
      <c r="E180" s="1210">
        <f t="shared" si="60"/>
        <v>0</v>
      </c>
      <c r="F180" s="1211">
        <f t="shared" si="60"/>
        <v>0</v>
      </c>
      <c r="G180" s="1193">
        <f t="shared" si="56"/>
        <v>0</v>
      </c>
      <c r="H180" s="1194">
        <f t="shared" si="56"/>
        <v>0</v>
      </c>
      <c r="I180" s="1210">
        <f t="shared" si="61"/>
        <v>0</v>
      </c>
      <c r="J180" s="1211">
        <f t="shared" si="61"/>
        <v>0</v>
      </c>
      <c r="K180" s="1253">
        <f t="shared" si="57"/>
        <v>0</v>
      </c>
      <c r="L180" s="1195">
        <f t="shared" si="57"/>
        <v>0</v>
      </c>
      <c r="M180" s="1264">
        <f t="shared" si="62"/>
        <v>0</v>
      </c>
      <c r="N180" s="1193">
        <f t="shared" si="62"/>
        <v>0</v>
      </c>
      <c r="O180" s="1253">
        <f t="shared" si="58"/>
        <v>0</v>
      </c>
      <c r="P180" s="1257">
        <f t="shared" si="58"/>
        <v>0</v>
      </c>
      <c r="Q180" s="1212"/>
      <c r="R180" s="1182">
        <f t="shared" si="58"/>
        <v>0</v>
      </c>
      <c r="S180" s="1178">
        <f t="shared" ref="S180:T180" si="64">S42*S111</f>
        <v>0</v>
      </c>
      <c r="T180" s="1183">
        <f t="shared" si="64"/>
        <v>0</v>
      </c>
    </row>
    <row r="181" spans="1:28" ht="16.2" thickBot="1">
      <c r="A181" s="1170" t="str">
        <f t="shared" si="55"/>
        <v>50GbE</v>
      </c>
      <c r="B181" s="1171" t="str">
        <f t="shared" si="55"/>
        <v xml:space="preserve">50GbE </v>
      </c>
      <c r="C181" s="231" t="str">
        <f t="shared" si="55"/>
        <v>all</v>
      </c>
      <c r="D181" s="371" t="str">
        <f t="shared" si="55"/>
        <v>all</v>
      </c>
      <c r="E181" s="1221">
        <f t="shared" si="60"/>
        <v>0</v>
      </c>
      <c r="F181" s="1222">
        <f t="shared" si="60"/>
        <v>0</v>
      </c>
      <c r="G181" s="1198">
        <f t="shared" si="56"/>
        <v>0</v>
      </c>
      <c r="H181" s="1199">
        <f t="shared" si="56"/>
        <v>0</v>
      </c>
      <c r="I181" s="1221">
        <f t="shared" si="61"/>
        <v>0</v>
      </c>
      <c r="J181" s="1222">
        <f t="shared" si="61"/>
        <v>0</v>
      </c>
      <c r="K181" s="1258">
        <f t="shared" si="57"/>
        <v>0</v>
      </c>
      <c r="L181" s="1201">
        <f t="shared" si="57"/>
        <v>0</v>
      </c>
      <c r="M181" s="1267">
        <f t="shared" si="62"/>
        <v>0</v>
      </c>
      <c r="N181" s="1198">
        <f t="shared" si="62"/>
        <v>0</v>
      </c>
      <c r="O181" s="1258">
        <f t="shared" si="58"/>
        <v>0</v>
      </c>
      <c r="P181" s="1259">
        <f t="shared" si="58"/>
        <v>0</v>
      </c>
      <c r="Q181" s="1223">
        <f t="shared" si="58"/>
        <v>0</v>
      </c>
      <c r="R181" s="1200">
        <f t="shared" si="58"/>
        <v>0</v>
      </c>
      <c r="S181" s="1184">
        <f t="shared" ref="S181:T181" si="65">S43*S112</f>
        <v>0</v>
      </c>
      <c r="T181" s="1203">
        <f t="shared" si="65"/>
        <v>0</v>
      </c>
    </row>
    <row r="182" spans="1:28" ht="12.45" customHeight="1">
      <c r="A182" s="1173" t="str">
        <f t="shared" si="55"/>
        <v>100GbE</v>
      </c>
      <c r="B182" s="678" t="str">
        <f t="shared" si="55"/>
        <v xml:space="preserve">100 GbE SR10 </v>
      </c>
      <c r="C182" s="682" t="str">
        <f t="shared" si="55"/>
        <v>100 m</v>
      </c>
      <c r="D182" s="157" t="str">
        <f t="shared" si="55"/>
        <v>CFP</v>
      </c>
      <c r="E182" s="1204">
        <f t="shared" si="60"/>
        <v>2600000</v>
      </c>
      <c r="F182" s="1205">
        <f t="shared" si="60"/>
        <v>2600000</v>
      </c>
      <c r="G182" s="1206">
        <f t="shared" si="56"/>
        <v>1207857.0000000007</v>
      </c>
      <c r="H182" s="1217">
        <f t="shared" si="56"/>
        <v>2395148.0000000005</v>
      </c>
      <c r="I182" s="1204">
        <f t="shared" si="61"/>
        <v>0</v>
      </c>
      <c r="J182" s="1205">
        <f t="shared" si="61"/>
        <v>0</v>
      </c>
      <c r="K182" s="1254">
        <f t="shared" si="57"/>
        <v>0</v>
      </c>
      <c r="L182" s="1207">
        <f t="shared" si="57"/>
        <v>0</v>
      </c>
      <c r="M182" s="1236">
        <f t="shared" si="62"/>
        <v>0</v>
      </c>
      <c r="N182" s="1206">
        <f t="shared" si="62"/>
        <v>0</v>
      </c>
      <c r="O182" s="1260">
        <f t="shared" si="58"/>
        <v>0</v>
      </c>
      <c r="P182" s="1261">
        <f t="shared" si="58"/>
        <v>0</v>
      </c>
      <c r="Q182" s="1209">
        <f t="shared" si="58"/>
        <v>0</v>
      </c>
      <c r="R182" s="1179">
        <f t="shared" si="58"/>
        <v>0</v>
      </c>
      <c r="S182" s="1208">
        <f t="shared" ref="S182:T182" si="66">S44*S113</f>
        <v>0</v>
      </c>
      <c r="T182" s="1180">
        <f t="shared" si="66"/>
        <v>0</v>
      </c>
    </row>
    <row r="183" spans="1:28" ht="12.45" customHeight="1">
      <c r="A183" s="1169" t="str">
        <f t="shared" si="55"/>
        <v>100GbE</v>
      </c>
      <c r="B183" s="678" t="str">
        <f t="shared" si="55"/>
        <v>100 GbE SR4</v>
      </c>
      <c r="C183" s="679" t="str">
        <f t="shared" si="55"/>
        <v>100 m</v>
      </c>
      <c r="D183" s="157" t="str">
        <f t="shared" si="55"/>
        <v>CFP2/4</v>
      </c>
      <c r="E183" s="1192">
        <f t="shared" si="60"/>
        <v>1100000</v>
      </c>
      <c r="F183" s="1193">
        <f t="shared" si="60"/>
        <v>1100000</v>
      </c>
      <c r="G183" s="1193">
        <f t="shared" si="56"/>
        <v>78644.000000000175</v>
      </c>
      <c r="H183" s="1194">
        <f t="shared" si="56"/>
        <v>200484.00000000055</v>
      </c>
      <c r="I183" s="1192">
        <f t="shared" si="61"/>
        <v>0</v>
      </c>
      <c r="J183" s="1193">
        <f t="shared" si="61"/>
        <v>0</v>
      </c>
      <c r="K183" s="1193">
        <f t="shared" si="57"/>
        <v>0</v>
      </c>
      <c r="L183" s="1195">
        <f t="shared" si="57"/>
        <v>0</v>
      </c>
      <c r="M183" s="1226">
        <f t="shared" si="62"/>
        <v>0</v>
      </c>
      <c r="N183" s="1193">
        <f t="shared" si="62"/>
        <v>0</v>
      </c>
      <c r="O183" s="1253">
        <f t="shared" si="58"/>
        <v>0</v>
      </c>
      <c r="P183" s="1257">
        <f t="shared" si="58"/>
        <v>0</v>
      </c>
      <c r="Q183" s="1196">
        <f t="shared" si="58"/>
        <v>0</v>
      </c>
      <c r="R183" s="1182">
        <f t="shared" si="58"/>
        <v>0</v>
      </c>
      <c r="S183" s="1178">
        <f t="shared" ref="S183:T183" si="67">S45*S114</f>
        <v>0</v>
      </c>
      <c r="T183" s="1183">
        <f t="shared" si="67"/>
        <v>0</v>
      </c>
    </row>
    <row r="184" spans="1:28" ht="12.45" customHeight="1">
      <c r="A184" s="1169" t="str">
        <f t="shared" si="55"/>
        <v>100GbE</v>
      </c>
      <c r="B184" s="358" t="str">
        <f t="shared" si="55"/>
        <v>100 GbE SR4</v>
      </c>
      <c r="C184" s="680" t="str">
        <f t="shared" si="55"/>
        <v>100 m</v>
      </c>
      <c r="D184" s="310" t="str">
        <f t="shared" si="55"/>
        <v>QSFP28</v>
      </c>
      <c r="E184" s="1210">
        <f t="shared" si="60"/>
        <v>20135587</v>
      </c>
      <c r="F184" s="1211">
        <f t="shared" si="60"/>
        <v>26493511</v>
      </c>
      <c r="G184" s="1193">
        <f t="shared" si="56"/>
        <v>30741654.189999998</v>
      </c>
      <c r="H184" s="1194">
        <f t="shared" si="56"/>
        <v>35991575.190720007</v>
      </c>
      <c r="I184" s="1210">
        <f t="shared" si="61"/>
        <v>0</v>
      </c>
      <c r="J184" s="1211">
        <f t="shared" si="61"/>
        <v>0</v>
      </c>
      <c r="K184" s="1193">
        <f t="shared" si="57"/>
        <v>0</v>
      </c>
      <c r="L184" s="1195">
        <f t="shared" si="57"/>
        <v>0</v>
      </c>
      <c r="M184" s="1264">
        <f t="shared" si="62"/>
        <v>0</v>
      </c>
      <c r="N184" s="1193">
        <f t="shared" si="62"/>
        <v>0</v>
      </c>
      <c r="O184" s="1193">
        <f t="shared" si="58"/>
        <v>0</v>
      </c>
      <c r="P184" s="1193">
        <f t="shared" si="58"/>
        <v>0</v>
      </c>
      <c r="Q184" s="1212">
        <f t="shared" si="58"/>
        <v>0</v>
      </c>
      <c r="R184" s="1182">
        <f t="shared" si="58"/>
        <v>0</v>
      </c>
      <c r="S184" s="1182">
        <f t="shared" ref="S184:T184" si="68">S46*S115</f>
        <v>0</v>
      </c>
      <c r="T184" s="1183">
        <f t="shared" si="68"/>
        <v>0</v>
      </c>
    </row>
    <row r="185" spans="1:28" ht="12.45" customHeight="1">
      <c r="A185" s="1169" t="str">
        <f t="shared" si="55"/>
        <v>100GbE</v>
      </c>
      <c r="B185" s="358" t="str">
        <f t="shared" si="55"/>
        <v>100 GbE SR2</v>
      </c>
      <c r="C185" s="680" t="str">
        <f t="shared" si="55"/>
        <v>100 m</v>
      </c>
      <c r="D185" s="310" t="str">
        <f t="shared" si="55"/>
        <v>All</v>
      </c>
      <c r="E185" s="1210"/>
      <c r="F185" s="1211"/>
      <c r="G185" s="1193"/>
      <c r="H185" s="1194"/>
      <c r="I185" s="1210"/>
      <c r="J185" s="1211"/>
      <c r="K185" s="1193"/>
      <c r="L185" s="1195"/>
      <c r="M185" s="1264"/>
      <c r="N185" s="1193"/>
      <c r="O185" s="1193"/>
      <c r="P185" s="1193"/>
      <c r="Q185" s="1212">
        <f t="shared" si="58"/>
        <v>0</v>
      </c>
      <c r="R185" s="1182">
        <f t="shared" si="58"/>
        <v>0</v>
      </c>
      <c r="S185" s="1182">
        <f t="shared" ref="S185:T186" si="69">S47*S116</f>
        <v>0</v>
      </c>
      <c r="T185" s="1183">
        <f t="shared" si="69"/>
        <v>0</v>
      </c>
    </row>
    <row r="186" spans="1:28" ht="12.45" customHeight="1">
      <c r="A186" s="1169" t="str">
        <f t="shared" si="55"/>
        <v>100GbE</v>
      </c>
      <c r="B186" s="358" t="str">
        <f t="shared" si="55"/>
        <v>100 GbE MM Duplex, eSR4</v>
      </c>
      <c r="C186" s="680" t="str">
        <f t="shared" si="55"/>
        <v>300 m</v>
      </c>
      <c r="D186" s="310" t="str">
        <f t="shared" si="55"/>
        <v>QSFP28</v>
      </c>
      <c r="E186" s="1210"/>
      <c r="F186" s="1211"/>
      <c r="G186" s="1193"/>
      <c r="H186" s="1194"/>
      <c r="I186" s="1210"/>
      <c r="J186" s="1211"/>
      <c r="K186" s="1193"/>
      <c r="L186" s="1195"/>
      <c r="M186" s="1264">
        <f t="shared" ref="M186:P201" si="70">M117*M48</f>
        <v>0</v>
      </c>
      <c r="N186" s="1193">
        <f t="shared" si="70"/>
        <v>0</v>
      </c>
      <c r="O186" s="1193">
        <f t="shared" si="70"/>
        <v>0</v>
      </c>
      <c r="P186" s="1193">
        <f t="shared" si="70"/>
        <v>0</v>
      </c>
      <c r="Q186" s="1212">
        <f t="shared" si="58"/>
        <v>0</v>
      </c>
      <c r="R186" s="1182">
        <f t="shared" si="58"/>
        <v>0</v>
      </c>
      <c r="S186" s="1182">
        <f t="shared" si="69"/>
        <v>0</v>
      </c>
      <c r="T186" s="1183">
        <f t="shared" si="69"/>
        <v>0</v>
      </c>
    </row>
    <row r="187" spans="1:28" ht="12.45" customHeight="1">
      <c r="A187" s="1169" t="str">
        <f t="shared" si="55"/>
        <v>100GbE</v>
      </c>
      <c r="B187" s="365" t="str">
        <f t="shared" si="55"/>
        <v>100 GbE PSM4</v>
      </c>
      <c r="C187" s="366" t="str">
        <f t="shared" si="55"/>
        <v>500 m</v>
      </c>
      <c r="D187" s="367" t="str">
        <f t="shared" si="55"/>
        <v>all</v>
      </c>
      <c r="E187" s="1192">
        <f>E118*E49</f>
        <v>37666426</v>
      </c>
      <c r="F187" s="1193">
        <f>F118*F49</f>
        <v>47811457</v>
      </c>
      <c r="G187" s="1193">
        <f>G49*G118</f>
        <v>36375560</v>
      </c>
      <c r="H187" s="1194">
        <f>H49*H118</f>
        <v>36240560</v>
      </c>
      <c r="I187" s="1192">
        <f>I118*I49</f>
        <v>0</v>
      </c>
      <c r="J187" s="1193">
        <f>J118*J49</f>
        <v>0</v>
      </c>
      <c r="K187" s="1193">
        <f>K49*K118</f>
        <v>0</v>
      </c>
      <c r="L187" s="1195">
        <f>L49*L118</f>
        <v>0</v>
      </c>
      <c r="M187" s="1226">
        <f t="shared" si="70"/>
        <v>0</v>
      </c>
      <c r="N187" s="1193">
        <f t="shared" si="70"/>
        <v>0</v>
      </c>
      <c r="O187" s="1193">
        <f t="shared" si="70"/>
        <v>0</v>
      </c>
      <c r="P187" s="1193">
        <f t="shared" si="70"/>
        <v>0</v>
      </c>
      <c r="Q187" s="1196">
        <f>Q49*Q118</f>
        <v>0</v>
      </c>
      <c r="R187" s="1182">
        <f>R49*R118</f>
        <v>0</v>
      </c>
      <c r="S187" s="1182">
        <f t="shared" ref="S187:T188" si="71">S49*S118</f>
        <v>0</v>
      </c>
      <c r="T187" s="1183">
        <f t="shared" si="71"/>
        <v>0</v>
      </c>
    </row>
    <row r="188" spans="1:28" ht="12.45" customHeight="1">
      <c r="A188" s="1169" t="str">
        <f t="shared" si="55"/>
        <v>100GbE</v>
      </c>
      <c r="B188" s="908" t="s">
        <v>407</v>
      </c>
      <c r="C188" s="909" t="s">
        <v>152</v>
      </c>
      <c r="D188" s="310" t="s">
        <v>178</v>
      </c>
      <c r="E188" s="1192"/>
      <c r="F188" s="1193"/>
      <c r="G188" s="1193"/>
      <c r="H188" s="1194"/>
      <c r="I188" s="1192"/>
      <c r="J188" s="1193"/>
      <c r="K188" s="1193"/>
      <c r="L188" s="1195"/>
      <c r="M188" s="1226">
        <f t="shared" si="70"/>
        <v>0</v>
      </c>
      <c r="N188" s="1193">
        <f t="shared" si="70"/>
        <v>0</v>
      </c>
      <c r="O188" s="1193">
        <f t="shared" si="70"/>
        <v>0</v>
      </c>
      <c r="P188" s="1193">
        <f t="shared" si="70"/>
        <v>0</v>
      </c>
      <c r="Q188" s="1196">
        <f>Q50*Q119</f>
        <v>0</v>
      </c>
      <c r="R188" s="1182">
        <f>R50*R119</f>
        <v>0</v>
      </c>
      <c r="S188" s="1182">
        <f t="shared" si="71"/>
        <v>0</v>
      </c>
      <c r="T188" s="1183">
        <f t="shared" si="71"/>
        <v>0</v>
      </c>
    </row>
    <row r="189" spans="1:28" ht="22.95" customHeight="1">
      <c r="A189" s="1169" t="str">
        <f t="shared" si="55"/>
        <v>100GbE</v>
      </c>
      <c r="B189" s="675" t="str">
        <f t="shared" si="55"/>
        <v>100 GbE CWDM4</v>
      </c>
      <c r="C189" s="368" t="str">
        <f t="shared" si="55"/>
        <v>2 km</v>
      </c>
      <c r="D189" s="310" t="str">
        <f t="shared" si="55"/>
        <v>QSFP28</v>
      </c>
      <c r="E189" s="1227">
        <f t="shared" ref="E189:F194" si="72">E120*E51</f>
        <v>61831486</v>
      </c>
      <c r="F189" s="1228">
        <f t="shared" si="72"/>
        <v>103782452</v>
      </c>
      <c r="G189" s="1193">
        <f t="shared" ref="G189:H194" si="73">G51*G120</f>
        <v>151694516.00000003</v>
      </c>
      <c r="H189" s="1194">
        <f t="shared" si="73"/>
        <v>177902746.16000003</v>
      </c>
      <c r="I189" s="1268">
        <f t="shared" ref="I189:J194" si="74">I120*I51</f>
        <v>0</v>
      </c>
      <c r="J189" s="1269">
        <f t="shared" si="74"/>
        <v>0</v>
      </c>
      <c r="K189" s="1270">
        <f t="shared" ref="K189:L194" si="75">K51*K120</f>
        <v>0</v>
      </c>
      <c r="L189" s="1195">
        <f t="shared" si="75"/>
        <v>0</v>
      </c>
      <c r="M189" s="1271">
        <f t="shared" si="70"/>
        <v>0</v>
      </c>
      <c r="N189" s="1270">
        <f t="shared" si="70"/>
        <v>0</v>
      </c>
      <c r="O189" s="1270">
        <f t="shared" ref="O189:R202" si="76">O51*O120</f>
        <v>0</v>
      </c>
      <c r="P189" s="1270">
        <f t="shared" si="76"/>
        <v>0</v>
      </c>
      <c r="Q189" s="1229">
        <f t="shared" si="76"/>
        <v>0</v>
      </c>
      <c r="R189" s="1182">
        <f t="shared" si="76"/>
        <v>0</v>
      </c>
      <c r="S189" s="1182">
        <f t="shared" ref="S189:T189" si="77">S51*S120</f>
        <v>0</v>
      </c>
      <c r="T189" s="1183">
        <f t="shared" si="77"/>
        <v>0</v>
      </c>
    </row>
    <row r="190" spans="1:28" ht="16.95" customHeight="1">
      <c r="A190" s="1169" t="str">
        <f t="shared" si="55"/>
        <v>100GbE</v>
      </c>
      <c r="B190" s="675" t="str">
        <f t="shared" si="55"/>
        <v>100GbE FR1</v>
      </c>
      <c r="C190" s="368" t="str">
        <f t="shared" si="55"/>
        <v>2km</v>
      </c>
      <c r="D190" s="310" t="str">
        <f t="shared" si="55"/>
        <v>QSFP28</v>
      </c>
      <c r="E190" s="1227">
        <f t="shared" si="72"/>
        <v>0</v>
      </c>
      <c r="F190" s="1228">
        <f t="shared" si="72"/>
        <v>0</v>
      </c>
      <c r="G190" s="1193">
        <f t="shared" si="73"/>
        <v>0</v>
      </c>
      <c r="H190" s="1194">
        <f t="shared" si="73"/>
        <v>0</v>
      </c>
      <c r="I190" s="1268">
        <f t="shared" si="74"/>
        <v>0</v>
      </c>
      <c r="J190" s="1269">
        <f t="shared" si="74"/>
        <v>0</v>
      </c>
      <c r="K190" s="1270">
        <f t="shared" si="75"/>
        <v>0</v>
      </c>
      <c r="L190" s="1195">
        <f t="shared" si="75"/>
        <v>0</v>
      </c>
      <c r="M190" s="1271">
        <f t="shared" si="70"/>
        <v>0</v>
      </c>
      <c r="N190" s="1270">
        <f t="shared" si="70"/>
        <v>0</v>
      </c>
      <c r="O190" s="1272">
        <f t="shared" si="76"/>
        <v>0</v>
      </c>
      <c r="P190" s="1273">
        <f t="shared" si="76"/>
        <v>0</v>
      </c>
      <c r="Q190" s="1229">
        <f t="shared" si="76"/>
        <v>0</v>
      </c>
      <c r="R190" s="1182">
        <f t="shared" si="76"/>
        <v>0</v>
      </c>
      <c r="S190" s="1178">
        <f t="shared" ref="S190:T190" si="78">S52*S121</f>
        <v>0</v>
      </c>
      <c r="T190" s="1183">
        <f t="shared" si="78"/>
        <v>0</v>
      </c>
    </row>
    <row r="191" spans="1:28" ht="12.45" customHeight="1">
      <c r="A191" s="1169" t="str">
        <f t="shared" si="55"/>
        <v>100GbE</v>
      </c>
      <c r="B191" s="675" t="str">
        <f t="shared" si="55"/>
        <v>100 GbE LR4</v>
      </c>
      <c r="C191" s="683" t="str">
        <f t="shared" si="55"/>
        <v>10 km</v>
      </c>
      <c r="D191" s="360" t="str">
        <f t="shared" si="55"/>
        <v>CFP</v>
      </c>
      <c r="E191" s="1227">
        <f t="shared" si="72"/>
        <v>61677765.006490231</v>
      </c>
      <c r="F191" s="1228">
        <f t="shared" si="72"/>
        <v>50591928.864662752</v>
      </c>
      <c r="G191" s="1193">
        <f t="shared" si="73"/>
        <v>42058525.755430028</v>
      </c>
      <c r="H191" s="1194">
        <f t="shared" si="73"/>
        <v>32098534.432579454</v>
      </c>
      <c r="I191" s="1268">
        <f t="shared" si="74"/>
        <v>0</v>
      </c>
      <c r="J191" s="1269">
        <f t="shared" si="74"/>
        <v>0</v>
      </c>
      <c r="K191" s="1270">
        <f t="shared" si="75"/>
        <v>0</v>
      </c>
      <c r="L191" s="1195">
        <f t="shared" si="75"/>
        <v>0</v>
      </c>
      <c r="M191" s="1271">
        <f t="shared" si="70"/>
        <v>0</v>
      </c>
      <c r="N191" s="1270">
        <f t="shared" si="70"/>
        <v>0</v>
      </c>
      <c r="O191" s="1272">
        <f t="shared" si="76"/>
        <v>0</v>
      </c>
      <c r="P191" s="1273">
        <f t="shared" si="76"/>
        <v>0</v>
      </c>
      <c r="Q191" s="1229">
        <f t="shared" si="76"/>
        <v>0</v>
      </c>
      <c r="R191" s="1182">
        <f t="shared" si="76"/>
        <v>0</v>
      </c>
      <c r="S191" s="1178">
        <f t="shared" ref="S191:T191" si="79">S53*S122</f>
        <v>0</v>
      </c>
      <c r="T191" s="1183">
        <f t="shared" si="79"/>
        <v>0</v>
      </c>
    </row>
    <row r="192" spans="1:28" s="38" customFormat="1" ht="12.45" customHeight="1">
      <c r="A192" s="1167" t="str">
        <f t="shared" si="55"/>
        <v>100GbE</v>
      </c>
      <c r="B192" s="882" t="str">
        <f t="shared" si="55"/>
        <v>100 GbE LR4</v>
      </c>
      <c r="C192" s="883" t="str">
        <f t="shared" si="55"/>
        <v>10 km</v>
      </c>
      <c r="D192" s="157" t="str">
        <f t="shared" si="55"/>
        <v>CFP2</v>
      </c>
      <c r="E192" s="1227">
        <f t="shared" si="72"/>
        <v>31304029.000000004</v>
      </c>
      <c r="F192" s="1228">
        <f t="shared" si="72"/>
        <v>33593402</v>
      </c>
      <c r="G192" s="1193">
        <f t="shared" si="73"/>
        <v>31801558.000000015</v>
      </c>
      <c r="H192" s="1194">
        <f t="shared" si="73"/>
        <v>28079506.999999978</v>
      </c>
      <c r="I192" s="1268">
        <f t="shared" si="74"/>
        <v>0</v>
      </c>
      <c r="J192" s="1269">
        <f t="shared" si="74"/>
        <v>0</v>
      </c>
      <c r="K192" s="1270">
        <f t="shared" si="75"/>
        <v>0</v>
      </c>
      <c r="L192" s="1195">
        <f t="shared" si="75"/>
        <v>0</v>
      </c>
      <c r="M192" s="1271">
        <f t="shared" si="70"/>
        <v>0</v>
      </c>
      <c r="N192" s="1270">
        <f t="shared" si="70"/>
        <v>0</v>
      </c>
      <c r="O192" s="1272">
        <f t="shared" si="76"/>
        <v>0</v>
      </c>
      <c r="P192" s="1273">
        <f t="shared" si="76"/>
        <v>0</v>
      </c>
      <c r="Q192" s="1229">
        <f t="shared" si="76"/>
        <v>0</v>
      </c>
      <c r="R192" s="1182">
        <f t="shared" si="76"/>
        <v>0</v>
      </c>
      <c r="S192" s="1178">
        <f t="shared" ref="S192:T192" si="80">S54*S123</f>
        <v>0</v>
      </c>
      <c r="T192" s="1183">
        <f t="shared" si="80"/>
        <v>0</v>
      </c>
      <c r="AB192" s="35"/>
    </row>
    <row r="193" spans="1:28" s="38" customFormat="1" ht="12.45" customHeight="1">
      <c r="A193" s="1167" t="str">
        <f t="shared" si="55"/>
        <v>100GbE</v>
      </c>
      <c r="B193" s="882" t="str">
        <f t="shared" si="55"/>
        <v>100 GbE LR4</v>
      </c>
      <c r="C193" s="883" t="str">
        <f t="shared" si="55"/>
        <v>10 km</v>
      </c>
      <c r="D193" s="157" t="str">
        <f t="shared" si="55"/>
        <v>CFP4</v>
      </c>
      <c r="E193" s="1227">
        <f t="shared" si="72"/>
        <v>16240465.75423329</v>
      </c>
      <c r="F193" s="1228">
        <f t="shared" si="72"/>
        <v>12134533.815177172</v>
      </c>
      <c r="G193" s="1193">
        <f t="shared" si="73"/>
        <v>7867432.8782159192</v>
      </c>
      <c r="H193" s="1194">
        <f t="shared" si="73"/>
        <v>6357214.6830243776</v>
      </c>
      <c r="I193" s="1268">
        <f t="shared" si="74"/>
        <v>0</v>
      </c>
      <c r="J193" s="1269">
        <f t="shared" si="74"/>
        <v>0</v>
      </c>
      <c r="K193" s="1270">
        <f t="shared" si="75"/>
        <v>0</v>
      </c>
      <c r="L193" s="1195">
        <f t="shared" si="75"/>
        <v>0</v>
      </c>
      <c r="M193" s="1271">
        <f t="shared" si="70"/>
        <v>0</v>
      </c>
      <c r="N193" s="1270">
        <f t="shared" si="70"/>
        <v>0</v>
      </c>
      <c r="O193" s="1272">
        <f t="shared" si="76"/>
        <v>0</v>
      </c>
      <c r="P193" s="1273">
        <f t="shared" si="76"/>
        <v>0</v>
      </c>
      <c r="Q193" s="1229">
        <f t="shared" si="76"/>
        <v>0</v>
      </c>
      <c r="R193" s="1182">
        <f t="shared" si="76"/>
        <v>0</v>
      </c>
      <c r="S193" s="1178">
        <f t="shared" ref="S193:T193" si="81">S55*S124</f>
        <v>0</v>
      </c>
      <c r="T193" s="1183">
        <f t="shared" si="81"/>
        <v>0</v>
      </c>
      <c r="AB193" s="35"/>
    </row>
    <row r="194" spans="1:28" ht="12.45" customHeight="1">
      <c r="A194" s="1169" t="str">
        <f t="shared" ref="A194:D204" si="82">A56</f>
        <v>100GbE</v>
      </c>
      <c r="B194" s="676" t="str">
        <f t="shared" si="82"/>
        <v>100 GbE LR4</v>
      </c>
      <c r="C194" s="680" t="str">
        <f t="shared" si="82"/>
        <v>10 km</v>
      </c>
      <c r="D194" s="310" t="str">
        <f t="shared" si="82"/>
        <v>QSFP28</v>
      </c>
      <c r="E194" s="1227">
        <f t="shared" si="72"/>
        <v>79692080.386683106</v>
      </c>
      <c r="F194" s="1228">
        <f t="shared" si="72"/>
        <v>131048172.1069124</v>
      </c>
      <c r="G194" s="1193">
        <f t="shared" si="73"/>
        <v>122081920.16414446</v>
      </c>
      <c r="H194" s="1194">
        <f t="shared" si="73"/>
        <v>113073539.03520399</v>
      </c>
      <c r="I194" s="1268">
        <f t="shared" si="74"/>
        <v>0</v>
      </c>
      <c r="J194" s="1269">
        <f t="shared" si="74"/>
        <v>0</v>
      </c>
      <c r="K194" s="1270">
        <f t="shared" si="75"/>
        <v>0</v>
      </c>
      <c r="L194" s="1195">
        <f t="shared" si="75"/>
        <v>0</v>
      </c>
      <c r="M194" s="1271">
        <f t="shared" si="70"/>
        <v>0</v>
      </c>
      <c r="N194" s="1270">
        <f t="shared" si="70"/>
        <v>0</v>
      </c>
      <c r="O194" s="1272">
        <f t="shared" si="76"/>
        <v>0</v>
      </c>
      <c r="P194" s="1273">
        <f t="shared" si="76"/>
        <v>0</v>
      </c>
      <c r="Q194" s="1229">
        <f t="shared" si="76"/>
        <v>0</v>
      </c>
      <c r="R194" s="1182">
        <f t="shared" si="76"/>
        <v>0</v>
      </c>
      <c r="S194" s="1178">
        <f t="shared" ref="S194:T194" si="83">S56*S125</f>
        <v>0</v>
      </c>
      <c r="T194" s="1183">
        <f t="shared" si="83"/>
        <v>0</v>
      </c>
    </row>
    <row r="195" spans="1:28" ht="12.45" customHeight="1">
      <c r="A195" s="1169" t="str">
        <f t="shared" si="82"/>
        <v>100GbE</v>
      </c>
      <c r="B195" s="911" t="str">
        <f t="shared" si="82"/>
        <v>100 GbE 4WDM10</v>
      </c>
      <c r="C195" s="883" t="str">
        <f t="shared" si="82"/>
        <v>10 km</v>
      </c>
      <c r="D195" s="157" t="str">
        <f t="shared" si="82"/>
        <v>QSFP28</v>
      </c>
      <c r="E195" s="1230"/>
      <c r="F195" s="1231"/>
      <c r="G195" s="1193"/>
      <c r="H195" s="1232"/>
      <c r="I195" s="1274"/>
      <c r="J195" s="1275"/>
      <c r="K195" s="1270"/>
      <c r="L195" s="1233"/>
      <c r="M195" s="1271">
        <f t="shared" si="70"/>
        <v>0</v>
      </c>
      <c r="N195" s="1270">
        <f t="shared" si="70"/>
        <v>0</v>
      </c>
      <c r="O195" s="1272">
        <f t="shared" si="76"/>
        <v>0</v>
      </c>
      <c r="P195" s="1273">
        <f t="shared" si="76"/>
        <v>0</v>
      </c>
      <c r="Q195" s="1229">
        <f t="shared" si="76"/>
        <v>0</v>
      </c>
      <c r="R195" s="1182">
        <f t="shared" si="76"/>
        <v>0</v>
      </c>
      <c r="S195" s="1178">
        <f t="shared" ref="S195:T195" si="84">S57*S126</f>
        <v>0</v>
      </c>
      <c r="T195" s="1183">
        <f t="shared" si="84"/>
        <v>0</v>
      </c>
    </row>
    <row r="196" spans="1:28" ht="12.45" customHeight="1">
      <c r="A196" s="1169" t="str">
        <f t="shared" si="82"/>
        <v>100GbE</v>
      </c>
      <c r="B196" s="911" t="str">
        <f t="shared" si="82"/>
        <v>100 GbE 4WDM20</v>
      </c>
      <c r="C196" s="883" t="str">
        <f t="shared" si="82"/>
        <v>20 km</v>
      </c>
      <c r="D196" s="157" t="str">
        <f t="shared" si="82"/>
        <v>QSFP28</v>
      </c>
      <c r="E196" s="1230"/>
      <c r="F196" s="1231"/>
      <c r="G196" s="1193"/>
      <c r="H196" s="1232"/>
      <c r="I196" s="1274"/>
      <c r="J196" s="1275"/>
      <c r="K196" s="1270"/>
      <c r="L196" s="1233"/>
      <c r="M196" s="1271">
        <f t="shared" si="70"/>
        <v>0</v>
      </c>
      <c r="N196" s="1270">
        <f t="shared" si="70"/>
        <v>0</v>
      </c>
      <c r="O196" s="1272">
        <f t="shared" si="76"/>
        <v>0</v>
      </c>
      <c r="P196" s="1273">
        <f t="shared" si="76"/>
        <v>0</v>
      </c>
      <c r="Q196" s="1229">
        <f t="shared" si="76"/>
        <v>0</v>
      </c>
      <c r="R196" s="1182">
        <f t="shared" si="76"/>
        <v>0</v>
      </c>
      <c r="S196" s="1178">
        <f t="shared" ref="S196:T196" si="85">S58*S127</f>
        <v>0</v>
      </c>
      <c r="T196" s="1183">
        <f t="shared" si="85"/>
        <v>0</v>
      </c>
    </row>
    <row r="197" spans="1:28" ht="13.05" customHeight="1" thickBot="1">
      <c r="A197" s="1169" t="str">
        <f t="shared" si="82"/>
        <v>100GbE</v>
      </c>
      <c r="B197" s="587" t="str">
        <f t="shared" si="82"/>
        <v>100 GbE ER4 - Lite</v>
      </c>
      <c r="C197" s="1174" t="str">
        <f t="shared" si="82"/>
        <v>40 km</v>
      </c>
      <c r="D197" s="364" t="str">
        <f t="shared" si="82"/>
        <v>All</v>
      </c>
      <c r="E197" s="1234"/>
      <c r="F197" s="1235"/>
      <c r="G197" s="1193">
        <f t="shared" ref="G197:H202" si="86">G59*G128</f>
        <v>2632000</v>
      </c>
      <c r="H197" s="1232">
        <f t="shared" si="86"/>
        <v>4475000</v>
      </c>
      <c r="I197" s="1234">
        <f t="shared" ref="I197:J202" si="87">I128*I59</f>
        <v>0</v>
      </c>
      <c r="J197" s="1235">
        <f t="shared" si="87"/>
        <v>0</v>
      </c>
      <c r="K197" s="1193">
        <f t="shared" ref="K197:L202" si="88">K59*K128</f>
        <v>0</v>
      </c>
      <c r="L197" s="1233">
        <f t="shared" si="88"/>
        <v>0</v>
      </c>
      <c r="M197" s="1226">
        <f t="shared" si="70"/>
        <v>0</v>
      </c>
      <c r="N197" s="1193">
        <f t="shared" si="70"/>
        <v>0</v>
      </c>
      <c r="O197" s="1253">
        <f t="shared" si="76"/>
        <v>0</v>
      </c>
      <c r="P197" s="1257">
        <f t="shared" si="76"/>
        <v>0</v>
      </c>
      <c r="Q197" s="1196">
        <f t="shared" si="76"/>
        <v>0</v>
      </c>
      <c r="R197" s="1182">
        <f t="shared" si="76"/>
        <v>0</v>
      </c>
      <c r="S197" s="1178">
        <f t="shared" ref="S197:T197" si="89">S59*S128</f>
        <v>0</v>
      </c>
      <c r="T197" s="1183">
        <f t="shared" si="89"/>
        <v>0</v>
      </c>
    </row>
    <row r="198" spans="1:28" ht="13.05" customHeight="1" thickBot="1">
      <c r="A198" s="1170" t="str">
        <f t="shared" si="82"/>
        <v>100GbE</v>
      </c>
      <c r="B198" s="369" t="str">
        <f t="shared" si="82"/>
        <v>100 GbE ER4</v>
      </c>
      <c r="C198" s="1131" t="str">
        <f t="shared" si="82"/>
        <v>40 km</v>
      </c>
      <c r="D198" s="363" t="str">
        <f t="shared" si="82"/>
        <v>All</v>
      </c>
      <c r="E198" s="1221">
        <f t="shared" ref="E198:F202" si="90">E129*E60</f>
        <v>23686474.701282401</v>
      </c>
      <c r="F198" s="1222">
        <f t="shared" si="90"/>
        <v>9414157.3956058212</v>
      </c>
      <c r="G198" s="1198">
        <f t="shared" si="86"/>
        <v>11267371.417408032</v>
      </c>
      <c r="H198" s="1199">
        <f t="shared" si="86"/>
        <v>10597944.648749176</v>
      </c>
      <c r="I198" s="1221">
        <f t="shared" si="87"/>
        <v>0</v>
      </c>
      <c r="J198" s="1222">
        <f t="shared" si="87"/>
        <v>0</v>
      </c>
      <c r="K198" s="1198">
        <f t="shared" si="88"/>
        <v>0</v>
      </c>
      <c r="L198" s="1201">
        <f t="shared" si="88"/>
        <v>0</v>
      </c>
      <c r="M198" s="1266">
        <f t="shared" si="70"/>
        <v>0</v>
      </c>
      <c r="N198" s="1235">
        <f t="shared" si="70"/>
        <v>0</v>
      </c>
      <c r="O198" s="1262">
        <f t="shared" si="76"/>
        <v>0</v>
      </c>
      <c r="P198" s="1263">
        <f t="shared" si="76"/>
        <v>0</v>
      </c>
      <c r="Q198" s="1224">
        <f t="shared" si="76"/>
        <v>0</v>
      </c>
      <c r="R198" s="1185">
        <f t="shared" si="76"/>
        <v>0</v>
      </c>
      <c r="S198" s="1430">
        <f t="shared" ref="S198:T198" si="91">S60*S129</f>
        <v>0</v>
      </c>
      <c r="T198" s="1186">
        <f t="shared" si="91"/>
        <v>0</v>
      </c>
    </row>
    <row r="199" spans="1:28" ht="12.45" customHeight="1">
      <c r="A199" s="1175" t="str">
        <f t="shared" si="82"/>
        <v>200GbE</v>
      </c>
      <c r="B199" s="682" t="str">
        <f t="shared" si="82"/>
        <v>200GbE</v>
      </c>
      <c r="C199" s="686" t="str">
        <f t="shared" si="82"/>
        <v>100 m</v>
      </c>
      <c r="D199" s="707" t="str">
        <f t="shared" si="82"/>
        <v>all</v>
      </c>
      <c r="E199" s="1210">
        <f t="shared" si="90"/>
        <v>0</v>
      </c>
      <c r="F199" s="1211">
        <f t="shared" si="90"/>
        <v>0</v>
      </c>
      <c r="G199" s="1193">
        <f t="shared" si="86"/>
        <v>0</v>
      </c>
      <c r="H199" s="1194">
        <f t="shared" si="86"/>
        <v>0</v>
      </c>
      <c r="I199" s="1210">
        <f t="shared" si="87"/>
        <v>0</v>
      </c>
      <c r="J199" s="1211">
        <f t="shared" si="87"/>
        <v>0</v>
      </c>
      <c r="K199" s="1253">
        <f t="shared" si="88"/>
        <v>0</v>
      </c>
      <c r="L199" s="1195">
        <f t="shared" si="88"/>
        <v>0</v>
      </c>
      <c r="M199" s="1225">
        <f t="shared" si="70"/>
        <v>0</v>
      </c>
      <c r="N199" s="1254">
        <f t="shared" si="70"/>
        <v>0</v>
      </c>
      <c r="O199" s="1255">
        <f t="shared" si="76"/>
        <v>0</v>
      </c>
      <c r="P199" s="1256">
        <f t="shared" si="76"/>
        <v>0</v>
      </c>
      <c r="Q199" s="1240">
        <f t="shared" si="76"/>
        <v>0</v>
      </c>
      <c r="R199" s="1189">
        <f t="shared" si="76"/>
        <v>0</v>
      </c>
      <c r="S199" s="1428">
        <f t="shared" ref="S199:T199" si="92">S61*S130</f>
        <v>0</v>
      </c>
      <c r="T199" s="1190">
        <f t="shared" si="92"/>
        <v>0</v>
      </c>
    </row>
    <row r="200" spans="1:28" ht="12.45" customHeight="1">
      <c r="A200" s="1167" t="str">
        <f t="shared" si="82"/>
        <v>200GbE</v>
      </c>
      <c r="B200" s="678" t="str">
        <f t="shared" si="82"/>
        <v>200GbE</v>
      </c>
      <c r="C200" s="358" t="str">
        <f t="shared" si="82"/>
        <v>2 km</v>
      </c>
      <c r="D200" s="705" t="str">
        <f t="shared" si="82"/>
        <v>all</v>
      </c>
      <c r="E200" s="1210">
        <f t="shared" si="90"/>
        <v>0</v>
      </c>
      <c r="F200" s="1211">
        <f t="shared" si="90"/>
        <v>0</v>
      </c>
      <c r="G200" s="1193">
        <f t="shared" si="86"/>
        <v>0</v>
      </c>
      <c r="H200" s="1194">
        <f t="shared" si="86"/>
        <v>0</v>
      </c>
      <c r="I200" s="1210">
        <f t="shared" si="87"/>
        <v>0</v>
      </c>
      <c r="J200" s="1211">
        <f t="shared" si="87"/>
        <v>0</v>
      </c>
      <c r="K200" s="1253">
        <f t="shared" si="88"/>
        <v>0</v>
      </c>
      <c r="L200" s="1195">
        <f t="shared" si="88"/>
        <v>0</v>
      </c>
      <c r="M200" s="1264">
        <f t="shared" si="70"/>
        <v>0</v>
      </c>
      <c r="N200" s="1193">
        <f t="shared" si="70"/>
        <v>0</v>
      </c>
      <c r="O200" s="1253">
        <f t="shared" si="76"/>
        <v>0</v>
      </c>
      <c r="P200" s="1257">
        <f t="shared" si="76"/>
        <v>0</v>
      </c>
      <c r="Q200" s="1212">
        <f t="shared" si="76"/>
        <v>0</v>
      </c>
      <c r="R200" s="1182">
        <f t="shared" si="76"/>
        <v>0</v>
      </c>
      <c r="S200" s="1178">
        <f t="shared" ref="S200:T200" si="93">S62*S131</f>
        <v>0</v>
      </c>
      <c r="T200" s="1183">
        <f t="shared" si="93"/>
        <v>0</v>
      </c>
    </row>
    <row r="201" spans="1:28" ht="13.05" customHeight="1" thickBot="1">
      <c r="A201" s="1019" t="str">
        <f t="shared" si="82"/>
        <v>2x200GbE</v>
      </c>
      <c r="B201" s="684" t="str">
        <f t="shared" si="82"/>
        <v>2x200GbE</v>
      </c>
      <c r="C201" s="684" t="str">
        <f t="shared" si="82"/>
        <v>2 km</v>
      </c>
      <c r="D201" s="708" t="str">
        <f t="shared" si="82"/>
        <v>OSFP</v>
      </c>
      <c r="E201" s="1197">
        <f t="shared" si="90"/>
        <v>0</v>
      </c>
      <c r="F201" s="1198">
        <f t="shared" si="90"/>
        <v>0</v>
      </c>
      <c r="G201" s="1198">
        <f t="shared" si="86"/>
        <v>0</v>
      </c>
      <c r="H201" s="1199">
        <f t="shared" si="86"/>
        <v>0</v>
      </c>
      <c r="I201" s="1197">
        <f t="shared" si="87"/>
        <v>0</v>
      </c>
      <c r="J201" s="1198">
        <f t="shared" si="87"/>
        <v>0</v>
      </c>
      <c r="K201" s="1258">
        <f t="shared" si="88"/>
        <v>0</v>
      </c>
      <c r="L201" s="1201">
        <f t="shared" si="88"/>
        <v>0</v>
      </c>
      <c r="M201" s="1244">
        <f t="shared" si="70"/>
        <v>0</v>
      </c>
      <c r="N201" s="1198">
        <f t="shared" si="70"/>
        <v>0</v>
      </c>
      <c r="O201" s="1258">
        <f t="shared" si="76"/>
        <v>0</v>
      </c>
      <c r="P201" s="1259">
        <f t="shared" si="76"/>
        <v>0</v>
      </c>
      <c r="Q201" s="1202">
        <f t="shared" si="76"/>
        <v>0</v>
      </c>
      <c r="R201" s="1200">
        <f t="shared" si="76"/>
        <v>0</v>
      </c>
      <c r="S201" s="1184">
        <f t="shared" ref="S201:T201" si="94">S63*S132</f>
        <v>0</v>
      </c>
      <c r="T201" s="1203">
        <f t="shared" si="94"/>
        <v>0</v>
      </c>
    </row>
    <row r="202" spans="1:28" ht="12.45" customHeight="1">
      <c r="A202" s="1167" t="str">
        <f t="shared" si="82"/>
        <v>400GbE</v>
      </c>
      <c r="B202" s="678" t="str">
        <f t="shared" si="82"/>
        <v>400GbE SR8</v>
      </c>
      <c r="C202" s="358" t="str">
        <f t="shared" si="82"/>
        <v>100 m</v>
      </c>
      <c r="D202" s="705" t="str">
        <f t="shared" si="82"/>
        <v>all</v>
      </c>
      <c r="E202" s="1210">
        <f t="shared" si="90"/>
        <v>0</v>
      </c>
      <c r="F202" s="1211">
        <f t="shared" si="90"/>
        <v>0</v>
      </c>
      <c r="G202" s="1193">
        <f t="shared" si="86"/>
        <v>0</v>
      </c>
      <c r="H202" s="1194">
        <f t="shared" si="86"/>
        <v>0</v>
      </c>
      <c r="I202" s="1210">
        <f t="shared" si="87"/>
        <v>0</v>
      </c>
      <c r="J202" s="1211">
        <f t="shared" si="87"/>
        <v>0</v>
      </c>
      <c r="K202" s="1193">
        <f t="shared" si="88"/>
        <v>0</v>
      </c>
      <c r="L202" s="1195">
        <f t="shared" si="88"/>
        <v>0</v>
      </c>
      <c r="M202" s="1236">
        <f t="shared" ref="M202:N202" si="95">M133*M64</f>
        <v>0</v>
      </c>
      <c r="N202" s="1206">
        <f t="shared" si="95"/>
        <v>0</v>
      </c>
      <c r="O202" s="1260">
        <f t="shared" si="76"/>
        <v>0</v>
      </c>
      <c r="P202" s="1261">
        <f t="shared" si="76"/>
        <v>0</v>
      </c>
      <c r="Q202" s="1209">
        <f t="shared" si="76"/>
        <v>0</v>
      </c>
      <c r="R202" s="1179">
        <f t="shared" si="76"/>
        <v>0</v>
      </c>
      <c r="S202" s="1208">
        <f t="shared" ref="S202:T203" si="96">S64*S133</f>
        <v>0</v>
      </c>
      <c r="T202" s="1180">
        <f t="shared" si="96"/>
        <v>0</v>
      </c>
    </row>
    <row r="203" spans="1:28" ht="12.45" customHeight="1">
      <c r="A203" s="1167" t="str">
        <f t="shared" si="82"/>
        <v>400GbE</v>
      </c>
      <c r="B203" s="678" t="str">
        <f t="shared" si="82"/>
        <v>400GbE SR4.2</v>
      </c>
      <c r="C203" s="358" t="str">
        <f t="shared" si="82"/>
        <v>100 m</v>
      </c>
      <c r="D203" s="705" t="str">
        <f t="shared" si="82"/>
        <v>all</v>
      </c>
      <c r="E203" s="1210"/>
      <c r="F203" s="1211"/>
      <c r="G203" s="1193"/>
      <c r="H203" s="1194"/>
      <c r="I203" s="1210"/>
      <c r="J203" s="1211"/>
      <c r="K203" s="1193"/>
      <c r="L203" s="1195"/>
      <c r="M203" s="1236"/>
      <c r="N203" s="1206"/>
      <c r="O203" s="1260"/>
      <c r="P203" s="1261"/>
      <c r="Q203" s="1209"/>
      <c r="R203" s="1179"/>
      <c r="S203" s="1208">
        <f t="shared" si="96"/>
        <v>0</v>
      </c>
      <c r="T203" s="1180">
        <f t="shared" si="96"/>
        <v>0</v>
      </c>
    </row>
    <row r="204" spans="1:28" ht="12.45" customHeight="1">
      <c r="A204" s="1167" t="str">
        <f t="shared" si="82"/>
        <v>400GbE</v>
      </c>
      <c r="B204" s="678" t="str">
        <f t="shared" si="82"/>
        <v>400GbE DR4</v>
      </c>
      <c r="C204" s="358" t="str">
        <f t="shared" si="82"/>
        <v>0.5, 2 km</v>
      </c>
      <c r="D204" s="705" t="str">
        <f t="shared" si="82"/>
        <v>all</v>
      </c>
      <c r="E204" s="1210">
        <f t="shared" ref="E204:F204" si="97">E135*E66</f>
        <v>0</v>
      </c>
      <c r="F204" s="1211">
        <f t="shared" si="97"/>
        <v>0</v>
      </c>
      <c r="G204" s="1193">
        <f t="shared" ref="G204:H204" si="98">G66*G135</f>
        <v>0</v>
      </c>
      <c r="H204" s="1194">
        <f t="shared" si="98"/>
        <v>0</v>
      </c>
      <c r="I204" s="1210">
        <f t="shared" ref="I204:J204" si="99">I135*I66</f>
        <v>0</v>
      </c>
      <c r="J204" s="1211">
        <f t="shared" si="99"/>
        <v>0</v>
      </c>
      <c r="K204" s="1193">
        <f t="shared" ref="K204:L204" si="100">K66*K135</f>
        <v>0</v>
      </c>
      <c r="L204" s="1195">
        <f t="shared" si="100"/>
        <v>0</v>
      </c>
      <c r="M204" s="1264">
        <f t="shared" ref="M204:P209" si="101">M135*M66</f>
        <v>0</v>
      </c>
      <c r="N204" s="1211">
        <f t="shared" si="101"/>
        <v>0</v>
      </c>
      <c r="O204" s="1276">
        <f t="shared" si="101"/>
        <v>0</v>
      </c>
      <c r="P204" s="1277">
        <f t="shared" si="101"/>
        <v>0</v>
      </c>
      <c r="Q204" s="1212">
        <f>Q66*Q135</f>
        <v>0</v>
      </c>
      <c r="R204" s="1432">
        <f>R66*R135</f>
        <v>0</v>
      </c>
      <c r="S204" s="1290">
        <f t="shared" ref="S204:T204" si="102">S66*S135</f>
        <v>0</v>
      </c>
      <c r="T204" s="1291">
        <f t="shared" si="102"/>
        <v>0</v>
      </c>
    </row>
    <row r="205" spans="1:28" ht="12.45" customHeight="1">
      <c r="A205" s="1167" t="str">
        <f>A136</f>
        <v>400GbE</v>
      </c>
      <c r="B205" s="1017" t="s">
        <v>401</v>
      </c>
      <c r="C205" s="1017" t="s">
        <v>147</v>
      </c>
      <c r="D205" s="705" t="str">
        <f>D136</f>
        <v>all</v>
      </c>
      <c r="E205" s="1243"/>
      <c r="F205" s="1242"/>
      <c r="G205" s="1235"/>
      <c r="H205" s="1232"/>
      <c r="I205" s="1243"/>
      <c r="J205" s="1242"/>
      <c r="K205" s="1235"/>
      <c r="L205" s="1233"/>
      <c r="M205" s="1264">
        <f t="shared" si="101"/>
        <v>0</v>
      </c>
      <c r="N205" s="1211">
        <f t="shared" si="101"/>
        <v>0</v>
      </c>
      <c r="O205" s="1276">
        <f t="shared" si="101"/>
        <v>0</v>
      </c>
      <c r="P205" s="1277">
        <f t="shared" si="101"/>
        <v>0</v>
      </c>
      <c r="Q205" s="1212">
        <f t="shared" ref="Q205:R207" si="103">Q67*Q136</f>
        <v>0</v>
      </c>
      <c r="R205" s="1432">
        <f t="shared" si="103"/>
        <v>0</v>
      </c>
      <c r="S205" s="1290">
        <f t="shared" ref="S205:T205" si="104">S67*S136</f>
        <v>0</v>
      </c>
      <c r="T205" s="1291">
        <f t="shared" si="104"/>
        <v>0</v>
      </c>
    </row>
    <row r="206" spans="1:28" ht="12.45" customHeight="1">
      <c r="A206" s="1167" t="str">
        <f>A137</f>
        <v>400GbE</v>
      </c>
      <c r="B206" s="1017" t="s">
        <v>402</v>
      </c>
      <c r="C206" s="1017" t="s">
        <v>153</v>
      </c>
      <c r="D206" s="705" t="str">
        <f>D137</f>
        <v>all</v>
      </c>
      <c r="E206" s="1243"/>
      <c r="F206" s="1242"/>
      <c r="G206" s="1235"/>
      <c r="H206" s="1232"/>
      <c r="I206" s="1243"/>
      <c r="J206" s="1242"/>
      <c r="K206" s="1235"/>
      <c r="L206" s="1233"/>
      <c r="M206" s="1264">
        <f t="shared" si="101"/>
        <v>0</v>
      </c>
      <c r="N206" s="1211">
        <f t="shared" si="101"/>
        <v>0</v>
      </c>
      <c r="O206" s="1276">
        <f t="shared" si="101"/>
        <v>0</v>
      </c>
      <c r="P206" s="1277">
        <f t="shared" si="101"/>
        <v>0</v>
      </c>
      <c r="Q206" s="1212">
        <f t="shared" si="103"/>
        <v>0</v>
      </c>
      <c r="R206" s="1432">
        <f t="shared" si="103"/>
        <v>0</v>
      </c>
      <c r="S206" s="1290">
        <f t="shared" ref="S206:T206" si="105">S68*S137</f>
        <v>0</v>
      </c>
      <c r="T206" s="1291">
        <f t="shared" si="105"/>
        <v>0</v>
      </c>
    </row>
    <row r="207" spans="1:28" ht="12.45" customHeight="1">
      <c r="A207" s="1167" t="str">
        <f>A138</f>
        <v>400GbE</v>
      </c>
      <c r="B207" s="1017" t="s">
        <v>403</v>
      </c>
      <c r="C207" s="1016" t="s">
        <v>153</v>
      </c>
      <c r="D207" s="705" t="str">
        <f>D138</f>
        <v>all</v>
      </c>
      <c r="E207" s="1243"/>
      <c r="F207" s="1242"/>
      <c r="G207" s="1235"/>
      <c r="H207" s="1232"/>
      <c r="I207" s="1243"/>
      <c r="J207" s="1242"/>
      <c r="K207" s="1235"/>
      <c r="L207" s="1233"/>
      <c r="M207" s="1264">
        <f t="shared" si="101"/>
        <v>0</v>
      </c>
      <c r="N207" s="1211">
        <f t="shared" si="101"/>
        <v>0</v>
      </c>
      <c r="O207" s="1276">
        <f t="shared" si="101"/>
        <v>0</v>
      </c>
      <c r="P207" s="1277">
        <f t="shared" si="101"/>
        <v>0</v>
      </c>
      <c r="Q207" s="1212">
        <f t="shared" si="103"/>
        <v>0</v>
      </c>
      <c r="R207" s="1432">
        <f t="shared" si="103"/>
        <v>0</v>
      </c>
      <c r="S207" s="1290">
        <f t="shared" ref="S207:T207" si="106">S69*S138</f>
        <v>0</v>
      </c>
      <c r="T207" s="1291">
        <f t="shared" si="106"/>
        <v>0</v>
      </c>
    </row>
    <row r="208" spans="1:28" ht="13.05" customHeight="1" thickBot="1">
      <c r="A208" s="1019" t="s">
        <v>406</v>
      </c>
      <c r="B208" s="684" t="s">
        <v>340</v>
      </c>
      <c r="C208" s="684" t="s">
        <v>151</v>
      </c>
      <c r="D208" s="708" t="s">
        <v>151</v>
      </c>
      <c r="E208" s="1197">
        <f>E139*E70</f>
        <v>0</v>
      </c>
      <c r="F208" s="1198">
        <f>F139*F70</f>
        <v>0</v>
      </c>
      <c r="G208" s="1198">
        <f>G70*G139</f>
        <v>0</v>
      </c>
      <c r="H208" s="1199">
        <f>H70*H139</f>
        <v>0</v>
      </c>
      <c r="I208" s="1197">
        <f>I139*I70</f>
        <v>0</v>
      </c>
      <c r="J208" s="1198">
        <f>J139*J70</f>
        <v>0</v>
      </c>
      <c r="K208" s="1198">
        <f>K70*K139</f>
        <v>0</v>
      </c>
      <c r="L208" s="1201">
        <f>L70*L139</f>
        <v>0</v>
      </c>
      <c r="M208" s="1278">
        <f t="shared" si="101"/>
        <v>0</v>
      </c>
      <c r="N208" s="1279">
        <f t="shared" si="101"/>
        <v>0</v>
      </c>
      <c r="O208" s="1280">
        <f t="shared" si="101"/>
        <v>0</v>
      </c>
      <c r="P208" s="1281">
        <f t="shared" si="101"/>
        <v>0</v>
      </c>
      <c r="Q208" s="1433">
        <f>Q70*Q139</f>
        <v>0</v>
      </c>
      <c r="R208" s="1434">
        <f>R70*R139</f>
        <v>0</v>
      </c>
      <c r="S208" s="1435">
        <f t="shared" ref="S208:T208" si="107">S70*S139</f>
        <v>0</v>
      </c>
      <c r="T208" s="1436">
        <f t="shared" si="107"/>
        <v>0</v>
      </c>
    </row>
    <row r="209" spans="1:20" ht="13.8" thickBot="1">
      <c r="A209" s="158" t="str">
        <f t="shared" ref="A209:D210" si="108">A71</f>
        <v>Ethernet</v>
      </c>
      <c r="B209" s="370" t="str">
        <f t="shared" si="108"/>
        <v>all</v>
      </c>
      <c r="C209" s="357" t="str">
        <f t="shared" si="108"/>
        <v>Miscellaneous</v>
      </c>
      <c r="D209" s="356" t="str">
        <f t="shared" si="108"/>
        <v>all</v>
      </c>
      <c r="E209" s="704">
        <f>E140*E71</f>
        <v>15254121.529098228</v>
      </c>
      <c r="F209" s="355">
        <f>F140*F71</f>
        <v>14704320.436017115</v>
      </c>
      <c r="G209" s="1193">
        <f>G71*G140</f>
        <v>13800000</v>
      </c>
      <c r="H209" s="1195">
        <f>H71*H140</f>
        <v>13800000</v>
      </c>
      <c r="I209" s="704">
        <f>I140*I71</f>
        <v>0</v>
      </c>
      <c r="J209" s="355">
        <f>J140*J71</f>
        <v>0</v>
      </c>
      <c r="K209" s="1282">
        <f>K71*K140</f>
        <v>0</v>
      </c>
      <c r="L209" s="1195">
        <f>L71*L140</f>
        <v>0</v>
      </c>
      <c r="M209" s="1070">
        <f t="shared" si="101"/>
        <v>0</v>
      </c>
      <c r="N209" s="1250">
        <f t="shared" si="101"/>
        <v>0</v>
      </c>
      <c r="O209" s="1252">
        <f>O71*O140</f>
        <v>0</v>
      </c>
      <c r="P209" s="1251">
        <f>P71*P140</f>
        <v>0</v>
      </c>
      <c r="Q209" s="1437">
        <f>Q71*Q140</f>
        <v>0</v>
      </c>
      <c r="R209" s="1438">
        <f>R71*R140</f>
        <v>0</v>
      </c>
      <c r="S209" s="1439">
        <f t="shared" ref="S209:T209" si="109">S71*S140</f>
        <v>0</v>
      </c>
      <c r="T209" s="1440">
        <f t="shared" si="109"/>
        <v>0</v>
      </c>
    </row>
    <row r="210" spans="1:20" ht="13.8" thickBot="1">
      <c r="A210" s="723" t="str">
        <f t="shared" si="108"/>
        <v>Total - EXCLUDING GigE over Copper</v>
      </c>
      <c r="B210" s="161">
        <f t="shared" si="108"/>
        <v>0</v>
      </c>
      <c r="C210" s="161">
        <f t="shared" si="108"/>
        <v>0</v>
      </c>
      <c r="D210" s="722">
        <f t="shared" si="108"/>
        <v>0</v>
      </c>
      <c r="E210" s="1249">
        <f t="shared" ref="E210:Q210" si="110">SUM(E147:E209)</f>
        <v>715726467.77793813</v>
      </c>
      <c r="F210" s="1160">
        <f t="shared" si="110"/>
        <v>820496407.26121473</v>
      </c>
      <c r="G210" s="1160">
        <f t="shared" si="110"/>
        <v>809587249.73224449</v>
      </c>
      <c r="H210" s="1160">
        <f t="shared" si="110"/>
        <v>814824506.27820528</v>
      </c>
      <c r="I210" s="1160">
        <f t="shared" si="110"/>
        <v>0</v>
      </c>
      <c r="J210" s="1160">
        <f t="shared" si="110"/>
        <v>0</v>
      </c>
      <c r="K210" s="1160">
        <f t="shared" si="110"/>
        <v>0</v>
      </c>
      <c r="L210" s="1159">
        <f t="shared" si="110"/>
        <v>0</v>
      </c>
      <c r="M210" s="1158">
        <f t="shared" si="110"/>
        <v>0</v>
      </c>
      <c r="N210" s="1160">
        <f>SUM(N147:N209)</f>
        <v>0</v>
      </c>
      <c r="O210" s="1283">
        <f>SUM(O147:O209)</f>
        <v>0</v>
      </c>
      <c r="P210" s="1163">
        <f t="shared" si="110"/>
        <v>0</v>
      </c>
      <c r="Q210" s="1331">
        <f t="shared" si="110"/>
        <v>0</v>
      </c>
      <c r="R210" s="1329">
        <f>SUM(R147:R209)</f>
        <v>0</v>
      </c>
      <c r="S210" s="1441">
        <f t="shared" ref="S210:T210" si="111">SUM(S147:S209)</f>
        <v>0</v>
      </c>
      <c r="T210" s="1330">
        <f t="shared" si="111"/>
        <v>0</v>
      </c>
    </row>
    <row r="211" spans="1:20" ht="15.6">
      <c r="A211" s="1177"/>
      <c r="L211" s="72"/>
      <c r="P211" s="72"/>
      <c r="Q211" s="72"/>
      <c r="R211" s="72"/>
      <c r="S211" s="72"/>
      <c r="T211" s="72"/>
    </row>
    <row r="212" spans="1:20">
      <c r="P212" s="80"/>
      <c r="Q212" s="80"/>
      <c r="R212" s="80"/>
      <c r="S212" s="80"/>
      <c r="T212" s="80"/>
    </row>
    <row r="213" spans="1:20">
      <c r="Q213" s="80"/>
      <c r="R213" s="80"/>
      <c r="S213" s="80"/>
      <c r="T213" s="80"/>
    </row>
  </sheetData>
  <mergeCells count="4">
    <mergeCell ref="A5:D5"/>
    <mergeCell ref="S6:T6"/>
    <mergeCell ref="S75:T75"/>
    <mergeCell ref="S144:T144"/>
  </mergeCells>
  <pageMargins left="0.75" right="0.75" top="1" bottom="1" header="0.5" footer="0.5"/>
  <pageSetup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AG159"/>
  <sheetViews>
    <sheetView showGridLines="0" zoomScale="80" zoomScaleNormal="80" zoomScalePageLayoutView="80" workbookViewId="0">
      <pane xSplit="3" ySplit="8" topLeftCell="D9" activePane="bottomRight" state="frozen"/>
      <selection activeCell="B6" sqref="B6"/>
      <selection pane="topRight" activeCell="B6" sqref="B6"/>
      <selection pane="bottomLeft" activeCell="B6" sqref="B6"/>
      <selection pane="bottomRight"/>
    </sheetView>
  </sheetViews>
  <sheetFormatPr defaultColWidth="8.6640625" defaultRowHeight="13.2"/>
  <cols>
    <col min="1" max="1" width="14.33203125" style="14" customWidth="1"/>
    <col min="2" max="2" width="14.44140625" style="14" customWidth="1"/>
    <col min="3" max="3" width="12.6640625" style="14" customWidth="1"/>
    <col min="4" max="13" width="14.33203125" style="14" customWidth="1"/>
    <col min="14" max="19" width="15.44140625" style="14" customWidth="1"/>
    <col min="20" max="29" width="13.77734375" style="14" customWidth="1"/>
    <col min="30" max="30" width="12.33203125" style="14" customWidth="1"/>
    <col min="31" max="31" width="12.44140625" style="14" customWidth="1"/>
    <col min="32" max="16384" width="8.6640625" style="14"/>
  </cols>
  <sheetData>
    <row r="1" spans="1:33" ht="24.45" customHeight="1">
      <c r="A1" s="83" t="str">
        <f>Introduction!$B$1</f>
        <v xml:space="preserve">Vendor Survey Results through Q4 2021 </v>
      </c>
    </row>
    <row r="2" spans="1:33" ht="17.55" customHeight="1">
      <c r="A2" s="321" t="str">
        <f>Introduction!$B$2</f>
        <v>Sample template as of March 2022</v>
      </c>
    </row>
    <row r="3" spans="1:33" ht="25.05" customHeight="1">
      <c r="A3" s="719" t="s">
        <v>283</v>
      </c>
    </row>
    <row r="4" spans="1:33">
      <c r="H4" s="5"/>
      <c r="I4" s="5"/>
      <c r="J4" s="5"/>
      <c r="L4" s="5"/>
    </row>
    <row r="5" spans="1:33" ht="19.95" customHeight="1">
      <c r="A5" s="981" t="s">
        <v>373</v>
      </c>
      <c r="B5" s="980"/>
      <c r="C5" s="980"/>
      <c r="H5" s="5"/>
      <c r="I5" s="5"/>
      <c r="J5" s="5"/>
      <c r="L5" s="5"/>
      <c r="N5" s="983"/>
    </row>
    <row r="6" spans="1:33" customFormat="1" ht="16.2" thickBot="1">
      <c r="A6" s="980"/>
      <c r="B6" s="980"/>
      <c r="C6" s="980"/>
      <c r="L6" s="983"/>
      <c r="N6" s="983"/>
      <c r="P6" s="983"/>
      <c r="Q6" s="5"/>
      <c r="R6" s="983"/>
      <c r="S6" s="5"/>
    </row>
    <row r="7" spans="1:33" s="38" customFormat="1" ht="16.2" thickBot="1">
      <c r="A7" s="734" t="str">
        <f>A3</f>
        <v>Fibre Channel Transceivers</v>
      </c>
      <c r="E7" s="728"/>
      <c r="F7" s="728"/>
      <c r="G7" s="728"/>
      <c r="H7" s="698" t="s">
        <v>125</v>
      </c>
      <c r="I7" s="728"/>
      <c r="J7" s="728"/>
      <c r="K7" s="728"/>
      <c r="L7" s="14"/>
      <c r="M7" s="14"/>
      <c r="N7" s="698" t="str">
        <f>H7</f>
        <v>Shipments: Actual Data</v>
      </c>
      <c r="O7" s="14"/>
      <c r="P7"/>
      <c r="Q7"/>
      <c r="R7" s="1705" t="s">
        <v>251</v>
      </c>
      <c r="S7" s="1706"/>
      <c r="AG7" s="14"/>
    </row>
    <row r="8" spans="1:33" s="38" customFormat="1" ht="15.75" customHeight="1" thickBot="1">
      <c r="A8" s="674" t="s">
        <v>127</v>
      </c>
      <c r="B8" s="674" t="s">
        <v>140</v>
      </c>
      <c r="C8" s="913" t="s">
        <v>141</v>
      </c>
      <c r="D8" s="337" t="s">
        <v>65</v>
      </c>
      <c r="E8" s="91" t="s">
        <v>66</v>
      </c>
      <c r="F8" s="91" t="s">
        <v>67</v>
      </c>
      <c r="G8" s="99" t="s">
        <v>68</v>
      </c>
      <c r="H8" s="337" t="s">
        <v>69</v>
      </c>
      <c r="I8" s="91" t="s">
        <v>70</v>
      </c>
      <c r="J8" s="91" t="s">
        <v>71</v>
      </c>
      <c r="K8" s="138" t="s">
        <v>72</v>
      </c>
      <c r="L8" s="90" t="s">
        <v>73</v>
      </c>
      <c r="M8" s="91" t="s">
        <v>74</v>
      </c>
      <c r="N8" s="1011" t="s">
        <v>75</v>
      </c>
      <c r="O8" s="99" t="s">
        <v>76</v>
      </c>
      <c r="P8" s="665" t="s">
        <v>77</v>
      </c>
      <c r="Q8" s="665" t="s">
        <v>78</v>
      </c>
      <c r="R8" s="668" t="s">
        <v>442</v>
      </c>
      <c r="S8" s="668" t="s">
        <v>443</v>
      </c>
      <c r="AF8" s="14"/>
      <c r="AG8" s="14"/>
    </row>
    <row r="9" spans="1:33" s="38" customFormat="1" ht="12.45" customHeight="1">
      <c r="A9" s="357" t="s">
        <v>422</v>
      </c>
      <c r="B9" s="357" t="s">
        <v>183</v>
      </c>
      <c r="C9" s="163" t="s">
        <v>184</v>
      </c>
      <c r="D9" s="336">
        <v>333909</v>
      </c>
      <c r="E9" s="187">
        <v>266484</v>
      </c>
      <c r="F9" s="187">
        <v>276435</v>
      </c>
      <c r="G9" s="188">
        <v>223467</v>
      </c>
      <c r="H9" s="591"/>
      <c r="I9" s="592"/>
      <c r="J9" s="594"/>
      <c r="K9" s="864"/>
      <c r="L9" s="592"/>
      <c r="M9" s="592"/>
      <c r="N9" s="592"/>
      <c r="O9" s="1013"/>
      <c r="P9" s="1567"/>
      <c r="Q9" s="1393"/>
      <c r="R9" s="523"/>
      <c r="S9" s="1394"/>
    </row>
    <row r="10" spans="1:33" s="38" customFormat="1">
      <c r="A10" s="731" t="s">
        <v>422</v>
      </c>
      <c r="B10" s="171" t="s">
        <v>185</v>
      </c>
      <c r="C10" s="172" t="s">
        <v>184</v>
      </c>
      <c r="D10" s="338"/>
      <c r="E10" s="165"/>
      <c r="F10" s="165"/>
      <c r="G10" s="166"/>
      <c r="H10" s="593"/>
      <c r="I10" s="594"/>
      <c r="J10" s="594"/>
      <c r="K10" s="864"/>
      <c r="L10" s="594"/>
      <c r="M10" s="594"/>
      <c r="N10" s="594"/>
      <c r="O10" s="864"/>
      <c r="P10" s="523"/>
      <c r="Q10" s="523"/>
      <c r="R10" s="523"/>
      <c r="S10" s="1394"/>
    </row>
    <row r="11" spans="1:33" s="38" customFormat="1">
      <c r="A11" s="731" t="s">
        <v>422</v>
      </c>
      <c r="B11" s="171" t="s">
        <v>153</v>
      </c>
      <c r="C11" s="172" t="s">
        <v>184</v>
      </c>
      <c r="D11" s="164">
        <v>3441</v>
      </c>
      <c r="E11" s="165">
        <v>4886</v>
      </c>
      <c r="F11" s="165">
        <v>2264</v>
      </c>
      <c r="G11" s="166">
        <v>6587</v>
      </c>
      <c r="H11" s="595"/>
      <c r="I11" s="594"/>
      <c r="J11" s="594"/>
      <c r="K11" s="864"/>
      <c r="L11" s="594"/>
      <c r="M11" s="594"/>
      <c r="N11" s="594"/>
      <c r="O11" s="864"/>
      <c r="P11" s="523"/>
      <c r="Q11" s="523"/>
      <c r="R11" s="523"/>
      <c r="S11" s="1394"/>
    </row>
    <row r="12" spans="1:33" s="38" customFormat="1">
      <c r="A12" s="177" t="s">
        <v>423</v>
      </c>
      <c r="B12" s="177" t="s">
        <v>183</v>
      </c>
      <c r="C12" s="178" t="s">
        <v>145</v>
      </c>
      <c r="D12" s="164">
        <v>682702</v>
      </c>
      <c r="E12" s="165">
        <v>560399</v>
      </c>
      <c r="F12" s="165">
        <v>546601</v>
      </c>
      <c r="G12" s="166">
        <v>613648</v>
      </c>
      <c r="H12" s="595"/>
      <c r="I12" s="594"/>
      <c r="J12" s="594"/>
      <c r="K12" s="864"/>
      <c r="L12" s="594"/>
      <c r="M12" s="594"/>
      <c r="N12" s="594"/>
      <c r="O12" s="864"/>
      <c r="P12" s="165"/>
      <c r="Q12" s="165"/>
      <c r="R12" s="165"/>
      <c r="S12" s="166"/>
    </row>
    <row r="13" spans="1:33" s="38" customFormat="1">
      <c r="A13" s="731" t="s">
        <v>423</v>
      </c>
      <c r="B13" s="171" t="s">
        <v>153</v>
      </c>
      <c r="C13" s="172" t="s">
        <v>145</v>
      </c>
      <c r="D13" s="173">
        <v>12146</v>
      </c>
      <c r="E13" s="174">
        <v>13096</v>
      </c>
      <c r="F13" s="174">
        <v>10391</v>
      </c>
      <c r="G13" s="180">
        <v>8022</v>
      </c>
      <c r="H13" s="596"/>
      <c r="I13" s="597"/>
      <c r="J13" s="597"/>
      <c r="K13" s="865"/>
      <c r="L13" s="597"/>
      <c r="M13" s="597"/>
      <c r="N13" s="597"/>
      <c r="O13" s="865"/>
      <c r="P13" s="174"/>
      <c r="Q13" s="174"/>
      <c r="R13" s="165"/>
      <c r="S13" s="166"/>
    </row>
    <row r="14" spans="1:33" s="38" customFormat="1">
      <c r="A14" s="731" t="s">
        <v>424</v>
      </c>
      <c r="B14" s="159" t="s">
        <v>183</v>
      </c>
      <c r="C14" s="183" t="s">
        <v>145</v>
      </c>
      <c r="D14" s="173">
        <v>897090</v>
      </c>
      <c r="E14" s="174">
        <v>1221235</v>
      </c>
      <c r="F14" s="174">
        <v>1300923</v>
      </c>
      <c r="G14" s="180">
        <v>1173258</v>
      </c>
      <c r="H14" s="596"/>
      <c r="I14" s="597"/>
      <c r="J14" s="597"/>
      <c r="K14" s="865"/>
      <c r="L14" s="597"/>
      <c r="M14" s="597"/>
      <c r="N14" s="597"/>
      <c r="O14" s="865"/>
      <c r="P14" s="174"/>
      <c r="Q14" s="174"/>
      <c r="R14" s="165"/>
      <c r="S14" s="166"/>
    </row>
    <row r="15" spans="1:33" s="38" customFormat="1">
      <c r="A15" s="731" t="s">
        <v>424</v>
      </c>
      <c r="B15" s="184" t="s">
        <v>153</v>
      </c>
      <c r="C15" s="183" t="s">
        <v>145</v>
      </c>
      <c r="D15" s="173">
        <v>34171</v>
      </c>
      <c r="E15" s="174">
        <v>50607</v>
      </c>
      <c r="F15" s="174">
        <v>64419</v>
      </c>
      <c r="G15" s="180">
        <v>82005</v>
      </c>
      <c r="H15" s="596"/>
      <c r="I15" s="597"/>
      <c r="J15" s="597"/>
      <c r="K15" s="865"/>
      <c r="L15" s="597"/>
      <c r="M15" s="597"/>
      <c r="N15" s="597"/>
      <c r="O15" s="865"/>
      <c r="P15" s="174"/>
      <c r="Q15" s="174"/>
      <c r="R15" s="165"/>
      <c r="S15" s="166"/>
    </row>
    <row r="16" spans="1:33" s="38" customFormat="1">
      <c r="A16" s="732" t="s">
        <v>425</v>
      </c>
      <c r="B16" s="159" t="s">
        <v>183</v>
      </c>
      <c r="C16" s="466" t="s">
        <v>254</v>
      </c>
      <c r="D16" s="460">
        <v>80746</v>
      </c>
      <c r="E16" s="460">
        <v>78784</v>
      </c>
      <c r="F16" s="461">
        <v>109263</v>
      </c>
      <c r="G16" s="462">
        <v>152028</v>
      </c>
      <c r="H16" s="598"/>
      <c r="I16" s="598"/>
      <c r="J16" s="866"/>
      <c r="K16" s="867"/>
      <c r="L16" s="866"/>
      <c r="M16" s="597"/>
      <c r="N16" s="597"/>
      <c r="O16" s="867"/>
      <c r="P16" s="461"/>
      <c r="Q16" s="174"/>
      <c r="R16" s="165"/>
      <c r="S16" s="166"/>
    </row>
    <row r="17" spans="1:32" s="38" customFormat="1">
      <c r="A17" s="732" t="s">
        <v>425</v>
      </c>
      <c r="B17" s="184" t="s">
        <v>153</v>
      </c>
      <c r="C17" s="466" t="s">
        <v>254</v>
      </c>
      <c r="D17" s="460">
        <v>3069</v>
      </c>
      <c r="E17" s="460">
        <v>2836</v>
      </c>
      <c r="F17" s="461">
        <v>2959</v>
      </c>
      <c r="G17" s="462">
        <v>4499</v>
      </c>
      <c r="H17" s="598"/>
      <c r="I17" s="598"/>
      <c r="J17" s="866"/>
      <c r="K17" s="867"/>
      <c r="L17" s="866"/>
      <c r="M17" s="597"/>
      <c r="N17" s="597"/>
      <c r="O17" s="867"/>
      <c r="P17" s="461"/>
      <c r="Q17" s="174"/>
      <c r="R17" s="165"/>
      <c r="S17" s="166"/>
    </row>
    <row r="18" spans="1:32" s="38" customFormat="1">
      <c r="A18" s="732" t="s">
        <v>426</v>
      </c>
      <c r="B18" s="159" t="s">
        <v>167</v>
      </c>
      <c r="C18" s="466" t="s">
        <v>151</v>
      </c>
      <c r="D18" s="460"/>
      <c r="E18" s="460"/>
      <c r="F18" s="461"/>
      <c r="G18" s="462"/>
      <c r="H18" s="598"/>
      <c r="I18" s="598"/>
      <c r="J18" s="866"/>
      <c r="K18" s="867"/>
      <c r="L18" s="866"/>
      <c r="M18" s="866"/>
      <c r="N18" s="866"/>
      <c r="O18" s="867"/>
      <c r="P18" s="461"/>
      <c r="Q18" s="461"/>
      <c r="R18" s="165"/>
      <c r="S18" s="166"/>
    </row>
    <row r="19" spans="1:32" s="38" customFormat="1">
      <c r="A19" s="732" t="s">
        <v>426</v>
      </c>
      <c r="B19" s="1347" t="s">
        <v>153</v>
      </c>
      <c r="C19" s="466" t="s">
        <v>151</v>
      </c>
      <c r="D19" s="460"/>
      <c r="E19" s="460"/>
      <c r="F19" s="461"/>
      <c r="G19" s="462"/>
      <c r="H19" s="598"/>
      <c r="I19" s="598"/>
      <c r="J19" s="866"/>
      <c r="K19" s="867"/>
      <c r="L19" s="866"/>
      <c r="M19" s="866"/>
      <c r="N19" s="866"/>
      <c r="O19" s="867"/>
      <c r="P19" s="461"/>
      <c r="Q19" s="461"/>
      <c r="R19" s="165"/>
      <c r="S19" s="166"/>
    </row>
    <row r="20" spans="1:32" s="38" customFormat="1" ht="13.8" thickBot="1">
      <c r="A20" s="733" t="s">
        <v>181</v>
      </c>
      <c r="B20" s="729" t="s">
        <v>176</v>
      </c>
      <c r="C20" s="730" t="s">
        <v>176</v>
      </c>
      <c r="D20" s="185">
        <v>137</v>
      </c>
      <c r="E20" s="1284">
        <v>260</v>
      </c>
      <c r="F20" s="1284">
        <v>0</v>
      </c>
      <c r="G20" s="1285">
        <v>0</v>
      </c>
      <c r="H20" s="599"/>
      <c r="I20" s="1286"/>
      <c r="J20" s="1286"/>
      <c r="K20" s="1287"/>
      <c r="L20" s="866"/>
      <c r="M20" s="866"/>
      <c r="N20" s="866"/>
      <c r="O20" s="867"/>
      <c r="P20" s="461"/>
      <c r="Q20" s="461"/>
      <c r="R20" s="165"/>
      <c r="S20" s="166"/>
    </row>
    <row r="21" spans="1:32" ht="13.8" thickBot="1">
      <c r="A21" s="671" t="s">
        <v>8</v>
      </c>
      <c r="B21" s="467"/>
      <c r="C21" s="468"/>
      <c r="D21" s="221">
        <f t="shared" ref="D21:O21" si="0">SUM(D9:D20)</f>
        <v>2047411</v>
      </c>
      <c r="E21" s="222">
        <f t="shared" si="0"/>
        <v>2198587</v>
      </c>
      <c r="F21" s="222">
        <f t="shared" si="0"/>
        <v>2313255</v>
      </c>
      <c r="G21" s="289">
        <f t="shared" si="0"/>
        <v>2263514</v>
      </c>
      <c r="H21" s="221">
        <f>SUM(H9:H20)</f>
        <v>0</v>
      </c>
      <c r="I21" s="222">
        <f>SUM(I9:I20)</f>
        <v>0</v>
      </c>
      <c r="J21" s="222">
        <f t="shared" si="0"/>
        <v>0</v>
      </c>
      <c r="K21" s="289">
        <f t="shared" si="0"/>
        <v>0</v>
      </c>
      <c r="L21" s="221">
        <f>SUM(L9:L20)</f>
        <v>0</v>
      </c>
      <c r="M21" s="222">
        <f>SUM(M9:M20)</f>
        <v>0</v>
      </c>
      <c r="N21" s="222">
        <f>SUM(N9:N20)</f>
        <v>0</v>
      </c>
      <c r="O21" s="289">
        <f t="shared" si="0"/>
        <v>0</v>
      </c>
      <c r="P21" s="221">
        <f>SUM(P9:P20)</f>
        <v>0</v>
      </c>
      <c r="Q21" s="222">
        <f>SUM(Q9:Q20)</f>
        <v>0</v>
      </c>
      <c r="R21" s="222">
        <f>SUM(R9:R20)</f>
        <v>0</v>
      </c>
      <c r="S21" s="289">
        <f t="shared" ref="S21" si="1">SUM(S9:S20)</f>
        <v>0</v>
      </c>
      <c r="AF21" s="190"/>
    </row>
    <row r="22" spans="1:32">
      <c r="N22" s="907"/>
      <c r="V22" s="890"/>
      <c r="W22" s="890"/>
      <c r="AA22" s="48"/>
    </row>
    <row r="23" spans="1:32" ht="16.2" thickBot="1">
      <c r="A23" s="73"/>
      <c r="B23" s="73"/>
      <c r="C23" s="73"/>
      <c r="D23" s="73"/>
      <c r="E23" s="73"/>
      <c r="F23" s="73"/>
      <c r="G23" s="73"/>
      <c r="H23" s="73"/>
      <c r="I23" s="73"/>
      <c r="J23" s="73"/>
      <c r="K23" s="73"/>
      <c r="L23" s="73"/>
      <c r="M23" s="73"/>
      <c r="N23" s="983"/>
      <c r="O23"/>
      <c r="P23" s="983"/>
      <c r="Q23" s="5"/>
      <c r="R23" s="983"/>
      <c r="S23" s="5"/>
      <c r="T23" s="73"/>
      <c r="U23" s="73"/>
      <c r="V23" s="73"/>
      <c r="W23" s="73"/>
      <c r="X23" s="73"/>
      <c r="Y23" s="73"/>
      <c r="Z23" s="73"/>
      <c r="AA23" s="73"/>
      <c r="AB23" s="73"/>
      <c r="AC23" s="73"/>
      <c r="AD23" s="73"/>
      <c r="AE23" s="73"/>
      <c r="AF23" s="73"/>
    </row>
    <row r="24" spans="1:32" ht="16.2" thickBot="1">
      <c r="A24" s="734" t="str">
        <f t="shared" ref="A24:C38" si="2">A7</f>
        <v>Fibre Channel Transceivers</v>
      </c>
      <c r="B24" s="73"/>
      <c r="C24" s="73"/>
      <c r="E24" s="728"/>
      <c r="F24" s="728"/>
      <c r="G24" s="728"/>
      <c r="H24" s="698" t="s">
        <v>142</v>
      </c>
      <c r="I24" s="728"/>
      <c r="J24" s="728"/>
      <c r="K24" s="728"/>
      <c r="L24" s="663"/>
      <c r="M24" s="663"/>
      <c r="N24" s="698" t="str">
        <f>H24</f>
        <v>ASP: Actual Data</v>
      </c>
      <c r="P24"/>
      <c r="Q24"/>
      <c r="R24" s="1705" t="s">
        <v>444</v>
      </c>
      <c r="S24" s="1706"/>
      <c r="T24" s="73"/>
      <c r="U24" s="73"/>
      <c r="V24" s="73"/>
      <c r="W24" s="73"/>
      <c r="X24" s="73"/>
      <c r="Y24" s="73"/>
      <c r="Z24" s="73"/>
      <c r="AA24" s="73"/>
      <c r="AB24" s="73"/>
      <c r="AC24" s="73"/>
      <c r="AD24" s="73"/>
      <c r="AE24" s="73"/>
      <c r="AF24" s="73"/>
    </row>
    <row r="25" spans="1:32" ht="13.8" thickBot="1">
      <c r="A25" s="674" t="str">
        <f t="shared" si="2"/>
        <v>Data Rate</v>
      </c>
      <c r="B25" s="674" t="str">
        <f t="shared" si="2"/>
        <v>Reach</v>
      </c>
      <c r="C25" s="541" t="str">
        <f t="shared" si="2"/>
        <v>Form Factor</v>
      </c>
      <c r="D25" s="90" t="s">
        <v>65</v>
      </c>
      <c r="E25" s="91" t="s">
        <v>66</v>
      </c>
      <c r="F25" s="91" t="s">
        <v>67</v>
      </c>
      <c r="G25" s="138" t="s">
        <v>68</v>
      </c>
      <c r="H25" s="90" t="str">
        <f>H8</f>
        <v>1Q 18</v>
      </c>
      <c r="I25" s="91" t="str">
        <f>I8</f>
        <v>2Q 18</v>
      </c>
      <c r="J25" s="91" t="str">
        <f>J8</f>
        <v>3Q 18</v>
      </c>
      <c r="K25" s="138" t="str">
        <f>K8</f>
        <v>4Q 18</v>
      </c>
      <c r="L25" s="90" t="str">
        <f t="shared" ref="L25:M25" si="3">L8</f>
        <v>1Q 19</v>
      </c>
      <c r="M25" s="91" t="str">
        <f t="shared" si="3"/>
        <v>2Q 19</v>
      </c>
      <c r="N25" s="1011" t="s">
        <v>75</v>
      </c>
      <c r="O25" s="99" t="s">
        <v>76</v>
      </c>
      <c r="P25" s="665" t="s">
        <v>77</v>
      </c>
      <c r="Q25" s="665" t="s">
        <v>78</v>
      </c>
      <c r="R25" s="668" t="s">
        <v>442</v>
      </c>
      <c r="S25" s="668" t="s">
        <v>443</v>
      </c>
      <c r="T25" s="73"/>
      <c r="U25" s="73"/>
      <c r="V25" s="73"/>
      <c r="W25" s="73"/>
      <c r="X25" s="73"/>
      <c r="Y25" s="73"/>
      <c r="Z25" s="73"/>
      <c r="AA25" s="73"/>
      <c r="AB25" s="73"/>
      <c r="AC25" s="73"/>
      <c r="AD25" s="73"/>
      <c r="AE25" s="73"/>
      <c r="AF25" s="73"/>
    </row>
    <row r="26" spans="1:32" ht="12.45" customHeight="1">
      <c r="A26" s="357" t="str">
        <f t="shared" si="2"/>
        <v>4 Gbps</v>
      </c>
      <c r="B26" s="357" t="str">
        <f t="shared" si="2"/>
        <v>MMF</v>
      </c>
      <c r="C26" s="163" t="str">
        <f t="shared" si="2"/>
        <v>SFF/SFP</v>
      </c>
      <c r="D26" s="167">
        <v>11.945122772971079</v>
      </c>
      <c r="E26" s="168">
        <v>13.083310817910268</v>
      </c>
      <c r="F26" s="169">
        <v>12.099509830520713</v>
      </c>
      <c r="G26" s="170">
        <v>13.585822515181203</v>
      </c>
      <c r="H26" s="600"/>
      <c r="I26" s="601"/>
      <c r="J26" s="601"/>
      <c r="K26" s="868"/>
      <c r="L26" s="606"/>
      <c r="M26" s="606"/>
      <c r="N26" s="1288"/>
      <c r="O26" s="1289"/>
      <c r="P26" s="1567"/>
      <c r="Q26" s="1395"/>
      <c r="R26" s="1396"/>
      <c r="S26" s="1397"/>
      <c r="T26" s="73"/>
      <c r="U26" s="73"/>
      <c r="V26" s="73"/>
      <c r="W26" s="73"/>
      <c r="X26" s="73"/>
      <c r="Y26" s="73"/>
      <c r="Z26" s="73"/>
      <c r="AA26" s="73"/>
      <c r="AB26" s="73"/>
      <c r="AC26" s="73"/>
      <c r="AD26" s="73"/>
      <c r="AE26" s="73"/>
      <c r="AF26" s="73"/>
    </row>
    <row r="27" spans="1:32">
      <c r="A27" s="731" t="str">
        <f t="shared" si="2"/>
        <v>4 Gbps</v>
      </c>
      <c r="B27" s="171" t="str">
        <f t="shared" si="2"/>
        <v>4 km</v>
      </c>
      <c r="C27" s="172" t="str">
        <f t="shared" si="2"/>
        <v>SFF/SFP</v>
      </c>
      <c r="D27" s="167"/>
      <c r="E27" s="168"/>
      <c r="F27" s="169"/>
      <c r="G27" s="170"/>
      <c r="H27" s="600"/>
      <c r="I27" s="601"/>
      <c r="J27" s="601"/>
      <c r="K27" s="868"/>
      <c r="L27" s="601"/>
      <c r="M27" s="601"/>
      <c r="N27" s="1290"/>
      <c r="O27" s="1291"/>
      <c r="P27" s="1398"/>
      <c r="Q27" s="1398"/>
      <c r="R27" s="1396"/>
      <c r="S27" s="1397"/>
      <c r="T27" s="73"/>
      <c r="U27" s="73"/>
      <c r="V27" s="73"/>
      <c r="W27" s="73"/>
      <c r="X27" s="73"/>
      <c r="Y27" s="73"/>
      <c r="Z27" s="73"/>
      <c r="AA27" s="73"/>
      <c r="AB27" s="73"/>
      <c r="AC27" s="73"/>
      <c r="AD27" s="73"/>
      <c r="AE27" s="73"/>
      <c r="AF27" s="73"/>
    </row>
    <row r="28" spans="1:32">
      <c r="A28" s="731" t="str">
        <f t="shared" si="2"/>
        <v>4 Gbps</v>
      </c>
      <c r="B28" s="171" t="str">
        <f t="shared" si="2"/>
        <v>10 km</v>
      </c>
      <c r="C28" s="172" t="str">
        <f t="shared" si="2"/>
        <v>SFF/SFP</v>
      </c>
      <c r="D28" s="167">
        <v>68.404242952630042</v>
      </c>
      <c r="E28" s="168">
        <v>67.082275890298817</v>
      </c>
      <c r="F28" s="169">
        <v>64.331713780918705</v>
      </c>
      <c r="G28" s="170">
        <v>60.247760740853217</v>
      </c>
      <c r="H28" s="600"/>
      <c r="I28" s="601"/>
      <c r="J28" s="601"/>
      <c r="K28" s="868"/>
      <c r="L28" s="601"/>
      <c r="M28" s="601"/>
      <c r="N28" s="1290"/>
      <c r="O28" s="1291"/>
      <c r="P28" s="1398"/>
      <c r="Q28" s="1398"/>
      <c r="R28" s="1396"/>
      <c r="S28" s="1397"/>
      <c r="T28" s="73"/>
      <c r="U28" s="73"/>
      <c r="V28" s="73"/>
      <c r="W28" s="73"/>
      <c r="X28" s="73"/>
      <c r="Y28" s="73"/>
      <c r="Z28" s="73"/>
      <c r="AA28" s="73"/>
      <c r="AB28" s="73"/>
      <c r="AC28" s="73"/>
      <c r="AD28" s="73"/>
      <c r="AE28" s="73"/>
      <c r="AF28" s="73"/>
    </row>
    <row r="29" spans="1:32">
      <c r="A29" s="177" t="str">
        <f t="shared" si="2"/>
        <v>8 Gbps</v>
      </c>
      <c r="B29" s="177" t="str">
        <f t="shared" si="2"/>
        <v>MMF</v>
      </c>
      <c r="C29" s="178" t="str">
        <f t="shared" si="2"/>
        <v>SFP+</v>
      </c>
      <c r="D29" s="167">
        <v>13.623687934120598</v>
      </c>
      <c r="E29" s="168">
        <v>12.825179916452385</v>
      </c>
      <c r="F29" s="169">
        <v>12.621513681826405</v>
      </c>
      <c r="G29" s="170">
        <v>12.142027677104778</v>
      </c>
      <c r="H29" s="600"/>
      <c r="I29" s="601"/>
      <c r="J29" s="601"/>
      <c r="K29" s="868"/>
      <c r="L29" s="601"/>
      <c r="M29" s="601"/>
      <c r="N29" s="1290"/>
      <c r="O29" s="1291"/>
      <c r="P29" s="169"/>
      <c r="Q29" s="169"/>
      <c r="R29" s="1638"/>
      <c r="S29" s="1277"/>
      <c r="T29" s="73"/>
      <c r="U29" s="73"/>
      <c r="V29" s="73"/>
      <c r="W29" s="73"/>
      <c r="X29" s="73"/>
      <c r="Y29" s="73"/>
      <c r="Z29" s="73"/>
      <c r="AA29" s="73"/>
      <c r="AB29" s="73"/>
      <c r="AC29" s="73"/>
      <c r="AD29" s="73"/>
      <c r="AE29" s="73"/>
      <c r="AF29" s="73"/>
    </row>
    <row r="30" spans="1:32">
      <c r="A30" s="731" t="str">
        <f t="shared" si="2"/>
        <v>8 Gbps</v>
      </c>
      <c r="B30" s="171" t="str">
        <f t="shared" si="2"/>
        <v>10 km</v>
      </c>
      <c r="C30" s="172" t="str">
        <f t="shared" si="2"/>
        <v>SFP+</v>
      </c>
      <c r="D30" s="175">
        <v>91.17223777375267</v>
      </c>
      <c r="E30" s="176">
        <v>83.110109957238848</v>
      </c>
      <c r="F30" s="181">
        <v>87.927533442402108</v>
      </c>
      <c r="G30" s="182">
        <v>84.755796559461487</v>
      </c>
      <c r="H30" s="602"/>
      <c r="I30" s="603"/>
      <c r="J30" s="603"/>
      <c r="K30" s="869"/>
      <c r="L30" s="603"/>
      <c r="M30" s="603"/>
      <c r="N30" s="1292"/>
      <c r="O30" s="1293"/>
      <c r="P30" s="181"/>
      <c r="Q30" s="181"/>
      <c r="R30" s="1638"/>
      <c r="S30" s="1277"/>
      <c r="T30" s="73"/>
      <c r="U30" s="73"/>
      <c r="V30" s="73"/>
      <c r="W30" s="73"/>
      <c r="X30" s="73"/>
      <c r="Y30" s="73"/>
      <c r="Z30" s="73"/>
      <c r="AA30" s="73"/>
      <c r="AB30" s="73"/>
      <c r="AC30" s="73"/>
      <c r="AD30" s="73"/>
      <c r="AE30" s="73"/>
      <c r="AF30" s="73"/>
    </row>
    <row r="31" spans="1:32">
      <c r="A31" s="731" t="str">
        <f t="shared" si="2"/>
        <v>16 Gbps</v>
      </c>
      <c r="B31" s="159" t="str">
        <f t="shared" si="2"/>
        <v>MMF</v>
      </c>
      <c r="C31" s="183" t="str">
        <f t="shared" si="2"/>
        <v>SFP+</v>
      </c>
      <c r="D31" s="175">
        <v>29.413886009207548</v>
      </c>
      <c r="E31" s="176">
        <v>27.432960077298802</v>
      </c>
      <c r="F31" s="181">
        <v>26.214657593108871</v>
      </c>
      <c r="G31" s="182">
        <v>25.419042529435128</v>
      </c>
      <c r="H31" s="602"/>
      <c r="I31" s="603"/>
      <c r="J31" s="603"/>
      <c r="K31" s="869"/>
      <c r="L31" s="603"/>
      <c r="M31" s="603"/>
      <c r="N31" s="1292"/>
      <c r="O31" s="1293"/>
      <c r="P31" s="181"/>
      <c r="Q31" s="181"/>
      <c r="R31" s="1638"/>
      <c r="S31" s="1277"/>
      <c r="T31" s="73"/>
      <c r="U31" s="73"/>
      <c r="V31" s="73"/>
      <c r="W31" s="73"/>
      <c r="X31" s="73"/>
      <c r="Y31" s="73"/>
      <c r="Z31" s="73"/>
      <c r="AA31" s="73"/>
      <c r="AB31" s="73"/>
      <c r="AC31" s="73"/>
      <c r="AD31" s="73"/>
      <c r="AE31" s="73"/>
      <c r="AF31" s="73"/>
    </row>
    <row r="32" spans="1:32">
      <c r="A32" s="731" t="str">
        <f t="shared" si="2"/>
        <v>16 Gbps</v>
      </c>
      <c r="B32" s="184" t="str">
        <f t="shared" si="2"/>
        <v>10 km</v>
      </c>
      <c r="C32" s="183" t="str">
        <f t="shared" si="2"/>
        <v>SFP+</v>
      </c>
      <c r="D32" s="175">
        <v>117.03064001638816</v>
      </c>
      <c r="E32" s="176">
        <v>128.79378346869009</v>
      </c>
      <c r="F32" s="181">
        <v>106.11040221052772</v>
      </c>
      <c r="G32" s="182">
        <v>103.75171026156941</v>
      </c>
      <c r="H32" s="602"/>
      <c r="I32" s="603"/>
      <c r="J32" s="603"/>
      <c r="K32" s="869"/>
      <c r="L32" s="603"/>
      <c r="M32" s="603"/>
      <c r="N32" s="1292"/>
      <c r="O32" s="1293"/>
      <c r="P32" s="181"/>
      <c r="Q32" s="181"/>
      <c r="R32" s="1638"/>
      <c r="S32" s="1277"/>
      <c r="T32" s="73"/>
      <c r="U32" s="73"/>
      <c r="V32" s="73"/>
      <c r="W32" s="73"/>
      <c r="X32" s="73"/>
      <c r="Y32" s="73"/>
      <c r="Z32" s="73"/>
      <c r="AA32" s="73"/>
      <c r="AB32" s="73"/>
      <c r="AC32" s="73"/>
      <c r="AD32" s="73"/>
      <c r="AE32" s="73"/>
      <c r="AF32" s="73"/>
    </row>
    <row r="33" spans="1:32">
      <c r="A33" s="732" t="str">
        <f t="shared" si="2"/>
        <v>32 Gbps</v>
      </c>
      <c r="B33" s="159" t="str">
        <f t="shared" si="2"/>
        <v>MMF</v>
      </c>
      <c r="C33" s="466" t="str">
        <f t="shared" si="2"/>
        <v>SFP28</v>
      </c>
      <c r="D33" s="175">
        <v>132.54818814554281</v>
      </c>
      <c r="E33" s="175">
        <v>122.64614642567018</v>
      </c>
      <c r="F33" s="528">
        <v>93.273166579720467</v>
      </c>
      <c r="G33" s="528">
        <v>80.884343673533792</v>
      </c>
      <c r="H33" s="602"/>
      <c r="I33" s="602"/>
      <c r="J33" s="870"/>
      <c r="K33" s="871"/>
      <c r="L33" s="870"/>
      <c r="M33" s="603"/>
      <c r="N33" s="1294"/>
      <c r="O33" s="1295"/>
      <c r="P33" s="464"/>
      <c r="Q33" s="181"/>
      <c r="R33" s="1638"/>
      <c r="S33" s="1277"/>
      <c r="T33" s="73"/>
      <c r="U33" s="73"/>
      <c r="V33" s="73"/>
      <c r="W33" s="73"/>
      <c r="X33" s="73"/>
      <c r="Y33" s="73"/>
      <c r="Z33" s="73"/>
      <c r="AA33" s="73"/>
      <c r="AB33" s="73"/>
      <c r="AC33" s="73"/>
      <c r="AD33" s="73"/>
      <c r="AE33" s="73"/>
      <c r="AF33" s="73"/>
    </row>
    <row r="34" spans="1:32">
      <c r="A34" s="732" t="str">
        <f t="shared" si="2"/>
        <v>32 Gbps</v>
      </c>
      <c r="B34" s="184" t="str">
        <f t="shared" si="2"/>
        <v>10 km</v>
      </c>
      <c r="C34" s="466" t="str">
        <f t="shared" si="2"/>
        <v>SFP28</v>
      </c>
      <c r="D34" s="175">
        <v>304.33691756272401</v>
      </c>
      <c r="E34" s="175">
        <v>331.58568406205922</v>
      </c>
      <c r="F34" s="528">
        <v>316.86245353159887</v>
      </c>
      <c r="G34" s="528">
        <v>267.74616581462539</v>
      </c>
      <c r="H34" s="602"/>
      <c r="I34" s="602"/>
      <c r="J34" s="870"/>
      <c r="K34" s="871"/>
      <c r="L34" s="870"/>
      <c r="M34" s="603"/>
      <c r="N34" s="1294"/>
      <c r="O34" s="1295"/>
      <c r="P34" s="464"/>
      <c r="Q34" s="181"/>
      <c r="R34" s="1638"/>
      <c r="S34" s="1277"/>
      <c r="T34" s="73"/>
      <c r="U34" s="73"/>
      <c r="V34" s="73"/>
      <c r="W34" s="73"/>
      <c r="X34" s="73"/>
      <c r="Y34" s="73"/>
      <c r="Z34" s="73"/>
      <c r="AA34" s="73"/>
      <c r="AB34" s="73"/>
      <c r="AC34" s="73"/>
      <c r="AD34" s="73"/>
      <c r="AE34" s="73"/>
      <c r="AF34" s="73"/>
    </row>
    <row r="35" spans="1:32">
      <c r="A35" s="732" t="str">
        <f t="shared" si="2"/>
        <v>64 Gbps</v>
      </c>
      <c r="B35" s="184" t="str">
        <f t="shared" si="2"/>
        <v>100 m</v>
      </c>
      <c r="C35" s="466" t="str">
        <f t="shared" si="2"/>
        <v>all</v>
      </c>
      <c r="D35" s="463"/>
      <c r="E35" s="463"/>
      <c r="F35" s="1296"/>
      <c r="G35" s="1297"/>
      <c r="H35" s="1298"/>
      <c r="I35" s="1298"/>
      <c r="J35" s="870"/>
      <c r="K35" s="871"/>
      <c r="L35" s="870"/>
      <c r="M35" s="870"/>
      <c r="N35" s="1294"/>
      <c r="O35" s="1295"/>
      <c r="P35" s="464"/>
      <c r="Q35" s="464"/>
      <c r="R35" s="1638"/>
      <c r="S35" s="1277"/>
      <c r="T35" s="73"/>
      <c r="U35" s="73"/>
      <c r="V35" s="73"/>
      <c r="W35" s="73"/>
      <c r="X35" s="73"/>
      <c r="Y35" s="73"/>
      <c r="Z35" s="73"/>
      <c r="AA35" s="73"/>
      <c r="AB35" s="73"/>
      <c r="AC35" s="73"/>
      <c r="AD35" s="73"/>
      <c r="AE35" s="73"/>
      <c r="AF35" s="73"/>
    </row>
    <row r="36" spans="1:32">
      <c r="A36" s="732" t="str">
        <f t="shared" si="2"/>
        <v>64 Gbps</v>
      </c>
      <c r="B36" s="184" t="str">
        <f t="shared" si="2"/>
        <v>10 km</v>
      </c>
      <c r="C36" s="466" t="str">
        <f t="shared" si="2"/>
        <v>all</v>
      </c>
      <c r="D36" s="463"/>
      <c r="E36" s="463"/>
      <c r="F36" s="1296"/>
      <c r="G36" s="1297"/>
      <c r="H36" s="1298"/>
      <c r="I36" s="1298"/>
      <c r="J36" s="870"/>
      <c r="K36" s="871"/>
      <c r="L36" s="870"/>
      <c r="M36" s="870"/>
      <c r="N36" s="1294"/>
      <c r="O36" s="1295"/>
      <c r="P36" s="464"/>
      <c r="Q36" s="464"/>
      <c r="R36" s="1638"/>
      <c r="S36" s="1277"/>
      <c r="T36" s="73"/>
      <c r="U36" s="73"/>
      <c r="V36" s="73"/>
      <c r="W36" s="73"/>
      <c r="X36" s="73"/>
      <c r="Y36" s="73"/>
      <c r="Z36" s="73"/>
      <c r="AA36" s="73"/>
      <c r="AB36" s="73"/>
      <c r="AC36" s="73"/>
      <c r="AD36" s="73"/>
      <c r="AE36" s="73"/>
      <c r="AF36" s="73"/>
    </row>
    <row r="37" spans="1:32" ht="13.8" thickBot="1">
      <c r="A37" s="732" t="str">
        <f t="shared" si="2"/>
        <v>Miscellaneous</v>
      </c>
      <c r="B37" s="184" t="str">
        <f t="shared" si="2"/>
        <v>All</v>
      </c>
      <c r="C37" s="466" t="str">
        <f t="shared" si="2"/>
        <v>All</v>
      </c>
      <c r="D37" s="186">
        <v>615.42919790958467</v>
      </c>
      <c r="E37" s="1299">
        <v>612.00166168391547</v>
      </c>
      <c r="F37" s="1300">
        <v>410.13562011131933</v>
      </c>
      <c r="G37" s="1301">
        <v>348.63050948815919</v>
      </c>
      <c r="H37" s="604"/>
      <c r="I37" s="1302"/>
      <c r="J37" s="1302"/>
      <c r="K37" s="1303"/>
      <c r="L37" s="870"/>
      <c r="M37" s="870"/>
      <c r="N37" s="1294"/>
      <c r="O37" s="1295"/>
      <c r="P37" s="464"/>
      <c r="Q37" s="464"/>
      <c r="R37" s="1638"/>
      <c r="S37" s="1277"/>
    </row>
    <row r="38" spans="1:32" ht="13.8" thickBot="1">
      <c r="A38" s="671" t="str">
        <f t="shared" si="2"/>
        <v>Total</v>
      </c>
      <c r="B38" s="467">
        <f t="shared" si="2"/>
        <v>0</v>
      </c>
      <c r="C38" s="468">
        <f t="shared" si="2"/>
        <v>0</v>
      </c>
      <c r="D38" s="1304">
        <f t="shared" ref="D38:S38" si="4">D55/D21</f>
        <v>27.712695106216394</v>
      </c>
      <c r="E38" s="1160">
        <f t="shared" si="4"/>
        <v>28.596500585165753</v>
      </c>
      <c r="F38" s="1160">
        <f t="shared" si="4"/>
        <v>27.394576473410819</v>
      </c>
      <c r="G38" s="1305">
        <f t="shared" si="4"/>
        <v>28.00787006398016</v>
      </c>
      <c r="H38" s="1304" t="e">
        <f t="shared" si="4"/>
        <v>#DIV/0!</v>
      </c>
      <c r="I38" s="1160" t="e">
        <f t="shared" si="4"/>
        <v>#DIV/0!</v>
      </c>
      <c r="J38" s="224" t="e">
        <f t="shared" si="4"/>
        <v>#DIV/0!</v>
      </c>
      <c r="K38" s="225" t="e">
        <f t="shared" si="4"/>
        <v>#DIV/0!</v>
      </c>
      <c r="L38" s="1304" t="e">
        <f t="shared" si="4"/>
        <v>#DIV/0!</v>
      </c>
      <c r="M38" s="1160" t="e">
        <f t="shared" si="4"/>
        <v>#DIV/0!</v>
      </c>
      <c r="N38" s="224" t="e">
        <f t="shared" si="4"/>
        <v>#DIV/0!</v>
      </c>
      <c r="O38" s="225" t="e">
        <f t="shared" si="4"/>
        <v>#DIV/0!</v>
      </c>
      <c r="P38" s="223" t="e">
        <f t="shared" si="4"/>
        <v>#DIV/0!</v>
      </c>
      <c r="Q38" s="224" t="e">
        <f t="shared" si="4"/>
        <v>#DIV/0!</v>
      </c>
      <c r="R38" s="224" t="e">
        <f t="shared" si="4"/>
        <v>#DIV/0!</v>
      </c>
      <c r="S38" s="225" t="e">
        <f t="shared" si="4"/>
        <v>#DIV/0!</v>
      </c>
    </row>
    <row r="39" spans="1:32">
      <c r="A39" s="73"/>
      <c r="B39" s="73"/>
      <c r="C39" s="73"/>
      <c r="J39" s="38"/>
      <c r="K39" s="38"/>
      <c r="L39" s="38"/>
      <c r="M39" s="38"/>
      <c r="N39" s="73"/>
      <c r="O39" s="73"/>
      <c r="P39" s="73"/>
      <c r="Q39" s="73"/>
      <c r="R39" s="73"/>
      <c r="S39" s="73"/>
    </row>
    <row r="40" spans="1:32" ht="16.2" thickBot="1">
      <c r="A40" s="73"/>
      <c r="B40" s="73"/>
      <c r="C40" s="73"/>
      <c r="D40" s="73"/>
      <c r="E40" s="73"/>
      <c r="F40" s="73"/>
      <c r="G40" s="73"/>
      <c r="H40" s="73"/>
      <c r="I40" s="73"/>
      <c r="J40" s="73"/>
      <c r="K40" s="73"/>
      <c r="L40" s="73"/>
      <c r="M40" s="73"/>
      <c r="N40" s="983"/>
      <c r="O40"/>
      <c r="P40" s="983"/>
      <c r="Q40" s="5"/>
      <c r="R40" s="983"/>
      <c r="S40" s="5"/>
    </row>
    <row r="41" spans="1:32" ht="16.2" thickBot="1">
      <c r="A41" s="734" t="str">
        <f>A3</f>
        <v>Fibre Channel Transceivers</v>
      </c>
      <c r="B41" s="73"/>
      <c r="C41" s="73"/>
      <c r="E41" s="728"/>
      <c r="F41" s="728"/>
      <c r="G41" s="728"/>
      <c r="H41" s="698" t="s">
        <v>126</v>
      </c>
      <c r="I41" s="728"/>
      <c r="J41" s="728"/>
      <c r="K41" s="728"/>
      <c r="L41" s="663"/>
      <c r="M41" s="663"/>
      <c r="N41" s="698" t="str">
        <f>H41</f>
        <v>Sales: Actual Data</v>
      </c>
      <c r="P41"/>
      <c r="Q41"/>
      <c r="R41" s="1705" t="s">
        <v>445</v>
      </c>
      <c r="S41" s="1706"/>
    </row>
    <row r="42" spans="1:32" ht="13.8" thickBot="1">
      <c r="A42" s="674" t="str">
        <f t="shared" ref="A42:C53" si="5">A8</f>
        <v>Data Rate</v>
      </c>
      <c r="B42" s="674" t="str">
        <f t="shared" si="5"/>
        <v>Reach</v>
      </c>
      <c r="C42" s="541" t="str">
        <f t="shared" si="5"/>
        <v>Form Factor</v>
      </c>
      <c r="D42" s="90" t="s">
        <v>65</v>
      </c>
      <c r="E42" s="91" t="s">
        <v>66</v>
      </c>
      <c r="F42" s="91" t="s">
        <v>67</v>
      </c>
      <c r="G42" s="99" t="s">
        <v>68</v>
      </c>
      <c r="H42" s="90" t="str">
        <f>H8</f>
        <v>1Q 18</v>
      </c>
      <c r="I42" s="91" t="str">
        <f>I8</f>
        <v>2Q 18</v>
      </c>
      <c r="J42" s="91" t="str">
        <f>J8</f>
        <v>3Q 18</v>
      </c>
      <c r="K42" s="138" t="str">
        <f>K8</f>
        <v>4Q 18</v>
      </c>
      <c r="L42" s="90" t="str">
        <f t="shared" ref="L42:M42" si="6">L8</f>
        <v>1Q 19</v>
      </c>
      <c r="M42" s="91" t="str">
        <f t="shared" si="6"/>
        <v>2Q 19</v>
      </c>
      <c r="N42" s="91" t="s">
        <v>75</v>
      </c>
      <c r="O42" s="99" t="s">
        <v>76</v>
      </c>
      <c r="P42" s="665" t="s">
        <v>77</v>
      </c>
      <c r="Q42" s="665" t="s">
        <v>78</v>
      </c>
      <c r="R42" s="668" t="s">
        <v>442</v>
      </c>
      <c r="S42" s="668" t="s">
        <v>443</v>
      </c>
    </row>
    <row r="43" spans="1:32" ht="12.45" customHeight="1">
      <c r="A43" s="357" t="str">
        <f t="shared" si="5"/>
        <v>4 Gbps</v>
      </c>
      <c r="B43" s="357" t="str">
        <f t="shared" si="5"/>
        <v>MMF</v>
      </c>
      <c r="C43" s="163" t="str">
        <f t="shared" si="5"/>
        <v>SFF/SFP</v>
      </c>
      <c r="D43" s="167">
        <f t="shared" ref="D43:Q53" si="7">D26*D9</f>
        <v>3988584</v>
      </c>
      <c r="E43" s="168">
        <f t="shared" si="7"/>
        <v>3486493</v>
      </c>
      <c r="F43" s="169">
        <f t="shared" si="7"/>
        <v>3344727.9999999935</v>
      </c>
      <c r="G43" s="170">
        <f t="shared" si="7"/>
        <v>3035982.9999999977</v>
      </c>
      <c r="H43" s="167">
        <f t="shared" si="7"/>
        <v>0</v>
      </c>
      <c r="I43" s="168">
        <f t="shared" si="7"/>
        <v>0</v>
      </c>
      <c r="J43" s="169">
        <f t="shared" si="7"/>
        <v>0</v>
      </c>
      <c r="K43" s="170">
        <f t="shared" si="7"/>
        <v>0</v>
      </c>
      <c r="L43" s="189">
        <f t="shared" si="7"/>
        <v>0</v>
      </c>
      <c r="M43" s="189">
        <f t="shared" si="7"/>
        <v>0</v>
      </c>
      <c r="N43" s="189">
        <f t="shared" ref="N43" si="8">N26*N9</f>
        <v>0</v>
      </c>
      <c r="O43" s="189">
        <f t="shared" ref="O43:S51" si="9">O26*O9</f>
        <v>0</v>
      </c>
      <c r="P43" s="1567" t="s">
        <v>458</v>
      </c>
      <c r="Q43" s="189"/>
      <c r="R43" s="189"/>
      <c r="S43" s="189"/>
    </row>
    <row r="44" spans="1:32">
      <c r="A44" s="731" t="str">
        <f t="shared" si="5"/>
        <v>4 Gbps</v>
      </c>
      <c r="B44" s="171" t="str">
        <f t="shared" si="5"/>
        <v>4 km</v>
      </c>
      <c r="C44" s="172" t="str">
        <f t="shared" si="5"/>
        <v>SFF/SFP</v>
      </c>
      <c r="D44" s="167">
        <f t="shared" si="7"/>
        <v>0</v>
      </c>
      <c r="E44" s="168">
        <f t="shared" si="7"/>
        <v>0</v>
      </c>
      <c r="F44" s="169">
        <f t="shared" si="7"/>
        <v>0</v>
      </c>
      <c r="G44" s="170">
        <f t="shared" si="7"/>
        <v>0</v>
      </c>
      <c r="H44" s="167">
        <f t="shared" si="7"/>
        <v>0</v>
      </c>
      <c r="I44" s="168">
        <f t="shared" si="7"/>
        <v>0</v>
      </c>
      <c r="J44" s="169">
        <f t="shared" si="7"/>
        <v>0</v>
      </c>
      <c r="K44" s="170">
        <f t="shared" si="7"/>
        <v>0</v>
      </c>
      <c r="L44" s="168">
        <f t="shared" si="7"/>
        <v>0</v>
      </c>
      <c r="M44" s="168">
        <f t="shared" si="7"/>
        <v>0</v>
      </c>
      <c r="N44" s="168">
        <f t="shared" ref="N44" si="10">N27*N10</f>
        <v>0</v>
      </c>
      <c r="O44" s="189">
        <f t="shared" si="7"/>
        <v>0</v>
      </c>
      <c r="P44" s="189">
        <f t="shared" si="7"/>
        <v>0</v>
      </c>
      <c r="Q44" s="189">
        <f t="shared" si="7"/>
        <v>0</v>
      </c>
      <c r="R44" s="168">
        <f t="shared" si="9"/>
        <v>0</v>
      </c>
      <c r="S44" s="189">
        <f t="shared" si="9"/>
        <v>0</v>
      </c>
    </row>
    <row r="45" spans="1:32">
      <c r="A45" s="731" t="str">
        <f t="shared" si="5"/>
        <v>4 Gbps</v>
      </c>
      <c r="B45" s="171" t="str">
        <f t="shared" si="5"/>
        <v>10 km</v>
      </c>
      <c r="C45" s="172" t="str">
        <f t="shared" si="5"/>
        <v>SFF/SFP</v>
      </c>
      <c r="D45" s="167">
        <f t="shared" si="7"/>
        <v>235378.99999999997</v>
      </c>
      <c r="E45" s="168">
        <f t="shared" si="7"/>
        <v>327764</v>
      </c>
      <c r="F45" s="169">
        <f t="shared" si="7"/>
        <v>145646.99999999994</v>
      </c>
      <c r="G45" s="170">
        <f t="shared" si="7"/>
        <v>396852.00000000012</v>
      </c>
      <c r="H45" s="167">
        <f t="shared" si="7"/>
        <v>0</v>
      </c>
      <c r="I45" s="168">
        <f t="shared" si="7"/>
        <v>0</v>
      </c>
      <c r="J45" s="169">
        <f t="shared" si="7"/>
        <v>0</v>
      </c>
      <c r="K45" s="170">
        <f t="shared" si="7"/>
        <v>0</v>
      </c>
      <c r="L45" s="168">
        <f t="shared" si="7"/>
        <v>0</v>
      </c>
      <c r="M45" s="168">
        <f t="shared" si="7"/>
        <v>0</v>
      </c>
      <c r="N45" s="168">
        <f t="shared" ref="N45" si="11">N28*N11</f>
        <v>0</v>
      </c>
      <c r="O45" s="189">
        <f t="shared" si="7"/>
        <v>0</v>
      </c>
      <c r="P45" s="189">
        <f t="shared" si="7"/>
        <v>0</v>
      </c>
      <c r="Q45" s="189">
        <f t="shared" si="7"/>
        <v>0</v>
      </c>
      <c r="R45" s="168">
        <f t="shared" si="9"/>
        <v>0</v>
      </c>
      <c r="S45" s="189">
        <f t="shared" si="9"/>
        <v>0</v>
      </c>
    </row>
    <row r="46" spans="1:32">
      <c r="A46" s="177" t="str">
        <f t="shared" si="5"/>
        <v>8 Gbps</v>
      </c>
      <c r="B46" s="177" t="str">
        <f t="shared" si="5"/>
        <v>MMF</v>
      </c>
      <c r="C46" s="178" t="str">
        <f t="shared" si="5"/>
        <v>SFP+</v>
      </c>
      <c r="D46" s="167">
        <f t="shared" si="7"/>
        <v>9300919</v>
      </c>
      <c r="E46" s="168">
        <f t="shared" si="7"/>
        <v>7187218</v>
      </c>
      <c r="F46" s="169">
        <f t="shared" si="7"/>
        <v>6898931.9999999953</v>
      </c>
      <c r="G46" s="170">
        <f t="shared" si="7"/>
        <v>7450930.9999999925</v>
      </c>
      <c r="H46" s="167">
        <f t="shared" si="7"/>
        <v>0</v>
      </c>
      <c r="I46" s="168">
        <f t="shared" si="7"/>
        <v>0</v>
      </c>
      <c r="J46" s="169">
        <f t="shared" si="7"/>
        <v>0</v>
      </c>
      <c r="K46" s="170">
        <f t="shared" si="7"/>
        <v>0</v>
      </c>
      <c r="L46" s="167">
        <f t="shared" si="7"/>
        <v>0</v>
      </c>
      <c r="M46" s="168">
        <f t="shared" si="7"/>
        <v>0</v>
      </c>
      <c r="N46" s="168">
        <f t="shared" ref="N46" si="12">N29*N12</f>
        <v>0</v>
      </c>
      <c r="O46" s="189">
        <f t="shared" si="7"/>
        <v>0</v>
      </c>
      <c r="P46" s="189">
        <f t="shared" si="7"/>
        <v>0</v>
      </c>
      <c r="Q46" s="189">
        <f t="shared" si="7"/>
        <v>0</v>
      </c>
      <c r="R46" s="168">
        <f t="shared" si="9"/>
        <v>0</v>
      </c>
      <c r="S46" s="189">
        <f t="shared" si="9"/>
        <v>0</v>
      </c>
    </row>
    <row r="47" spans="1:32">
      <c r="A47" s="731" t="str">
        <f t="shared" si="5"/>
        <v>8 Gbps</v>
      </c>
      <c r="B47" s="171" t="str">
        <f t="shared" si="5"/>
        <v>10 km</v>
      </c>
      <c r="C47" s="172" t="str">
        <f t="shared" si="5"/>
        <v>SFP+</v>
      </c>
      <c r="D47" s="175">
        <f t="shared" si="7"/>
        <v>1107378</v>
      </c>
      <c r="E47" s="176">
        <f t="shared" si="7"/>
        <v>1088410</v>
      </c>
      <c r="F47" s="181">
        <f t="shared" si="7"/>
        <v>913655.00000000035</v>
      </c>
      <c r="G47" s="182">
        <f t="shared" si="7"/>
        <v>679911</v>
      </c>
      <c r="H47" s="175">
        <f t="shared" si="7"/>
        <v>0</v>
      </c>
      <c r="I47" s="176">
        <f t="shared" si="7"/>
        <v>0</v>
      </c>
      <c r="J47" s="181">
        <f t="shared" si="7"/>
        <v>0</v>
      </c>
      <c r="K47" s="182">
        <f t="shared" si="7"/>
        <v>0</v>
      </c>
      <c r="L47" s="175">
        <f t="shared" si="7"/>
        <v>0</v>
      </c>
      <c r="M47" s="176">
        <f t="shared" si="7"/>
        <v>0</v>
      </c>
      <c r="N47" s="176">
        <f t="shared" ref="N47" si="13">N30*N13</f>
        <v>0</v>
      </c>
      <c r="O47" s="189">
        <f t="shared" si="7"/>
        <v>0</v>
      </c>
      <c r="P47" s="189">
        <f t="shared" si="7"/>
        <v>0</v>
      </c>
      <c r="Q47" s="189">
        <f t="shared" si="7"/>
        <v>0</v>
      </c>
      <c r="R47" s="176">
        <f t="shared" si="9"/>
        <v>0</v>
      </c>
      <c r="S47" s="189">
        <f t="shared" si="9"/>
        <v>0</v>
      </c>
    </row>
    <row r="48" spans="1:32">
      <c r="A48" s="731" t="str">
        <f t="shared" si="5"/>
        <v>16 Gbps</v>
      </c>
      <c r="B48" s="159" t="str">
        <f t="shared" si="5"/>
        <v>MMF</v>
      </c>
      <c r="C48" s="183" t="str">
        <f t="shared" si="5"/>
        <v>SFP+</v>
      </c>
      <c r="D48" s="175">
        <f t="shared" si="7"/>
        <v>26386903</v>
      </c>
      <c r="E48" s="176">
        <f t="shared" si="7"/>
        <v>33502091.000000004</v>
      </c>
      <c r="F48" s="181">
        <f t="shared" si="7"/>
        <v>34103250.99999997</v>
      </c>
      <c r="G48" s="182">
        <f t="shared" si="7"/>
        <v>29823095</v>
      </c>
      <c r="H48" s="175">
        <f t="shared" si="7"/>
        <v>0</v>
      </c>
      <c r="I48" s="176">
        <f t="shared" si="7"/>
        <v>0</v>
      </c>
      <c r="J48" s="181">
        <f t="shared" si="7"/>
        <v>0</v>
      </c>
      <c r="K48" s="182">
        <f t="shared" si="7"/>
        <v>0</v>
      </c>
      <c r="L48" s="175">
        <f t="shared" si="7"/>
        <v>0</v>
      </c>
      <c r="M48" s="176">
        <f t="shared" si="7"/>
        <v>0</v>
      </c>
      <c r="N48" s="176">
        <f t="shared" ref="N48" si="14">N31*N14</f>
        <v>0</v>
      </c>
      <c r="O48" s="189">
        <f t="shared" si="7"/>
        <v>0</v>
      </c>
      <c r="P48" s="189">
        <f t="shared" si="7"/>
        <v>0</v>
      </c>
      <c r="Q48" s="189">
        <f t="shared" si="7"/>
        <v>0</v>
      </c>
      <c r="R48" s="176">
        <f t="shared" si="9"/>
        <v>0</v>
      </c>
      <c r="S48" s="189">
        <f t="shared" si="9"/>
        <v>0</v>
      </c>
    </row>
    <row r="49" spans="1:19">
      <c r="A49" s="731" t="str">
        <f t="shared" si="5"/>
        <v>16 Gbps</v>
      </c>
      <c r="B49" s="184" t="str">
        <f t="shared" si="5"/>
        <v>10 km</v>
      </c>
      <c r="C49" s="183" t="str">
        <f t="shared" si="5"/>
        <v>SFP+</v>
      </c>
      <c r="D49" s="175">
        <f t="shared" si="7"/>
        <v>3999054</v>
      </c>
      <c r="E49" s="176">
        <f t="shared" si="7"/>
        <v>6517867</v>
      </c>
      <c r="F49" s="181">
        <f t="shared" si="7"/>
        <v>6835525.9999999851</v>
      </c>
      <c r="G49" s="182">
        <f t="shared" si="7"/>
        <v>8508159</v>
      </c>
      <c r="H49" s="175">
        <f t="shared" si="7"/>
        <v>0</v>
      </c>
      <c r="I49" s="176">
        <f t="shared" si="7"/>
        <v>0</v>
      </c>
      <c r="J49" s="181">
        <f t="shared" si="7"/>
        <v>0</v>
      </c>
      <c r="K49" s="182">
        <f t="shared" si="7"/>
        <v>0</v>
      </c>
      <c r="L49" s="175">
        <f t="shared" si="7"/>
        <v>0</v>
      </c>
      <c r="M49" s="176">
        <f t="shared" si="7"/>
        <v>0</v>
      </c>
      <c r="N49" s="176">
        <f t="shared" ref="N49" si="15">N32*N15</f>
        <v>0</v>
      </c>
      <c r="O49" s="189">
        <f t="shared" si="7"/>
        <v>0</v>
      </c>
      <c r="P49" s="189">
        <f t="shared" si="7"/>
        <v>0</v>
      </c>
      <c r="Q49" s="189">
        <f t="shared" si="7"/>
        <v>0</v>
      </c>
      <c r="R49" s="176">
        <f t="shared" si="9"/>
        <v>0</v>
      </c>
      <c r="S49" s="189">
        <f t="shared" si="9"/>
        <v>0</v>
      </c>
    </row>
    <row r="50" spans="1:19">
      <c r="A50" s="732" t="str">
        <f t="shared" si="5"/>
        <v>32 Gbps</v>
      </c>
      <c r="B50" s="159" t="str">
        <f t="shared" si="5"/>
        <v>MMF</v>
      </c>
      <c r="C50" s="466" t="str">
        <f t="shared" si="5"/>
        <v>SFP28</v>
      </c>
      <c r="D50" s="463">
        <f t="shared" si="7"/>
        <v>10702736</v>
      </c>
      <c r="E50" s="463">
        <f t="shared" si="7"/>
        <v>9662554</v>
      </c>
      <c r="F50" s="464">
        <f t="shared" si="7"/>
        <v>10191305.999999998</v>
      </c>
      <c r="G50" s="465">
        <f t="shared" si="7"/>
        <v>12296684.999999994</v>
      </c>
      <c r="H50" s="463">
        <f t="shared" si="7"/>
        <v>0</v>
      </c>
      <c r="I50" s="463">
        <f t="shared" si="7"/>
        <v>0</v>
      </c>
      <c r="J50" s="464">
        <f t="shared" si="7"/>
        <v>0</v>
      </c>
      <c r="K50" s="465">
        <f t="shared" si="7"/>
        <v>0</v>
      </c>
      <c r="L50" s="463">
        <f t="shared" si="7"/>
        <v>0</v>
      </c>
      <c r="M50" s="463">
        <f t="shared" si="7"/>
        <v>0</v>
      </c>
      <c r="N50" s="463">
        <f t="shared" ref="N50" si="16">N33*N16</f>
        <v>0</v>
      </c>
      <c r="O50" s="189">
        <f t="shared" si="7"/>
        <v>0</v>
      </c>
      <c r="P50" s="189">
        <f t="shared" si="7"/>
        <v>0</v>
      </c>
      <c r="Q50" s="189">
        <f t="shared" si="7"/>
        <v>0</v>
      </c>
      <c r="R50" s="463">
        <f t="shared" si="9"/>
        <v>0</v>
      </c>
      <c r="S50" s="189">
        <f t="shared" si="9"/>
        <v>0</v>
      </c>
    </row>
    <row r="51" spans="1:19">
      <c r="A51" s="732" t="str">
        <f t="shared" si="5"/>
        <v>32 Gbps</v>
      </c>
      <c r="B51" s="184" t="str">
        <f t="shared" si="5"/>
        <v>10 km</v>
      </c>
      <c r="C51" s="466" t="str">
        <f t="shared" si="5"/>
        <v>SFP28</v>
      </c>
      <c r="D51" s="463">
        <f t="shared" si="7"/>
        <v>934010</v>
      </c>
      <c r="E51" s="463">
        <f t="shared" si="7"/>
        <v>940376.99999999988</v>
      </c>
      <c r="F51" s="464">
        <f t="shared" si="7"/>
        <v>937596.00000000105</v>
      </c>
      <c r="G51" s="465">
        <f t="shared" si="7"/>
        <v>1204589.9999999995</v>
      </c>
      <c r="H51" s="463">
        <f t="shared" si="7"/>
        <v>0</v>
      </c>
      <c r="I51" s="463">
        <f t="shared" si="7"/>
        <v>0</v>
      </c>
      <c r="J51" s="464">
        <f t="shared" si="7"/>
        <v>0</v>
      </c>
      <c r="K51" s="465">
        <f t="shared" si="7"/>
        <v>0</v>
      </c>
      <c r="L51" s="463">
        <f t="shared" si="7"/>
        <v>0</v>
      </c>
      <c r="M51" s="463">
        <f t="shared" si="7"/>
        <v>0</v>
      </c>
      <c r="N51" s="463">
        <f t="shared" ref="N51" si="17">N34*N17</f>
        <v>0</v>
      </c>
      <c r="O51" s="189">
        <f t="shared" si="7"/>
        <v>0</v>
      </c>
      <c r="P51" s="189">
        <f t="shared" si="7"/>
        <v>0</v>
      </c>
      <c r="Q51" s="189">
        <f t="shared" si="7"/>
        <v>0</v>
      </c>
      <c r="R51" s="463">
        <f t="shared" si="9"/>
        <v>0</v>
      </c>
      <c r="S51" s="189">
        <f t="shared" si="9"/>
        <v>0</v>
      </c>
    </row>
    <row r="52" spans="1:19">
      <c r="A52" s="732" t="str">
        <f t="shared" si="5"/>
        <v>64 Gbps</v>
      </c>
      <c r="B52" s="184" t="str">
        <f t="shared" si="5"/>
        <v>100 m</v>
      </c>
      <c r="C52" s="466" t="str">
        <f t="shared" si="5"/>
        <v>all</v>
      </c>
      <c r="D52" s="463"/>
      <c r="E52" s="463"/>
      <c r="F52" s="464"/>
      <c r="G52" s="465"/>
      <c r="H52" s="463"/>
      <c r="I52" s="463"/>
      <c r="J52" s="464"/>
      <c r="K52" s="465"/>
      <c r="L52" s="463"/>
      <c r="M52" s="463"/>
      <c r="N52" s="463"/>
      <c r="O52" s="189">
        <f t="shared" si="7"/>
        <v>0</v>
      </c>
      <c r="P52" s="189">
        <f t="shared" si="7"/>
        <v>0</v>
      </c>
      <c r="Q52" s="189">
        <f t="shared" si="7"/>
        <v>0</v>
      </c>
      <c r="R52" s="168">
        <f t="shared" ref="R52" si="18">R35*R18</f>
        <v>0</v>
      </c>
      <c r="S52" s="189">
        <f t="shared" ref="S52" si="19">S35*S18</f>
        <v>0</v>
      </c>
    </row>
    <row r="53" spans="1:19">
      <c r="A53" s="732" t="str">
        <f t="shared" si="5"/>
        <v>64 Gbps</v>
      </c>
      <c r="B53" s="184" t="str">
        <f t="shared" si="5"/>
        <v>10 km</v>
      </c>
      <c r="C53" s="466" t="str">
        <f t="shared" si="5"/>
        <v>all</v>
      </c>
      <c r="D53" s="463"/>
      <c r="E53" s="463"/>
      <c r="F53" s="464"/>
      <c r="G53" s="465"/>
      <c r="H53" s="463"/>
      <c r="I53" s="463"/>
      <c r="J53" s="464"/>
      <c r="K53" s="465"/>
      <c r="L53" s="463"/>
      <c r="M53" s="463"/>
      <c r="N53" s="463"/>
      <c r="O53" s="189">
        <f t="shared" si="7"/>
        <v>0</v>
      </c>
      <c r="P53" s="189">
        <f t="shared" si="7"/>
        <v>0</v>
      </c>
      <c r="Q53" s="189">
        <f t="shared" si="7"/>
        <v>0</v>
      </c>
      <c r="R53" s="189">
        <f t="shared" ref="R53" si="20">R36*R19</f>
        <v>0</v>
      </c>
      <c r="S53" s="189">
        <f t="shared" ref="S53" si="21">S36*S19</f>
        <v>0</v>
      </c>
    </row>
    <row r="54" spans="1:19" ht="13.8" thickBot="1">
      <c r="A54" s="733" t="str">
        <f>A20</f>
        <v>Miscellaneous</v>
      </c>
      <c r="B54" s="729" t="s">
        <v>176</v>
      </c>
      <c r="C54" s="730" t="s">
        <v>176</v>
      </c>
      <c r="D54" s="186">
        <f t="shared" ref="D54:R54" si="22">D37*D20</f>
        <v>84313.800113613106</v>
      </c>
      <c r="E54" s="1299">
        <f t="shared" si="22"/>
        <v>159120.43203781801</v>
      </c>
      <c r="F54" s="1300">
        <f t="shared" si="22"/>
        <v>0</v>
      </c>
      <c r="G54" s="1301">
        <f t="shared" si="22"/>
        <v>0</v>
      </c>
      <c r="H54" s="186">
        <f t="shared" si="22"/>
        <v>0</v>
      </c>
      <c r="I54" s="1299">
        <f t="shared" si="22"/>
        <v>0</v>
      </c>
      <c r="J54" s="1300">
        <f t="shared" si="22"/>
        <v>0</v>
      </c>
      <c r="K54" s="1301">
        <f t="shared" si="22"/>
        <v>0</v>
      </c>
      <c r="L54" s="463">
        <f t="shared" si="22"/>
        <v>0</v>
      </c>
      <c r="M54" s="1015">
        <f t="shared" si="22"/>
        <v>0</v>
      </c>
      <c r="N54" s="1015">
        <f t="shared" ref="N54" si="23">N37*N20</f>
        <v>0</v>
      </c>
      <c r="O54" s="189">
        <f t="shared" si="22"/>
        <v>0</v>
      </c>
      <c r="P54" s="189">
        <f t="shared" si="22"/>
        <v>0</v>
      </c>
      <c r="Q54" s="189">
        <f t="shared" si="22"/>
        <v>0</v>
      </c>
      <c r="R54" s="1015">
        <f t="shared" si="22"/>
        <v>0</v>
      </c>
      <c r="S54" s="189">
        <f t="shared" ref="S54" si="24">S37*S20</f>
        <v>0</v>
      </c>
    </row>
    <row r="55" spans="1:19" ht="13.8" thickBot="1">
      <c r="A55" s="671" t="str">
        <f>A21</f>
        <v>Total</v>
      </c>
      <c r="B55" s="467">
        <f>B21</f>
        <v>0</v>
      </c>
      <c r="C55" s="468">
        <f>C21</f>
        <v>0</v>
      </c>
      <c r="D55" s="223">
        <f t="shared" ref="D55:I55" si="25">SUM(D43:D54)</f>
        <v>56739276.800113611</v>
      </c>
      <c r="E55" s="224">
        <f t="shared" si="25"/>
        <v>62871894.432037815</v>
      </c>
      <c r="F55" s="224">
        <f t="shared" si="25"/>
        <v>63370640.99999994</v>
      </c>
      <c r="G55" s="225">
        <f t="shared" si="25"/>
        <v>63396205.999999985</v>
      </c>
      <c r="H55" s="223">
        <f t="shared" si="25"/>
        <v>0</v>
      </c>
      <c r="I55" s="224">
        <f t="shared" si="25"/>
        <v>0</v>
      </c>
      <c r="J55" s="224">
        <f t="shared" ref="J55:S55" si="26">SUM(J43:J54)</f>
        <v>0</v>
      </c>
      <c r="K55" s="1014">
        <f t="shared" si="26"/>
        <v>0</v>
      </c>
      <c r="L55" s="223">
        <f t="shared" si="26"/>
        <v>0</v>
      </c>
      <c r="M55" s="224">
        <f t="shared" si="26"/>
        <v>0</v>
      </c>
      <c r="N55" s="224">
        <f t="shared" ref="N55" si="27">SUM(N43:N54)</f>
        <v>0</v>
      </c>
      <c r="O55" s="225">
        <f t="shared" si="26"/>
        <v>0</v>
      </c>
      <c r="P55" s="223">
        <f t="shared" si="26"/>
        <v>0</v>
      </c>
      <c r="Q55" s="224">
        <f t="shared" si="26"/>
        <v>0</v>
      </c>
      <c r="R55" s="224">
        <f t="shared" si="26"/>
        <v>0</v>
      </c>
      <c r="S55" s="225">
        <f t="shared" si="26"/>
        <v>0</v>
      </c>
    </row>
    <row r="56" spans="1:19">
      <c r="A56" s="73"/>
      <c r="B56" s="73"/>
      <c r="C56" s="73"/>
      <c r="D56" s="73"/>
      <c r="E56" s="73"/>
      <c r="F56" s="73"/>
      <c r="G56" s="73"/>
      <c r="H56" s="73"/>
      <c r="I56" s="73"/>
      <c r="J56" s="73"/>
      <c r="K56" s="73"/>
      <c r="L56" s="73"/>
      <c r="M56" s="73"/>
      <c r="N56" s="73"/>
      <c r="O56" s="73"/>
      <c r="P56" s="73"/>
      <c r="Q56" s="73"/>
      <c r="R56" s="73"/>
      <c r="S56" s="73"/>
    </row>
    <row r="57" spans="1:19">
      <c r="A57" s="73"/>
      <c r="B57" s="73"/>
      <c r="C57" s="73"/>
      <c r="D57" s="73"/>
      <c r="E57" s="73"/>
      <c r="F57" s="73"/>
      <c r="G57" s="73"/>
      <c r="H57" s="73"/>
      <c r="I57" s="73"/>
      <c r="J57" s="73"/>
      <c r="K57" s="73"/>
      <c r="L57" s="73"/>
      <c r="M57" s="73"/>
      <c r="N57" s="73"/>
      <c r="O57" s="73"/>
      <c r="P57" s="73"/>
      <c r="Q57" s="73"/>
      <c r="R57" s="73"/>
      <c r="S57" s="73"/>
    </row>
    <row r="58" spans="1:19">
      <c r="A58" s="73"/>
      <c r="B58" s="73"/>
      <c r="C58" s="73"/>
      <c r="D58" s="73"/>
      <c r="E58" s="73"/>
      <c r="F58" s="73"/>
      <c r="G58" s="73"/>
      <c r="H58" s="73"/>
      <c r="I58" s="73"/>
      <c r="J58" s="73"/>
      <c r="K58" s="73"/>
      <c r="L58" s="73"/>
      <c r="M58" s="73"/>
      <c r="N58" s="73"/>
      <c r="O58" s="73"/>
      <c r="P58" s="73"/>
      <c r="Q58" s="73"/>
      <c r="R58" s="73"/>
      <c r="S58" s="73"/>
    </row>
    <row r="59" spans="1:19">
      <c r="A59" s="73"/>
      <c r="B59" s="73"/>
      <c r="C59" s="73"/>
      <c r="D59" s="73"/>
      <c r="E59" s="73"/>
      <c r="F59" s="73"/>
      <c r="G59" s="73"/>
      <c r="H59" s="73"/>
      <c r="I59" s="73"/>
      <c r="J59" s="73"/>
      <c r="K59" s="73"/>
      <c r="L59" s="73"/>
      <c r="M59" s="73"/>
      <c r="N59" s="73"/>
      <c r="O59" s="73"/>
      <c r="P59" s="73"/>
      <c r="Q59" s="73"/>
      <c r="R59" s="73"/>
      <c r="S59" s="73"/>
    </row>
    <row r="60" spans="1:19">
      <c r="A60" s="73"/>
      <c r="B60" s="73"/>
      <c r="C60" s="73"/>
      <c r="D60" s="73"/>
      <c r="E60" s="73"/>
      <c r="F60" s="73"/>
      <c r="G60" s="73"/>
      <c r="H60" s="73"/>
      <c r="I60" s="73"/>
      <c r="J60" s="73"/>
      <c r="K60" s="73"/>
      <c r="L60" s="73"/>
      <c r="M60" s="73"/>
      <c r="N60" s="73"/>
      <c r="O60" s="73"/>
      <c r="P60" s="73"/>
      <c r="Q60" s="73"/>
      <c r="R60" s="73"/>
      <c r="S60" s="73"/>
    </row>
    <row r="61" spans="1:19">
      <c r="A61" s="73"/>
      <c r="B61" s="73"/>
      <c r="C61" s="73"/>
      <c r="D61" s="73"/>
      <c r="E61" s="73"/>
      <c r="F61" s="73"/>
      <c r="G61" s="73"/>
      <c r="H61" s="73"/>
      <c r="I61" s="73"/>
      <c r="J61" s="73"/>
      <c r="K61" s="73"/>
      <c r="L61" s="73"/>
      <c r="M61" s="73"/>
      <c r="N61" s="73"/>
      <c r="O61" s="73"/>
      <c r="P61" s="73"/>
      <c r="Q61" s="73"/>
      <c r="R61" s="73"/>
      <c r="S61" s="73"/>
    </row>
    <row r="62" spans="1:19">
      <c r="A62" s="73"/>
      <c r="B62" s="73"/>
      <c r="C62" s="73"/>
      <c r="D62" s="73"/>
      <c r="E62" s="73"/>
      <c r="F62" s="73"/>
      <c r="G62" s="73"/>
      <c r="H62" s="73"/>
      <c r="I62" s="73"/>
      <c r="J62" s="73"/>
      <c r="K62" s="73"/>
      <c r="L62" s="73"/>
      <c r="M62" s="73"/>
      <c r="N62" s="73"/>
      <c r="O62" s="73"/>
      <c r="P62" s="73"/>
      <c r="Q62" s="73"/>
      <c r="R62" s="73"/>
      <c r="S62" s="73"/>
    </row>
    <row r="63" spans="1:19">
      <c r="A63" s="73"/>
      <c r="B63" s="73"/>
      <c r="C63" s="73"/>
      <c r="D63" s="73"/>
      <c r="E63" s="73"/>
      <c r="F63" s="73"/>
      <c r="G63" s="73"/>
      <c r="H63" s="73"/>
      <c r="I63" s="73"/>
      <c r="J63" s="73"/>
      <c r="K63" s="73"/>
      <c r="L63" s="73"/>
      <c r="M63" s="73"/>
      <c r="N63" s="73"/>
      <c r="O63" s="73"/>
      <c r="P63" s="73"/>
      <c r="Q63" s="73"/>
      <c r="R63" s="73"/>
      <c r="S63" s="73"/>
    </row>
    <row r="64" spans="1:19">
      <c r="A64" s="73"/>
      <c r="B64" s="73"/>
      <c r="C64" s="73"/>
      <c r="D64" s="73"/>
      <c r="E64" s="73"/>
      <c r="F64" s="73"/>
      <c r="G64" s="73"/>
      <c r="H64" s="73"/>
      <c r="I64" s="73"/>
      <c r="J64" s="73"/>
      <c r="K64" s="73"/>
      <c r="L64" s="73"/>
      <c r="M64" s="73"/>
      <c r="N64" s="73"/>
      <c r="O64" s="73"/>
      <c r="P64" s="73"/>
      <c r="Q64" s="73"/>
      <c r="R64" s="73"/>
      <c r="S64" s="73"/>
    </row>
    <row r="65" spans="1:19">
      <c r="A65" s="73"/>
      <c r="B65" s="73"/>
      <c r="C65" s="73"/>
      <c r="D65" s="73"/>
      <c r="E65" s="73"/>
      <c r="F65" s="73"/>
      <c r="G65" s="73"/>
      <c r="H65" s="73"/>
      <c r="I65" s="73"/>
      <c r="J65" s="73"/>
      <c r="K65" s="73"/>
      <c r="L65" s="73"/>
      <c r="M65" s="73"/>
      <c r="N65" s="73"/>
      <c r="O65" s="73"/>
      <c r="P65" s="73"/>
      <c r="Q65" s="73"/>
      <c r="R65" s="73"/>
      <c r="S65" s="73"/>
    </row>
    <row r="66" spans="1:19">
      <c r="A66" s="73"/>
      <c r="B66" s="73"/>
      <c r="C66" s="73"/>
      <c r="D66" s="73"/>
      <c r="E66" s="73"/>
      <c r="F66" s="73"/>
      <c r="G66" s="73"/>
      <c r="H66" s="73"/>
      <c r="I66" s="73"/>
      <c r="J66" s="73"/>
      <c r="K66" s="73"/>
      <c r="L66" s="73"/>
      <c r="M66" s="73"/>
      <c r="N66" s="73"/>
      <c r="O66" s="73"/>
      <c r="P66" s="73"/>
      <c r="Q66" s="73"/>
      <c r="R66" s="73"/>
      <c r="S66" s="73"/>
    </row>
    <row r="67" spans="1:19">
      <c r="A67" s="73"/>
      <c r="B67" s="73"/>
      <c r="C67" s="73"/>
      <c r="D67" s="73"/>
      <c r="E67" s="73"/>
      <c r="F67" s="73"/>
      <c r="G67" s="73"/>
      <c r="H67" s="73"/>
      <c r="I67" s="73"/>
      <c r="J67" s="73"/>
      <c r="K67" s="73"/>
      <c r="L67" s="73"/>
      <c r="M67" s="73"/>
      <c r="N67" s="73"/>
      <c r="O67" s="73"/>
      <c r="P67" s="73"/>
      <c r="Q67" s="73"/>
      <c r="R67" s="73"/>
      <c r="S67" s="73"/>
    </row>
    <row r="68" spans="1:19">
      <c r="A68" s="73"/>
      <c r="B68" s="73"/>
      <c r="C68" s="73"/>
      <c r="D68" s="73"/>
      <c r="E68" s="73"/>
      <c r="F68" s="73"/>
      <c r="G68" s="73"/>
      <c r="H68" s="73"/>
      <c r="I68" s="73"/>
      <c r="J68" s="73"/>
      <c r="K68" s="73"/>
      <c r="L68" s="73"/>
      <c r="M68" s="73"/>
      <c r="N68" s="73"/>
      <c r="O68" s="73"/>
      <c r="P68" s="73"/>
      <c r="Q68" s="73"/>
      <c r="R68" s="73"/>
      <c r="S68" s="73"/>
    </row>
    <row r="69" spans="1:19">
      <c r="A69" s="73"/>
      <c r="B69" s="73"/>
      <c r="C69" s="73"/>
      <c r="D69" s="73"/>
      <c r="E69" s="73"/>
      <c r="F69" s="73"/>
      <c r="G69" s="73"/>
      <c r="H69" s="73"/>
      <c r="I69" s="73"/>
      <c r="J69" s="73"/>
      <c r="K69" s="73"/>
      <c r="L69" s="73"/>
      <c r="M69" s="73"/>
      <c r="N69" s="73"/>
      <c r="O69" s="73"/>
      <c r="P69" s="73"/>
      <c r="Q69" s="73"/>
      <c r="R69" s="73"/>
      <c r="S69" s="73"/>
    </row>
    <row r="70" spans="1:19">
      <c r="A70" s="73"/>
      <c r="B70" s="73"/>
      <c r="C70" s="73"/>
      <c r="D70" s="73"/>
      <c r="E70" s="73"/>
      <c r="F70" s="73"/>
      <c r="G70" s="73"/>
      <c r="H70" s="73"/>
      <c r="I70" s="73"/>
      <c r="J70" s="73"/>
      <c r="K70" s="73"/>
      <c r="L70" s="73"/>
      <c r="M70" s="73"/>
      <c r="N70" s="73"/>
      <c r="O70" s="73"/>
      <c r="P70" s="73"/>
      <c r="Q70" s="73"/>
      <c r="R70" s="73"/>
      <c r="S70" s="73"/>
    </row>
    <row r="71" spans="1:19">
      <c r="A71" s="73"/>
      <c r="B71" s="73"/>
      <c r="C71" s="73"/>
      <c r="D71" s="73"/>
      <c r="E71" s="73"/>
      <c r="F71" s="73"/>
      <c r="G71" s="73"/>
      <c r="H71" s="73"/>
      <c r="I71" s="73"/>
      <c r="J71" s="73"/>
      <c r="K71" s="73"/>
      <c r="L71" s="73"/>
      <c r="M71" s="73"/>
      <c r="N71" s="73"/>
      <c r="O71" s="73"/>
      <c r="P71" s="73"/>
      <c r="Q71" s="73"/>
      <c r="R71" s="73"/>
      <c r="S71" s="73"/>
    </row>
    <row r="72" spans="1:19">
      <c r="A72" s="73"/>
      <c r="B72" s="73"/>
      <c r="C72" s="73"/>
      <c r="D72" s="73"/>
      <c r="E72" s="73"/>
      <c r="F72" s="73"/>
      <c r="G72" s="73"/>
      <c r="H72" s="73"/>
      <c r="I72" s="73"/>
      <c r="J72" s="73"/>
      <c r="K72" s="73"/>
      <c r="L72" s="73"/>
      <c r="M72" s="73"/>
      <c r="N72" s="73"/>
      <c r="O72" s="73"/>
      <c r="P72" s="73"/>
      <c r="Q72" s="73"/>
      <c r="R72" s="73"/>
      <c r="S72" s="73"/>
    </row>
    <row r="73" spans="1:19">
      <c r="A73" s="73"/>
      <c r="B73" s="73"/>
      <c r="C73" s="73"/>
      <c r="D73" s="73"/>
      <c r="E73" s="73"/>
      <c r="F73" s="73"/>
      <c r="G73" s="73"/>
      <c r="H73" s="73"/>
      <c r="I73" s="73"/>
      <c r="J73" s="73"/>
      <c r="K73" s="73"/>
      <c r="L73" s="73"/>
      <c r="M73" s="73"/>
      <c r="N73" s="73"/>
      <c r="O73" s="73"/>
      <c r="P73" s="73"/>
      <c r="Q73" s="73"/>
      <c r="R73" s="73"/>
      <c r="S73" s="73"/>
    </row>
    <row r="74" spans="1:19">
      <c r="A74" s="73"/>
      <c r="B74" s="73"/>
      <c r="C74" s="73"/>
      <c r="D74" s="73"/>
      <c r="E74" s="73"/>
      <c r="F74" s="73"/>
      <c r="G74" s="73"/>
      <c r="H74" s="73"/>
      <c r="I74" s="73"/>
      <c r="J74" s="73"/>
      <c r="K74" s="73"/>
      <c r="L74" s="73"/>
      <c r="M74" s="73"/>
      <c r="N74" s="73"/>
      <c r="O74" s="73"/>
      <c r="P74" s="73"/>
      <c r="Q74" s="73"/>
      <c r="R74" s="73"/>
      <c r="S74" s="73"/>
    </row>
    <row r="75" spans="1:19">
      <c r="A75" s="73"/>
      <c r="B75" s="73"/>
      <c r="C75" s="73"/>
      <c r="D75" s="73"/>
      <c r="E75" s="73"/>
      <c r="F75" s="73"/>
      <c r="G75" s="73"/>
      <c r="H75" s="73"/>
      <c r="I75" s="73"/>
      <c r="J75" s="73"/>
      <c r="K75" s="73"/>
      <c r="L75" s="73"/>
      <c r="M75" s="73"/>
      <c r="N75" s="73"/>
      <c r="O75" s="73"/>
      <c r="P75" s="73"/>
      <c r="Q75" s="73"/>
      <c r="R75" s="73"/>
      <c r="S75" s="73"/>
    </row>
    <row r="76" spans="1:19">
      <c r="A76" s="73"/>
      <c r="B76" s="73"/>
      <c r="C76" s="73"/>
      <c r="D76" s="73"/>
      <c r="E76" s="73"/>
      <c r="F76" s="73"/>
      <c r="G76" s="73"/>
      <c r="H76" s="73"/>
      <c r="I76" s="73"/>
      <c r="J76" s="73"/>
      <c r="K76" s="73"/>
      <c r="L76" s="73"/>
      <c r="M76" s="73"/>
      <c r="N76" s="73"/>
      <c r="O76" s="73"/>
      <c r="P76" s="73"/>
      <c r="Q76" s="73"/>
      <c r="R76" s="73"/>
      <c r="S76" s="73"/>
    </row>
    <row r="77" spans="1:19">
      <c r="A77" s="73"/>
      <c r="B77" s="73"/>
      <c r="C77" s="73"/>
      <c r="D77" s="73"/>
      <c r="E77" s="73"/>
      <c r="F77" s="73"/>
      <c r="G77" s="73"/>
      <c r="H77" s="73"/>
      <c r="I77" s="73"/>
      <c r="J77" s="73"/>
      <c r="K77" s="73"/>
      <c r="L77" s="73"/>
      <c r="M77" s="73"/>
      <c r="N77" s="73"/>
      <c r="O77" s="73"/>
      <c r="P77" s="73"/>
      <c r="Q77" s="73"/>
      <c r="R77" s="73"/>
      <c r="S77" s="73"/>
    </row>
    <row r="78" spans="1:19">
      <c r="A78" s="73"/>
      <c r="B78" s="73"/>
      <c r="C78" s="73"/>
      <c r="D78" s="73"/>
      <c r="E78" s="73"/>
      <c r="F78" s="73"/>
      <c r="G78" s="73"/>
      <c r="H78" s="73"/>
      <c r="I78" s="73"/>
      <c r="J78" s="73"/>
      <c r="K78" s="73"/>
      <c r="L78" s="73"/>
      <c r="M78" s="73"/>
      <c r="N78" s="73"/>
      <c r="O78" s="73"/>
      <c r="P78" s="73"/>
      <c r="Q78" s="73"/>
      <c r="R78" s="73"/>
      <c r="S78" s="73"/>
    </row>
    <row r="79" spans="1:19">
      <c r="A79" s="73"/>
      <c r="B79" s="73"/>
      <c r="C79" s="73"/>
      <c r="D79" s="73"/>
      <c r="E79" s="73"/>
      <c r="F79" s="73"/>
      <c r="G79" s="73"/>
      <c r="H79" s="73"/>
      <c r="I79" s="73"/>
      <c r="J79" s="73"/>
      <c r="K79" s="73"/>
      <c r="L79" s="73"/>
      <c r="M79" s="73"/>
      <c r="N79" s="73"/>
      <c r="O79" s="73"/>
      <c r="P79" s="73"/>
      <c r="Q79" s="73"/>
      <c r="R79" s="73"/>
      <c r="S79" s="73"/>
    </row>
    <row r="80" spans="1:19">
      <c r="A80" s="73"/>
      <c r="B80" s="73"/>
      <c r="C80" s="73"/>
      <c r="D80" s="73"/>
      <c r="E80" s="73"/>
      <c r="F80" s="73"/>
      <c r="G80" s="73"/>
      <c r="H80" s="73"/>
      <c r="I80" s="73"/>
      <c r="J80" s="73"/>
      <c r="K80" s="73"/>
      <c r="L80" s="73"/>
      <c r="M80" s="73"/>
      <c r="N80" s="73"/>
      <c r="O80" s="73"/>
      <c r="P80" s="73"/>
      <c r="Q80" s="73"/>
      <c r="R80" s="73"/>
      <c r="S80" s="73"/>
    </row>
    <row r="81" spans="1:19">
      <c r="A81" s="73"/>
      <c r="B81" s="73"/>
      <c r="C81" s="73"/>
      <c r="D81" s="73"/>
      <c r="E81" s="73"/>
      <c r="F81" s="73"/>
      <c r="G81" s="73"/>
      <c r="H81" s="73"/>
      <c r="I81" s="73"/>
      <c r="J81" s="73"/>
      <c r="K81" s="73"/>
      <c r="L81" s="73"/>
      <c r="M81" s="73"/>
      <c r="N81" s="73"/>
      <c r="O81" s="73"/>
      <c r="P81" s="73"/>
      <c r="Q81" s="73"/>
      <c r="R81" s="73"/>
      <c r="S81" s="73"/>
    </row>
    <row r="82" spans="1:19">
      <c r="A82" s="73"/>
      <c r="B82" s="73"/>
      <c r="C82" s="73"/>
      <c r="D82" s="73"/>
      <c r="E82" s="73"/>
      <c r="F82" s="73"/>
      <c r="G82" s="73"/>
      <c r="H82" s="73"/>
      <c r="I82" s="73"/>
      <c r="J82" s="73"/>
      <c r="K82" s="73"/>
      <c r="L82" s="73"/>
      <c r="M82" s="73"/>
      <c r="N82" s="73"/>
      <c r="O82" s="73"/>
      <c r="P82" s="73"/>
      <c r="Q82" s="73"/>
      <c r="R82" s="73"/>
      <c r="S82" s="73"/>
    </row>
    <row r="83" spans="1:19">
      <c r="A83" s="73"/>
      <c r="B83" s="73"/>
      <c r="C83" s="73"/>
      <c r="D83" s="73"/>
      <c r="E83" s="73"/>
      <c r="F83" s="73"/>
      <c r="G83" s="73"/>
      <c r="H83" s="73"/>
      <c r="I83" s="73"/>
      <c r="J83" s="73"/>
      <c r="K83" s="73"/>
      <c r="L83" s="73"/>
      <c r="M83" s="73"/>
      <c r="N83" s="73"/>
      <c r="O83" s="73"/>
      <c r="P83" s="73"/>
      <c r="Q83" s="73"/>
      <c r="R83" s="73"/>
      <c r="S83" s="73"/>
    </row>
    <row r="84" spans="1:19">
      <c r="A84" s="73"/>
      <c r="B84" s="73"/>
      <c r="C84" s="73"/>
      <c r="D84" s="73"/>
      <c r="E84" s="73"/>
      <c r="F84" s="73"/>
      <c r="G84" s="73"/>
      <c r="H84" s="73"/>
      <c r="I84" s="73"/>
      <c r="J84" s="73"/>
      <c r="K84" s="73"/>
      <c r="L84" s="73"/>
      <c r="M84" s="73"/>
      <c r="N84" s="73"/>
      <c r="O84" s="73"/>
      <c r="P84" s="73"/>
      <c r="Q84" s="73"/>
      <c r="R84" s="73"/>
      <c r="S84" s="73"/>
    </row>
    <row r="85" spans="1:19">
      <c r="A85" s="73"/>
      <c r="B85" s="73"/>
      <c r="C85" s="73"/>
      <c r="D85" s="73"/>
      <c r="E85" s="73"/>
      <c r="F85" s="73"/>
      <c r="G85" s="73"/>
      <c r="H85" s="73"/>
      <c r="I85" s="73"/>
      <c r="J85" s="73"/>
      <c r="K85" s="73"/>
      <c r="L85" s="73"/>
      <c r="M85" s="73"/>
      <c r="N85" s="73"/>
      <c r="O85" s="73"/>
      <c r="P85" s="73"/>
      <c r="Q85" s="73"/>
      <c r="R85" s="73"/>
      <c r="S85" s="73"/>
    </row>
    <row r="86" spans="1:19">
      <c r="A86" s="73"/>
      <c r="B86" s="73"/>
      <c r="C86" s="73"/>
      <c r="D86" s="73"/>
      <c r="E86" s="73"/>
      <c r="F86" s="73"/>
      <c r="G86" s="73"/>
      <c r="H86" s="73"/>
      <c r="I86" s="73"/>
      <c r="J86" s="73"/>
      <c r="K86" s="73"/>
      <c r="L86" s="73"/>
      <c r="M86" s="73"/>
      <c r="N86" s="73"/>
      <c r="O86" s="73"/>
      <c r="P86" s="73"/>
      <c r="Q86" s="73"/>
      <c r="R86" s="73"/>
      <c r="S86" s="73"/>
    </row>
    <row r="87" spans="1:19">
      <c r="A87" s="73"/>
      <c r="B87" s="73"/>
      <c r="C87" s="73"/>
      <c r="D87" s="73"/>
      <c r="E87" s="73"/>
      <c r="F87" s="73"/>
      <c r="G87" s="73"/>
      <c r="H87" s="73"/>
      <c r="I87" s="73"/>
      <c r="J87" s="73"/>
      <c r="K87" s="73"/>
      <c r="L87" s="73"/>
      <c r="M87" s="73"/>
      <c r="N87" s="73"/>
      <c r="O87" s="73"/>
      <c r="P87" s="73"/>
      <c r="Q87" s="73"/>
      <c r="R87" s="73"/>
      <c r="S87" s="73"/>
    </row>
    <row r="88" spans="1:19">
      <c r="A88" s="73"/>
      <c r="B88" s="73"/>
      <c r="C88" s="73"/>
      <c r="D88" s="73"/>
      <c r="E88" s="73"/>
      <c r="F88" s="73"/>
      <c r="G88" s="73"/>
      <c r="H88" s="73"/>
      <c r="I88" s="73"/>
      <c r="J88" s="73"/>
      <c r="K88" s="73"/>
      <c r="L88" s="73"/>
      <c r="M88" s="73"/>
      <c r="N88" s="73"/>
      <c r="O88" s="73"/>
      <c r="P88" s="73"/>
      <c r="Q88" s="73"/>
      <c r="R88" s="73"/>
      <c r="S88" s="73"/>
    </row>
    <row r="89" spans="1:19">
      <c r="A89" s="73"/>
      <c r="B89" s="73"/>
      <c r="C89" s="73"/>
      <c r="D89" s="73"/>
      <c r="E89" s="73"/>
      <c r="F89" s="73"/>
      <c r="G89" s="73"/>
      <c r="H89" s="73"/>
      <c r="I89" s="73"/>
      <c r="J89" s="73"/>
      <c r="K89" s="73"/>
      <c r="L89" s="73"/>
      <c r="M89" s="73"/>
      <c r="N89" s="73"/>
      <c r="O89" s="73"/>
      <c r="P89" s="73"/>
      <c r="Q89" s="73"/>
      <c r="R89" s="73"/>
      <c r="S89" s="73"/>
    </row>
    <row r="90" spans="1:19">
      <c r="A90" s="73"/>
      <c r="B90" s="73"/>
      <c r="C90" s="73"/>
      <c r="D90" s="73"/>
      <c r="E90" s="73"/>
      <c r="F90" s="73"/>
      <c r="G90" s="73"/>
      <c r="H90" s="73"/>
      <c r="I90" s="73"/>
      <c r="J90" s="73"/>
      <c r="K90" s="73"/>
      <c r="L90" s="73"/>
      <c r="M90" s="73"/>
      <c r="N90" s="73"/>
      <c r="O90" s="73"/>
      <c r="P90" s="73"/>
      <c r="Q90" s="73"/>
      <c r="R90" s="73"/>
      <c r="S90" s="73"/>
    </row>
    <row r="91" spans="1:19">
      <c r="A91" s="73"/>
      <c r="B91" s="73"/>
      <c r="C91" s="73"/>
      <c r="D91" s="73"/>
      <c r="E91" s="73"/>
      <c r="F91" s="73"/>
      <c r="G91" s="73"/>
      <c r="H91" s="73"/>
      <c r="I91" s="73"/>
      <c r="J91" s="73"/>
      <c r="K91" s="73"/>
      <c r="L91" s="73"/>
      <c r="M91" s="73"/>
      <c r="N91" s="73"/>
      <c r="O91" s="73"/>
      <c r="P91" s="73"/>
      <c r="Q91" s="73"/>
      <c r="R91" s="73"/>
      <c r="S91" s="73"/>
    </row>
    <row r="92" spans="1:19">
      <c r="A92" s="73"/>
      <c r="B92" s="73"/>
      <c r="C92" s="73"/>
      <c r="D92" s="73"/>
      <c r="E92" s="73"/>
      <c r="F92" s="73"/>
      <c r="G92" s="73"/>
      <c r="H92" s="73"/>
      <c r="I92" s="73"/>
      <c r="J92" s="73"/>
      <c r="K92" s="73"/>
      <c r="L92" s="73"/>
      <c r="M92" s="73"/>
      <c r="N92" s="73"/>
      <c r="O92" s="73"/>
      <c r="P92" s="73"/>
      <c r="Q92" s="73"/>
      <c r="R92" s="73"/>
      <c r="S92" s="73"/>
    </row>
    <row r="93" spans="1:19">
      <c r="A93" s="73"/>
      <c r="B93" s="73"/>
      <c r="C93" s="73"/>
      <c r="D93" s="73"/>
      <c r="E93" s="73"/>
      <c r="F93" s="73"/>
      <c r="G93" s="73"/>
      <c r="H93" s="73"/>
      <c r="I93" s="73"/>
      <c r="J93" s="73"/>
      <c r="K93" s="73"/>
      <c r="L93" s="73"/>
      <c r="M93" s="73"/>
      <c r="N93" s="73"/>
      <c r="O93" s="73"/>
      <c r="P93" s="73"/>
      <c r="Q93" s="73"/>
      <c r="R93" s="73"/>
      <c r="S93" s="73"/>
    </row>
    <row r="94" spans="1:19">
      <c r="A94" s="73"/>
      <c r="B94" s="73"/>
      <c r="C94" s="73"/>
      <c r="D94" s="73"/>
      <c r="E94" s="73"/>
      <c r="F94" s="73"/>
      <c r="G94" s="73"/>
      <c r="H94" s="73"/>
      <c r="I94" s="73"/>
      <c r="J94" s="73"/>
      <c r="K94" s="73"/>
      <c r="L94" s="73"/>
      <c r="M94" s="73"/>
      <c r="N94" s="73"/>
      <c r="O94" s="73"/>
      <c r="P94" s="73"/>
      <c r="Q94" s="73"/>
      <c r="R94" s="73"/>
      <c r="S94" s="73"/>
    </row>
    <row r="95" spans="1:19">
      <c r="A95" s="73"/>
      <c r="B95" s="73"/>
      <c r="C95" s="73"/>
      <c r="D95" s="73"/>
      <c r="E95" s="73"/>
      <c r="F95" s="73"/>
      <c r="G95" s="73"/>
      <c r="H95" s="73"/>
      <c r="I95" s="73"/>
      <c r="J95" s="73"/>
      <c r="K95" s="73"/>
      <c r="L95" s="73"/>
      <c r="M95" s="73"/>
      <c r="N95" s="73"/>
      <c r="O95" s="73"/>
      <c r="P95" s="73"/>
      <c r="Q95" s="73"/>
      <c r="R95" s="73"/>
      <c r="S95" s="73"/>
    </row>
    <row r="96" spans="1:19">
      <c r="A96" s="73"/>
      <c r="B96" s="73"/>
      <c r="C96" s="73"/>
      <c r="D96" s="73"/>
      <c r="E96" s="73"/>
      <c r="F96" s="73"/>
      <c r="G96" s="73"/>
      <c r="H96" s="73"/>
      <c r="I96" s="73"/>
      <c r="J96" s="73"/>
      <c r="K96" s="73"/>
      <c r="L96" s="73"/>
      <c r="M96" s="73"/>
      <c r="N96" s="73"/>
      <c r="O96" s="73"/>
      <c r="P96" s="73"/>
      <c r="Q96" s="73"/>
      <c r="R96" s="73"/>
      <c r="S96" s="73"/>
    </row>
    <row r="97" spans="1:19">
      <c r="A97" s="73"/>
      <c r="B97" s="73"/>
      <c r="C97" s="73"/>
      <c r="D97" s="73"/>
      <c r="E97" s="73"/>
      <c r="F97" s="73"/>
      <c r="G97" s="73"/>
      <c r="H97" s="73"/>
      <c r="I97" s="73"/>
      <c r="J97" s="73"/>
      <c r="K97" s="73"/>
      <c r="L97" s="73"/>
      <c r="M97" s="73"/>
      <c r="N97" s="73"/>
      <c r="O97" s="73"/>
      <c r="P97" s="73"/>
      <c r="Q97" s="73"/>
      <c r="R97" s="73"/>
      <c r="S97" s="73"/>
    </row>
    <row r="98" spans="1:19">
      <c r="A98" s="73"/>
      <c r="B98" s="73"/>
      <c r="C98" s="73"/>
      <c r="D98" s="73"/>
      <c r="E98" s="73"/>
      <c r="F98" s="73"/>
      <c r="G98" s="73"/>
      <c r="H98" s="73"/>
      <c r="I98" s="73"/>
      <c r="J98" s="73"/>
      <c r="K98" s="73"/>
      <c r="L98" s="73"/>
      <c r="M98" s="73"/>
      <c r="N98" s="73"/>
      <c r="O98" s="73"/>
      <c r="P98" s="73"/>
      <c r="Q98" s="73"/>
      <c r="R98" s="73"/>
      <c r="S98" s="73"/>
    </row>
    <row r="99" spans="1:19">
      <c r="A99" s="73"/>
      <c r="B99" s="73"/>
      <c r="C99" s="73"/>
      <c r="D99" s="73"/>
      <c r="E99" s="73"/>
      <c r="F99" s="73"/>
      <c r="G99" s="73"/>
      <c r="H99" s="73"/>
      <c r="I99" s="73"/>
      <c r="J99" s="73"/>
      <c r="K99" s="73"/>
      <c r="L99" s="73"/>
      <c r="M99" s="73"/>
      <c r="N99" s="73"/>
      <c r="O99" s="73"/>
      <c r="P99" s="73"/>
      <c r="Q99" s="73"/>
      <c r="R99" s="73"/>
      <c r="S99" s="73"/>
    </row>
    <row r="100" spans="1:19">
      <c r="A100" s="73"/>
      <c r="B100" s="73"/>
      <c r="C100" s="73"/>
      <c r="D100" s="73"/>
      <c r="E100" s="73"/>
      <c r="F100" s="73"/>
      <c r="G100" s="73"/>
      <c r="H100" s="73"/>
      <c r="I100" s="73"/>
      <c r="J100" s="73"/>
      <c r="K100" s="73"/>
      <c r="L100" s="73"/>
      <c r="M100" s="73"/>
      <c r="N100" s="73"/>
      <c r="O100" s="73"/>
      <c r="P100" s="73"/>
      <c r="Q100" s="73"/>
      <c r="R100" s="73"/>
      <c r="S100" s="73"/>
    </row>
    <row r="101" spans="1:19">
      <c r="A101" s="73"/>
      <c r="B101" s="73"/>
      <c r="C101" s="73"/>
      <c r="D101" s="73"/>
      <c r="E101" s="73"/>
      <c r="F101" s="73"/>
      <c r="G101" s="73"/>
      <c r="H101" s="73"/>
      <c r="I101" s="73"/>
      <c r="J101" s="73"/>
      <c r="K101" s="73"/>
      <c r="L101" s="73"/>
      <c r="M101" s="73"/>
      <c r="N101" s="73"/>
      <c r="O101" s="73"/>
      <c r="P101" s="73"/>
      <c r="Q101" s="73"/>
      <c r="R101" s="73"/>
      <c r="S101" s="73"/>
    </row>
    <row r="102" spans="1:19">
      <c r="A102" s="73"/>
      <c r="B102" s="73"/>
      <c r="C102" s="73"/>
      <c r="D102" s="73"/>
      <c r="E102" s="73"/>
      <c r="F102" s="73"/>
      <c r="G102" s="73"/>
      <c r="H102" s="73"/>
      <c r="I102" s="73"/>
      <c r="J102" s="73"/>
      <c r="K102" s="73"/>
      <c r="L102" s="73"/>
      <c r="M102" s="73"/>
      <c r="N102" s="73"/>
      <c r="O102" s="73"/>
      <c r="P102" s="73"/>
      <c r="Q102" s="73"/>
      <c r="R102" s="73"/>
      <c r="S102" s="73"/>
    </row>
    <row r="103" spans="1:19">
      <c r="A103" s="73"/>
      <c r="B103" s="73"/>
      <c r="C103" s="73"/>
      <c r="D103" s="73"/>
      <c r="E103" s="73"/>
      <c r="F103" s="73"/>
      <c r="G103" s="73"/>
      <c r="H103" s="73"/>
      <c r="I103" s="73"/>
      <c r="J103" s="73"/>
      <c r="K103" s="73"/>
      <c r="L103" s="73"/>
      <c r="M103" s="73"/>
      <c r="N103" s="73"/>
      <c r="O103" s="73"/>
      <c r="P103" s="73"/>
      <c r="Q103" s="73"/>
      <c r="R103" s="73"/>
      <c r="S103" s="73"/>
    </row>
    <row r="104" spans="1:19">
      <c r="A104" s="73"/>
      <c r="B104" s="73"/>
      <c r="C104" s="73"/>
      <c r="D104" s="73"/>
      <c r="E104" s="73"/>
      <c r="F104" s="73"/>
      <c r="G104" s="73"/>
      <c r="H104" s="73"/>
      <c r="I104" s="73"/>
      <c r="J104" s="73"/>
      <c r="K104" s="73"/>
      <c r="L104" s="73"/>
      <c r="M104" s="73"/>
      <c r="N104" s="73"/>
      <c r="O104" s="73"/>
      <c r="P104" s="73"/>
      <c r="Q104" s="73"/>
      <c r="R104" s="73"/>
      <c r="S104" s="73"/>
    </row>
    <row r="105" spans="1:19">
      <c r="A105" s="73"/>
      <c r="B105" s="73"/>
      <c r="C105" s="73"/>
      <c r="D105" s="73"/>
      <c r="E105" s="73"/>
      <c r="F105" s="73"/>
      <c r="G105" s="73"/>
      <c r="H105" s="73"/>
      <c r="I105" s="73"/>
      <c r="J105" s="73"/>
      <c r="K105" s="73"/>
      <c r="L105" s="73"/>
      <c r="M105" s="73"/>
      <c r="N105" s="73"/>
      <c r="O105" s="73"/>
      <c r="P105" s="73"/>
      <c r="Q105" s="73"/>
      <c r="R105" s="73"/>
      <c r="S105" s="73"/>
    </row>
    <row r="106" spans="1:19">
      <c r="A106" s="73"/>
      <c r="B106" s="73"/>
      <c r="C106" s="73"/>
      <c r="D106" s="73"/>
      <c r="E106" s="73"/>
      <c r="F106" s="73"/>
      <c r="G106" s="73"/>
      <c r="H106" s="73"/>
      <c r="I106" s="73"/>
      <c r="J106" s="73"/>
      <c r="K106" s="73"/>
      <c r="L106" s="73"/>
      <c r="M106" s="73"/>
      <c r="N106" s="73"/>
      <c r="O106" s="73"/>
      <c r="P106" s="73"/>
      <c r="Q106" s="73"/>
      <c r="R106" s="73"/>
      <c r="S106" s="73"/>
    </row>
    <row r="107" spans="1:19">
      <c r="A107" s="73"/>
      <c r="B107" s="73"/>
      <c r="C107" s="73"/>
      <c r="D107" s="73"/>
      <c r="E107" s="73"/>
      <c r="F107" s="73"/>
      <c r="G107" s="73"/>
      <c r="H107" s="73"/>
      <c r="I107" s="73"/>
      <c r="J107" s="73"/>
      <c r="K107" s="73"/>
      <c r="L107" s="73"/>
      <c r="M107" s="73"/>
      <c r="N107" s="73"/>
      <c r="O107" s="73"/>
      <c r="P107" s="73"/>
      <c r="Q107" s="73"/>
      <c r="R107" s="73"/>
      <c r="S107" s="73"/>
    </row>
    <row r="108" spans="1:19">
      <c r="A108" s="73"/>
      <c r="B108" s="73"/>
      <c r="C108" s="73"/>
      <c r="D108" s="73"/>
      <c r="E108" s="73"/>
      <c r="F108" s="73"/>
      <c r="G108" s="73"/>
      <c r="H108" s="73"/>
      <c r="I108" s="73"/>
      <c r="J108" s="73"/>
      <c r="K108" s="73"/>
      <c r="L108" s="73"/>
      <c r="M108" s="73"/>
      <c r="N108" s="73"/>
      <c r="O108" s="73"/>
      <c r="P108" s="73"/>
      <c r="Q108" s="73"/>
      <c r="R108" s="73"/>
      <c r="S108" s="73"/>
    </row>
    <row r="109" spans="1:19">
      <c r="A109" s="73"/>
      <c r="B109" s="73"/>
      <c r="C109" s="73"/>
      <c r="D109" s="73"/>
      <c r="E109" s="73"/>
      <c r="F109" s="73"/>
      <c r="G109" s="73"/>
      <c r="H109" s="73"/>
      <c r="I109" s="73"/>
      <c r="J109" s="73"/>
      <c r="K109" s="73"/>
      <c r="L109" s="73"/>
      <c r="M109" s="73"/>
      <c r="N109" s="73"/>
      <c r="O109" s="73"/>
      <c r="P109" s="73"/>
      <c r="Q109" s="73"/>
      <c r="R109" s="73"/>
      <c r="S109" s="73"/>
    </row>
    <row r="110" spans="1:19">
      <c r="A110" s="73"/>
      <c r="B110" s="73"/>
      <c r="C110" s="73"/>
      <c r="D110" s="73"/>
      <c r="E110" s="73"/>
      <c r="F110" s="73"/>
      <c r="G110" s="73"/>
      <c r="H110" s="73"/>
      <c r="I110" s="73"/>
      <c r="J110" s="73"/>
      <c r="K110" s="73"/>
      <c r="L110" s="73"/>
      <c r="M110" s="73"/>
      <c r="N110" s="73"/>
      <c r="O110" s="73"/>
      <c r="P110" s="73"/>
      <c r="Q110" s="73"/>
      <c r="R110" s="73"/>
      <c r="S110" s="73"/>
    </row>
    <row r="111" spans="1:19">
      <c r="A111" s="73"/>
      <c r="B111" s="73"/>
      <c r="C111" s="73"/>
      <c r="D111" s="73"/>
      <c r="E111" s="73"/>
      <c r="F111" s="73"/>
      <c r="G111" s="73"/>
      <c r="H111" s="73"/>
      <c r="I111" s="73"/>
      <c r="J111" s="73"/>
      <c r="K111" s="73"/>
      <c r="L111" s="73"/>
      <c r="M111" s="73"/>
      <c r="N111" s="73"/>
      <c r="O111" s="73"/>
      <c r="P111" s="73"/>
      <c r="Q111" s="73"/>
      <c r="R111" s="73"/>
      <c r="S111" s="73"/>
    </row>
    <row r="112" spans="1:19">
      <c r="A112" s="73"/>
      <c r="B112" s="73"/>
      <c r="C112" s="73"/>
      <c r="D112" s="73"/>
      <c r="E112" s="73"/>
      <c r="F112" s="73"/>
      <c r="G112" s="73"/>
      <c r="H112" s="73"/>
      <c r="I112" s="73"/>
      <c r="J112" s="73"/>
      <c r="K112" s="73"/>
      <c r="L112" s="73"/>
      <c r="M112" s="73"/>
      <c r="N112" s="73"/>
      <c r="O112" s="73"/>
      <c r="P112" s="73"/>
      <c r="Q112" s="73"/>
      <c r="R112" s="73"/>
      <c r="S112" s="73"/>
    </row>
    <row r="113" spans="1:19">
      <c r="A113" s="73"/>
      <c r="B113" s="73"/>
      <c r="C113" s="73"/>
      <c r="D113" s="73"/>
      <c r="E113" s="73"/>
      <c r="F113" s="73"/>
      <c r="G113" s="73"/>
      <c r="H113" s="73"/>
      <c r="I113" s="73"/>
      <c r="J113" s="73"/>
      <c r="K113" s="73"/>
      <c r="L113" s="73"/>
      <c r="M113" s="73"/>
      <c r="N113" s="73"/>
      <c r="O113" s="73"/>
      <c r="P113" s="73"/>
      <c r="Q113" s="73"/>
      <c r="R113" s="73"/>
      <c r="S113" s="73"/>
    </row>
    <row r="114" spans="1:19">
      <c r="A114" s="73"/>
      <c r="B114" s="73"/>
      <c r="C114" s="73"/>
      <c r="D114" s="73"/>
      <c r="E114" s="73"/>
      <c r="F114" s="73"/>
      <c r="G114" s="73"/>
      <c r="H114" s="73"/>
      <c r="I114" s="73"/>
      <c r="J114" s="73"/>
      <c r="K114" s="73"/>
      <c r="L114" s="73"/>
      <c r="M114" s="73"/>
      <c r="N114" s="73"/>
      <c r="O114" s="73"/>
      <c r="P114" s="73"/>
      <c r="Q114" s="73"/>
      <c r="R114" s="73"/>
      <c r="S114" s="73"/>
    </row>
    <row r="115" spans="1:19">
      <c r="A115" s="73"/>
      <c r="B115" s="73"/>
      <c r="C115" s="73"/>
      <c r="D115" s="73"/>
      <c r="E115" s="73"/>
      <c r="F115" s="73"/>
      <c r="G115" s="73"/>
      <c r="H115" s="73"/>
      <c r="I115" s="73"/>
      <c r="J115" s="73"/>
      <c r="K115" s="73"/>
      <c r="L115" s="73"/>
      <c r="M115" s="73"/>
      <c r="N115" s="73"/>
      <c r="O115" s="73"/>
      <c r="P115" s="73"/>
      <c r="Q115" s="73"/>
      <c r="R115" s="73"/>
      <c r="S115" s="73"/>
    </row>
    <row r="116" spans="1:19">
      <c r="A116" s="73"/>
      <c r="B116" s="73"/>
      <c r="C116" s="73"/>
      <c r="D116" s="73"/>
      <c r="E116" s="73"/>
      <c r="F116" s="73"/>
      <c r="G116" s="73"/>
      <c r="H116" s="73"/>
      <c r="I116" s="73"/>
      <c r="J116" s="73"/>
      <c r="K116" s="73"/>
      <c r="L116" s="73"/>
      <c r="M116" s="73"/>
      <c r="N116" s="73"/>
      <c r="O116" s="73"/>
      <c r="P116" s="73"/>
      <c r="Q116" s="73"/>
      <c r="R116" s="73"/>
      <c r="S116" s="73"/>
    </row>
    <row r="117" spans="1:19">
      <c r="A117" s="73"/>
      <c r="B117" s="73"/>
      <c r="C117" s="73"/>
      <c r="D117" s="73"/>
      <c r="E117" s="73"/>
      <c r="F117" s="73"/>
      <c r="G117" s="73"/>
      <c r="H117" s="73"/>
      <c r="I117" s="73"/>
      <c r="J117" s="73"/>
      <c r="K117" s="73"/>
      <c r="L117" s="73"/>
      <c r="M117" s="73"/>
      <c r="N117" s="73"/>
      <c r="O117" s="73"/>
      <c r="P117" s="73"/>
      <c r="Q117" s="73"/>
      <c r="R117" s="73"/>
      <c r="S117" s="73"/>
    </row>
    <row r="118" spans="1:19">
      <c r="A118" s="73"/>
      <c r="B118" s="73"/>
      <c r="C118" s="73"/>
      <c r="D118" s="73"/>
      <c r="E118" s="73"/>
      <c r="F118" s="73"/>
      <c r="G118" s="73"/>
      <c r="H118" s="73"/>
      <c r="I118" s="73"/>
      <c r="J118" s="73"/>
      <c r="K118" s="73"/>
      <c r="L118" s="73"/>
      <c r="M118" s="73"/>
      <c r="N118" s="73"/>
      <c r="O118" s="73"/>
      <c r="P118" s="73"/>
      <c r="Q118" s="73"/>
      <c r="R118" s="73"/>
      <c r="S118" s="73"/>
    </row>
    <row r="119" spans="1:19">
      <c r="A119" s="73"/>
      <c r="B119" s="73"/>
      <c r="C119" s="73"/>
      <c r="D119" s="73"/>
      <c r="E119" s="73"/>
      <c r="F119" s="73"/>
      <c r="G119" s="73"/>
      <c r="H119" s="73"/>
      <c r="I119" s="73"/>
      <c r="J119" s="73"/>
      <c r="K119" s="73"/>
      <c r="L119" s="73"/>
      <c r="M119" s="73"/>
      <c r="N119" s="73"/>
      <c r="O119" s="73"/>
      <c r="P119" s="73"/>
      <c r="Q119" s="73"/>
      <c r="R119" s="73"/>
      <c r="S119" s="73"/>
    </row>
    <row r="120" spans="1:19">
      <c r="A120" s="73"/>
      <c r="B120" s="73"/>
      <c r="C120" s="73"/>
      <c r="D120" s="73"/>
      <c r="E120" s="73"/>
      <c r="F120" s="73"/>
      <c r="G120" s="73"/>
      <c r="H120" s="73"/>
      <c r="I120" s="73"/>
      <c r="J120" s="73"/>
      <c r="K120" s="73"/>
      <c r="L120" s="73"/>
      <c r="M120" s="73"/>
      <c r="N120" s="73"/>
      <c r="O120" s="73"/>
      <c r="P120" s="73"/>
      <c r="Q120" s="73"/>
      <c r="R120" s="73"/>
      <c r="S120" s="73"/>
    </row>
    <row r="121" spans="1:19">
      <c r="A121" s="73"/>
      <c r="B121" s="73"/>
      <c r="C121" s="73"/>
      <c r="D121" s="73"/>
      <c r="E121" s="73"/>
      <c r="F121" s="73"/>
      <c r="G121" s="73"/>
      <c r="H121" s="73"/>
      <c r="I121" s="73"/>
      <c r="J121" s="73"/>
      <c r="K121" s="73"/>
      <c r="L121" s="73"/>
      <c r="M121" s="73"/>
      <c r="N121" s="73"/>
      <c r="O121" s="73"/>
      <c r="P121" s="73"/>
      <c r="Q121" s="73"/>
      <c r="R121" s="73"/>
      <c r="S121" s="73"/>
    </row>
    <row r="122" spans="1:19">
      <c r="A122" s="73"/>
      <c r="B122" s="73"/>
      <c r="C122" s="73"/>
      <c r="D122" s="73"/>
      <c r="E122" s="73"/>
      <c r="F122" s="73"/>
      <c r="G122" s="73"/>
      <c r="H122" s="73"/>
      <c r="I122" s="73"/>
      <c r="J122" s="73"/>
      <c r="K122" s="73"/>
      <c r="L122" s="73"/>
      <c r="M122" s="73"/>
      <c r="N122" s="73"/>
      <c r="O122" s="73"/>
      <c r="P122" s="73"/>
      <c r="Q122" s="73"/>
      <c r="R122" s="73"/>
      <c r="S122" s="73"/>
    </row>
    <row r="123" spans="1:19">
      <c r="A123" s="73"/>
      <c r="B123" s="73"/>
      <c r="C123" s="73"/>
      <c r="D123" s="73"/>
      <c r="E123" s="73"/>
      <c r="F123" s="73"/>
      <c r="G123" s="73"/>
      <c r="H123" s="73"/>
      <c r="I123" s="73"/>
      <c r="J123" s="73"/>
      <c r="K123" s="73"/>
      <c r="L123" s="73"/>
      <c r="M123" s="73"/>
      <c r="N123" s="73"/>
      <c r="O123" s="73"/>
      <c r="P123" s="73"/>
      <c r="Q123" s="73"/>
      <c r="R123" s="73"/>
      <c r="S123" s="73"/>
    </row>
    <row r="124" spans="1:19">
      <c r="A124" s="73"/>
      <c r="B124" s="73"/>
      <c r="C124" s="73"/>
      <c r="D124" s="73"/>
      <c r="E124" s="73"/>
      <c r="F124" s="73"/>
      <c r="G124" s="73"/>
      <c r="H124" s="73"/>
      <c r="I124" s="73"/>
      <c r="J124" s="73"/>
      <c r="K124" s="73"/>
      <c r="L124" s="73"/>
      <c r="M124" s="73"/>
      <c r="N124" s="73"/>
      <c r="O124" s="73"/>
      <c r="P124" s="73"/>
      <c r="Q124" s="73"/>
      <c r="R124" s="73"/>
      <c r="S124" s="73"/>
    </row>
    <row r="125" spans="1:19">
      <c r="A125" s="73"/>
      <c r="B125" s="73"/>
      <c r="C125" s="73"/>
      <c r="D125" s="73"/>
      <c r="E125" s="73"/>
      <c r="F125" s="73"/>
      <c r="G125" s="73"/>
      <c r="H125" s="73"/>
      <c r="I125" s="73"/>
      <c r="J125" s="73"/>
      <c r="K125" s="73"/>
      <c r="L125" s="73"/>
      <c r="M125" s="73"/>
      <c r="N125" s="73"/>
      <c r="O125" s="73"/>
      <c r="P125" s="73"/>
      <c r="Q125" s="73"/>
      <c r="R125" s="73"/>
      <c r="S125" s="73"/>
    </row>
    <row r="126" spans="1:19">
      <c r="A126" s="73"/>
      <c r="B126" s="73"/>
      <c r="C126" s="73"/>
      <c r="D126" s="73"/>
      <c r="E126" s="73"/>
      <c r="F126" s="73"/>
      <c r="G126" s="73"/>
      <c r="H126" s="73"/>
      <c r="I126" s="73"/>
      <c r="J126" s="73"/>
      <c r="K126" s="73"/>
      <c r="L126" s="73"/>
      <c r="M126" s="73"/>
      <c r="N126" s="73"/>
      <c r="O126" s="73"/>
      <c r="P126" s="73"/>
      <c r="Q126" s="73"/>
      <c r="R126" s="73"/>
      <c r="S126" s="73"/>
    </row>
    <row r="127" spans="1:19">
      <c r="A127" s="73"/>
      <c r="B127" s="73"/>
      <c r="C127" s="73"/>
      <c r="D127" s="73"/>
      <c r="E127" s="73"/>
      <c r="F127" s="73"/>
      <c r="G127" s="73"/>
      <c r="H127" s="73"/>
      <c r="I127" s="73"/>
      <c r="J127" s="73"/>
      <c r="K127" s="73"/>
      <c r="L127" s="73"/>
      <c r="M127" s="73"/>
      <c r="N127" s="73"/>
      <c r="O127" s="73"/>
      <c r="P127" s="73"/>
      <c r="Q127" s="73"/>
      <c r="R127" s="73"/>
      <c r="S127" s="73"/>
    </row>
    <row r="128" spans="1:19">
      <c r="A128" s="73"/>
      <c r="B128" s="73"/>
      <c r="C128" s="73"/>
      <c r="D128" s="73"/>
      <c r="E128" s="73"/>
      <c r="F128" s="73"/>
      <c r="G128" s="73"/>
      <c r="H128" s="73"/>
      <c r="I128" s="73"/>
      <c r="J128" s="73"/>
      <c r="K128" s="73"/>
      <c r="L128" s="73"/>
      <c r="M128" s="73"/>
      <c r="N128" s="73"/>
      <c r="O128" s="73"/>
      <c r="P128" s="73"/>
      <c r="Q128" s="73"/>
      <c r="R128" s="73"/>
      <c r="S128" s="73"/>
    </row>
    <row r="129" spans="1:19">
      <c r="A129" s="73"/>
      <c r="B129" s="73"/>
      <c r="C129" s="73"/>
      <c r="D129" s="73"/>
      <c r="E129" s="73"/>
      <c r="F129" s="73"/>
      <c r="G129" s="73"/>
      <c r="H129" s="73"/>
      <c r="I129" s="73"/>
      <c r="J129" s="73"/>
      <c r="K129" s="73"/>
      <c r="L129" s="73"/>
      <c r="M129" s="73"/>
      <c r="N129" s="73"/>
      <c r="O129" s="73"/>
      <c r="P129" s="73"/>
      <c r="Q129" s="73"/>
      <c r="R129" s="73"/>
      <c r="S129" s="73"/>
    </row>
    <row r="130" spans="1:19">
      <c r="A130" s="73"/>
      <c r="B130" s="73"/>
      <c r="C130" s="73"/>
      <c r="D130" s="73"/>
      <c r="E130" s="73"/>
      <c r="F130" s="73"/>
      <c r="G130" s="73"/>
      <c r="H130" s="73"/>
      <c r="I130" s="73"/>
      <c r="J130" s="73"/>
      <c r="K130" s="73"/>
      <c r="L130" s="73"/>
      <c r="M130" s="73"/>
      <c r="N130" s="73"/>
      <c r="O130" s="73"/>
      <c r="P130" s="73"/>
      <c r="Q130" s="73"/>
      <c r="R130" s="73"/>
      <c r="S130" s="73"/>
    </row>
    <row r="131" spans="1:19">
      <c r="A131" s="73"/>
      <c r="B131" s="73"/>
      <c r="C131" s="73"/>
      <c r="D131" s="73"/>
      <c r="E131" s="73"/>
      <c r="F131" s="73"/>
      <c r="G131" s="73"/>
      <c r="H131" s="73"/>
      <c r="I131" s="73"/>
      <c r="J131" s="73"/>
      <c r="K131" s="73"/>
      <c r="L131" s="73"/>
      <c r="M131" s="73"/>
      <c r="N131" s="73"/>
      <c r="O131" s="73"/>
      <c r="P131" s="73"/>
      <c r="Q131" s="73"/>
      <c r="R131" s="73"/>
      <c r="S131" s="73"/>
    </row>
    <row r="132" spans="1:19">
      <c r="A132" s="73"/>
      <c r="B132" s="73"/>
      <c r="C132" s="73"/>
      <c r="D132" s="73"/>
      <c r="E132" s="73"/>
      <c r="F132" s="73"/>
      <c r="G132" s="73"/>
      <c r="H132" s="73"/>
      <c r="I132" s="73"/>
      <c r="J132" s="73"/>
      <c r="K132" s="73"/>
      <c r="L132" s="73"/>
      <c r="M132" s="73"/>
      <c r="N132" s="73"/>
      <c r="O132" s="73"/>
      <c r="P132" s="73"/>
      <c r="Q132" s="73"/>
      <c r="R132" s="73"/>
      <c r="S132" s="73"/>
    </row>
    <row r="133" spans="1:19">
      <c r="A133" s="73"/>
      <c r="B133" s="73"/>
      <c r="C133" s="73"/>
      <c r="D133" s="73"/>
      <c r="E133" s="73"/>
      <c r="F133" s="73"/>
      <c r="G133" s="73"/>
      <c r="H133" s="73"/>
      <c r="I133" s="73"/>
      <c r="J133" s="73"/>
      <c r="K133" s="73"/>
      <c r="L133" s="73"/>
      <c r="M133" s="73"/>
      <c r="N133" s="73"/>
      <c r="O133" s="73"/>
      <c r="P133" s="73"/>
      <c r="Q133" s="73"/>
      <c r="R133" s="73"/>
      <c r="S133" s="73"/>
    </row>
    <row r="134" spans="1:19">
      <c r="A134" s="73"/>
      <c r="B134" s="73"/>
      <c r="C134" s="73"/>
      <c r="D134" s="73"/>
      <c r="E134" s="73"/>
      <c r="F134" s="73"/>
      <c r="G134" s="73"/>
      <c r="H134" s="73"/>
      <c r="I134" s="73"/>
      <c r="J134" s="73"/>
      <c r="K134" s="73"/>
      <c r="L134" s="73"/>
      <c r="M134" s="73"/>
      <c r="N134" s="73"/>
      <c r="O134" s="73"/>
      <c r="P134" s="73"/>
      <c r="Q134" s="73"/>
      <c r="R134" s="73"/>
      <c r="S134" s="73"/>
    </row>
    <row r="135" spans="1:19">
      <c r="A135" s="73"/>
      <c r="B135" s="73"/>
      <c r="C135" s="73"/>
      <c r="D135" s="73"/>
      <c r="E135" s="73"/>
      <c r="F135" s="73"/>
      <c r="G135" s="73"/>
      <c r="H135" s="73"/>
      <c r="I135" s="73"/>
      <c r="J135" s="73"/>
      <c r="K135" s="73"/>
      <c r="L135" s="73"/>
      <c r="M135" s="73"/>
      <c r="N135" s="73"/>
      <c r="O135" s="73"/>
      <c r="P135" s="73"/>
      <c r="Q135" s="73"/>
      <c r="R135" s="73"/>
      <c r="S135" s="73"/>
    </row>
    <row r="136" spans="1:19">
      <c r="A136" s="73"/>
      <c r="B136" s="73"/>
      <c r="C136" s="73"/>
      <c r="D136" s="73"/>
      <c r="E136" s="73"/>
      <c r="F136" s="73"/>
      <c r="G136" s="73"/>
      <c r="H136" s="73"/>
      <c r="I136" s="73"/>
      <c r="J136" s="73"/>
      <c r="K136" s="73"/>
      <c r="L136" s="73"/>
      <c r="M136" s="73"/>
      <c r="N136" s="73"/>
      <c r="O136" s="73"/>
      <c r="P136" s="73"/>
      <c r="Q136" s="73"/>
      <c r="R136" s="73"/>
      <c r="S136" s="73"/>
    </row>
    <row r="137" spans="1:19">
      <c r="A137" s="73"/>
      <c r="B137" s="73"/>
      <c r="C137" s="73"/>
      <c r="D137" s="73"/>
      <c r="E137" s="73"/>
      <c r="F137" s="73"/>
      <c r="G137" s="73"/>
      <c r="H137" s="73"/>
      <c r="I137" s="73"/>
      <c r="J137" s="73"/>
      <c r="K137" s="73"/>
      <c r="L137" s="73"/>
      <c r="M137" s="73"/>
      <c r="N137" s="73"/>
      <c r="O137" s="73"/>
      <c r="P137" s="73"/>
      <c r="Q137" s="73"/>
      <c r="R137" s="73"/>
      <c r="S137" s="73"/>
    </row>
    <row r="138" spans="1:19">
      <c r="A138" s="73"/>
      <c r="B138" s="73"/>
      <c r="C138" s="73"/>
      <c r="D138" s="73"/>
      <c r="E138" s="73"/>
      <c r="F138" s="73"/>
      <c r="G138" s="73"/>
      <c r="H138" s="73"/>
      <c r="I138" s="73"/>
      <c r="J138" s="73"/>
      <c r="K138" s="73"/>
      <c r="L138" s="73"/>
      <c r="M138" s="73"/>
      <c r="N138" s="73"/>
      <c r="O138" s="73"/>
      <c r="P138" s="73"/>
      <c r="Q138" s="73"/>
      <c r="R138" s="73"/>
      <c r="S138" s="73"/>
    </row>
    <row r="139" spans="1:19">
      <c r="A139" s="73"/>
      <c r="B139" s="73"/>
      <c r="C139" s="73"/>
      <c r="D139" s="73"/>
      <c r="E139" s="73"/>
      <c r="F139" s="73"/>
      <c r="G139" s="73"/>
      <c r="H139" s="73"/>
      <c r="I139" s="73"/>
      <c r="J139" s="73"/>
      <c r="K139" s="73"/>
      <c r="L139" s="73"/>
      <c r="M139" s="73"/>
      <c r="N139" s="73"/>
      <c r="O139" s="73"/>
      <c r="P139" s="73"/>
      <c r="Q139" s="73"/>
      <c r="R139" s="73"/>
      <c r="S139" s="73"/>
    </row>
    <row r="140" spans="1:19">
      <c r="A140" s="73"/>
      <c r="B140" s="73"/>
      <c r="C140" s="73"/>
      <c r="D140" s="73"/>
      <c r="E140" s="73"/>
      <c r="F140" s="73"/>
      <c r="G140" s="73"/>
      <c r="H140" s="73"/>
      <c r="I140" s="73"/>
      <c r="J140" s="73"/>
      <c r="K140" s="73"/>
      <c r="L140" s="73"/>
      <c r="M140" s="73"/>
      <c r="N140" s="73"/>
      <c r="O140" s="73"/>
      <c r="P140" s="73"/>
      <c r="Q140" s="73"/>
      <c r="R140" s="73"/>
      <c r="S140" s="73"/>
    </row>
    <row r="141" spans="1:19">
      <c r="A141" s="73"/>
      <c r="B141" s="73"/>
      <c r="C141" s="73"/>
      <c r="D141" s="73"/>
      <c r="E141" s="73"/>
      <c r="F141" s="73"/>
      <c r="G141" s="73"/>
      <c r="H141" s="73"/>
      <c r="I141" s="73"/>
      <c r="J141" s="73"/>
      <c r="K141" s="73"/>
      <c r="L141" s="73"/>
      <c r="M141" s="73"/>
      <c r="N141" s="73"/>
      <c r="O141" s="73"/>
      <c r="P141" s="73"/>
      <c r="Q141" s="73"/>
      <c r="R141" s="73"/>
      <c r="S141" s="73"/>
    </row>
    <row r="142" spans="1:19">
      <c r="A142" s="73"/>
      <c r="B142" s="73"/>
      <c r="C142" s="73"/>
      <c r="D142" s="73"/>
      <c r="E142" s="73"/>
      <c r="F142" s="73"/>
      <c r="G142" s="73"/>
      <c r="H142" s="73"/>
      <c r="I142" s="73"/>
      <c r="J142" s="73"/>
      <c r="K142" s="73"/>
      <c r="L142" s="73"/>
      <c r="M142" s="73"/>
      <c r="N142" s="73"/>
      <c r="O142" s="73"/>
      <c r="P142" s="73"/>
      <c r="Q142" s="73"/>
      <c r="R142" s="73"/>
      <c r="S142" s="73"/>
    </row>
    <row r="143" spans="1:19">
      <c r="A143" s="73"/>
      <c r="B143" s="73"/>
      <c r="C143" s="73"/>
      <c r="D143" s="73"/>
      <c r="E143" s="73"/>
      <c r="F143" s="73"/>
      <c r="G143" s="73"/>
      <c r="H143" s="73"/>
      <c r="I143" s="73"/>
      <c r="J143" s="73"/>
      <c r="K143" s="73"/>
      <c r="L143" s="73"/>
      <c r="M143" s="73"/>
      <c r="N143" s="73"/>
      <c r="O143" s="73"/>
      <c r="P143" s="73"/>
      <c r="Q143" s="73"/>
      <c r="R143" s="73"/>
      <c r="S143" s="73"/>
    </row>
    <row r="144" spans="1:19">
      <c r="A144" s="73"/>
      <c r="B144" s="73"/>
      <c r="C144" s="73"/>
      <c r="D144" s="73"/>
      <c r="E144" s="73"/>
      <c r="F144" s="73"/>
      <c r="G144" s="73"/>
      <c r="H144" s="73"/>
      <c r="I144" s="73"/>
      <c r="J144" s="73"/>
      <c r="K144" s="73"/>
      <c r="L144" s="73"/>
      <c r="M144" s="73"/>
      <c r="N144" s="73"/>
      <c r="O144" s="73"/>
      <c r="P144" s="73"/>
      <c r="Q144" s="73"/>
      <c r="R144" s="73"/>
      <c r="S144" s="73"/>
    </row>
    <row r="145" spans="1:19">
      <c r="A145" s="73"/>
      <c r="B145" s="73"/>
      <c r="C145" s="73"/>
      <c r="D145" s="73"/>
      <c r="E145" s="73"/>
      <c r="F145" s="73"/>
      <c r="G145" s="73"/>
      <c r="H145" s="73"/>
      <c r="I145" s="73"/>
      <c r="J145" s="73"/>
      <c r="K145" s="73"/>
      <c r="L145" s="73"/>
      <c r="M145" s="73"/>
      <c r="N145" s="73"/>
      <c r="O145" s="73"/>
      <c r="P145" s="73"/>
      <c r="Q145" s="73"/>
      <c r="R145" s="73"/>
      <c r="S145" s="73"/>
    </row>
    <row r="146" spans="1:19">
      <c r="A146" s="73"/>
      <c r="B146" s="73"/>
      <c r="C146" s="73"/>
      <c r="D146" s="73"/>
      <c r="E146" s="73"/>
      <c r="F146" s="73"/>
      <c r="G146" s="73"/>
      <c r="H146" s="73"/>
      <c r="I146" s="73"/>
      <c r="J146" s="73"/>
      <c r="K146" s="73"/>
      <c r="L146" s="73"/>
      <c r="M146" s="73"/>
      <c r="N146" s="73"/>
      <c r="O146" s="73"/>
      <c r="P146" s="73"/>
      <c r="Q146" s="73"/>
      <c r="R146" s="73"/>
      <c r="S146" s="73"/>
    </row>
    <row r="147" spans="1:19">
      <c r="A147" s="73"/>
      <c r="B147" s="73"/>
      <c r="C147" s="73"/>
      <c r="D147" s="73"/>
      <c r="E147" s="73"/>
      <c r="F147" s="73"/>
      <c r="G147" s="73"/>
      <c r="H147" s="73"/>
      <c r="I147" s="73"/>
      <c r="J147" s="73"/>
      <c r="K147" s="73"/>
      <c r="L147" s="73"/>
      <c r="M147" s="73"/>
      <c r="N147" s="73"/>
      <c r="O147" s="73"/>
      <c r="P147" s="73"/>
      <c r="Q147" s="73"/>
      <c r="R147" s="73"/>
      <c r="S147" s="73"/>
    </row>
    <row r="148" spans="1:19">
      <c r="A148" s="73"/>
      <c r="B148" s="73"/>
      <c r="C148" s="73"/>
      <c r="D148" s="73"/>
      <c r="E148" s="73"/>
      <c r="F148" s="73"/>
      <c r="G148" s="73"/>
      <c r="H148" s="73"/>
      <c r="I148" s="73"/>
      <c r="J148" s="73"/>
      <c r="K148" s="73"/>
      <c r="L148" s="73"/>
      <c r="M148" s="73"/>
      <c r="N148" s="73"/>
      <c r="O148" s="73"/>
      <c r="P148" s="73"/>
      <c r="Q148" s="73"/>
      <c r="R148" s="73"/>
      <c r="S148" s="73"/>
    </row>
    <row r="149" spans="1:19">
      <c r="A149" s="73"/>
      <c r="B149" s="73"/>
      <c r="C149" s="73"/>
      <c r="D149" s="73"/>
      <c r="E149" s="73"/>
      <c r="F149" s="73"/>
      <c r="G149" s="73"/>
      <c r="H149" s="73"/>
      <c r="I149" s="73"/>
      <c r="J149" s="73"/>
      <c r="K149" s="73"/>
      <c r="L149" s="73"/>
      <c r="M149" s="73"/>
      <c r="N149" s="73"/>
      <c r="O149" s="73"/>
      <c r="P149" s="73"/>
      <c r="Q149" s="73"/>
      <c r="R149" s="73"/>
      <c r="S149" s="73"/>
    </row>
    <row r="150" spans="1:19">
      <c r="A150" s="73"/>
      <c r="B150" s="73"/>
      <c r="C150" s="73"/>
      <c r="D150" s="73"/>
      <c r="E150" s="73"/>
      <c r="F150" s="73"/>
      <c r="G150" s="73"/>
      <c r="H150" s="73"/>
      <c r="I150" s="73"/>
      <c r="J150" s="73"/>
      <c r="K150" s="73"/>
      <c r="L150" s="73"/>
      <c r="M150" s="73"/>
      <c r="N150" s="73"/>
      <c r="O150" s="73"/>
      <c r="P150" s="73"/>
      <c r="Q150" s="73"/>
      <c r="R150" s="73"/>
      <c r="S150" s="73"/>
    </row>
    <row r="151" spans="1:19">
      <c r="A151" s="73"/>
      <c r="B151" s="73"/>
      <c r="C151" s="73"/>
      <c r="D151" s="73"/>
      <c r="E151" s="73"/>
      <c r="F151" s="73"/>
      <c r="G151" s="73"/>
      <c r="H151" s="73"/>
      <c r="I151" s="73"/>
      <c r="J151" s="73"/>
      <c r="K151" s="73"/>
      <c r="L151" s="73"/>
      <c r="M151" s="73"/>
      <c r="N151" s="73"/>
      <c r="O151" s="73"/>
      <c r="P151" s="73"/>
      <c r="Q151" s="73"/>
      <c r="R151" s="73"/>
      <c r="S151" s="73"/>
    </row>
    <row r="152" spans="1:19">
      <c r="A152" s="73"/>
      <c r="B152" s="73"/>
      <c r="C152" s="73"/>
      <c r="D152" s="73"/>
      <c r="E152" s="73"/>
      <c r="F152" s="73"/>
      <c r="G152" s="73"/>
      <c r="H152" s="73"/>
      <c r="I152" s="73"/>
      <c r="J152" s="73"/>
      <c r="K152" s="73"/>
      <c r="L152" s="73"/>
      <c r="M152" s="73"/>
      <c r="N152" s="73"/>
      <c r="O152" s="73"/>
      <c r="P152" s="73"/>
      <c r="Q152" s="73"/>
      <c r="R152" s="73"/>
      <c r="S152" s="73"/>
    </row>
    <row r="153" spans="1:19">
      <c r="A153" s="73"/>
      <c r="B153" s="73"/>
      <c r="C153" s="73"/>
      <c r="D153" s="73"/>
      <c r="E153" s="73"/>
      <c r="F153" s="73"/>
      <c r="G153" s="73"/>
      <c r="H153" s="73"/>
      <c r="I153" s="73"/>
      <c r="J153" s="73"/>
      <c r="K153" s="73"/>
      <c r="L153" s="73"/>
      <c r="M153" s="73"/>
      <c r="N153" s="73"/>
      <c r="O153" s="73"/>
      <c r="P153" s="73"/>
      <c r="Q153" s="73"/>
      <c r="R153" s="73"/>
      <c r="S153" s="73"/>
    </row>
    <row r="154" spans="1:19">
      <c r="A154" s="73"/>
      <c r="B154" s="73"/>
      <c r="C154" s="73"/>
      <c r="D154" s="73"/>
      <c r="E154" s="73"/>
      <c r="F154" s="73"/>
      <c r="G154" s="73"/>
      <c r="H154" s="73"/>
      <c r="I154" s="73"/>
      <c r="J154" s="73"/>
      <c r="K154" s="73"/>
      <c r="L154" s="73"/>
      <c r="M154" s="73"/>
      <c r="N154" s="73"/>
      <c r="O154" s="73"/>
      <c r="P154" s="73"/>
      <c r="Q154" s="73"/>
      <c r="R154" s="73"/>
      <c r="S154" s="73"/>
    </row>
    <row r="155" spans="1:19">
      <c r="A155" s="73"/>
      <c r="B155" s="73"/>
      <c r="C155" s="73"/>
      <c r="D155" s="73"/>
      <c r="E155" s="73"/>
      <c r="F155" s="73"/>
      <c r="G155" s="73"/>
      <c r="H155" s="73"/>
      <c r="I155" s="73"/>
      <c r="J155" s="73"/>
      <c r="K155" s="73"/>
      <c r="L155" s="73"/>
      <c r="M155" s="73"/>
      <c r="N155" s="73"/>
      <c r="O155" s="73"/>
      <c r="P155" s="73"/>
      <c r="Q155" s="73"/>
      <c r="R155" s="73"/>
      <c r="S155" s="73"/>
    </row>
    <row r="156" spans="1:19">
      <c r="A156" s="73"/>
      <c r="B156" s="73"/>
      <c r="C156" s="73"/>
      <c r="D156" s="73"/>
      <c r="E156" s="73"/>
      <c r="F156" s="73"/>
      <c r="G156" s="73"/>
      <c r="H156" s="73"/>
      <c r="I156" s="73"/>
      <c r="J156" s="73"/>
      <c r="K156" s="73"/>
      <c r="L156" s="73"/>
      <c r="M156" s="73"/>
      <c r="N156" s="73"/>
      <c r="O156" s="73"/>
      <c r="P156" s="73"/>
      <c r="Q156" s="73"/>
      <c r="R156" s="73"/>
      <c r="S156" s="73"/>
    </row>
    <row r="157" spans="1:19">
      <c r="A157" s="73"/>
      <c r="B157" s="73"/>
      <c r="C157" s="73"/>
      <c r="D157" s="73"/>
      <c r="E157" s="73"/>
      <c r="F157" s="73"/>
      <c r="G157" s="73"/>
      <c r="H157" s="73"/>
      <c r="I157" s="73"/>
      <c r="J157" s="73"/>
      <c r="K157" s="73"/>
      <c r="L157" s="73"/>
      <c r="M157" s="73"/>
      <c r="N157" s="73"/>
      <c r="O157" s="73"/>
      <c r="P157" s="73"/>
      <c r="Q157" s="73"/>
      <c r="R157" s="73"/>
      <c r="S157" s="73"/>
    </row>
    <row r="158" spans="1:19">
      <c r="A158" s="73"/>
      <c r="B158" s="73"/>
      <c r="C158" s="73"/>
      <c r="D158" s="73"/>
      <c r="E158" s="73"/>
      <c r="F158" s="73"/>
      <c r="G158" s="73"/>
      <c r="H158" s="73"/>
      <c r="I158" s="73"/>
      <c r="J158" s="73"/>
      <c r="K158" s="73"/>
      <c r="L158" s="73"/>
      <c r="M158" s="73"/>
      <c r="N158" s="73"/>
      <c r="O158" s="73"/>
      <c r="P158" s="73"/>
      <c r="Q158" s="73"/>
      <c r="R158" s="73"/>
      <c r="S158" s="73"/>
    </row>
    <row r="159" spans="1:19">
      <c r="A159" s="73"/>
      <c r="B159" s="73"/>
      <c r="C159" s="73"/>
      <c r="D159" s="73"/>
      <c r="E159" s="73"/>
      <c r="F159" s="73"/>
      <c r="G159" s="73"/>
      <c r="H159" s="73"/>
      <c r="I159" s="73"/>
      <c r="J159" s="73"/>
      <c r="K159" s="73"/>
      <c r="L159" s="73"/>
      <c r="M159" s="73"/>
      <c r="N159" s="73"/>
      <c r="O159" s="73"/>
      <c r="P159" s="73"/>
      <c r="Q159" s="73"/>
      <c r="R159" s="73"/>
      <c r="S159" s="73"/>
    </row>
  </sheetData>
  <mergeCells count="3">
    <mergeCell ref="R7:S7"/>
    <mergeCell ref="R24:S24"/>
    <mergeCell ref="R41:S41"/>
  </mergeCells>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AJ70"/>
  <sheetViews>
    <sheetView showGridLines="0" zoomScale="70" zoomScaleNormal="70" zoomScalePageLayoutView="80" workbookViewId="0">
      <pane xSplit="4" ySplit="8" topLeftCell="E9" activePane="bottomRight" state="frozen"/>
      <selection activeCell="B6" sqref="B6"/>
      <selection pane="topRight" activeCell="B6" sqref="B6"/>
      <selection pane="bottomLeft" activeCell="B6" sqref="B6"/>
      <selection pane="bottomRight"/>
    </sheetView>
  </sheetViews>
  <sheetFormatPr defaultColWidth="8.6640625" defaultRowHeight="13.2"/>
  <cols>
    <col min="1" max="1" width="21.44140625" style="14" customWidth="1"/>
    <col min="2" max="2" width="11.44140625" style="14" customWidth="1"/>
    <col min="3" max="3" width="17.21875" style="14" customWidth="1"/>
    <col min="4" max="4" width="10" style="14" customWidth="1"/>
    <col min="5" max="7" width="14.77734375" style="14" customWidth="1"/>
    <col min="8" max="16" width="13.33203125" style="14" customWidth="1"/>
    <col min="17" max="17" width="12.33203125" style="14" customWidth="1"/>
    <col min="18" max="20" width="13.33203125" style="14" customWidth="1"/>
    <col min="21" max="21" width="10.33203125" style="14" customWidth="1"/>
    <col min="22" max="24" width="12.33203125" style="14" customWidth="1"/>
    <col min="25" max="36" width="15" style="14" customWidth="1"/>
    <col min="37" max="16384" width="8.6640625" style="14"/>
  </cols>
  <sheetData>
    <row r="1" spans="1:22" ht="24.45" customHeight="1">
      <c r="A1" s="83" t="str">
        <f>Introduction!$B$1</f>
        <v xml:space="preserve">Vendor Survey Results through Q4 2021 </v>
      </c>
    </row>
    <row r="2" spans="1:22" ht="17.55" customHeight="1">
      <c r="A2" s="321" t="str">
        <f>Introduction!$B$2</f>
        <v>Sample template as of March 2022</v>
      </c>
    </row>
    <row r="3" spans="1:22" ht="25.05" customHeight="1">
      <c r="A3" s="719" t="s">
        <v>281</v>
      </c>
    </row>
    <row r="4" spans="1:22" ht="20.55" customHeight="1">
      <c r="A4" s="719"/>
    </row>
    <row r="5" spans="1:22" ht="15.6">
      <c r="O5" s="983"/>
    </row>
    <row r="6" spans="1:22" ht="16.2" thickBot="1">
      <c r="J6" s="5"/>
      <c r="K6" s="5"/>
      <c r="L6" s="5"/>
      <c r="M6" s="5"/>
      <c r="N6" s="5"/>
      <c r="O6" s="983"/>
      <c r="P6"/>
      <c r="Q6" s="983"/>
      <c r="R6" s="5"/>
      <c r="S6" s="983"/>
      <c r="T6" s="5"/>
    </row>
    <row r="7" spans="1:22" s="38" customFormat="1" ht="15" customHeight="1" thickBot="1">
      <c r="A7" s="734" t="str">
        <f>A3</f>
        <v>FTTx Modules</v>
      </c>
      <c r="F7" s="728"/>
      <c r="G7" s="728"/>
      <c r="H7" s="728"/>
      <c r="I7" s="698" t="s">
        <v>125</v>
      </c>
      <c r="J7" s="728"/>
      <c r="K7" s="728"/>
      <c r="L7" s="728"/>
      <c r="M7" s="663"/>
      <c r="N7" s="663"/>
      <c r="O7" s="698" t="str">
        <f>I7</f>
        <v>Shipments: Actual Data</v>
      </c>
      <c r="P7" s="14"/>
      <c r="Q7"/>
      <c r="R7"/>
      <c r="S7" s="1705" t="s">
        <v>359</v>
      </c>
      <c r="T7" s="1706"/>
      <c r="U7" s="14"/>
    </row>
    <row r="8" spans="1:22" s="38" customFormat="1" ht="13.8" thickBot="1">
      <c r="A8" s="738" t="s">
        <v>335</v>
      </c>
      <c r="B8" s="739" t="s">
        <v>182</v>
      </c>
      <c r="C8" s="739" t="s">
        <v>186</v>
      </c>
      <c r="D8" s="740" t="s">
        <v>127</v>
      </c>
      <c r="E8" s="90" t="s">
        <v>65</v>
      </c>
      <c r="F8" s="91" t="s">
        <v>66</v>
      </c>
      <c r="G8" s="91" t="s">
        <v>67</v>
      </c>
      <c r="H8" s="99" t="s">
        <v>68</v>
      </c>
      <c r="I8" s="90" t="s">
        <v>69</v>
      </c>
      <c r="J8" s="91" t="s">
        <v>70</v>
      </c>
      <c r="K8" s="91" t="s">
        <v>71</v>
      </c>
      <c r="L8" s="99" t="s">
        <v>72</v>
      </c>
      <c r="M8" s="90" t="s">
        <v>73</v>
      </c>
      <c r="N8" s="91" t="s">
        <v>74</v>
      </c>
      <c r="O8" s="1011" t="s">
        <v>75</v>
      </c>
      <c r="P8" s="99" t="s">
        <v>76</v>
      </c>
      <c r="Q8" s="90" t="s">
        <v>77</v>
      </c>
      <c r="R8" s="665" t="s">
        <v>78</v>
      </c>
      <c r="S8" s="668" t="s">
        <v>442</v>
      </c>
      <c r="T8" s="668" t="s">
        <v>443</v>
      </c>
      <c r="U8" s="14"/>
    </row>
    <row r="9" spans="1:22" ht="14.55" customHeight="1">
      <c r="A9" s="1307" t="s">
        <v>457</v>
      </c>
      <c r="B9" s="1306" t="s">
        <v>187</v>
      </c>
      <c r="C9" s="1307" t="s">
        <v>133</v>
      </c>
      <c r="D9" s="1308" t="s">
        <v>427</v>
      </c>
      <c r="E9" s="194">
        <v>4209281</v>
      </c>
      <c r="F9" s="192">
        <v>4309273</v>
      </c>
      <c r="G9" s="194">
        <v>4268857</v>
      </c>
      <c r="H9" s="193">
        <v>4287498</v>
      </c>
      <c r="I9" s="194"/>
      <c r="J9" s="192"/>
      <c r="K9" s="872"/>
      <c r="L9" s="193"/>
      <c r="M9" s="194"/>
      <c r="N9" s="1009"/>
      <c r="O9" s="591"/>
      <c r="P9" s="193"/>
      <c r="Q9" s="194"/>
      <c r="R9" s="1639"/>
      <c r="S9" s="194"/>
      <c r="T9" s="1639"/>
      <c r="V9" s="38"/>
    </row>
    <row r="10" spans="1:22" ht="12.45" customHeight="1">
      <c r="A10" s="1346" t="s">
        <v>436</v>
      </c>
      <c r="B10" s="191" t="s">
        <v>187</v>
      </c>
      <c r="C10" s="368" t="s">
        <v>188</v>
      </c>
      <c r="D10" s="1309" t="s">
        <v>151</v>
      </c>
      <c r="E10" s="201">
        <v>1188350</v>
      </c>
      <c r="F10" s="125">
        <v>1156078</v>
      </c>
      <c r="G10" s="202">
        <v>972400</v>
      </c>
      <c r="H10" s="287">
        <v>878210</v>
      </c>
      <c r="I10" s="201"/>
      <c r="J10" s="125"/>
      <c r="K10" s="873"/>
      <c r="L10" s="287"/>
      <c r="M10" s="201"/>
      <c r="N10" s="1009"/>
      <c r="O10" s="595"/>
      <c r="P10" s="287"/>
      <c r="Q10" s="201"/>
      <c r="R10" s="1639"/>
      <c r="S10" s="201"/>
      <c r="T10" s="1639"/>
      <c r="V10" s="38"/>
    </row>
    <row r="11" spans="1:22" ht="12.45" customHeight="1">
      <c r="A11" s="1345" t="s">
        <v>435</v>
      </c>
      <c r="B11" s="207" t="s">
        <v>187</v>
      </c>
      <c r="C11" s="735" t="s">
        <v>188</v>
      </c>
      <c r="D11" s="1310" t="s">
        <v>151</v>
      </c>
      <c r="E11" s="125">
        <v>281388</v>
      </c>
      <c r="F11" s="125">
        <v>320798</v>
      </c>
      <c r="G11" s="125">
        <v>167995</v>
      </c>
      <c r="H11" s="287">
        <v>184250</v>
      </c>
      <c r="I11" s="201"/>
      <c r="J11" s="125"/>
      <c r="K11" s="1399"/>
      <c r="L11" s="287"/>
      <c r="M11" s="201"/>
      <c r="N11" s="1399"/>
      <c r="O11" s="594"/>
      <c r="P11" s="287"/>
      <c r="Q11" s="201"/>
      <c r="R11" s="125"/>
      <c r="S11" s="201"/>
      <c r="T11" s="125"/>
      <c r="V11" s="38"/>
    </row>
    <row r="12" spans="1:22" ht="12.45" customHeight="1">
      <c r="A12" s="1346" t="s">
        <v>436</v>
      </c>
      <c r="B12" s="1311" t="s">
        <v>189</v>
      </c>
      <c r="C12" s="368" t="s">
        <v>188</v>
      </c>
      <c r="D12" s="1309" t="s">
        <v>151</v>
      </c>
      <c r="E12" s="125">
        <v>832883</v>
      </c>
      <c r="F12" s="125">
        <v>829731</v>
      </c>
      <c r="G12" s="125">
        <v>602857.9</v>
      </c>
      <c r="H12" s="287">
        <v>597572.11</v>
      </c>
      <c r="I12" s="201"/>
      <c r="J12" s="125"/>
      <c r="K12" s="1399"/>
      <c r="L12" s="287"/>
      <c r="M12" s="201"/>
      <c r="N12" s="1399"/>
      <c r="O12" s="594"/>
      <c r="P12" s="287"/>
      <c r="Q12" s="201"/>
      <c r="R12" s="125"/>
      <c r="S12" s="201"/>
      <c r="T12" s="125"/>
      <c r="V12" s="38"/>
    </row>
    <row r="13" spans="1:22" ht="12.45" customHeight="1">
      <c r="A13" s="1345" t="s">
        <v>435</v>
      </c>
      <c r="B13" s="1312" t="s">
        <v>189</v>
      </c>
      <c r="C13" s="736" t="s">
        <v>188</v>
      </c>
      <c r="D13" s="1313" t="s">
        <v>151</v>
      </c>
      <c r="E13" s="125">
        <v>117000</v>
      </c>
      <c r="F13" s="125">
        <v>99000</v>
      </c>
      <c r="G13" s="125">
        <v>65000</v>
      </c>
      <c r="H13" s="287">
        <v>62000</v>
      </c>
      <c r="I13" s="201"/>
      <c r="J13" s="125"/>
      <c r="K13" s="1399"/>
      <c r="L13" s="287"/>
      <c r="M13" s="201"/>
      <c r="N13" s="1399"/>
      <c r="O13" s="594"/>
      <c r="P13" s="287"/>
      <c r="Q13" s="201"/>
      <c r="R13" s="125"/>
      <c r="S13" s="201"/>
      <c r="T13" s="125"/>
      <c r="V13" s="38"/>
    </row>
    <row r="14" spans="1:22" ht="12.45" customHeight="1">
      <c r="A14" s="1340" t="s">
        <v>428</v>
      </c>
      <c r="B14" s="191" t="s">
        <v>318</v>
      </c>
      <c r="C14" s="735" t="s">
        <v>188</v>
      </c>
      <c r="D14" s="1314" t="s">
        <v>429</v>
      </c>
      <c r="E14" s="125"/>
      <c r="F14" s="125"/>
      <c r="G14" s="125"/>
      <c r="H14" s="287"/>
      <c r="I14" s="201"/>
      <c r="J14" s="125"/>
      <c r="K14" s="1399"/>
      <c r="L14" s="287"/>
      <c r="M14" s="201"/>
      <c r="N14" s="1399"/>
      <c r="O14" s="594"/>
      <c r="P14" s="287"/>
      <c r="Q14" s="201"/>
      <c r="R14" s="125"/>
      <c r="S14" s="201"/>
      <c r="T14" s="125"/>
      <c r="V14" s="38"/>
    </row>
    <row r="15" spans="1:22" ht="12.45" customHeight="1">
      <c r="A15" s="1340" t="s">
        <v>428</v>
      </c>
      <c r="B15" s="1315" t="s">
        <v>318</v>
      </c>
      <c r="C15" s="1316" t="s">
        <v>133</v>
      </c>
      <c r="D15" s="1317" t="s">
        <v>429</v>
      </c>
      <c r="E15" s="125"/>
      <c r="F15" s="125"/>
      <c r="G15" s="125"/>
      <c r="H15" s="287"/>
      <c r="I15" s="201"/>
      <c r="J15" s="125"/>
      <c r="K15" s="125"/>
      <c r="L15" s="287"/>
      <c r="M15" s="201"/>
      <c r="N15" s="125"/>
      <c r="O15" s="594"/>
      <c r="P15" s="287"/>
      <c r="Q15" s="201"/>
      <c r="R15" s="421"/>
      <c r="S15" s="201"/>
      <c r="T15" s="125"/>
      <c r="V15" s="38"/>
    </row>
    <row r="16" spans="1:22" ht="12.45" customHeight="1">
      <c r="A16" s="1340" t="s">
        <v>430</v>
      </c>
      <c r="B16" s="1315" t="s">
        <v>187</v>
      </c>
      <c r="C16" s="735" t="s">
        <v>188</v>
      </c>
      <c r="D16" s="1317" t="s">
        <v>346</v>
      </c>
      <c r="E16" s="125"/>
      <c r="F16" s="125"/>
      <c r="G16" s="125"/>
      <c r="H16" s="287"/>
      <c r="I16" s="201"/>
      <c r="J16" s="125"/>
      <c r="K16" s="125"/>
      <c r="L16" s="287"/>
      <c r="M16" s="201"/>
      <c r="N16" s="125"/>
      <c r="O16" s="594"/>
      <c r="P16" s="287"/>
      <c r="Q16" s="201"/>
      <c r="R16" s="421"/>
      <c r="S16" s="201"/>
      <c r="T16" s="125"/>
      <c r="V16" s="38"/>
    </row>
    <row r="17" spans="1:36" ht="12.45" customHeight="1">
      <c r="A17" s="1341" t="s">
        <v>319</v>
      </c>
      <c r="B17" s="605" t="s">
        <v>189</v>
      </c>
      <c r="C17" s="910" t="s">
        <v>188</v>
      </c>
      <c r="D17" s="1318" t="s">
        <v>346</v>
      </c>
      <c r="E17" s="125">
        <v>178232</v>
      </c>
      <c r="F17" s="125">
        <v>210416</v>
      </c>
      <c r="G17" s="125">
        <v>266949</v>
      </c>
      <c r="H17" s="287">
        <v>324868</v>
      </c>
      <c r="I17" s="201"/>
      <c r="J17" s="125"/>
      <c r="K17" s="1399"/>
      <c r="L17" s="287"/>
      <c r="M17" s="201"/>
      <c r="N17" s="1399"/>
      <c r="O17" s="594"/>
      <c r="P17" s="287"/>
      <c r="Q17" s="201"/>
      <c r="R17" s="125"/>
      <c r="S17" s="201"/>
      <c r="T17" s="125"/>
      <c r="V17" s="38"/>
    </row>
    <row r="18" spans="1:36">
      <c r="A18" s="1343" t="s">
        <v>431</v>
      </c>
      <c r="B18" s="1319" t="s">
        <v>318</v>
      </c>
      <c r="C18" s="675" t="s">
        <v>188</v>
      </c>
      <c r="D18" s="154" t="s">
        <v>432</v>
      </c>
      <c r="E18" s="239"/>
      <c r="F18" s="239"/>
      <c r="G18" s="239"/>
      <c r="H18" s="287"/>
      <c r="I18" s="201"/>
      <c r="J18" s="239"/>
      <c r="K18" s="239"/>
      <c r="L18" s="287"/>
      <c r="M18" s="201"/>
      <c r="N18" s="239"/>
      <c r="O18" s="239"/>
      <c r="P18" s="287"/>
      <c r="Q18" s="1640"/>
      <c r="R18" s="1640"/>
      <c r="S18" s="201"/>
      <c r="T18" s="125"/>
    </row>
    <row r="19" spans="1:36">
      <c r="A19" s="1344" t="str">
        <f>A18</f>
        <v>NG-PON2</v>
      </c>
      <c r="B19" s="1315" t="s">
        <v>189</v>
      </c>
      <c r="C19" s="721" t="s">
        <v>188</v>
      </c>
      <c r="D19" s="1320" t="s">
        <v>432</v>
      </c>
      <c r="E19" s="1326"/>
      <c r="F19" s="1326"/>
      <c r="G19" s="1326"/>
      <c r="H19" s="287"/>
      <c r="I19" s="201"/>
      <c r="J19" s="1326"/>
      <c r="K19" s="1326"/>
      <c r="L19" s="287"/>
      <c r="M19" s="201"/>
      <c r="N19" s="1326"/>
      <c r="O19" s="1326"/>
      <c r="P19" s="287"/>
      <c r="Q19" s="1640"/>
      <c r="R19" s="1640"/>
      <c r="S19" s="201"/>
      <c r="T19" s="1326"/>
    </row>
    <row r="20" spans="1:36">
      <c r="A20" s="1343" t="s">
        <v>433</v>
      </c>
      <c r="B20" s="1319" t="s">
        <v>318</v>
      </c>
      <c r="C20" s="675" t="s">
        <v>188</v>
      </c>
      <c r="D20" s="154" t="s">
        <v>434</v>
      </c>
      <c r="E20" s="1326"/>
      <c r="F20" s="1326"/>
      <c r="G20" s="1326"/>
      <c r="H20" s="287"/>
      <c r="I20" s="201"/>
      <c r="J20" s="1326"/>
      <c r="K20" s="1326"/>
      <c r="L20" s="287"/>
      <c r="M20" s="201"/>
      <c r="N20" s="1326"/>
      <c r="O20" s="1326"/>
      <c r="P20" s="287"/>
      <c r="Q20" s="1640"/>
      <c r="R20" s="1640"/>
      <c r="S20" s="201"/>
      <c r="T20" s="1326"/>
    </row>
    <row r="21" spans="1:36">
      <c r="A21" s="1344" t="str">
        <f>A20</f>
        <v>25/50G PON</v>
      </c>
      <c r="B21" s="1315" t="s">
        <v>189</v>
      </c>
      <c r="C21" s="721" t="s">
        <v>188</v>
      </c>
      <c r="D21" s="1320" t="s">
        <v>434</v>
      </c>
      <c r="E21" s="1326"/>
      <c r="F21" s="1326"/>
      <c r="G21" s="1326"/>
      <c r="H21" s="287"/>
      <c r="I21" s="201"/>
      <c r="J21" s="1326"/>
      <c r="K21" s="1326"/>
      <c r="L21" s="287"/>
      <c r="M21" s="201"/>
      <c r="N21" s="1326"/>
      <c r="O21" s="1326"/>
      <c r="P21" s="287"/>
      <c r="Q21" s="1640"/>
      <c r="R21" s="1640"/>
      <c r="S21" s="201"/>
      <c r="T21" s="1326"/>
    </row>
    <row r="22" spans="1:36" ht="12.45" customHeight="1">
      <c r="A22" s="1342" t="s">
        <v>437</v>
      </c>
      <c r="B22" s="191" t="s">
        <v>191</v>
      </c>
      <c r="C22" s="368" t="s">
        <v>151</v>
      </c>
      <c r="D22" s="1322" t="s">
        <v>190</v>
      </c>
      <c r="E22" s="125">
        <v>202000</v>
      </c>
      <c r="F22" s="125">
        <v>220000</v>
      </c>
      <c r="G22" s="125">
        <v>175000</v>
      </c>
      <c r="H22" s="287">
        <v>190000</v>
      </c>
      <c r="I22" s="201"/>
      <c r="J22" s="125"/>
      <c r="K22" s="1399"/>
      <c r="L22" s="287"/>
      <c r="M22" s="201"/>
      <c r="N22" s="1399"/>
      <c r="O22" s="594"/>
      <c r="P22" s="287"/>
      <c r="Q22" s="201"/>
      <c r="R22" s="125"/>
      <c r="S22" s="201"/>
      <c r="T22" s="125"/>
      <c r="V22" s="38"/>
    </row>
    <row r="23" spans="1:36" ht="13.05" customHeight="1" thickBot="1">
      <c r="A23" s="1342" t="s">
        <v>437</v>
      </c>
      <c r="B23" s="207" t="s">
        <v>191</v>
      </c>
      <c r="C23" s="736" t="s">
        <v>145</v>
      </c>
      <c r="D23" s="1311" t="s">
        <v>139</v>
      </c>
      <c r="E23" s="212">
        <v>73586</v>
      </c>
      <c r="F23" s="211">
        <v>115090</v>
      </c>
      <c r="G23" s="212">
        <v>111487</v>
      </c>
      <c r="H23" s="208">
        <v>114087</v>
      </c>
      <c r="I23" s="209"/>
      <c r="J23" s="211"/>
      <c r="K23" s="874"/>
      <c r="L23" s="208"/>
      <c r="M23" s="209"/>
      <c r="N23" s="1010"/>
      <c r="O23" s="595"/>
      <c r="P23" s="208"/>
      <c r="Q23" s="201"/>
      <c r="R23" s="1641"/>
      <c r="S23" s="209"/>
      <c r="T23" s="1641"/>
      <c r="V23" s="38"/>
    </row>
    <row r="24" spans="1:36" s="38" customFormat="1" ht="13.8" thickBot="1">
      <c r="A24" s="1323" t="s">
        <v>83</v>
      </c>
      <c r="B24" s="1324"/>
      <c r="C24" s="1324"/>
      <c r="D24" s="737"/>
      <c r="E24" s="737">
        <f t="shared" ref="E24:T24" si="0">SUM(E9:E23)</f>
        <v>7082720</v>
      </c>
      <c r="F24" s="308">
        <f t="shared" si="0"/>
        <v>7260386</v>
      </c>
      <c r="G24" s="308">
        <f t="shared" si="0"/>
        <v>6630545.9000000004</v>
      </c>
      <c r="H24" s="288">
        <f t="shared" si="0"/>
        <v>6638485.1100000003</v>
      </c>
      <c r="I24" s="737">
        <f t="shared" si="0"/>
        <v>0</v>
      </c>
      <c r="J24" s="308">
        <f t="shared" si="0"/>
        <v>0</v>
      </c>
      <c r="K24" s="308">
        <f t="shared" si="0"/>
        <v>0</v>
      </c>
      <c r="L24" s="288">
        <f t="shared" si="0"/>
        <v>0</v>
      </c>
      <c r="M24" s="737">
        <f t="shared" si="0"/>
        <v>0</v>
      </c>
      <c r="N24" s="737">
        <f t="shared" si="0"/>
        <v>0</v>
      </c>
      <c r="O24" s="737">
        <f t="shared" si="0"/>
        <v>0</v>
      </c>
      <c r="P24" s="288">
        <f t="shared" si="0"/>
        <v>0</v>
      </c>
      <c r="Q24" s="737">
        <f t="shared" si="0"/>
        <v>0</v>
      </c>
      <c r="R24" s="308">
        <f t="shared" si="0"/>
        <v>0</v>
      </c>
      <c r="S24" s="737">
        <f t="shared" si="0"/>
        <v>0</v>
      </c>
      <c r="T24" s="737">
        <f t="shared" si="0"/>
        <v>0</v>
      </c>
      <c r="U24" s="14"/>
    </row>
    <row r="25" spans="1:36">
      <c r="E25" s="38"/>
      <c r="F25" s="38"/>
      <c r="G25" s="38"/>
      <c r="H25" s="38"/>
      <c r="I25" s="38"/>
      <c r="J25" s="38"/>
      <c r="K25" s="38"/>
      <c r="L25" s="38"/>
      <c r="M25" s="38"/>
      <c r="N25" s="38"/>
      <c r="O25" s="38"/>
      <c r="P25" s="38"/>
      <c r="Q25" s="38"/>
      <c r="R25" s="38"/>
      <c r="S25" s="38"/>
      <c r="T25" s="38"/>
      <c r="V25" s="38"/>
      <c r="W25" s="38"/>
      <c r="X25" s="38"/>
    </row>
    <row r="26" spans="1:36" ht="13.5" customHeight="1" thickBot="1">
      <c r="E26" s="38"/>
      <c r="F26" s="38"/>
      <c r="G26" s="38"/>
      <c r="H26" s="38"/>
      <c r="I26" s="38"/>
      <c r="J26" s="38"/>
      <c r="K26" s="38"/>
      <c r="L26" s="38"/>
      <c r="M26" s="38"/>
      <c r="N26" s="38"/>
      <c r="O26" s="983"/>
      <c r="P26"/>
      <c r="Q26" s="983"/>
      <c r="R26" s="5"/>
      <c r="S26" s="983"/>
      <c r="T26" s="5"/>
      <c r="V26" s="38"/>
      <c r="W26" s="38"/>
      <c r="X26" s="340"/>
      <c r="Y26" s="340"/>
      <c r="Z26" s="340"/>
      <c r="AA26" s="340"/>
      <c r="AB26" s="340"/>
      <c r="AC26" s="38"/>
      <c r="AD26" s="38"/>
      <c r="AE26" s="38"/>
      <c r="AF26" s="38"/>
      <c r="AG26" s="38"/>
      <c r="AH26" s="38"/>
      <c r="AI26" s="38"/>
      <c r="AJ26" s="38"/>
    </row>
    <row r="27" spans="1:36" ht="18" thickBot="1">
      <c r="A27" s="734" t="str">
        <f>A3</f>
        <v>FTTx Modules</v>
      </c>
      <c r="F27" s="728"/>
      <c r="G27" s="728"/>
      <c r="H27" s="728"/>
      <c r="I27" s="698" t="s">
        <v>142</v>
      </c>
      <c r="J27" s="728"/>
      <c r="K27" s="728"/>
      <c r="L27" s="728"/>
      <c r="M27" s="663"/>
      <c r="N27" s="663"/>
      <c r="O27" s="698" t="str">
        <f>I27</f>
        <v>ASP: Actual Data</v>
      </c>
      <c r="Q27"/>
      <c r="R27"/>
      <c r="S27" s="1705" t="s">
        <v>444</v>
      </c>
      <c r="T27" s="1706"/>
      <c r="V27" s="38"/>
      <c r="W27" s="38"/>
      <c r="X27" s="1325"/>
      <c r="Y27" s="1325"/>
      <c r="Z27" s="1325"/>
      <c r="AA27" s="1325"/>
      <c r="AB27" s="1325"/>
      <c r="AC27" s="38"/>
      <c r="AD27" s="38"/>
      <c r="AE27" s="38"/>
      <c r="AF27" s="38"/>
      <c r="AG27" s="38"/>
      <c r="AH27" s="38"/>
      <c r="AI27" s="38"/>
      <c r="AJ27" s="38"/>
    </row>
    <row r="28" spans="1:36" ht="13.8" thickBot="1">
      <c r="A28" s="738" t="str">
        <f t="shared" ref="A28:D33" si="1">A8</f>
        <v>Type</v>
      </c>
      <c r="B28" s="739" t="str">
        <f t="shared" si="1"/>
        <v>Application</v>
      </c>
      <c r="C28" s="739" t="str">
        <f t="shared" si="1"/>
        <v>Products</v>
      </c>
      <c r="D28" s="740" t="str">
        <f t="shared" si="1"/>
        <v>Data Rate</v>
      </c>
      <c r="E28" s="90" t="s">
        <v>65</v>
      </c>
      <c r="F28" s="91" t="s">
        <v>66</v>
      </c>
      <c r="G28" s="91" t="s">
        <v>67</v>
      </c>
      <c r="H28" s="99" t="s">
        <v>68</v>
      </c>
      <c r="I28" s="90" t="str">
        <f t="shared" ref="I28:N28" si="2">I8</f>
        <v>1Q 18</v>
      </c>
      <c r="J28" s="91" t="str">
        <f t="shared" si="2"/>
        <v>2Q 18</v>
      </c>
      <c r="K28" s="91" t="str">
        <f t="shared" si="2"/>
        <v>3Q 18</v>
      </c>
      <c r="L28" s="99" t="str">
        <f t="shared" si="2"/>
        <v>4Q 18</v>
      </c>
      <c r="M28" s="90" t="str">
        <f t="shared" si="2"/>
        <v>1Q 19</v>
      </c>
      <c r="N28" s="91" t="str">
        <f t="shared" si="2"/>
        <v>2Q 19</v>
      </c>
      <c r="O28" s="91" t="s">
        <v>75</v>
      </c>
      <c r="P28" s="99" t="s">
        <v>76</v>
      </c>
      <c r="Q28" s="665" t="s">
        <v>77</v>
      </c>
      <c r="R28" s="665" t="s">
        <v>78</v>
      </c>
      <c r="S28" s="668" t="s">
        <v>442</v>
      </c>
      <c r="T28" s="668" t="s">
        <v>443</v>
      </c>
      <c r="V28" s="38"/>
      <c r="W28" s="38"/>
      <c r="X28" s="38"/>
      <c r="Y28" s="38"/>
      <c r="Z28" s="38"/>
      <c r="AA28" s="38"/>
      <c r="AB28" s="38"/>
      <c r="AC28" s="38"/>
      <c r="AD28" s="38"/>
      <c r="AE28" s="38"/>
      <c r="AF28" s="38"/>
      <c r="AG28" s="38"/>
      <c r="AH28" s="38"/>
      <c r="AI28" s="38"/>
      <c r="AJ28" s="38"/>
    </row>
    <row r="29" spans="1:36" ht="15" customHeight="1">
      <c r="A29" s="1307" t="str">
        <f t="shared" ref="A29:A43" si="3">A9</f>
        <v>GPON/EPON</v>
      </c>
      <c r="B29" s="1306" t="str">
        <f t="shared" si="1"/>
        <v>ONU</v>
      </c>
      <c r="C29" s="1307" t="str">
        <f t="shared" si="1"/>
        <v>BOSAs</v>
      </c>
      <c r="D29" s="1308" t="str">
        <f t="shared" si="1"/>
        <v>up to 2.5G</v>
      </c>
      <c r="E29" s="195">
        <v>9.9091374107500076</v>
      </c>
      <c r="F29" s="195">
        <v>8.7502599442386249</v>
      </c>
      <c r="G29" s="195">
        <v>6.5501372381412635</v>
      </c>
      <c r="H29" s="196">
        <v>6.6770850505353003</v>
      </c>
      <c r="I29" s="195"/>
      <c r="J29" s="195"/>
      <c r="K29" s="875"/>
      <c r="L29" s="196"/>
      <c r="M29" s="195"/>
      <c r="N29" s="195"/>
      <c r="O29" s="875"/>
      <c r="P29" s="196"/>
      <c r="Q29" s="1648"/>
      <c r="R29" s="1648"/>
      <c r="S29" s="1648"/>
      <c r="T29" s="1649"/>
      <c r="V29" s="38"/>
      <c r="W29" s="38"/>
      <c r="X29" s="38"/>
      <c r="Y29" s="38"/>
      <c r="Z29" s="38"/>
      <c r="AA29" s="38"/>
      <c r="AB29" s="38"/>
      <c r="AC29" s="38"/>
      <c r="AD29" s="38"/>
      <c r="AE29" s="38"/>
      <c r="AF29" s="38"/>
      <c r="AG29" s="38"/>
      <c r="AH29" s="38"/>
      <c r="AI29" s="38"/>
      <c r="AJ29" s="38"/>
    </row>
    <row r="30" spans="1:36">
      <c r="A30" s="1346" t="str">
        <f t="shared" si="3"/>
        <v xml:space="preserve"> GPON</v>
      </c>
      <c r="B30" s="191" t="str">
        <f t="shared" si="1"/>
        <v>ONU</v>
      </c>
      <c r="C30" s="368" t="str">
        <f t="shared" si="1"/>
        <v>PON Transceivers</v>
      </c>
      <c r="D30" s="1309" t="str">
        <f t="shared" si="1"/>
        <v>all</v>
      </c>
      <c r="E30" s="203">
        <v>16.10787339937729</v>
      </c>
      <c r="F30" s="203">
        <v>15.228154025717988</v>
      </c>
      <c r="G30" s="203">
        <v>10.382969971205265</v>
      </c>
      <c r="H30" s="204">
        <v>10.202924129763952</v>
      </c>
      <c r="I30" s="203"/>
      <c r="J30" s="203"/>
      <c r="K30" s="876"/>
      <c r="L30" s="204"/>
      <c r="M30" s="203"/>
      <c r="N30" s="203"/>
      <c r="O30" s="876"/>
      <c r="P30" s="204"/>
      <c r="Q30" s="1642"/>
      <c r="R30" s="1642"/>
      <c r="S30" s="1642"/>
      <c r="T30" s="1644"/>
      <c r="V30" s="38"/>
      <c r="W30" s="38"/>
      <c r="X30" s="38"/>
      <c r="Y30" s="38"/>
      <c r="Z30" s="38"/>
      <c r="AA30" s="38"/>
      <c r="AB30" s="38"/>
      <c r="AC30" s="38"/>
      <c r="AD30" s="38"/>
      <c r="AE30" s="38"/>
      <c r="AF30" s="38"/>
      <c r="AG30" s="38"/>
      <c r="AH30" s="38"/>
      <c r="AI30" s="38"/>
      <c r="AJ30" s="38"/>
    </row>
    <row r="31" spans="1:36">
      <c r="A31" s="1345" t="str">
        <f t="shared" si="3"/>
        <v xml:space="preserve"> EPON</v>
      </c>
      <c r="B31" s="207" t="str">
        <f t="shared" si="1"/>
        <v>ONU</v>
      </c>
      <c r="C31" s="735" t="str">
        <f t="shared" si="1"/>
        <v>PON Transceivers</v>
      </c>
      <c r="D31" s="1310" t="str">
        <f t="shared" si="1"/>
        <v>all</v>
      </c>
      <c r="E31" s="203">
        <v>6.925988315066741</v>
      </c>
      <c r="F31" s="203">
        <v>6.6484329702803633</v>
      </c>
      <c r="G31" s="203">
        <v>6.746373403970356</v>
      </c>
      <c r="H31" s="204">
        <v>6.7772320217096338</v>
      </c>
      <c r="I31" s="203"/>
      <c r="J31" s="203"/>
      <c r="K31" s="876"/>
      <c r="L31" s="204"/>
      <c r="M31" s="203"/>
      <c r="N31" s="203"/>
      <c r="O31" s="876"/>
      <c r="P31" s="204"/>
      <c r="Q31" s="1642"/>
      <c r="R31" s="1642"/>
      <c r="S31" s="1642"/>
      <c r="T31" s="1644"/>
      <c r="V31" s="38"/>
      <c r="W31" s="38"/>
      <c r="X31" s="38"/>
      <c r="Y31" s="38"/>
      <c r="Z31" s="38"/>
      <c r="AA31" s="38"/>
      <c r="AB31" s="38"/>
      <c r="AC31" s="38"/>
      <c r="AD31" s="38"/>
      <c r="AE31" s="38"/>
      <c r="AF31" s="38"/>
      <c r="AG31" s="38"/>
      <c r="AH31" s="38"/>
      <c r="AI31" s="38"/>
      <c r="AJ31" s="38"/>
    </row>
    <row r="32" spans="1:36">
      <c r="A32" s="1346" t="str">
        <f t="shared" si="3"/>
        <v xml:space="preserve"> GPON</v>
      </c>
      <c r="B32" s="1311" t="str">
        <f t="shared" si="1"/>
        <v>OLT</v>
      </c>
      <c r="C32" s="368" t="str">
        <f t="shared" si="1"/>
        <v>PON Transceivers</v>
      </c>
      <c r="D32" s="1309" t="str">
        <f t="shared" si="1"/>
        <v>all</v>
      </c>
      <c r="E32" s="203">
        <v>27.875400881113208</v>
      </c>
      <c r="F32" s="203">
        <v>27.054023445862683</v>
      </c>
      <c r="G32" s="203">
        <v>22.726422217880724</v>
      </c>
      <c r="H32" s="204">
        <v>22.468730531502054</v>
      </c>
      <c r="I32" s="203"/>
      <c r="J32" s="203"/>
      <c r="K32" s="876"/>
      <c r="L32" s="204"/>
      <c r="M32" s="203"/>
      <c r="N32" s="203"/>
      <c r="O32" s="876"/>
      <c r="P32" s="204"/>
      <c r="Q32" s="1642"/>
      <c r="R32" s="1642"/>
      <c r="S32" s="1642"/>
      <c r="T32" s="1644"/>
      <c r="W32" s="38"/>
      <c r="X32" s="38"/>
      <c r="Y32" s="38"/>
      <c r="Z32" s="38"/>
      <c r="AA32" s="335"/>
      <c r="AB32" s="335"/>
      <c r="AC32" s="38"/>
      <c r="AD32" s="38"/>
      <c r="AE32" s="38"/>
      <c r="AF32" s="38"/>
      <c r="AG32" s="38"/>
      <c r="AH32" s="38"/>
      <c r="AI32" s="38"/>
      <c r="AJ32" s="38"/>
    </row>
    <row r="33" spans="1:36">
      <c r="A33" s="1345" t="str">
        <f t="shared" si="3"/>
        <v xml:space="preserve"> EPON</v>
      </c>
      <c r="B33" s="1312" t="str">
        <f t="shared" si="1"/>
        <v>OLT</v>
      </c>
      <c r="C33" s="736" t="str">
        <f t="shared" si="1"/>
        <v>PON Transceivers</v>
      </c>
      <c r="D33" s="1313" t="str">
        <f t="shared" si="1"/>
        <v>all</v>
      </c>
      <c r="E33" s="203">
        <v>20.310020983673677</v>
      </c>
      <c r="F33" s="203">
        <v>20.043549265106144</v>
      </c>
      <c r="G33" s="203">
        <v>17.846153846153847</v>
      </c>
      <c r="H33" s="204">
        <v>16.35483870967742</v>
      </c>
      <c r="I33" s="203"/>
      <c r="J33" s="203"/>
      <c r="K33" s="876"/>
      <c r="L33" s="204"/>
      <c r="M33" s="203"/>
      <c r="N33" s="203"/>
      <c r="O33" s="876"/>
      <c r="P33" s="204"/>
      <c r="Q33" s="1642"/>
      <c r="R33" s="1642"/>
      <c r="S33" s="1642"/>
      <c r="T33" s="1644"/>
      <c r="W33" s="38"/>
      <c r="X33" s="38"/>
      <c r="Y33" s="38"/>
      <c r="Z33" s="38"/>
      <c r="AA33" s="335"/>
      <c r="AB33" s="335"/>
      <c r="AC33" s="38"/>
      <c r="AD33" s="38"/>
      <c r="AE33" s="38"/>
      <c r="AF33" s="38"/>
      <c r="AG33" s="38"/>
      <c r="AH33" s="38"/>
      <c r="AI33" s="38"/>
      <c r="AJ33" s="38"/>
    </row>
    <row r="34" spans="1:36">
      <c r="A34" s="1340" t="str">
        <f t="shared" si="3"/>
        <v xml:space="preserve">XG-PON </v>
      </c>
      <c r="B34" s="191" t="s">
        <v>318</v>
      </c>
      <c r="C34" s="735" t="s">
        <v>188</v>
      </c>
      <c r="D34" s="1314" t="s">
        <v>429</v>
      </c>
      <c r="E34" s="203"/>
      <c r="F34" s="203"/>
      <c r="G34" s="203"/>
      <c r="H34" s="204"/>
      <c r="I34" s="203"/>
      <c r="J34" s="203"/>
      <c r="K34" s="876"/>
      <c r="L34" s="204"/>
      <c r="M34" s="203"/>
      <c r="N34" s="203"/>
      <c r="O34" s="876"/>
      <c r="P34" s="204"/>
      <c r="Q34" s="1642"/>
      <c r="R34" s="1642"/>
      <c r="S34" s="1642"/>
      <c r="T34" s="1644"/>
      <c r="V34" s="38"/>
      <c r="W34" s="38"/>
      <c r="X34" s="38"/>
      <c r="Y34" s="38"/>
      <c r="Z34" s="38"/>
      <c r="AA34" s="335"/>
      <c r="AB34" s="335"/>
      <c r="AC34" s="38"/>
      <c r="AD34" s="38"/>
      <c r="AE34" s="38"/>
      <c r="AF34" s="38"/>
      <c r="AG34" s="38"/>
      <c r="AH34" s="38"/>
      <c r="AI34" s="38"/>
      <c r="AJ34" s="38"/>
    </row>
    <row r="35" spans="1:36">
      <c r="A35" s="1340" t="str">
        <f t="shared" si="3"/>
        <v xml:space="preserve">XG-PON </v>
      </c>
      <c r="B35" s="1315" t="s">
        <v>318</v>
      </c>
      <c r="C35" s="1316" t="s">
        <v>133</v>
      </c>
      <c r="D35" s="1317" t="s">
        <v>429</v>
      </c>
      <c r="E35" s="203"/>
      <c r="F35" s="203"/>
      <c r="G35" s="203"/>
      <c r="H35" s="204"/>
      <c r="I35" s="203"/>
      <c r="J35" s="203"/>
      <c r="K35" s="876"/>
      <c r="L35" s="204"/>
      <c r="M35" s="203"/>
      <c r="N35" s="203"/>
      <c r="O35" s="876"/>
      <c r="P35" s="204"/>
      <c r="Q35" s="1642"/>
      <c r="R35" s="1642"/>
      <c r="S35" s="1643"/>
      <c r="T35" s="1644"/>
      <c r="V35" s="38"/>
      <c r="W35" s="38"/>
      <c r="X35" s="38"/>
      <c r="Y35" s="38"/>
      <c r="Z35" s="38"/>
      <c r="AA35" s="335"/>
      <c r="AB35" s="335"/>
      <c r="AC35" s="38"/>
      <c r="AD35" s="38"/>
      <c r="AE35" s="38"/>
      <c r="AF35" s="38"/>
      <c r="AG35" s="38"/>
      <c r="AH35" s="38"/>
      <c r="AI35" s="38"/>
      <c r="AJ35" s="38"/>
    </row>
    <row r="36" spans="1:36">
      <c r="A36" s="1340" t="str">
        <f t="shared" si="3"/>
        <v xml:space="preserve">XGS-PON </v>
      </c>
      <c r="B36" s="1315" t="s">
        <v>187</v>
      </c>
      <c r="C36" s="735" t="s">
        <v>188</v>
      </c>
      <c r="D36" s="1317" t="s">
        <v>346</v>
      </c>
      <c r="E36" s="1326"/>
      <c r="F36" s="1326"/>
      <c r="G36" s="1326"/>
      <c r="H36" s="204"/>
      <c r="I36" s="203"/>
      <c r="J36" s="1326"/>
      <c r="K36" s="1326"/>
      <c r="L36" s="204"/>
      <c r="M36" s="203"/>
      <c r="N36" s="1326"/>
      <c r="O36" s="1326"/>
      <c r="P36" s="204"/>
      <c r="Q36" s="1642"/>
      <c r="R36" s="67"/>
      <c r="S36" s="1645"/>
      <c r="T36" s="1646"/>
    </row>
    <row r="37" spans="1:36">
      <c r="A37" s="1341" t="str">
        <f t="shared" si="3"/>
        <v>10G PON</v>
      </c>
      <c r="B37" s="605" t="str">
        <f t="shared" ref="B37:D43" si="4">B17</f>
        <v>OLT</v>
      </c>
      <c r="C37" s="910" t="str">
        <f t="shared" si="4"/>
        <v>PON Transceivers</v>
      </c>
      <c r="D37" s="1318" t="s">
        <v>346</v>
      </c>
      <c r="E37" s="210">
        <v>275.67020609854791</v>
      </c>
      <c r="F37" s="210">
        <v>224.23771494189739</v>
      </c>
      <c r="G37" s="210">
        <v>172.30656320166702</v>
      </c>
      <c r="H37" s="204">
        <v>164.35356067769973</v>
      </c>
      <c r="I37" s="203"/>
      <c r="J37" s="210"/>
      <c r="K37" s="877"/>
      <c r="L37" s="204"/>
      <c r="M37" s="203"/>
      <c r="N37" s="210"/>
      <c r="O37" s="877"/>
      <c r="P37" s="204"/>
      <c r="Q37" s="1642"/>
      <c r="R37" s="1643"/>
      <c r="S37" s="1643"/>
      <c r="T37" s="1644"/>
      <c r="V37" s="38"/>
      <c r="W37" s="38"/>
      <c r="X37" s="38"/>
      <c r="Y37" s="38"/>
      <c r="Z37" s="38"/>
      <c r="AA37" s="335"/>
      <c r="AB37" s="335"/>
      <c r="AC37" s="38"/>
      <c r="AD37" s="38"/>
      <c r="AE37" s="38"/>
      <c r="AF37" s="38"/>
      <c r="AG37" s="38"/>
      <c r="AH37" s="38"/>
      <c r="AI37" s="38"/>
      <c r="AJ37" s="38"/>
    </row>
    <row r="38" spans="1:36">
      <c r="A38" s="1343" t="str">
        <f t="shared" si="3"/>
        <v>NG-PON2</v>
      </c>
      <c r="B38" s="191" t="str">
        <f t="shared" si="4"/>
        <v>ONUs</v>
      </c>
      <c r="C38" s="368" t="str">
        <f t="shared" si="4"/>
        <v>PON Transceivers</v>
      </c>
      <c r="D38" s="1327" t="str">
        <f t="shared" si="4"/>
        <v>4x10G</v>
      </c>
      <c r="E38" s="1321"/>
      <c r="F38" s="1321"/>
      <c r="G38" s="1321"/>
      <c r="H38" s="204"/>
      <c r="I38" s="203"/>
      <c r="J38" s="1321"/>
      <c r="K38" s="1321"/>
      <c r="L38" s="204"/>
      <c r="M38" s="203"/>
      <c r="N38" s="1321"/>
      <c r="O38" s="1321"/>
      <c r="P38" s="204"/>
      <c r="Q38" s="1642"/>
      <c r="R38" s="1647"/>
      <c r="S38" s="1643"/>
      <c r="T38" s="1644"/>
    </row>
    <row r="39" spans="1:36">
      <c r="A39" s="1344" t="str">
        <f t="shared" si="3"/>
        <v>NG-PON2</v>
      </c>
      <c r="B39" s="207" t="str">
        <f t="shared" si="4"/>
        <v>OLT</v>
      </c>
      <c r="C39" s="736" t="str">
        <f t="shared" si="4"/>
        <v>PON Transceivers</v>
      </c>
      <c r="D39" s="1328" t="str">
        <f t="shared" si="4"/>
        <v>4x10G</v>
      </c>
      <c r="E39" s="1326"/>
      <c r="F39" s="1326"/>
      <c r="G39" s="1326"/>
      <c r="H39" s="204"/>
      <c r="I39" s="203"/>
      <c r="J39" s="1326"/>
      <c r="K39" s="1326"/>
      <c r="L39" s="204"/>
      <c r="M39" s="203"/>
      <c r="N39" s="1326"/>
      <c r="O39" s="1326"/>
      <c r="P39" s="204"/>
      <c r="Q39" s="1642"/>
      <c r="R39" s="67"/>
      <c r="S39" s="1643"/>
      <c r="T39" s="1644"/>
    </row>
    <row r="40" spans="1:36">
      <c r="A40" s="1343" t="str">
        <f t="shared" si="3"/>
        <v>25/50G PON</v>
      </c>
      <c r="B40" s="191" t="str">
        <f t="shared" si="4"/>
        <v>ONUs</v>
      </c>
      <c r="C40" s="368" t="str">
        <f t="shared" si="4"/>
        <v>PON Transceivers</v>
      </c>
      <c r="D40" s="1327" t="str">
        <f t="shared" si="4"/>
        <v>Nx25G</v>
      </c>
      <c r="E40" s="1321"/>
      <c r="F40" s="1321"/>
      <c r="G40" s="1321"/>
      <c r="H40" s="204"/>
      <c r="I40" s="203"/>
      <c r="J40" s="1321"/>
      <c r="K40" s="1321"/>
      <c r="L40" s="204"/>
      <c r="M40" s="203"/>
      <c r="N40" s="1321"/>
      <c r="O40" s="1321"/>
      <c r="P40" s="204"/>
      <c r="Q40" s="1642"/>
      <c r="R40" s="1647"/>
      <c r="S40" s="1643"/>
      <c r="T40" s="1644"/>
    </row>
    <row r="41" spans="1:36">
      <c r="A41" s="1344" t="str">
        <f t="shared" si="3"/>
        <v>25/50G PON</v>
      </c>
      <c r="B41" s="207" t="str">
        <f t="shared" si="4"/>
        <v>OLT</v>
      </c>
      <c r="C41" s="736" t="str">
        <f t="shared" si="4"/>
        <v>PON Transceivers</v>
      </c>
      <c r="D41" s="1328" t="str">
        <f t="shared" si="4"/>
        <v>Nx25G</v>
      </c>
      <c r="E41" s="1326"/>
      <c r="F41" s="1326"/>
      <c r="G41" s="1326"/>
      <c r="H41" s="204"/>
      <c r="I41" s="203"/>
      <c r="J41" s="1326"/>
      <c r="K41" s="1326"/>
      <c r="L41" s="204"/>
      <c r="M41" s="203"/>
      <c r="N41" s="1326"/>
      <c r="O41" s="1326"/>
      <c r="P41" s="204"/>
      <c r="Q41" s="1642"/>
      <c r="R41" s="67"/>
      <c r="S41" s="1643"/>
      <c r="T41" s="1644"/>
    </row>
    <row r="42" spans="1:36">
      <c r="A42" s="1342" t="str">
        <f t="shared" si="3"/>
        <v xml:space="preserve"> P2P</v>
      </c>
      <c r="B42" s="191" t="str">
        <f t="shared" si="4"/>
        <v>bi-directional</v>
      </c>
      <c r="C42" s="368" t="str">
        <f t="shared" si="4"/>
        <v>all</v>
      </c>
      <c r="D42" s="1322" t="str">
        <f t="shared" si="4"/>
        <v>2.5 Gbps</v>
      </c>
      <c r="E42" s="210">
        <v>16.222772277227723</v>
      </c>
      <c r="F42" s="210">
        <v>15.545454545454545</v>
      </c>
      <c r="G42" s="210">
        <v>14.828571428571429</v>
      </c>
      <c r="H42" s="204">
        <v>14.263157894736842</v>
      </c>
      <c r="I42" s="203"/>
      <c r="J42" s="210"/>
      <c r="K42" s="877"/>
      <c r="L42" s="204"/>
      <c r="M42" s="203"/>
      <c r="N42" s="210"/>
      <c r="O42" s="877"/>
      <c r="P42" s="204"/>
      <c r="Q42" s="1650"/>
      <c r="R42" s="1643"/>
      <c r="S42" s="1643"/>
      <c r="T42" s="1644"/>
    </row>
    <row r="43" spans="1:36" ht="13.8" thickBot="1">
      <c r="A43" s="1342" t="str">
        <f t="shared" si="3"/>
        <v xml:space="preserve"> P2P</v>
      </c>
      <c r="B43" s="207" t="str">
        <f t="shared" si="4"/>
        <v>bi-directional</v>
      </c>
      <c r="C43" s="736" t="str">
        <f t="shared" si="4"/>
        <v>SFP+</v>
      </c>
      <c r="D43" s="1311" t="str">
        <f t="shared" si="4"/>
        <v>10 Gbps</v>
      </c>
      <c r="E43" s="197">
        <v>47.744258418720953</v>
      </c>
      <c r="F43" s="197">
        <v>46.83704926579199</v>
      </c>
      <c r="G43" s="197">
        <v>39.663404701893484</v>
      </c>
      <c r="H43" s="198">
        <v>39.208901978314792</v>
      </c>
      <c r="I43" s="197"/>
      <c r="J43" s="197"/>
      <c r="K43" s="863"/>
      <c r="L43" s="198"/>
      <c r="M43" s="197"/>
      <c r="N43" s="197"/>
      <c r="O43" s="863"/>
      <c r="P43" s="198"/>
      <c r="Q43" s="1650"/>
      <c r="R43" s="1645"/>
      <c r="S43" s="1645"/>
      <c r="T43" s="1646"/>
    </row>
    <row r="44" spans="1:36" ht="13.8" thickBot="1">
      <c r="A44" s="1323" t="str">
        <f>A24</f>
        <v>TOTAL</v>
      </c>
      <c r="B44" s="1324"/>
      <c r="C44" s="1324"/>
      <c r="D44" s="737"/>
      <c r="E44" s="1160">
        <f>E64/E24</f>
        <v>20.37604286546971</v>
      </c>
      <c r="F44" s="1160">
        <f>F64/F24</f>
        <v>18.989424130156703</v>
      </c>
      <c r="G44" s="1160">
        <f>G64/G24</f>
        <v>16.147415269820652</v>
      </c>
      <c r="H44" s="1163">
        <f>H64/H24</f>
        <v>17.150619030758669</v>
      </c>
      <c r="I44" s="1160">
        <v>38</v>
      </c>
      <c r="J44" s="1160">
        <v>37</v>
      </c>
      <c r="K44" s="1329">
        <v>10.253039188515384</v>
      </c>
      <c r="L44" s="1163">
        <v>9.5740686324567772</v>
      </c>
      <c r="M44" s="1160"/>
      <c r="N44" s="1160"/>
      <c r="O44" s="1329"/>
      <c r="P44" s="1163"/>
      <c r="Q44" s="1400"/>
      <c r="R44" s="1400"/>
      <c r="S44" s="1400"/>
      <c r="T44" s="1401"/>
    </row>
    <row r="46" spans="1:36" ht="16.2" thickBot="1">
      <c r="O46" s="983"/>
      <c r="P46"/>
      <c r="Q46" s="983"/>
      <c r="R46" s="5"/>
      <c r="S46" s="983"/>
      <c r="T46" s="5"/>
    </row>
    <row r="47" spans="1:36" ht="16.2" thickBot="1">
      <c r="A47" s="734" t="str">
        <f>A3</f>
        <v>FTTx Modules</v>
      </c>
      <c r="F47" s="728"/>
      <c r="G47" s="728"/>
      <c r="H47" s="728"/>
      <c r="I47" s="698" t="s">
        <v>126</v>
      </c>
      <c r="J47" s="728"/>
      <c r="K47" s="728"/>
      <c r="L47" s="728"/>
      <c r="M47" s="663"/>
      <c r="N47" s="663"/>
      <c r="O47" s="698" t="str">
        <f>I47</f>
        <v>Sales: Actual Data</v>
      </c>
      <c r="Q47"/>
      <c r="R47"/>
      <c r="S47" s="1705" t="s">
        <v>445</v>
      </c>
      <c r="T47" s="1706"/>
    </row>
    <row r="48" spans="1:36" ht="13.8" thickBot="1">
      <c r="A48" s="738" t="str">
        <f t="shared" ref="A48:D53" si="5">A28</f>
        <v>Type</v>
      </c>
      <c r="B48" s="739" t="str">
        <f t="shared" si="5"/>
        <v>Application</v>
      </c>
      <c r="C48" s="739" t="str">
        <f t="shared" si="5"/>
        <v>Products</v>
      </c>
      <c r="D48" s="740" t="str">
        <f t="shared" si="5"/>
        <v>Data Rate</v>
      </c>
      <c r="E48" s="90" t="s">
        <v>65</v>
      </c>
      <c r="F48" s="91" t="s">
        <v>66</v>
      </c>
      <c r="G48" s="91" t="s">
        <v>67</v>
      </c>
      <c r="H48" s="99" t="s">
        <v>68</v>
      </c>
      <c r="I48" s="90" t="str">
        <f t="shared" ref="I48:N48" si="6">I8</f>
        <v>1Q 18</v>
      </c>
      <c r="J48" s="91" t="str">
        <f t="shared" si="6"/>
        <v>2Q 18</v>
      </c>
      <c r="K48" s="91" t="str">
        <f t="shared" si="6"/>
        <v>3Q 18</v>
      </c>
      <c r="L48" s="99" t="str">
        <f t="shared" si="6"/>
        <v>4Q 18</v>
      </c>
      <c r="M48" s="90" t="str">
        <f t="shared" si="6"/>
        <v>1Q 19</v>
      </c>
      <c r="N48" s="91" t="str">
        <f t="shared" si="6"/>
        <v>2Q 19</v>
      </c>
      <c r="O48" s="1011" t="s">
        <v>75</v>
      </c>
      <c r="P48" s="99" t="s">
        <v>76</v>
      </c>
      <c r="Q48" s="90" t="s">
        <v>77</v>
      </c>
      <c r="R48" s="665" t="s">
        <v>78</v>
      </c>
      <c r="S48" s="668" t="s">
        <v>442</v>
      </c>
      <c r="T48" s="668" t="s">
        <v>443</v>
      </c>
    </row>
    <row r="49" spans="1:20" ht="15" customHeight="1">
      <c r="A49" s="1307" t="str">
        <f t="shared" ref="A49:A63" si="7">A9</f>
        <v>GPON/EPON</v>
      </c>
      <c r="B49" s="1306" t="str">
        <f t="shared" si="5"/>
        <v>ONU</v>
      </c>
      <c r="C49" s="1307" t="str">
        <f t="shared" si="5"/>
        <v>BOSAs</v>
      </c>
      <c r="D49" s="1308" t="str">
        <f t="shared" si="5"/>
        <v>up to 2.5G</v>
      </c>
      <c r="E49" s="200">
        <f t="shared" ref="E49:R54" si="8">E29*E9</f>
        <v>41710343.829459205</v>
      </c>
      <c r="F49" s="200">
        <f t="shared" si="8"/>
        <v>37707258.920689009</v>
      </c>
      <c r="G49" s="253">
        <f t="shared" si="8"/>
        <v>27961599.199999999</v>
      </c>
      <c r="H49" s="377">
        <f t="shared" si="8"/>
        <v>28627988.800000001</v>
      </c>
      <c r="I49" s="199">
        <f t="shared" si="8"/>
        <v>0</v>
      </c>
      <c r="J49" s="200">
        <f t="shared" si="8"/>
        <v>0</v>
      </c>
      <c r="K49" s="200">
        <f t="shared" si="8"/>
        <v>0</v>
      </c>
      <c r="L49" s="377">
        <f t="shared" si="8"/>
        <v>0</v>
      </c>
      <c r="M49" s="199">
        <f t="shared" si="8"/>
        <v>0</v>
      </c>
      <c r="N49" s="1012">
        <f t="shared" si="8"/>
        <v>0</v>
      </c>
      <c r="O49" s="1012">
        <f t="shared" si="8"/>
        <v>0</v>
      </c>
      <c r="P49" s="377">
        <f t="shared" si="8"/>
        <v>0</v>
      </c>
      <c r="Q49" s="199">
        <f t="shared" si="8"/>
        <v>0</v>
      </c>
      <c r="R49" s="1012">
        <f t="shared" si="8"/>
        <v>0</v>
      </c>
      <c r="S49" s="1012">
        <f t="shared" ref="S49:T49" si="9">S29*S9</f>
        <v>0</v>
      </c>
      <c r="T49" s="377">
        <f t="shared" si="9"/>
        <v>0</v>
      </c>
    </row>
    <row r="50" spans="1:20">
      <c r="A50" s="1346" t="str">
        <f t="shared" si="7"/>
        <v xml:space="preserve"> GPON</v>
      </c>
      <c r="B50" s="191" t="str">
        <f t="shared" si="5"/>
        <v>ONU</v>
      </c>
      <c r="C50" s="368" t="str">
        <f t="shared" si="5"/>
        <v>PON Transceivers</v>
      </c>
      <c r="D50" s="1309" t="str">
        <f t="shared" si="5"/>
        <v>all</v>
      </c>
      <c r="E50" s="206">
        <f t="shared" si="8"/>
        <v>19141791.354150001</v>
      </c>
      <c r="F50" s="206">
        <f t="shared" si="8"/>
        <v>17604933.849744</v>
      </c>
      <c r="G50" s="245">
        <f t="shared" si="8"/>
        <v>10096400</v>
      </c>
      <c r="H50" s="228">
        <f t="shared" si="8"/>
        <v>8960310</v>
      </c>
      <c r="I50" s="205">
        <f t="shared" si="8"/>
        <v>0</v>
      </c>
      <c r="J50" s="206">
        <f t="shared" si="8"/>
        <v>0</v>
      </c>
      <c r="K50" s="206">
        <f t="shared" si="8"/>
        <v>0</v>
      </c>
      <c r="L50" s="228">
        <f t="shared" si="8"/>
        <v>0</v>
      </c>
      <c r="M50" s="205">
        <f t="shared" si="8"/>
        <v>0</v>
      </c>
      <c r="N50" s="206">
        <f t="shared" si="8"/>
        <v>0</v>
      </c>
      <c r="O50" s="206">
        <f t="shared" si="8"/>
        <v>0</v>
      </c>
      <c r="P50" s="228">
        <f t="shared" si="8"/>
        <v>0</v>
      </c>
      <c r="Q50" s="205">
        <f t="shared" si="8"/>
        <v>0</v>
      </c>
      <c r="R50" s="206">
        <f t="shared" si="8"/>
        <v>0</v>
      </c>
      <c r="S50" s="206">
        <f t="shared" ref="S50:T50" si="10">S30*S10</f>
        <v>0</v>
      </c>
      <c r="T50" s="228">
        <f t="shared" si="10"/>
        <v>0</v>
      </c>
    </row>
    <row r="51" spans="1:20">
      <c r="A51" s="1345" t="str">
        <f t="shared" si="7"/>
        <v xml:space="preserve"> EPON</v>
      </c>
      <c r="B51" s="207" t="str">
        <f t="shared" si="5"/>
        <v>ONU</v>
      </c>
      <c r="C51" s="735" t="str">
        <f t="shared" si="5"/>
        <v>PON Transceivers</v>
      </c>
      <c r="D51" s="1310" t="str">
        <f t="shared" si="5"/>
        <v>all</v>
      </c>
      <c r="E51" s="206">
        <f t="shared" si="8"/>
        <v>1948890</v>
      </c>
      <c r="F51" s="206">
        <f t="shared" si="8"/>
        <v>2132804</v>
      </c>
      <c r="G51" s="245">
        <f t="shared" si="8"/>
        <v>1133357</v>
      </c>
      <c r="H51" s="228">
        <f t="shared" si="8"/>
        <v>1248705</v>
      </c>
      <c r="I51" s="205">
        <f t="shared" si="8"/>
        <v>0</v>
      </c>
      <c r="J51" s="206">
        <f t="shared" si="8"/>
        <v>0</v>
      </c>
      <c r="K51" s="206">
        <f t="shared" si="8"/>
        <v>0</v>
      </c>
      <c r="L51" s="228">
        <f t="shared" si="8"/>
        <v>0</v>
      </c>
      <c r="M51" s="205">
        <f t="shared" si="8"/>
        <v>0</v>
      </c>
      <c r="N51" s="206">
        <f t="shared" si="8"/>
        <v>0</v>
      </c>
      <c r="O51" s="206">
        <f t="shared" si="8"/>
        <v>0</v>
      </c>
      <c r="P51" s="228">
        <f t="shared" si="8"/>
        <v>0</v>
      </c>
      <c r="Q51" s="205">
        <f t="shared" si="8"/>
        <v>0</v>
      </c>
      <c r="R51" s="206">
        <f t="shared" si="8"/>
        <v>0</v>
      </c>
      <c r="S51" s="206">
        <f t="shared" ref="S51:T51" si="11">S31*S11</f>
        <v>0</v>
      </c>
      <c r="T51" s="228">
        <f t="shared" si="11"/>
        <v>0</v>
      </c>
    </row>
    <row r="52" spans="1:20">
      <c r="A52" s="1346" t="str">
        <f t="shared" si="7"/>
        <v xml:space="preserve"> GPON</v>
      </c>
      <c r="B52" s="1311" t="str">
        <f t="shared" si="5"/>
        <v>OLT</v>
      </c>
      <c r="C52" s="368" t="str">
        <f t="shared" si="5"/>
        <v>PON Transceivers</v>
      </c>
      <c r="D52" s="1309" t="str">
        <f t="shared" si="5"/>
        <v>all</v>
      </c>
      <c r="E52" s="206">
        <f t="shared" si="8"/>
        <v>23216947.512064211</v>
      </c>
      <c r="F52" s="206">
        <f t="shared" si="8"/>
        <v>22447561.927759089</v>
      </c>
      <c r="G52" s="245">
        <f t="shared" si="8"/>
        <v>13700803.172784917</v>
      </c>
      <c r="H52" s="228">
        <f t="shared" si="8"/>
        <v>13426686.712731104</v>
      </c>
      <c r="I52" s="205">
        <f t="shared" si="8"/>
        <v>0</v>
      </c>
      <c r="J52" s="206">
        <f t="shared" si="8"/>
        <v>0</v>
      </c>
      <c r="K52" s="206">
        <f t="shared" si="8"/>
        <v>0</v>
      </c>
      <c r="L52" s="228">
        <f t="shared" si="8"/>
        <v>0</v>
      </c>
      <c r="M52" s="205">
        <f t="shared" si="8"/>
        <v>0</v>
      </c>
      <c r="N52" s="206">
        <f t="shared" si="8"/>
        <v>0</v>
      </c>
      <c r="O52" s="206">
        <f t="shared" si="8"/>
        <v>0</v>
      </c>
      <c r="P52" s="228">
        <f t="shared" si="8"/>
        <v>0</v>
      </c>
      <c r="Q52" s="205">
        <f t="shared" si="8"/>
        <v>0</v>
      </c>
      <c r="R52" s="206">
        <f t="shared" si="8"/>
        <v>0</v>
      </c>
      <c r="S52" s="206">
        <f t="shared" ref="S52:T52" si="12">S32*S12</f>
        <v>0</v>
      </c>
      <c r="T52" s="228">
        <f t="shared" si="12"/>
        <v>0</v>
      </c>
    </row>
    <row r="53" spans="1:20">
      <c r="A53" s="1345" t="str">
        <f t="shared" si="7"/>
        <v xml:space="preserve"> EPON</v>
      </c>
      <c r="B53" s="1312" t="str">
        <f t="shared" si="5"/>
        <v>OLT</v>
      </c>
      <c r="C53" s="736" t="str">
        <f t="shared" si="5"/>
        <v>PON Transceivers</v>
      </c>
      <c r="D53" s="1313" t="str">
        <f t="shared" si="5"/>
        <v>all</v>
      </c>
      <c r="E53" s="206">
        <f t="shared" si="8"/>
        <v>2376272.4550898201</v>
      </c>
      <c r="F53" s="206">
        <f t="shared" si="8"/>
        <v>1984311.3772455081</v>
      </c>
      <c r="G53" s="245">
        <f t="shared" si="8"/>
        <v>1160000</v>
      </c>
      <c r="H53" s="228">
        <f t="shared" si="8"/>
        <v>1014000</v>
      </c>
      <c r="I53" s="205">
        <f t="shared" si="8"/>
        <v>0</v>
      </c>
      <c r="J53" s="206">
        <f t="shared" si="8"/>
        <v>0</v>
      </c>
      <c r="K53" s="206">
        <f t="shared" si="8"/>
        <v>0</v>
      </c>
      <c r="L53" s="228">
        <f t="shared" si="8"/>
        <v>0</v>
      </c>
      <c r="M53" s="205">
        <f t="shared" si="8"/>
        <v>0</v>
      </c>
      <c r="N53" s="206">
        <f t="shared" si="8"/>
        <v>0</v>
      </c>
      <c r="O53" s="206">
        <f t="shared" si="8"/>
        <v>0</v>
      </c>
      <c r="P53" s="228">
        <f t="shared" si="8"/>
        <v>0</v>
      </c>
      <c r="Q53" s="205">
        <f t="shared" si="8"/>
        <v>0</v>
      </c>
      <c r="R53" s="206">
        <f t="shared" si="8"/>
        <v>0</v>
      </c>
      <c r="S53" s="206">
        <f t="shared" ref="S53:T53" si="13">S33*S13</f>
        <v>0</v>
      </c>
      <c r="T53" s="228">
        <f t="shared" si="13"/>
        <v>0</v>
      </c>
    </row>
    <row r="54" spans="1:20">
      <c r="A54" s="1340" t="str">
        <f t="shared" si="7"/>
        <v xml:space="preserve">XG-PON </v>
      </c>
      <c r="B54" s="191" t="s">
        <v>318</v>
      </c>
      <c r="C54" s="735" t="s">
        <v>188</v>
      </c>
      <c r="D54" s="1314" t="s">
        <v>429</v>
      </c>
      <c r="E54" s="206"/>
      <c r="F54" s="206"/>
      <c r="G54" s="245"/>
      <c r="H54" s="228"/>
      <c r="I54" s="205">
        <f t="shared" si="8"/>
        <v>0</v>
      </c>
      <c r="J54" s="206">
        <f t="shared" si="8"/>
        <v>0</v>
      </c>
      <c r="K54" s="206">
        <f t="shared" si="8"/>
        <v>0</v>
      </c>
      <c r="L54" s="228">
        <f t="shared" si="8"/>
        <v>0</v>
      </c>
      <c r="M54" s="205">
        <f t="shared" si="8"/>
        <v>0</v>
      </c>
      <c r="N54" s="206">
        <f t="shared" si="8"/>
        <v>0</v>
      </c>
      <c r="O54" s="206">
        <f t="shared" si="8"/>
        <v>0</v>
      </c>
      <c r="P54" s="228">
        <f t="shared" si="8"/>
        <v>0</v>
      </c>
      <c r="Q54" s="205">
        <f t="shared" si="8"/>
        <v>0</v>
      </c>
      <c r="R54" s="206">
        <f t="shared" si="8"/>
        <v>0</v>
      </c>
      <c r="S54" s="206">
        <f t="shared" ref="S54:T54" si="14">S34*S14</f>
        <v>0</v>
      </c>
      <c r="T54" s="228">
        <f t="shared" si="14"/>
        <v>0</v>
      </c>
    </row>
    <row r="55" spans="1:20">
      <c r="A55" s="1340" t="str">
        <f t="shared" si="7"/>
        <v xml:space="preserve">XG-PON </v>
      </c>
      <c r="B55" s="1315" t="s">
        <v>318</v>
      </c>
      <c r="C55" s="1339" t="s">
        <v>133</v>
      </c>
      <c r="D55" s="1317" t="s">
        <v>429</v>
      </c>
      <c r="E55" s="206"/>
      <c r="F55" s="206"/>
      <c r="G55" s="245"/>
      <c r="H55" s="228"/>
      <c r="I55" s="205"/>
      <c r="J55" s="206"/>
      <c r="K55" s="206"/>
      <c r="L55" s="228"/>
      <c r="M55" s="205"/>
      <c r="N55" s="206"/>
      <c r="O55" s="206"/>
      <c r="P55" s="228"/>
      <c r="Q55" s="205"/>
      <c r="R55" s="206"/>
      <c r="S55" s="206">
        <f t="shared" ref="S55:T55" si="15">S35*S15</f>
        <v>0</v>
      </c>
      <c r="T55" s="228">
        <f t="shared" si="15"/>
        <v>0</v>
      </c>
    </row>
    <row r="56" spans="1:20">
      <c r="A56" s="1340" t="str">
        <f t="shared" si="7"/>
        <v xml:space="preserve">XGS-PON </v>
      </c>
      <c r="B56" s="1315" t="s">
        <v>187</v>
      </c>
      <c r="C56" s="735" t="s">
        <v>188</v>
      </c>
      <c r="D56" s="1317" t="s">
        <v>346</v>
      </c>
      <c r="E56" s="206"/>
      <c r="F56" s="206"/>
      <c r="G56" s="245"/>
      <c r="H56" s="228"/>
      <c r="I56" s="205"/>
      <c r="J56" s="206"/>
      <c r="K56" s="206"/>
      <c r="L56" s="228"/>
      <c r="M56" s="205"/>
      <c r="N56" s="206"/>
      <c r="O56" s="206"/>
      <c r="P56" s="228">
        <f>P36*P15</f>
        <v>0</v>
      </c>
      <c r="Q56" s="205"/>
      <c r="R56" s="206"/>
      <c r="S56" s="206">
        <f t="shared" ref="S56:T56" si="16">S36*S16</f>
        <v>0</v>
      </c>
      <c r="T56" s="228">
        <f t="shared" si="16"/>
        <v>0</v>
      </c>
    </row>
    <row r="57" spans="1:20">
      <c r="A57" s="1341" t="str">
        <f t="shared" si="7"/>
        <v>10G PON</v>
      </c>
      <c r="B57" s="605" t="str">
        <f t="shared" ref="B57:D63" si="17">B37</f>
        <v>OLT</v>
      </c>
      <c r="C57" s="910" t="str">
        <f t="shared" si="17"/>
        <v>PON Transceivers</v>
      </c>
      <c r="D57" s="1318" t="s">
        <v>346</v>
      </c>
      <c r="E57" s="239">
        <f t="shared" ref="E57:R61" si="18">E37*E17</f>
        <v>49133252.173356391</v>
      </c>
      <c r="F57" s="239">
        <f t="shared" si="18"/>
        <v>47183203.027214281</v>
      </c>
      <c r="G57" s="219">
        <f t="shared" si="18"/>
        <v>45997064.740121812</v>
      </c>
      <c r="H57" s="228">
        <f t="shared" si="18"/>
        <v>53393212.55024296</v>
      </c>
      <c r="I57" s="205">
        <f t="shared" si="18"/>
        <v>0</v>
      </c>
      <c r="J57" s="239">
        <f t="shared" si="18"/>
        <v>0</v>
      </c>
      <c r="K57" s="239">
        <f t="shared" si="18"/>
        <v>0</v>
      </c>
      <c r="L57" s="228">
        <f t="shared" si="18"/>
        <v>0</v>
      </c>
      <c r="M57" s="205">
        <f t="shared" si="18"/>
        <v>0</v>
      </c>
      <c r="N57" s="239">
        <f t="shared" si="18"/>
        <v>0</v>
      </c>
      <c r="O57" s="239">
        <f t="shared" si="18"/>
        <v>0</v>
      </c>
      <c r="P57" s="228">
        <f t="shared" si="18"/>
        <v>0</v>
      </c>
      <c r="Q57" s="205">
        <f t="shared" si="18"/>
        <v>0</v>
      </c>
      <c r="R57" s="239">
        <f t="shared" si="18"/>
        <v>0</v>
      </c>
      <c r="S57" s="239">
        <f t="shared" ref="S57:T57" si="19">S37*S17</f>
        <v>0</v>
      </c>
      <c r="T57" s="228">
        <f t="shared" si="19"/>
        <v>0</v>
      </c>
    </row>
    <row r="58" spans="1:20">
      <c r="A58" s="1343" t="str">
        <f t="shared" si="7"/>
        <v>NG-PON2</v>
      </c>
      <c r="B58" s="191" t="str">
        <f t="shared" si="17"/>
        <v>ONUs</v>
      </c>
      <c r="C58" s="368" t="str">
        <f t="shared" si="17"/>
        <v>PON Transceivers</v>
      </c>
      <c r="D58" s="1327" t="str">
        <f t="shared" si="17"/>
        <v>4x10G</v>
      </c>
      <c r="E58" s="239"/>
      <c r="F58" s="239"/>
      <c r="G58" s="219"/>
      <c r="H58" s="228"/>
      <c r="I58" s="205"/>
      <c r="J58" s="239"/>
      <c r="K58" s="239"/>
      <c r="L58" s="228"/>
      <c r="M58" s="205"/>
      <c r="N58" s="239"/>
      <c r="O58" s="239"/>
      <c r="P58" s="228">
        <f t="shared" si="18"/>
        <v>0</v>
      </c>
      <c r="Q58" s="205">
        <f t="shared" si="18"/>
        <v>0</v>
      </c>
      <c r="R58" s="239">
        <f t="shared" si="18"/>
        <v>0</v>
      </c>
      <c r="S58" s="239">
        <f t="shared" ref="S58:T58" si="20">S38*S18</f>
        <v>0</v>
      </c>
      <c r="T58" s="228">
        <f t="shared" si="20"/>
        <v>0</v>
      </c>
    </row>
    <row r="59" spans="1:20">
      <c r="A59" s="1344" t="str">
        <f t="shared" si="7"/>
        <v>NG-PON2</v>
      </c>
      <c r="B59" s="207" t="str">
        <f t="shared" si="17"/>
        <v>OLT</v>
      </c>
      <c r="C59" s="736" t="str">
        <f t="shared" si="17"/>
        <v>PON Transceivers</v>
      </c>
      <c r="D59" s="1328" t="str">
        <f t="shared" si="17"/>
        <v>4x10G</v>
      </c>
      <c r="E59" s="239"/>
      <c r="F59" s="239"/>
      <c r="G59" s="219"/>
      <c r="H59" s="228"/>
      <c r="I59" s="205"/>
      <c r="J59" s="239"/>
      <c r="K59" s="239"/>
      <c r="L59" s="228"/>
      <c r="M59" s="205"/>
      <c r="N59" s="239"/>
      <c r="O59" s="239"/>
      <c r="P59" s="228">
        <f t="shared" si="18"/>
        <v>0</v>
      </c>
      <c r="Q59" s="205">
        <f t="shared" si="18"/>
        <v>0</v>
      </c>
      <c r="R59" s="239">
        <f t="shared" si="18"/>
        <v>0</v>
      </c>
      <c r="S59" s="239">
        <f t="shared" ref="S59:T61" si="21">S39*S19</f>
        <v>0</v>
      </c>
      <c r="T59" s="228">
        <f t="shared" si="21"/>
        <v>0</v>
      </c>
    </row>
    <row r="60" spans="1:20">
      <c r="A60" s="1343" t="str">
        <f t="shared" si="7"/>
        <v>25/50G PON</v>
      </c>
      <c r="B60" s="191" t="str">
        <f t="shared" si="17"/>
        <v>ONUs</v>
      </c>
      <c r="C60" s="368" t="str">
        <f t="shared" si="17"/>
        <v>PON Transceivers</v>
      </c>
      <c r="D60" s="1327" t="str">
        <f t="shared" si="17"/>
        <v>Nx25G</v>
      </c>
      <c r="E60" s="1326"/>
      <c r="F60" s="1326"/>
      <c r="G60" s="1326"/>
      <c r="H60" s="228"/>
      <c r="I60" s="205"/>
      <c r="J60" s="1326"/>
      <c r="K60" s="1326"/>
      <c r="L60" s="228"/>
      <c r="M60" s="205"/>
      <c r="N60" s="1326"/>
      <c r="O60" s="1326"/>
      <c r="P60" s="228">
        <f t="shared" si="18"/>
        <v>0</v>
      </c>
      <c r="Q60" s="205">
        <f t="shared" si="18"/>
        <v>0</v>
      </c>
      <c r="R60" s="239">
        <f t="shared" si="18"/>
        <v>0</v>
      </c>
      <c r="S60" s="239">
        <f t="shared" si="21"/>
        <v>0</v>
      </c>
      <c r="T60" s="228">
        <f t="shared" si="21"/>
        <v>0</v>
      </c>
    </row>
    <row r="61" spans="1:20">
      <c r="A61" s="1344" t="str">
        <f t="shared" si="7"/>
        <v>25/50G PON</v>
      </c>
      <c r="B61" s="207" t="str">
        <f t="shared" si="17"/>
        <v>OLT</v>
      </c>
      <c r="C61" s="736" t="str">
        <f t="shared" si="17"/>
        <v>PON Transceivers</v>
      </c>
      <c r="D61" s="1328" t="str">
        <f t="shared" si="17"/>
        <v>Nx25G</v>
      </c>
      <c r="E61" s="1326"/>
      <c r="F61" s="1326"/>
      <c r="G61" s="1326"/>
      <c r="H61" s="228"/>
      <c r="I61" s="205"/>
      <c r="J61" s="1326"/>
      <c r="K61" s="1326"/>
      <c r="L61" s="228"/>
      <c r="M61" s="205"/>
      <c r="N61" s="1326"/>
      <c r="O61" s="1326"/>
      <c r="P61" s="228">
        <f t="shared" si="18"/>
        <v>0</v>
      </c>
      <c r="Q61" s="205">
        <f t="shared" si="18"/>
        <v>0</v>
      </c>
      <c r="R61" s="239">
        <f t="shared" si="18"/>
        <v>0</v>
      </c>
      <c r="S61" s="239">
        <f t="shared" si="21"/>
        <v>0</v>
      </c>
      <c r="T61" s="228">
        <f t="shared" si="21"/>
        <v>0</v>
      </c>
    </row>
    <row r="62" spans="1:20">
      <c r="A62" s="1342" t="str">
        <f t="shared" si="7"/>
        <v xml:space="preserve"> P2P</v>
      </c>
      <c r="B62" s="191" t="str">
        <f t="shared" si="17"/>
        <v>bi-directional</v>
      </c>
      <c r="C62" s="368" t="str">
        <f t="shared" si="17"/>
        <v>all</v>
      </c>
      <c r="D62" s="1322" t="str">
        <f t="shared" si="17"/>
        <v>2.5 Gbps</v>
      </c>
      <c r="E62" s="206">
        <f t="shared" ref="E62:P63" si="22">E42*E22</f>
        <v>3277000</v>
      </c>
      <c r="F62" s="206">
        <f t="shared" si="22"/>
        <v>3420000</v>
      </c>
      <c r="G62" s="245">
        <f t="shared" si="22"/>
        <v>2595000</v>
      </c>
      <c r="H62" s="228">
        <f t="shared" si="22"/>
        <v>2710000</v>
      </c>
      <c r="I62" s="205">
        <f t="shared" si="22"/>
        <v>0</v>
      </c>
      <c r="J62" s="206">
        <f t="shared" si="22"/>
        <v>0</v>
      </c>
      <c r="K62" s="206">
        <f t="shared" si="22"/>
        <v>0</v>
      </c>
      <c r="L62" s="228">
        <f t="shared" si="22"/>
        <v>0</v>
      </c>
      <c r="M62" s="205">
        <f t="shared" si="22"/>
        <v>0</v>
      </c>
      <c r="N62" s="206">
        <f t="shared" si="22"/>
        <v>0</v>
      </c>
      <c r="O62" s="206">
        <f t="shared" si="22"/>
        <v>0</v>
      </c>
      <c r="P62" s="228">
        <f t="shared" si="22"/>
        <v>0</v>
      </c>
      <c r="Q62" s="205"/>
      <c r="R62" s="239"/>
      <c r="S62" s="239">
        <f t="shared" ref="S62" si="23">S42*S22</f>
        <v>0</v>
      </c>
      <c r="T62" s="228">
        <f t="shared" ref="T62" si="24">T42*T22</f>
        <v>0</v>
      </c>
    </row>
    <row r="63" spans="1:20" ht="13.8" thickBot="1">
      <c r="A63" s="1342" t="str">
        <f t="shared" si="7"/>
        <v xml:space="preserve"> P2P</v>
      </c>
      <c r="B63" s="207" t="str">
        <f t="shared" si="17"/>
        <v>bi-directional</v>
      </c>
      <c r="C63" s="736" t="str">
        <f t="shared" si="17"/>
        <v>SFP+</v>
      </c>
      <c r="D63" s="1311" t="str">
        <f t="shared" si="17"/>
        <v>10 Gbps</v>
      </c>
      <c r="E63" s="914">
        <f t="shared" si="22"/>
        <v>3513309</v>
      </c>
      <c r="F63" s="206">
        <f t="shared" si="22"/>
        <v>5390476</v>
      </c>
      <c r="G63" s="245">
        <f t="shared" si="22"/>
        <v>4421953.9999999991</v>
      </c>
      <c r="H63" s="228">
        <f t="shared" si="22"/>
        <v>4473226</v>
      </c>
      <c r="I63" s="1332">
        <f t="shared" si="22"/>
        <v>0</v>
      </c>
      <c r="J63" s="206">
        <f t="shared" si="22"/>
        <v>0</v>
      </c>
      <c r="K63" s="206">
        <f t="shared" si="22"/>
        <v>0</v>
      </c>
      <c r="L63" s="228">
        <f t="shared" si="22"/>
        <v>0</v>
      </c>
      <c r="M63" s="1332">
        <f t="shared" si="22"/>
        <v>0</v>
      </c>
      <c r="N63" s="206">
        <f t="shared" si="22"/>
        <v>0</v>
      </c>
      <c r="O63" s="206">
        <f t="shared" si="22"/>
        <v>0</v>
      </c>
      <c r="P63" s="228">
        <f t="shared" si="22"/>
        <v>0</v>
      </c>
      <c r="Q63" s="205"/>
      <c r="R63" s="239"/>
      <c r="S63" s="239">
        <f t="shared" ref="S63" si="25">S43*S23</f>
        <v>0</v>
      </c>
      <c r="T63" s="228">
        <f t="shared" ref="T63" si="26">T43*T23</f>
        <v>0</v>
      </c>
    </row>
    <row r="64" spans="1:20" ht="13.8" thickBot="1">
      <c r="A64" s="1323" t="str">
        <f>A44</f>
        <v>TOTAL</v>
      </c>
      <c r="B64" s="1324"/>
      <c r="C64" s="1324"/>
      <c r="D64" s="737"/>
      <c r="E64" s="306">
        <f t="shared" ref="E64:P64" si="27">SUM(E49:E63)</f>
        <v>144317806.32411963</v>
      </c>
      <c r="F64" s="306">
        <f t="shared" si="27"/>
        <v>137870549.10265189</v>
      </c>
      <c r="G64" s="306">
        <f t="shared" si="27"/>
        <v>107066178.11290672</v>
      </c>
      <c r="H64" s="307">
        <f t="shared" si="27"/>
        <v>113854129.06297407</v>
      </c>
      <c r="I64" s="213">
        <f t="shared" si="27"/>
        <v>0</v>
      </c>
      <c r="J64" s="306">
        <f t="shared" si="27"/>
        <v>0</v>
      </c>
      <c r="K64" s="306">
        <f t="shared" si="27"/>
        <v>0</v>
      </c>
      <c r="L64" s="307">
        <f t="shared" si="27"/>
        <v>0</v>
      </c>
      <c r="M64" s="213">
        <f t="shared" si="27"/>
        <v>0</v>
      </c>
      <c r="N64" s="306">
        <f t="shared" si="27"/>
        <v>0</v>
      </c>
      <c r="O64" s="306">
        <f t="shared" si="27"/>
        <v>0</v>
      </c>
      <c r="P64" s="307">
        <f t="shared" si="27"/>
        <v>0</v>
      </c>
      <c r="Q64" s="213">
        <f t="shared" ref="Q64:T64" si="28">SUM(Q49:Q63)</f>
        <v>0</v>
      </c>
      <c r="R64" s="306">
        <f t="shared" si="28"/>
        <v>0</v>
      </c>
      <c r="S64" s="306">
        <f t="shared" si="28"/>
        <v>0</v>
      </c>
      <c r="T64" s="307">
        <f t="shared" si="28"/>
        <v>0</v>
      </c>
    </row>
    <row r="65" spans="5:20">
      <c r="E65" s="116"/>
      <c r="F65" s="116"/>
      <c r="G65" s="116"/>
      <c r="H65" s="116"/>
      <c r="I65" s="116"/>
      <c r="J65" s="116"/>
      <c r="K65" s="116"/>
      <c r="L65" s="116"/>
      <c r="M65" s="116"/>
      <c r="N65" s="116"/>
      <c r="O65" s="116"/>
      <c r="P65" s="116"/>
      <c r="Q65" s="116"/>
      <c r="R65" s="116"/>
      <c r="S65" s="116"/>
      <c r="T65" s="116"/>
    </row>
    <row r="67" spans="5:20">
      <c r="L67" s="72"/>
      <c r="P67" s="72"/>
    </row>
    <row r="68" spans="5:20">
      <c r="P68" s="1333"/>
    </row>
    <row r="70" spans="5:20">
      <c r="Q70" s="80"/>
      <c r="R70" s="80"/>
      <c r="S70" s="80"/>
      <c r="T70" s="80"/>
    </row>
  </sheetData>
  <mergeCells count="3">
    <mergeCell ref="S7:T7"/>
    <mergeCell ref="S47:T47"/>
    <mergeCell ref="S27:T27"/>
  </mergeCells>
  <pageMargins left="0.75" right="0.75" top="1" bottom="1" header="0.5" footer="0.5"/>
  <pageSetup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Z99"/>
  <sheetViews>
    <sheetView showGridLines="0" zoomScale="70" zoomScaleNormal="70" zoomScalePageLayoutView="80" workbookViewId="0">
      <pane xSplit="3" ySplit="8" topLeftCell="D9" activePane="bottomRight" state="frozen"/>
      <selection pane="topRight" activeCell="D1" sqref="D1"/>
      <selection pane="bottomLeft" activeCell="A9" sqref="A9"/>
      <selection pane="bottomRight"/>
    </sheetView>
  </sheetViews>
  <sheetFormatPr defaultColWidth="8.6640625" defaultRowHeight="13.2"/>
  <cols>
    <col min="1" max="1" width="22.21875" style="14" customWidth="1"/>
    <col min="2" max="2" width="12" style="14" customWidth="1"/>
    <col min="3" max="3" width="13.44140625" style="14" customWidth="1"/>
    <col min="4" max="6" width="12" style="14" customWidth="1"/>
    <col min="7" max="7" width="13.33203125" style="14" customWidth="1"/>
    <col min="8" max="10" width="12" style="14" customWidth="1"/>
    <col min="11" max="11" width="13.77734375" style="14" customWidth="1"/>
    <col min="12" max="13" width="14.21875" style="14" customWidth="1"/>
    <col min="14" max="15" width="13.77734375" style="14" customWidth="1"/>
    <col min="16" max="19" width="14.33203125" style="14" customWidth="1"/>
    <col min="20" max="21" width="12.33203125" style="14" customWidth="1"/>
    <col min="22" max="22" width="13" style="14" customWidth="1"/>
    <col min="23" max="23" width="13.77734375" style="14" customWidth="1"/>
    <col min="24" max="24" width="13" style="14" customWidth="1"/>
    <col min="25" max="25" width="13.77734375" style="14" customWidth="1"/>
    <col min="26" max="26" width="14.21875" style="14" customWidth="1"/>
    <col min="27" max="16384" width="8.6640625" style="14"/>
  </cols>
  <sheetData>
    <row r="1" spans="1:26" ht="24.45" customHeight="1">
      <c r="A1" s="83" t="str">
        <f>Introduction!$B$1</f>
        <v xml:space="preserve">Vendor Survey Results through Q4 2021 </v>
      </c>
    </row>
    <row r="2" spans="1:26" ht="17.55" customHeight="1">
      <c r="A2" s="321" t="str">
        <f>Introduction!$B$2</f>
        <v>Sample template as of March 2022</v>
      </c>
    </row>
    <row r="3" spans="1:26" ht="25.05" customHeight="1">
      <c r="A3" s="719" t="s">
        <v>338</v>
      </c>
    </row>
    <row r="5" spans="1:26" ht="15.6">
      <c r="A5" s="984" t="s">
        <v>374</v>
      </c>
      <c r="N5" s="983"/>
    </row>
    <row r="6" spans="1:26" ht="16.2" thickBot="1">
      <c r="I6" s="5"/>
      <c r="N6" s="983"/>
      <c r="O6"/>
      <c r="P6" s="983"/>
      <c r="Q6" s="5"/>
      <c r="R6" s="983"/>
      <c r="S6" s="5"/>
    </row>
    <row r="7" spans="1:26" ht="16.2" thickBot="1">
      <c r="A7" s="734" t="str">
        <f>A3</f>
        <v>Optical Transceivers for wireless fronthaul &amp; midhaul networks</v>
      </c>
      <c r="E7" s="728"/>
      <c r="F7" s="728"/>
      <c r="G7" s="728"/>
      <c r="H7" s="698" t="s">
        <v>125</v>
      </c>
      <c r="I7" s="728"/>
      <c r="J7" s="728"/>
      <c r="K7" s="728"/>
      <c r="L7" s="728"/>
      <c r="M7" s="728"/>
      <c r="N7" s="698" t="str">
        <f>H7</f>
        <v>Shipments: Actual Data</v>
      </c>
      <c r="P7"/>
      <c r="Q7"/>
      <c r="R7" s="1705" t="s">
        <v>251</v>
      </c>
      <c r="S7" s="1706"/>
      <c r="Z7" s="38"/>
    </row>
    <row r="8" spans="1:26" ht="13.8" thickBot="1">
      <c r="A8" s="543" t="s">
        <v>127</v>
      </c>
      <c r="B8" s="542" t="s">
        <v>140</v>
      </c>
      <c r="C8" s="544" t="s">
        <v>141</v>
      </c>
      <c r="D8" s="90" t="s">
        <v>65</v>
      </c>
      <c r="E8" s="91" t="s">
        <v>66</v>
      </c>
      <c r="F8" s="91" t="s">
        <v>67</v>
      </c>
      <c r="G8" s="91" t="s">
        <v>68</v>
      </c>
      <c r="H8" s="90" t="s">
        <v>69</v>
      </c>
      <c r="I8" s="91" t="s">
        <v>70</v>
      </c>
      <c r="J8" s="91" t="s">
        <v>71</v>
      </c>
      <c r="K8" s="91" t="s">
        <v>72</v>
      </c>
      <c r="L8" s="90" t="s">
        <v>73</v>
      </c>
      <c r="M8" s="91" t="s">
        <v>74</v>
      </c>
      <c r="N8" s="91" t="s">
        <v>75</v>
      </c>
      <c r="O8" s="91" t="s">
        <v>76</v>
      </c>
      <c r="P8" s="90" t="s">
        <v>77</v>
      </c>
      <c r="Q8" s="91" t="s">
        <v>78</v>
      </c>
      <c r="R8" s="1402" t="s">
        <v>442</v>
      </c>
      <c r="S8" s="1402" t="s">
        <v>443</v>
      </c>
    </row>
    <row r="9" spans="1:26" ht="16.5" customHeight="1">
      <c r="A9" s="758" t="s">
        <v>137</v>
      </c>
      <c r="B9" s="234" t="s">
        <v>204</v>
      </c>
      <c r="C9" s="235" t="s">
        <v>151</v>
      </c>
      <c r="D9" s="236"/>
      <c r="E9" s="236"/>
      <c r="F9" s="385"/>
      <c r="G9" s="386"/>
      <c r="H9" s="296"/>
      <c r="I9" s="236"/>
      <c r="J9" s="787"/>
      <c r="K9" s="788"/>
      <c r="L9" s="296"/>
      <c r="M9" s="236"/>
      <c r="N9" s="787"/>
      <c r="O9" s="788"/>
      <c r="P9" s="1655"/>
      <c r="Q9" s="385"/>
      <c r="R9" s="385"/>
      <c r="S9" s="386"/>
    </row>
    <row r="10" spans="1:26" ht="16.5" customHeight="1">
      <c r="A10" s="742" t="s">
        <v>137</v>
      </c>
      <c r="B10" s="240" t="s">
        <v>205</v>
      </c>
      <c r="C10" s="241" t="s">
        <v>151</v>
      </c>
      <c r="D10" s="242">
        <v>50000</v>
      </c>
      <c r="E10" s="242">
        <v>40000</v>
      </c>
      <c r="F10" s="529"/>
      <c r="G10" s="530"/>
      <c r="H10" s="297"/>
      <c r="I10" s="242"/>
      <c r="J10" s="789"/>
      <c r="K10" s="790"/>
      <c r="L10" s="297"/>
      <c r="M10" s="242"/>
      <c r="N10" s="789"/>
      <c r="O10" s="790"/>
      <c r="P10" s="1656"/>
      <c r="Q10" s="1651"/>
      <c r="R10" s="1651"/>
      <c r="S10" s="1652"/>
    </row>
    <row r="11" spans="1:26" ht="16.5" customHeight="1" thickBot="1">
      <c r="A11" s="743" t="s">
        <v>137</v>
      </c>
      <c r="B11" s="240" t="s">
        <v>220</v>
      </c>
      <c r="C11" s="241" t="s">
        <v>151</v>
      </c>
      <c r="D11" s="247">
        <v>6500</v>
      </c>
      <c r="E11" s="247">
        <v>4700</v>
      </c>
      <c r="F11" s="531"/>
      <c r="G11" s="388"/>
      <c r="H11" s="298"/>
      <c r="I11" s="247"/>
      <c r="J11" s="791"/>
      <c r="K11" s="792"/>
      <c r="L11" s="298"/>
      <c r="M11" s="247"/>
      <c r="N11" s="791"/>
      <c r="O11" s="792"/>
      <c r="P11" s="609"/>
      <c r="Q11" s="387"/>
      <c r="R11" s="387"/>
      <c r="S11" s="388"/>
    </row>
    <row r="12" spans="1:26" ht="16.5" customHeight="1">
      <c r="A12" s="744" t="s">
        <v>138</v>
      </c>
      <c r="B12" s="248" t="s">
        <v>204</v>
      </c>
      <c r="C12" s="249" t="s">
        <v>151</v>
      </c>
      <c r="D12" s="250"/>
      <c r="E12" s="250"/>
      <c r="F12" s="389"/>
      <c r="G12" s="390"/>
      <c r="H12" s="299"/>
      <c r="I12" s="250"/>
      <c r="J12" s="793"/>
      <c r="K12" s="794"/>
      <c r="L12" s="299"/>
      <c r="M12" s="250"/>
      <c r="N12" s="793"/>
      <c r="O12" s="794"/>
      <c r="P12" s="1657"/>
      <c r="Q12" s="389"/>
      <c r="R12" s="389"/>
      <c r="S12" s="390"/>
    </row>
    <row r="13" spans="1:26" ht="16.5" customHeight="1">
      <c r="A13" s="742" t="s">
        <v>138</v>
      </c>
      <c r="B13" s="240" t="s">
        <v>205</v>
      </c>
      <c r="C13" s="255" t="s">
        <v>151</v>
      </c>
      <c r="D13" s="256">
        <v>100500</v>
      </c>
      <c r="E13" s="256">
        <v>100300</v>
      </c>
      <c r="F13" s="179"/>
      <c r="G13" s="391"/>
      <c r="H13" s="300"/>
      <c r="I13" s="256"/>
      <c r="J13" s="520"/>
      <c r="K13" s="795"/>
      <c r="L13" s="300"/>
      <c r="M13" s="256"/>
      <c r="N13" s="520"/>
      <c r="O13" s="795"/>
      <c r="P13" s="1658"/>
      <c r="Q13" s="179"/>
      <c r="R13" s="179"/>
      <c r="S13" s="391"/>
    </row>
    <row r="14" spans="1:26" ht="16.5" customHeight="1" thickBot="1">
      <c r="A14" s="743" t="s">
        <v>138</v>
      </c>
      <c r="B14" s="257" t="s">
        <v>220</v>
      </c>
      <c r="C14" s="258" t="s">
        <v>151</v>
      </c>
      <c r="D14" s="915">
        <v>66722</v>
      </c>
      <c r="E14" s="915">
        <v>18122</v>
      </c>
      <c r="F14" s="727">
        <v>13000</v>
      </c>
      <c r="G14" s="388">
        <v>16000</v>
      </c>
      <c r="H14" s="301"/>
      <c r="I14" s="915"/>
      <c r="J14" s="822"/>
      <c r="K14" s="843"/>
      <c r="L14" s="301"/>
      <c r="M14" s="915"/>
      <c r="N14" s="822"/>
      <c r="O14" s="843"/>
      <c r="P14" s="320"/>
      <c r="Q14" s="727"/>
      <c r="R14" s="727"/>
      <c r="S14" s="388"/>
    </row>
    <row r="15" spans="1:26" ht="16.5" customHeight="1">
      <c r="A15" s="744" t="s">
        <v>206</v>
      </c>
      <c r="B15" s="240" t="s">
        <v>204</v>
      </c>
      <c r="C15" s="241" t="s">
        <v>151</v>
      </c>
      <c r="D15" s="262">
        <v>481646</v>
      </c>
      <c r="E15" s="262">
        <v>560045</v>
      </c>
      <c r="F15" s="392">
        <v>440644</v>
      </c>
      <c r="G15" s="390">
        <v>295944</v>
      </c>
      <c r="H15" s="302"/>
      <c r="I15" s="262"/>
      <c r="J15" s="823"/>
      <c r="K15" s="844"/>
      <c r="L15" s="302"/>
      <c r="M15" s="262"/>
      <c r="N15" s="823"/>
      <c r="O15" s="844"/>
      <c r="P15" s="1659"/>
      <c r="Q15" s="392"/>
      <c r="R15" s="392"/>
      <c r="S15" s="390"/>
    </row>
    <row r="16" spans="1:26" ht="16.5" customHeight="1">
      <c r="A16" s="742" t="s">
        <v>206</v>
      </c>
      <c r="B16" s="240" t="s">
        <v>205</v>
      </c>
      <c r="C16" s="241" t="s">
        <v>151</v>
      </c>
      <c r="D16" s="256">
        <v>822007</v>
      </c>
      <c r="E16" s="256">
        <v>734090</v>
      </c>
      <c r="F16" s="179">
        <v>386443</v>
      </c>
      <c r="G16" s="391">
        <v>420628</v>
      </c>
      <c r="H16" s="300"/>
      <c r="I16" s="256"/>
      <c r="J16" s="821"/>
      <c r="K16" s="845"/>
      <c r="L16" s="300"/>
      <c r="M16" s="256"/>
      <c r="N16" s="821"/>
      <c r="O16" s="845"/>
      <c r="P16" s="1658"/>
      <c r="Q16" s="179"/>
      <c r="R16" s="179"/>
      <c r="S16" s="391"/>
    </row>
    <row r="17" spans="1:26" ht="16.5" customHeight="1" thickBot="1">
      <c r="A17" s="743" t="s">
        <v>206</v>
      </c>
      <c r="B17" s="240" t="s">
        <v>220</v>
      </c>
      <c r="C17" s="241" t="s">
        <v>151</v>
      </c>
      <c r="D17" s="247">
        <v>309682</v>
      </c>
      <c r="E17" s="247">
        <v>268610</v>
      </c>
      <c r="F17" s="387">
        <v>169368</v>
      </c>
      <c r="G17" s="388">
        <v>198081</v>
      </c>
      <c r="H17" s="298"/>
      <c r="I17" s="247"/>
      <c r="J17" s="588"/>
      <c r="K17" s="843"/>
      <c r="L17" s="298"/>
      <c r="M17" s="247"/>
      <c r="N17" s="588"/>
      <c r="O17" s="843"/>
      <c r="P17" s="609"/>
      <c r="Q17" s="387"/>
      <c r="R17" s="387"/>
      <c r="S17" s="388"/>
    </row>
    <row r="18" spans="1:26" ht="16.5" customHeight="1">
      <c r="A18" s="744" t="s">
        <v>139</v>
      </c>
      <c r="B18" s="248" t="s">
        <v>204</v>
      </c>
      <c r="C18" s="249" t="s">
        <v>145</v>
      </c>
      <c r="D18" s="250"/>
      <c r="E18" s="250"/>
      <c r="F18" s="389"/>
      <c r="G18" s="390"/>
      <c r="H18" s="299"/>
      <c r="I18" s="250"/>
      <c r="J18" s="846"/>
      <c r="K18" s="844"/>
      <c r="L18" s="299"/>
      <c r="M18" s="250"/>
      <c r="N18" s="846"/>
      <c r="O18" s="844"/>
      <c r="P18" s="1657"/>
      <c r="Q18" s="389"/>
      <c r="R18" s="389"/>
      <c r="S18" s="390"/>
    </row>
    <row r="19" spans="1:26" ht="16.5" customHeight="1">
      <c r="A19" s="742" t="s">
        <v>139</v>
      </c>
      <c r="B19" s="240" t="s">
        <v>205</v>
      </c>
      <c r="C19" s="255" t="s">
        <v>145</v>
      </c>
      <c r="D19" s="256">
        <v>564498</v>
      </c>
      <c r="E19" s="256">
        <v>812345</v>
      </c>
      <c r="F19" s="179">
        <v>516279</v>
      </c>
      <c r="G19" s="391">
        <v>575887</v>
      </c>
      <c r="H19" s="300"/>
      <c r="I19" s="256"/>
      <c r="J19" s="821"/>
      <c r="K19" s="845"/>
      <c r="L19" s="300"/>
      <c r="M19" s="256"/>
      <c r="N19" s="821"/>
      <c r="O19" s="845"/>
      <c r="P19" s="1658"/>
      <c r="Q19" s="179"/>
      <c r="R19" s="179"/>
      <c r="S19" s="391"/>
    </row>
    <row r="20" spans="1:26" s="38" customFormat="1" ht="16.5" customHeight="1" thickBot="1">
      <c r="A20" s="743" t="s">
        <v>139</v>
      </c>
      <c r="B20" s="257" t="s">
        <v>220</v>
      </c>
      <c r="C20" s="258" t="s">
        <v>145</v>
      </c>
      <c r="D20" s="726">
        <v>268584</v>
      </c>
      <c r="E20" s="726">
        <v>298521</v>
      </c>
      <c r="F20" s="727">
        <v>191498</v>
      </c>
      <c r="G20" s="754">
        <v>204629</v>
      </c>
      <c r="H20" s="272"/>
      <c r="I20" s="726"/>
      <c r="J20" s="822"/>
      <c r="K20" s="847"/>
      <c r="L20" s="272"/>
      <c r="M20" s="726"/>
      <c r="N20" s="822"/>
      <c r="O20" s="847"/>
      <c r="P20" s="320"/>
      <c r="Q20" s="727"/>
      <c r="R20" s="727"/>
      <c r="S20" s="754"/>
      <c r="Z20" s="14"/>
    </row>
    <row r="21" spans="1:26" s="38" customFormat="1" ht="16.5" customHeight="1">
      <c r="A21" s="744" t="s">
        <v>336</v>
      </c>
      <c r="B21" s="248" t="s">
        <v>204</v>
      </c>
      <c r="C21" s="249" t="s">
        <v>254</v>
      </c>
      <c r="D21" s="376"/>
      <c r="E21" s="376"/>
      <c r="F21" s="747"/>
      <c r="G21" s="748"/>
      <c r="H21" s="746"/>
      <c r="I21" s="376"/>
      <c r="J21" s="848"/>
      <c r="K21" s="849"/>
      <c r="L21" s="746"/>
      <c r="M21" s="376"/>
      <c r="N21" s="848"/>
      <c r="O21" s="849"/>
      <c r="P21" s="747"/>
      <c r="Q21" s="584"/>
      <c r="R21" s="747"/>
      <c r="S21" s="748"/>
      <c r="Z21" s="14"/>
    </row>
    <row r="22" spans="1:26" s="38" customFormat="1" ht="16.5" customHeight="1">
      <c r="A22" s="745" t="s">
        <v>337</v>
      </c>
      <c r="B22" s="240" t="s">
        <v>204</v>
      </c>
      <c r="C22" s="255" t="s">
        <v>254</v>
      </c>
      <c r="D22" s="152"/>
      <c r="E22" s="152"/>
      <c r="F22" s="609"/>
      <c r="G22" s="388"/>
      <c r="H22" s="608"/>
      <c r="I22" s="152"/>
      <c r="J22" s="850"/>
      <c r="K22" s="843"/>
      <c r="L22" s="608"/>
      <c r="M22" s="152"/>
      <c r="N22" s="850"/>
      <c r="O22" s="843"/>
      <c r="P22" s="609"/>
      <c r="Q22" s="387"/>
      <c r="R22" s="609"/>
      <c r="S22" s="388"/>
      <c r="Z22" s="14"/>
    </row>
    <row r="23" spans="1:26" s="38" customFormat="1" ht="16.5" customHeight="1">
      <c r="A23" s="742" t="s">
        <v>320</v>
      </c>
      <c r="B23" s="240" t="s">
        <v>205</v>
      </c>
      <c r="C23" s="255" t="s">
        <v>254</v>
      </c>
      <c r="D23" s="152"/>
      <c r="E23" s="152"/>
      <c r="F23" s="609"/>
      <c r="G23" s="388"/>
      <c r="H23" s="608"/>
      <c r="I23" s="152"/>
      <c r="J23" s="850"/>
      <c r="K23" s="843"/>
      <c r="L23" s="608"/>
      <c r="M23" s="152"/>
      <c r="N23" s="850"/>
      <c r="O23" s="843"/>
      <c r="P23" s="609"/>
      <c r="Q23" s="387"/>
      <c r="R23" s="609"/>
      <c r="S23" s="388"/>
      <c r="Z23" s="14"/>
    </row>
    <row r="24" spans="1:26" s="38" customFormat="1" ht="16.5" customHeight="1">
      <c r="A24" s="742" t="s">
        <v>320</v>
      </c>
      <c r="B24" s="240" t="s">
        <v>220</v>
      </c>
      <c r="C24" s="255" t="s">
        <v>470</v>
      </c>
      <c r="D24" s="152"/>
      <c r="E24" s="152"/>
      <c r="F24" s="609"/>
      <c r="G24" s="388"/>
      <c r="H24" s="608"/>
      <c r="I24" s="152"/>
      <c r="J24" s="609"/>
      <c r="K24" s="388"/>
      <c r="L24" s="608"/>
      <c r="M24" s="152"/>
      <c r="N24" s="850"/>
      <c r="O24" s="843"/>
      <c r="P24" s="609"/>
      <c r="Q24" s="387"/>
      <c r="R24" s="609"/>
      <c r="S24" s="388"/>
      <c r="Z24" s="14"/>
    </row>
    <row r="25" spans="1:26" s="38" customFormat="1" ht="16.5" customHeight="1" thickBot="1">
      <c r="A25" s="1463" t="s">
        <v>320</v>
      </c>
      <c r="B25" s="234" t="s">
        <v>151</v>
      </c>
      <c r="C25" s="1464" t="s">
        <v>456</v>
      </c>
      <c r="D25" s="152"/>
      <c r="E25" s="152"/>
      <c r="F25" s="387"/>
      <c r="G25" s="387"/>
      <c r="H25" s="152"/>
      <c r="I25" s="152"/>
      <c r="J25" s="387"/>
      <c r="K25" s="387"/>
      <c r="L25" s="152"/>
      <c r="M25" s="152"/>
      <c r="N25" s="588"/>
      <c r="O25" s="588"/>
      <c r="P25" s="387"/>
      <c r="Q25" s="387"/>
      <c r="R25" s="387"/>
      <c r="S25" s="754"/>
      <c r="Z25" s="14"/>
    </row>
    <row r="26" spans="1:26" s="38" customFormat="1" ht="16.5" customHeight="1">
      <c r="A26" s="744" t="s">
        <v>392</v>
      </c>
      <c r="B26" s="1101" t="s">
        <v>393</v>
      </c>
      <c r="C26" s="249" t="s">
        <v>178</v>
      </c>
      <c r="D26" s="1465"/>
      <c r="E26" s="1465"/>
      <c r="F26" s="1466"/>
      <c r="G26" s="1467"/>
      <c r="H26" s="1468"/>
      <c r="I26" s="1465"/>
      <c r="J26" s="1469"/>
      <c r="K26" s="1470"/>
      <c r="L26" s="1468"/>
      <c r="M26" s="1465"/>
      <c r="N26" s="1492"/>
      <c r="O26" s="1493"/>
      <c r="P26" s="1466"/>
      <c r="Q26" s="1653"/>
      <c r="R26" s="1466"/>
      <c r="S26" s="1467"/>
      <c r="Z26" s="14"/>
    </row>
    <row r="27" spans="1:26" s="38" customFormat="1" ht="16.5" customHeight="1">
      <c r="A27" s="742" t="s">
        <v>392</v>
      </c>
      <c r="B27" s="1102" t="s">
        <v>394</v>
      </c>
      <c r="C27" s="255" t="s">
        <v>178</v>
      </c>
      <c r="D27" s="152"/>
      <c r="E27" s="152"/>
      <c r="F27" s="609"/>
      <c r="G27" s="388"/>
      <c r="H27" s="608"/>
      <c r="I27" s="152"/>
      <c r="J27" s="799"/>
      <c r="K27" s="792"/>
      <c r="L27" s="608"/>
      <c r="M27" s="152"/>
      <c r="N27" s="850"/>
      <c r="O27" s="843"/>
      <c r="P27" s="609"/>
      <c r="Q27" s="387"/>
      <c r="R27" s="609"/>
      <c r="S27" s="388"/>
      <c r="Z27" s="14"/>
    </row>
    <row r="28" spans="1:26" s="38" customFormat="1" ht="16.5" customHeight="1" thickBot="1">
      <c r="A28" s="1471" t="s">
        <v>199</v>
      </c>
      <c r="B28" s="1472" t="s">
        <v>393</v>
      </c>
      <c r="C28" s="1473" t="s">
        <v>178</v>
      </c>
      <c r="D28" s="726"/>
      <c r="E28" s="726"/>
      <c r="F28" s="320"/>
      <c r="G28" s="754"/>
      <c r="H28" s="272"/>
      <c r="I28" s="726"/>
      <c r="J28" s="800"/>
      <c r="K28" s="798"/>
      <c r="L28" s="272"/>
      <c r="M28" s="726"/>
      <c r="N28" s="1008"/>
      <c r="O28" s="847"/>
      <c r="P28" s="320"/>
      <c r="Q28" s="727"/>
      <c r="R28" s="320"/>
      <c r="S28" s="754"/>
      <c r="Z28" s="14"/>
    </row>
    <row r="29" spans="1:26" s="38" customFormat="1" ht="16.5" customHeight="1" thickBot="1">
      <c r="A29" s="1334" t="s">
        <v>415</v>
      </c>
      <c r="B29" s="613" t="s">
        <v>151</v>
      </c>
      <c r="C29" s="811" t="s">
        <v>151</v>
      </c>
      <c r="D29" s="760"/>
      <c r="E29" s="760"/>
      <c r="F29" s="761"/>
      <c r="G29" s="762"/>
      <c r="H29" s="832"/>
      <c r="I29" s="833"/>
      <c r="J29" s="832"/>
      <c r="K29" s="834"/>
      <c r="L29" s="832"/>
      <c r="M29" s="833"/>
      <c r="N29" s="832"/>
      <c r="O29" s="834"/>
      <c r="P29" s="761"/>
      <c r="Q29" s="1654"/>
      <c r="R29" s="761"/>
      <c r="S29" s="762"/>
      <c r="Z29" s="14"/>
    </row>
    <row r="30" spans="1:26" s="38" customFormat="1" ht="16.5" customHeight="1" thickBot="1">
      <c r="A30" s="1334" t="s">
        <v>416</v>
      </c>
      <c r="B30" s="613"/>
      <c r="C30" s="811"/>
      <c r="D30" s="760"/>
      <c r="E30" s="760"/>
      <c r="F30" s="761"/>
      <c r="G30" s="762"/>
      <c r="H30" s="832"/>
      <c r="I30" s="833"/>
      <c r="J30" s="832"/>
      <c r="K30" s="834"/>
      <c r="L30" s="832"/>
      <c r="M30" s="833"/>
      <c r="N30" s="832"/>
      <c r="O30" s="834"/>
      <c r="P30" s="761"/>
      <c r="Q30" s="1654"/>
      <c r="R30" s="761"/>
      <c r="S30" s="762"/>
      <c r="Z30" s="14"/>
    </row>
    <row r="31" spans="1:26" s="38" customFormat="1" ht="16.5" customHeight="1" thickBot="1">
      <c r="A31" s="1334" t="s">
        <v>417</v>
      </c>
      <c r="B31" s="613"/>
      <c r="C31" s="811"/>
      <c r="D31" s="760"/>
      <c r="E31" s="760"/>
      <c r="F31" s="761"/>
      <c r="G31" s="762"/>
      <c r="H31" s="832"/>
      <c r="I31" s="833"/>
      <c r="J31" s="832"/>
      <c r="K31" s="834"/>
      <c r="L31" s="832"/>
      <c r="M31" s="833"/>
      <c r="N31" s="832"/>
      <c r="O31" s="834"/>
      <c r="P31" s="761"/>
      <c r="Q31" s="1654"/>
      <c r="R31" s="761"/>
      <c r="S31" s="762"/>
      <c r="Z31" s="14"/>
    </row>
    <row r="32" spans="1:26" s="38" customFormat="1" ht="16.05" customHeight="1" thickBot="1">
      <c r="A32" s="1334" t="s">
        <v>418</v>
      </c>
      <c r="B32" s="613" t="s">
        <v>151</v>
      </c>
      <c r="C32" s="811" t="s">
        <v>151</v>
      </c>
      <c r="D32" s="144"/>
      <c r="E32" s="144"/>
      <c r="F32" s="766"/>
      <c r="G32" s="585"/>
      <c r="H32" s="835"/>
      <c r="I32" s="836"/>
      <c r="J32" s="835"/>
      <c r="K32" s="826"/>
      <c r="L32" s="835"/>
      <c r="M32" s="836"/>
      <c r="N32" s="835"/>
      <c r="O32" s="826"/>
      <c r="P32" s="766"/>
      <c r="Q32" s="1611"/>
      <c r="R32" s="766"/>
      <c r="S32" s="585"/>
      <c r="Z32" s="14"/>
    </row>
    <row r="33" spans="1:26" s="38" customFormat="1" ht="16.5" customHeight="1" thickBot="1">
      <c r="A33" s="1708" t="s">
        <v>181</v>
      </c>
      <c r="B33" s="1709"/>
      <c r="C33" s="1709"/>
      <c r="D33" s="760">
        <v>103500</v>
      </c>
      <c r="E33" s="760">
        <v>103600</v>
      </c>
      <c r="F33" s="761">
        <v>26500</v>
      </c>
      <c r="G33" s="762">
        <v>39026</v>
      </c>
      <c r="H33" s="759"/>
      <c r="I33" s="760"/>
      <c r="J33" s="832"/>
      <c r="K33" s="834"/>
      <c r="L33" s="759"/>
      <c r="M33" s="760"/>
      <c r="N33" s="832"/>
      <c r="O33" s="834"/>
      <c r="P33" s="761"/>
      <c r="Q33" s="1654"/>
      <c r="R33" s="761"/>
      <c r="S33" s="762"/>
      <c r="Z33" s="14"/>
    </row>
    <row r="34" spans="1:26" ht="16.5" customHeight="1" thickBot="1">
      <c r="A34" s="757" t="s">
        <v>8</v>
      </c>
      <c r="B34" s="741" t="s">
        <v>176</v>
      </c>
      <c r="C34" s="811" t="s">
        <v>176</v>
      </c>
      <c r="D34" s="916">
        <f>SUM(D9:D33)</f>
        <v>2773639</v>
      </c>
      <c r="E34" s="274">
        <f t="shared" ref="E34:G34" si="0">SUM(E9:E33)</f>
        <v>2940333</v>
      </c>
      <c r="F34" s="274">
        <f t="shared" si="0"/>
        <v>1743732</v>
      </c>
      <c r="G34" s="303">
        <f t="shared" si="0"/>
        <v>1750195</v>
      </c>
      <c r="H34" s="274"/>
      <c r="I34" s="274"/>
      <c r="J34" s="274"/>
      <c r="K34" s="303"/>
      <c r="L34" s="274"/>
      <c r="M34" s="274"/>
      <c r="N34" s="274"/>
      <c r="O34" s="303"/>
      <c r="P34" s="274"/>
      <c r="Q34" s="274"/>
      <c r="R34" s="274"/>
      <c r="S34" s="303"/>
    </row>
    <row r="35" spans="1:26">
      <c r="D35" s="985"/>
      <c r="E35" s="985"/>
      <c r="F35" s="985"/>
      <c r="G35" s="985"/>
      <c r="H35" s="985"/>
      <c r="I35" s="985"/>
      <c r="J35" s="985"/>
    </row>
    <row r="36" spans="1:26" ht="16.2" thickBot="1">
      <c r="N36" s="983"/>
      <c r="O36"/>
      <c r="P36" s="983"/>
      <c r="Q36" s="5"/>
      <c r="R36" s="983"/>
      <c r="S36" s="5"/>
      <c r="T36" s="72"/>
      <c r="U36" s="72"/>
      <c r="Z36" s="72"/>
    </row>
    <row r="37" spans="1:26" ht="16.2" thickBot="1">
      <c r="A37" s="734" t="str">
        <f t="shared" ref="A37:A54" si="1">A7</f>
        <v>Optical Transceivers for wireless fronthaul &amp; midhaul networks</v>
      </c>
      <c r="E37" s="728"/>
      <c r="F37" s="728"/>
      <c r="G37" s="728"/>
      <c r="H37" s="698" t="s">
        <v>142</v>
      </c>
      <c r="I37" s="728"/>
      <c r="J37" s="728"/>
      <c r="K37" s="728"/>
      <c r="L37" s="728"/>
      <c r="N37" s="698" t="str">
        <f>H37</f>
        <v>ASP: Actual Data</v>
      </c>
      <c r="P37"/>
      <c r="Q37"/>
      <c r="R37" s="1705" t="s">
        <v>444</v>
      </c>
      <c r="S37" s="1706"/>
    </row>
    <row r="38" spans="1:26" ht="13.8" thickBot="1">
      <c r="A38" s="543" t="str">
        <f t="shared" si="1"/>
        <v>Data Rate</v>
      </c>
      <c r="B38" s="542" t="str">
        <f t="shared" ref="B38:C54" si="2">B8</f>
        <v>Reach</v>
      </c>
      <c r="C38" s="544" t="str">
        <f t="shared" si="2"/>
        <v>Form Factor</v>
      </c>
      <c r="D38" s="90" t="s">
        <v>65</v>
      </c>
      <c r="E38" s="91" t="s">
        <v>66</v>
      </c>
      <c r="F38" s="91" t="s">
        <v>67</v>
      </c>
      <c r="G38" s="91" t="s">
        <v>68</v>
      </c>
      <c r="H38" s="90" t="str">
        <f t="shared" ref="H38:M38" si="3">H8</f>
        <v>1Q 18</v>
      </c>
      <c r="I38" s="91" t="str">
        <f t="shared" si="3"/>
        <v>2Q 18</v>
      </c>
      <c r="J38" s="91" t="str">
        <f t="shared" si="3"/>
        <v>3Q 18</v>
      </c>
      <c r="K38" s="91" t="str">
        <f t="shared" si="3"/>
        <v>4Q 18</v>
      </c>
      <c r="L38" s="90" t="str">
        <f t="shared" si="3"/>
        <v>1Q 19</v>
      </c>
      <c r="M38" s="91" t="str">
        <f t="shared" si="3"/>
        <v>2Q 19</v>
      </c>
      <c r="N38" s="91" t="s">
        <v>75</v>
      </c>
      <c r="O38" s="91" t="s">
        <v>76</v>
      </c>
      <c r="P38" s="90" t="s">
        <v>77</v>
      </c>
      <c r="Q38" s="91" t="s">
        <v>78</v>
      </c>
      <c r="R38" s="1402" t="s">
        <v>442</v>
      </c>
      <c r="S38" s="1402" t="s">
        <v>443</v>
      </c>
    </row>
    <row r="39" spans="1:26">
      <c r="A39" s="758" t="str">
        <f t="shared" si="1"/>
        <v>1 Gbps</v>
      </c>
      <c r="B39" s="234" t="str">
        <f t="shared" si="2"/>
        <v>≤ 0.5 km</v>
      </c>
      <c r="C39" s="235" t="str">
        <f t="shared" si="2"/>
        <v>all</v>
      </c>
      <c r="D39" s="237"/>
      <c r="E39" s="237"/>
      <c r="F39" s="237"/>
      <c r="G39" s="252"/>
      <c r="H39" s="237"/>
      <c r="I39" s="237"/>
      <c r="J39" s="801"/>
      <c r="K39" s="775"/>
      <c r="L39" s="237"/>
      <c r="M39" s="237"/>
      <c r="N39" s="801"/>
      <c r="O39" s="775"/>
      <c r="P39" s="1662"/>
      <c r="Q39" s="1662"/>
      <c r="R39" s="1662"/>
      <c r="S39" s="1663"/>
    </row>
    <row r="40" spans="1:26">
      <c r="A40" s="742" t="str">
        <f t="shared" si="1"/>
        <v>1 Gbps</v>
      </c>
      <c r="B40" s="240" t="str">
        <f t="shared" si="2"/>
        <v>0.5-7 km</v>
      </c>
      <c r="C40" s="241" t="str">
        <f t="shared" si="2"/>
        <v>all</v>
      </c>
      <c r="D40" s="243">
        <v>8</v>
      </c>
      <c r="E40" s="243">
        <v>8</v>
      </c>
      <c r="F40" s="243"/>
      <c r="G40" s="244"/>
      <c r="H40" s="243"/>
      <c r="I40" s="243"/>
      <c r="J40" s="772"/>
      <c r="K40" s="773"/>
      <c r="L40" s="243"/>
      <c r="M40" s="243"/>
      <c r="N40" s="772"/>
      <c r="O40" s="773"/>
      <c r="P40" s="1664"/>
      <c r="Q40" s="1664"/>
      <c r="R40" s="1664"/>
      <c r="S40" s="1665"/>
    </row>
    <row r="41" spans="1:26" ht="13.8" thickBot="1">
      <c r="A41" s="743" t="str">
        <f t="shared" si="1"/>
        <v>1 Gbps</v>
      </c>
      <c r="B41" s="240" t="str">
        <f t="shared" si="2"/>
        <v>7-20 km</v>
      </c>
      <c r="C41" s="241" t="str">
        <f t="shared" si="2"/>
        <v>all</v>
      </c>
      <c r="D41" s="755">
        <v>9</v>
      </c>
      <c r="E41" s="755">
        <v>9</v>
      </c>
      <c r="F41" s="755"/>
      <c r="G41" s="756"/>
      <c r="H41" s="755"/>
      <c r="I41" s="755"/>
      <c r="J41" s="776"/>
      <c r="K41" s="777"/>
      <c r="L41" s="755"/>
      <c r="M41" s="755"/>
      <c r="N41" s="776"/>
      <c r="O41" s="777"/>
      <c r="P41" s="1666"/>
      <c r="Q41" s="1666"/>
      <c r="R41" s="1666"/>
      <c r="S41" s="1667"/>
    </row>
    <row r="42" spans="1:26">
      <c r="A42" s="744" t="str">
        <f t="shared" si="1"/>
        <v>3 Gbps</v>
      </c>
      <c r="B42" s="248" t="str">
        <f t="shared" si="2"/>
        <v>≤ 0.5 km</v>
      </c>
      <c r="C42" s="249" t="str">
        <f t="shared" si="2"/>
        <v>all</v>
      </c>
      <c r="D42" s="251">
        <v>10</v>
      </c>
      <c r="E42" s="251">
        <v>10</v>
      </c>
      <c r="F42" s="251"/>
      <c r="G42" s="252"/>
      <c r="H42" s="251"/>
      <c r="I42" s="251"/>
      <c r="J42" s="774"/>
      <c r="K42" s="775"/>
      <c r="L42" s="251"/>
      <c r="M42" s="251"/>
      <c r="N42" s="774"/>
      <c r="O42" s="775"/>
      <c r="P42" s="1668"/>
      <c r="Q42" s="1668"/>
      <c r="R42" s="1668"/>
      <c r="S42" s="1663"/>
    </row>
    <row r="43" spans="1:26">
      <c r="A43" s="742" t="str">
        <f t="shared" si="1"/>
        <v>3 Gbps</v>
      </c>
      <c r="B43" s="240" t="str">
        <f t="shared" si="2"/>
        <v>0.5-7 km</v>
      </c>
      <c r="C43" s="255" t="str">
        <f t="shared" si="2"/>
        <v>all</v>
      </c>
      <c r="D43" s="243">
        <v>15</v>
      </c>
      <c r="E43" s="243">
        <v>15</v>
      </c>
      <c r="F43" s="243"/>
      <c r="G43" s="244"/>
      <c r="H43" s="243"/>
      <c r="I43" s="243"/>
      <c r="J43" s="772"/>
      <c r="K43" s="773"/>
      <c r="L43" s="243"/>
      <c r="M43" s="243"/>
      <c r="N43" s="772"/>
      <c r="O43" s="773"/>
      <c r="P43" s="1664"/>
      <c r="Q43" s="1664"/>
      <c r="R43" s="1664"/>
      <c r="S43" s="1665"/>
    </row>
    <row r="44" spans="1:26" ht="13.8" thickBot="1">
      <c r="A44" s="743" t="str">
        <f t="shared" si="1"/>
        <v>3 Gbps</v>
      </c>
      <c r="B44" s="257" t="str">
        <f t="shared" si="2"/>
        <v>7-20 km</v>
      </c>
      <c r="C44" s="258" t="str">
        <f t="shared" si="2"/>
        <v>all</v>
      </c>
      <c r="D44" s="755">
        <v>24</v>
      </c>
      <c r="E44" s="755">
        <v>23</v>
      </c>
      <c r="F44" s="755">
        <v>29.384615384615383</v>
      </c>
      <c r="G44" s="756">
        <v>28</v>
      </c>
      <c r="H44" s="755"/>
      <c r="I44" s="755"/>
      <c r="J44" s="855"/>
      <c r="K44" s="856"/>
      <c r="L44" s="755"/>
      <c r="M44" s="755"/>
      <c r="N44" s="855"/>
      <c r="O44" s="856"/>
      <c r="P44" s="1666"/>
      <c r="Q44" s="1666"/>
      <c r="R44" s="1666"/>
      <c r="S44" s="1667"/>
    </row>
    <row r="45" spans="1:26">
      <c r="A45" s="744" t="str">
        <f t="shared" si="1"/>
        <v>6 Gbps</v>
      </c>
      <c r="B45" s="240" t="str">
        <f t="shared" si="2"/>
        <v>≤ 0.5 km</v>
      </c>
      <c r="C45" s="241" t="str">
        <f t="shared" si="2"/>
        <v>all</v>
      </c>
      <c r="D45" s="237">
        <v>11</v>
      </c>
      <c r="E45" s="251">
        <v>11</v>
      </c>
      <c r="F45" s="251">
        <v>10.743731901489658</v>
      </c>
      <c r="G45" s="252">
        <v>10.307399372854361</v>
      </c>
      <c r="H45" s="263"/>
      <c r="I45" s="251"/>
      <c r="J45" s="851"/>
      <c r="K45" s="852"/>
      <c r="L45" s="263"/>
      <c r="M45" s="251"/>
      <c r="N45" s="851"/>
      <c r="O45" s="852"/>
      <c r="P45" s="1669"/>
      <c r="Q45" s="1668"/>
      <c r="R45" s="1668"/>
      <c r="S45" s="1663"/>
    </row>
    <row r="46" spans="1:26">
      <c r="A46" s="742" t="str">
        <f t="shared" si="1"/>
        <v>6 Gbps</v>
      </c>
      <c r="B46" s="240" t="str">
        <f t="shared" si="2"/>
        <v>0.5-7 km</v>
      </c>
      <c r="C46" s="241" t="str">
        <f t="shared" si="2"/>
        <v>all</v>
      </c>
      <c r="D46" s="243">
        <v>15</v>
      </c>
      <c r="E46" s="243">
        <v>15</v>
      </c>
      <c r="F46" s="243">
        <v>15.56405472475889</v>
      </c>
      <c r="G46" s="244">
        <v>14.452739713000561</v>
      </c>
      <c r="H46" s="267"/>
      <c r="I46" s="243"/>
      <c r="J46" s="853"/>
      <c r="K46" s="854"/>
      <c r="L46" s="267"/>
      <c r="M46" s="243"/>
      <c r="N46" s="853"/>
      <c r="O46" s="854"/>
      <c r="P46" s="1670"/>
      <c r="Q46" s="1664"/>
      <c r="R46" s="1664"/>
      <c r="S46" s="1665"/>
    </row>
    <row r="47" spans="1:26" ht="13.8" thickBot="1">
      <c r="A47" s="743" t="str">
        <f t="shared" si="1"/>
        <v>6 Gbps</v>
      </c>
      <c r="B47" s="240" t="str">
        <f t="shared" si="2"/>
        <v>7-20 km</v>
      </c>
      <c r="C47" s="241" t="str">
        <f t="shared" si="2"/>
        <v>all</v>
      </c>
      <c r="D47" s="755">
        <v>28</v>
      </c>
      <c r="E47" s="755">
        <v>27</v>
      </c>
      <c r="F47" s="755">
        <v>26.463133531717922</v>
      </c>
      <c r="G47" s="756">
        <v>28.160641353789622</v>
      </c>
      <c r="H47" s="268"/>
      <c r="I47" s="755"/>
      <c r="J47" s="855"/>
      <c r="K47" s="856"/>
      <c r="L47" s="268"/>
      <c r="M47" s="755"/>
      <c r="N47" s="855"/>
      <c r="O47" s="856"/>
      <c r="P47" s="1671"/>
      <c r="Q47" s="1666"/>
      <c r="R47" s="1666"/>
      <c r="S47" s="1667"/>
    </row>
    <row r="48" spans="1:26">
      <c r="A48" s="744" t="str">
        <f t="shared" si="1"/>
        <v>10 Gbps</v>
      </c>
      <c r="B48" s="248" t="str">
        <f t="shared" si="2"/>
        <v>≤ 0.5 km</v>
      </c>
      <c r="C48" s="249" t="str">
        <f t="shared" si="2"/>
        <v>SFP+</v>
      </c>
      <c r="D48" s="251"/>
      <c r="E48" s="251"/>
      <c r="F48" s="251"/>
      <c r="G48" s="252"/>
      <c r="H48" s="263"/>
      <c r="I48" s="251"/>
      <c r="J48" s="851"/>
      <c r="K48" s="852"/>
      <c r="L48" s="263"/>
      <c r="M48" s="251"/>
      <c r="N48" s="851"/>
      <c r="O48" s="852"/>
      <c r="P48" s="1669"/>
      <c r="Q48" s="1668"/>
      <c r="R48" s="1668"/>
      <c r="S48" s="1663"/>
    </row>
    <row r="49" spans="1:19">
      <c r="A49" s="742" t="str">
        <f t="shared" si="1"/>
        <v>10 Gbps</v>
      </c>
      <c r="B49" s="240" t="str">
        <f t="shared" si="2"/>
        <v>0.5-7 km</v>
      </c>
      <c r="C49" s="255" t="str">
        <f t="shared" si="2"/>
        <v>SFP+</v>
      </c>
      <c r="D49" s="243">
        <v>18</v>
      </c>
      <c r="E49" s="243">
        <v>17</v>
      </c>
      <c r="F49" s="243">
        <v>17.381659916440523</v>
      </c>
      <c r="G49" s="244">
        <v>16.344999973953225</v>
      </c>
      <c r="H49" s="267"/>
      <c r="I49" s="243"/>
      <c r="J49" s="853"/>
      <c r="K49" s="854"/>
      <c r="L49" s="267"/>
      <c r="M49" s="243"/>
      <c r="N49" s="853"/>
      <c r="O49" s="854"/>
      <c r="P49" s="1670"/>
      <c r="Q49" s="1664"/>
      <c r="R49" s="1664"/>
      <c r="S49" s="1665"/>
    </row>
    <row r="50" spans="1:19" ht="13.8" thickBot="1">
      <c r="A50" s="743" t="str">
        <f t="shared" si="1"/>
        <v>10 Gbps</v>
      </c>
      <c r="B50" s="257" t="str">
        <f t="shared" si="2"/>
        <v>7-20 km</v>
      </c>
      <c r="C50" s="258" t="str">
        <f t="shared" si="2"/>
        <v>SFP+</v>
      </c>
      <c r="D50" s="755">
        <v>30</v>
      </c>
      <c r="E50" s="755">
        <v>28</v>
      </c>
      <c r="F50" s="755">
        <v>25.177614270178378</v>
      </c>
      <c r="G50" s="756">
        <v>24.209937966976948</v>
      </c>
      <c r="H50" s="268"/>
      <c r="I50" s="755"/>
      <c r="J50" s="855"/>
      <c r="K50" s="856"/>
      <c r="L50" s="268"/>
      <c r="M50" s="755"/>
      <c r="N50" s="855"/>
      <c r="O50" s="856"/>
      <c r="P50" s="1671"/>
      <c r="Q50" s="1666"/>
      <c r="R50" s="1666"/>
      <c r="S50" s="1667"/>
    </row>
    <row r="51" spans="1:19">
      <c r="A51" s="744" t="str">
        <f t="shared" si="1"/>
        <v>25 Gbps (MMF)</v>
      </c>
      <c r="B51" s="248" t="str">
        <f t="shared" si="2"/>
        <v>≤ 0.5 km</v>
      </c>
      <c r="C51" s="249" t="str">
        <f t="shared" si="2"/>
        <v>SFP28</v>
      </c>
      <c r="D51" s="750"/>
      <c r="E51" s="750"/>
      <c r="F51" s="750"/>
      <c r="G51" s="751"/>
      <c r="H51" s="749"/>
      <c r="I51" s="750"/>
      <c r="J51" s="857"/>
      <c r="K51" s="858"/>
      <c r="L51" s="749"/>
      <c r="M51" s="750"/>
      <c r="N51" s="857"/>
      <c r="O51" s="858"/>
      <c r="P51" s="1672"/>
      <c r="Q51" s="1673"/>
      <c r="R51" s="1673"/>
      <c r="S51" s="1674"/>
    </row>
    <row r="52" spans="1:19">
      <c r="A52" s="745" t="str">
        <f t="shared" si="1"/>
        <v>25 Gbps (SMF)</v>
      </c>
      <c r="B52" s="240" t="str">
        <f t="shared" si="2"/>
        <v>≤ 0.5 km</v>
      </c>
      <c r="C52" s="255" t="str">
        <f t="shared" si="2"/>
        <v>SFP28</v>
      </c>
      <c r="D52" s="611"/>
      <c r="E52" s="611"/>
      <c r="F52" s="611"/>
      <c r="G52" s="612"/>
      <c r="H52" s="610"/>
      <c r="I52" s="611"/>
      <c r="J52" s="859"/>
      <c r="K52" s="860"/>
      <c r="L52" s="610"/>
      <c r="M52" s="611"/>
      <c r="N52" s="859"/>
      <c r="O52" s="860"/>
      <c r="P52" s="1675"/>
      <c r="Q52" s="1676"/>
      <c r="R52" s="1676"/>
      <c r="S52" s="1677"/>
    </row>
    <row r="53" spans="1:19">
      <c r="A53" s="742" t="str">
        <f t="shared" si="1"/>
        <v>25 Gbps</v>
      </c>
      <c r="B53" s="240" t="str">
        <f t="shared" si="2"/>
        <v>0.5-7 km</v>
      </c>
      <c r="C53" s="255" t="str">
        <f t="shared" si="2"/>
        <v>SFP28</v>
      </c>
      <c r="D53" s="611"/>
      <c r="E53" s="611"/>
      <c r="F53" s="611"/>
      <c r="G53" s="612"/>
      <c r="H53" s="610"/>
      <c r="I53" s="611"/>
      <c r="J53" s="859"/>
      <c r="K53" s="860"/>
      <c r="L53" s="610"/>
      <c r="M53" s="611"/>
      <c r="N53" s="859"/>
      <c r="O53" s="860"/>
      <c r="P53" s="1675"/>
      <c r="Q53" s="1676"/>
      <c r="R53" s="1676"/>
      <c r="S53" s="1677"/>
    </row>
    <row r="54" spans="1:19">
      <c r="A54" s="742" t="str">
        <f t="shared" si="1"/>
        <v>25 Gbps</v>
      </c>
      <c r="B54" s="240" t="str">
        <f t="shared" si="2"/>
        <v>7-20 km</v>
      </c>
      <c r="C54" s="255" t="str">
        <f t="shared" si="2"/>
        <v>Duplex</v>
      </c>
      <c r="D54" s="611"/>
      <c r="E54" s="611"/>
      <c r="F54" s="611"/>
      <c r="G54" s="612"/>
      <c r="H54" s="610"/>
      <c r="I54" s="611"/>
      <c r="J54" s="1474"/>
      <c r="K54" s="1475"/>
      <c r="L54" s="610"/>
      <c r="M54" s="611"/>
      <c r="N54" s="859"/>
      <c r="O54" s="860"/>
      <c r="P54" s="1675"/>
      <c r="Q54" s="1676"/>
      <c r="R54" s="1676"/>
      <c r="S54" s="1677"/>
    </row>
    <row r="55" spans="1:19" ht="13.8" thickBot="1">
      <c r="A55" s="743" t="s">
        <v>320</v>
      </c>
      <c r="B55" s="257" t="s">
        <v>151</v>
      </c>
      <c r="C55" s="258" t="s">
        <v>456</v>
      </c>
      <c r="D55" s="755"/>
      <c r="E55" s="755"/>
      <c r="F55" s="755"/>
      <c r="G55" s="756"/>
      <c r="H55" s="268"/>
      <c r="I55" s="755"/>
      <c r="J55" s="855"/>
      <c r="K55" s="856"/>
      <c r="L55" s="268"/>
      <c r="M55" s="755"/>
      <c r="N55" s="855"/>
      <c r="O55" s="856"/>
      <c r="P55" s="1671"/>
      <c r="Q55" s="1666"/>
      <c r="R55" s="1666"/>
      <c r="S55" s="1667"/>
    </row>
    <row r="56" spans="1:19">
      <c r="A56" s="744" t="str">
        <f t="shared" ref="A56:C58" si="4">A26</f>
        <v>50 Gbps</v>
      </c>
      <c r="B56" s="248" t="str">
        <f t="shared" si="4"/>
        <v>≤ 10 km</v>
      </c>
      <c r="C56" s="249" t="str">
        <f t="shared" si="4"/>
        <v>QSFP28</v>
      </c>
      <c r="D56" s="1476"/>
      <c r="E56" s="1476"/>
      <c r="F56" s="1476"/>
      <c r="G56" s="1477"/>
      <c r="H56" s="1478"/>
      <c r="I56" s="1476"/>
      <c r="J56" s="1479"/>
      <c r="K56" s="1480"/>
      <c r="L56" s="1478"/>
      <c r="M56" s="1476"/>
      <c r="N56" s="1494"/>
      <c r="O56" s="1495"/>
      <c r="P56" s="1678"/>
      <c r="Q56" s="1679"/>
      <c r="R56" s="1679"/>
      <c r="S56" s="1680"/>
    </row>
    <row r="57" spans="1:19">
      <c r="A57" s="742" t="str">
        <f t="shared" si="4"/>
        <v>50 Gbps</v>
      </c>
      <c r="B57" s="240" t="str">
        <f t="shared" si="4"/>
        <v>10-20 km</v>
      </c>
      <c r="C57" s="255" t="str">
        <f t="shared" si="4"/>
        <v>QSFP28</v>
      </c>
      <c r="D57" s="611"/>
      <c r="E57" s="611"/>
      <c r="F57" s="611"/>
      <c r="G57" s="612"/>
      <c r="H57" s="610"/>
      <c r="I57" s="611"/>
      <c r="J57" s="778"/>
      <c r="K57" s="779"/>
      <c r="L57" s="610"/>
      <c r="M57" s="611"/>
      <c r="N57" s="859"/>
      <c r="O57" s="860"/>
      <c r="P57" s="1675"/>
      <c r="Q57" s="1676"/>
      <c r="R57" s="1676"/>
      <c r="S57" s="1677"/>
    </row>
    <row r="58" spans="1:19" ht="13.8" thickBot="1">
      <c r="A58" s="1471" t="str">
        <f t="shared" si="4"/>
        <v>100 Gbps</v>
      </c>
      <c r="B58" s="1481" t="str">
        <f t="shared" si="4"/>
        <v>≤ 10 km</v>
      </c>
      <c r="C58" s="1473" t="str">
        <f t="shared" si="4"/>
        <v>QSFP28</v>
      </c>
      <c r="D58" s="755"/>
      <c r="E58" s="755"/>
      <c r="F58" s="755"/>
      <c r="G58" s="756"/>
      <c r="H58" s="268"/>
      <c r="I58" s="755"/>
      <c r="J58" s="776"/>
      <c r="K58" s="777"/>
      <c r="L58" s="268"/>
      <c r="M58" s="755"/>
      <c r="N58" s="855"/>
      <c r="O58" s="856"/>
      <c r="P58" s="1671"/>
      <c r="Q58" s="1666"/>
      <c r="R58" s="1666"/>
      <c r="S58" s="1667"/>
    </row>
    <row r="59" spans="1:19" ht="13.8" thickBot="1">
      <c r="A59" s="1334" t="s">
        <v>415</v>
      </c>
      <c r="B59" s="613" t="str">
        <f>B29</f>
        <v>all</v>
      </c>
      <c r="C59" s="811" t="str">
        <f>C29</f>
        <v>all</v>
      </c>
      <c r="D59" s="764"/>
      <c r="E59" s="764"/>
      <c r="F59" s="764"/>
      <c r="G59" s="765"/>
      <c r="H59" s="837"/>
      <c r="I59" s="838"/>
      <c r="J59" s="838"/>
      <c r="K59" s="839"/>
      <c r="L59" s="837"/>
      <c r="M59" s="838"/>
      <c r="N59" s="838"/>
      <c r="O59" s="839"/>
      <c r="P59" s="1681"/>
      <c r="Q59" s="1682"/>
      <c r="R59" s="1682"/>
      <c r="S59" s="1683"/>
    </row>
    <row r="60" spans="1:19" ht="13.8" thickBot="1">
      <c r="A60" s="1334" t="s">
        <v>416</v>
      </c>
      <c r="B60" s="613"/>
      <c r="C60" s="811"/>
      <c r="D60" s="764"/>
      <c r="E60" s="764"/>
      <c r="F60" s="764"/>
      <c r="G60" s="765"/>
      <c r="H60" s="837"/>
      <c r="I60" s="838"/>
      <c r="J60" s="838"/>
      <c r="K60" s="839"/>
      <c r="L60" s="837"/>
      <c r="M60" s="838"/>
      <c r="N60" s="838"/>
      <c r="O60" s="839"/>
      <c r="P60" s="1681"/>
      <c r="Q60" s="1682"/>
      <c r="R60" s="1682"/>
      <c r="S60" s="1683"/>
    </row>
    <row r="61" spans="1:19" ht="13.8" thickBot="1">
      <c r="A61" s="1334" t="s">
        <v>417</v>
      </c>
      <c r="B61" s="613"/>
      <c r="C61" s="811"/>
      <c r="D61" s="764"/>
      <c r="E61" s="764"/>
      <c r="F61" s="764"/>
      <c r="G61" s="765"/>
      <c r="H61" s="837"/>
      <c r="I61" s="838"/>
      <c r="J61" s="838"/>
      <c r="K61" s="839"/>
      <c r="L61" s="837"/>
      <c r="M61" s="838"/>
      <c r="N61" s="838"/>
      <c r="O61" s="839"/>
      <c r="P61" s="1681"/>
      <c r="Q61" s="1682"/>
      <c r="R61" s="1682"/>
      <c r="S61" s="1683"/>
    </row>
    <row r="62" spans="1:19" ht="13.8" thickBot="1">
      <c r="A62" s="1334" t="s">
        <v>418</v>
      </c>
      <c r="B62" s="613" t="str">
        <f t="shared" ref="B62:C62" si="5">B32</f>
        <v>all</v>
      </c>
      <c r="C62" s="811" t="str">
        <f t="shared" si="5"/>
        <v>all</v>
      </c>
      <c r="D62" s="275"/>
      <c r="E62" s="275"/>
      <c r="F62" s="275"/>
      <c r="G62" s="276"/>
      <c r="H62" s="840"/>
      <c r="I62" s="841"/>
      <c r="J62" s="841"/>
      <c r="K62" s="842"/>
      <c r="L62" s="840"/>
      <c r="M62" s="841"/>
      <c r="N62" s="841"/>
      <c r="O62" s="842"/>
      <c r="P62" s="1684"/>
      <c r="Q62" s="1685"/>
      <c r="R62" s="1685"/>
      <c r="S62" s="1686"/>
    </row>
    <row r="63" spans="1:19" ht="13.8" thickBot="1">
      <c r="A63" s="1708" t="str">
        <f>A33</f>
        <v>Miscellaneous</v>
      </c>
      <c r="B63" s="1709"/>
      <c r="C63" s="1709"/>
      <c r="D63" s="764">
        <v>17</v>
      </c>
      <c r="E63" s="764">
        <v>17</v>
      </c>
      <c r="F63" s="764">
        <v>35.169811320754718</v>
      </c>
      <c r="G63" s="765">
        <v>38.384666632501407</v>
      </c>
      <c r="H63" s="763"/>
      <c r="I63" s="764"/>
      <c r="J63" s="838"/>
      <c r="K63" s="839"/>
      <c r="L63" s="763"/>
      <c r="M63" s="764"/>
      <c r="N63" s="838"/>
      <c r="O63" s="839"/>
      <c r="P63" s="1681"/>
      <c r="Q63" s="1682"/>
      <c r="R63" s="1682"/>
      <c r="S63" s="1683"/>
    </row>
    <row r="64" spans="1:19" ht="13.8" thickBot="1">
      <c r="A64" s="757" t="str">
        <f>A34</f>
        <v>Total</v>
      </c>
      <c r="B64" s="741" t="str">
        <f>B34</f>
        <v>All</v>
      </c>
      <c r="C64" s="273" t="str">
        <f>C34</f>
        <v>All</v>
      </c>
      <c r="D64" s="277">
        <f t="shared" ref="D64:G64" si="6">D94/D34</f>
        <v>17.970838670785923</v>
      </c>
      <c r="E64" s="275">
        <f t="shared" si="6"/>
        <v>17.22171400314182</v>
      </c>
      <c r="F64" s="275">
        <f t="shared" si="6"/>
        <v>17.399484426225261</v>
      </c>
      <c r="G64" s="276">
        <f t="shared" si="6"/>
        <v>17.724114396535551</v>
      </c>
      <c r="H64" s="277"/>
      <c r="I64" s="275"/>
      <c r="J64" s="275"/>
      <c r="K64" s="276"/>
      <c r="L64" s="277"/>
      <c r="M64" s="275"/>
      <c r="N64" s="841"/>
      <c r="O64" s="842"/>
      <c r="P64" s="840"/>
      <c r="Q64" s="841"/>
      <c r="R64" s="1660"/>
      <c r="S64" s="1661"/>
    </row>
    <row r="65" spans="1:19">
      <c r="D65" s="73"/>
      <c r="E65" s="73"/>
      <c r="F65" s="73"/>
      <c r="G65" s="73"/>
      <c r="H65" s="73"/>
      <c r="I65" s="73"/>
      <c r="J65" s="73"/>
      <c r="K65" s="73"/>
      <c r="L65" s="73"/>
      <c r="M65" s="73"/>
      <c r="N65" s="73"/>
      <c r="O65" s="73"/>
      <c r="P65" s="73"/>
      <c r="Q65" s="73"/>
      <c r="R65" s="73"/>
      <c r="S65" s="73"/>
    </row>
    <row r="66" spans="1:19" ht="16.2" thickBot="1">
      <c r="N66" s="983"/>
      <c r="O66"/>
      <c r="P66" s="983"/>
      <c r="Q66" s="5"/>
      <c r="R66" s="983"/>
      <c r="S66" s="5"/>
    </row>
    <row r="67" spans="1:19" ht="16.2" thickBot="1">
      <c r="A67" s="734" t="str">
        <f t="shared" ref="A67:A84" si="7">A7</f>
        <v>Optical Transceivers for wireless fronthaul &amp; midhaul networks</v>
      </c>
      <c r="E67" s="728"/>
      <c r="F67" s="728"/>
      <c r="G67" s="728"/>
      <c r="H67" s="698" t="s">
        <v>126</v>
      </c>
      <c r="I67" s="728"/>
      <c r="J67" s="728"/>
      <c r="K67" s="728"/>
      <c r="L67" s="728"/>
      <c r="M67" s="728"/>
      <c r="N67" s="698" t="str">
        <f>H67</f>
        <v>Sales: Actual Data</v>
      </c>
      <c r="P67"/>
      <c r="Q67"/>
      <c r="R67" s="1705" t="s">
        <v>445</v>
      </c>
      <c r="S67" s="1706"/>
    </row>
    <row r="68" spans="1:19" ht="13.8" thickBot="1">
      <c r="A68" s="543" t="str">
        <f t="shared" si="7"/>
        <v>Data Rate</v>
      </c>
      <c r="B68" s="542" t="str">
        <f t="shared" ref="B68:C84" si="8">B8</f>
        <v>Reach</v>
      </c>
      <c r="C68" s="544" t="str">
        <f t="shared" si="8"/>
        <v>Form Factor</v>
      </c>
      <c r="D68" s="90" t="s">
        <v>65</v>
      </c>
      <c r="E68" s="91" t="s">
        <v>66</v>
      </c>
      <c r="F68" s="91" t="s">
        <v>67</v>
      </c>
      <c r="G68" s="91" t="s">
        <v>68</v>
      </c>
      <c r="H68" s="90" t="str">
        <f t="shared" ref="H68:M68" si="9">H8</f>
        <v>1Q 18</v>
      </c>
      <c r="I68" s="91" t="str">
        <f t="shared" si="9"/>
        <v>2Q 18</v>
      </c>
      <c r="J68" s="90" t="str">
        <f t="shared" si="9"/>
        <v>3Q 18</v>
      </c>
      <c r="K68" s="91" t="str">
        <f t="shared" si="9"/>
        <v>4Q 18</v>
      </c>
      <c r="L68" s="90" t="str">
        <f t="shared" si="9"/>
        <v>1Q 19</v>
      </c>
      <c r="M68" s="91" t="str">
        <f t="shared" si="9"/>
        <v>2Q 19</v>
      </c>
      <c r="N68" s="90" t="s">
        <v>75</v>
      </c>
      <c r="O68" s="91" t="s">
        <v>76</v>
      </c>
      <c r="P68" s="665" t="s">
        <v>77</v>
      </c>
      <c r="Q68" s="665" t="s">
        <v>78</v>
      </c>
      <c r="R68" s="668" t="s">
        <v>442</v>
      </c>
      <c r="S68" s="668" t="s">
        <v>443</v>
      </c>
    </row>
    <row r="69" spans="1:19">
      <c r="A69" s="758" t="str">
        <f t="shared" si="7"/>
        <v>1 Gbps</v>
      </c>
      <c r="B69" s="234" t="str">
        <f t="shared" si="8"/>
        <v>≤ 0.5 km</v>
      </c>
      <c r="C69" s="235" t="str">
        <f t="shared" si="8"/>
        <v>all</v>
      </c>
      <c r="D69" s="917">
        <f t="shared" ref="D69:H80" si="10">D9*D39</f>
        <v>0</v>
      </c>
      <c r="E69" s="239">
        <f t="shared" si="10"/>
        <v>0</v>
      </c>
      <c r="F69" s="245">
        <f t="shared" si="10"/>
        <v>0</v>
      </c>
      <c r="G69" s="245">
        <f t="shared" si="10"/>
        <v>0</v>
      </c>
      <c r="H69" s="238">
        <f t="shared" si="10"/>
        <v>0</v>
      </c>
      <c r="I69" s="239"/>
      <c r="J69" s="245"/>
      <c r="K69" s="245"/>
      <c r="L69" s="238"/>
      <c r="M69" s="239"/>
      <c r="N69" s="245"/>
      <c r="O69" s="245"/>
      <c r="P69" s="1408"/>
      <c r="Q69" s="1409"/>
      <c r="R69" s="780"/>
      <c r="S69" s="780"/>
    </row>
    <row r="70" spans="1:19">
      <c r="A70" s="742" t="str">
        <f t="shared" si="7"/>
        <v>1 Gbps</v>
      </c>
      <c r="B70" s="240" t="str">
        <f t="shared" si="8"/>
        <v>0.5-7 km</v>
      </c>
      <c r="C70" s="241" t="str">
        <f t="shared" si="8"/>
        <v>all</v>
      </c>
      <c r="D70" s="918">
        <f t="shared" si="10"/>
        <v>400000</v>
      </c>
      <c r="E70" s="239">
        <f t="shared" si="10"/>
        <v>320000</v>
      </c>
      <c r="F70" s="245">
        <f t="shared" si="10"/>
        <v>0</v>
      </c>
      <c r="G70" s="246">
        <f t="shared" si="10"/>
        <v>0</v>
      </c>
      <c r="H70" s="245">
        <f t="shared" si="10"/>
        <v>0</v>
      </c>
      <c r="I70" s="239"/>
      <c r="J70" s="245"/>
      <c r="K70" s="246"/>
      <c r="L70" s="245"/>
      <c r="M70" s="239"/>
      <c r="N70" s="245"/>
      <c r="O70" s="246"/>
      <c r="P70" s="780"/>
      <c r="Q70" s="1409"/>
      <c r="R70" s="780"/>
      <c r="S70" s="1410"/>
    </row>
    <row r="71" spans="1:19" ht="13.8" thickBot="1">
      <c r="A71" s="743" t="str">
        <f t="shared" si="7"/>
        <v>1 Gbps</v>
      </c>
      <c r="B71" s="240" t="str">
        <f t="shared" si="8"/>
        <v>7-20 km</v>
      </c>
      <c r="C71" s="241" t="str">
        <f t="shared" si="8"/>
        <v>all</v>
      </c>
      <c r="D71" s="918">
        <f t="shared" si="10"/>
        <v>58500</v>
      </c>
      <c r="E71" s="205">
        <f t="shared" si="10"/>
        <v>42300</v>
      </c>
      <c r="F71" s="245">
        <f t="shared" si="10"/>
        <v>0</v>
      </c>
      <c r="G71" s="246">
        <f t="shared" si="10"/>
        <v>0</v>
      </c>
      <c r="H71" s="245">
        <f t="shared" si="10"/>
        <v>0</v>
      </c>
      <c r="I71" s="205"/>
      <c r="J71" s="245"/>
      <c r="K71" s="246"/>
      <c r="L71" s="245"/>
      <c r="M71" s="205"/>
      <c r="N71" s="245"/>
      <c r="O71" s="246"/>
      <c r="P71" s="780"/>
      <c r="Q71" s="1411"/>
      <c r="R71" s="780"/>
      <c r="S71" s="1410"/>
    </row>
    <row r="72" spans="1:19">
      <c r="A72" s="744" t="str">
        <f t="shared" si="7"/>
        <v>3 Gbps</v>
      </c>
      <c r="B72" s="248" t="str">
        <f t="shared" si="8"/>
        <v>≤ 0.5 km</v>
      </c>
      <c r="C72" s="249" t="str">
        <f t="shared" si="8"/>
        <v>all</v>
      </c>
      <c r="D72" s="919">
        <f t="shared" si="10"/>
        <v>0</v>
      </c>
      <c r="E72" s="199">
        <f t="shared" si="10"/>
        <v>0</v>
      </c>
      <c r="F72" s="253">
        <f t="shared" si="10"/>
        <v>0</v>
      </c>
      <c r="G72" s="254">
        <f t="shared" si="10"/>
        <v>0</v>
      </c>
      <c r="H72" s="253">
        <f t="shared" si="10"/>
        <v>0</v>
      </c>
      <c r="I72" s="199"/>
      <c r="J72" s="253"/>
      <c r="K72" s="254"/>
      <c r="L72" s="253">
        <f t="shared" ref="L72:M84" si="11">L12*L42</f>
        <v>0</v>
      </c>
      <c r="M72" s="199">
        <f t="shared" si="11"/>
        <v>0</v>
      </c>
      <c r="N72" s="253">
        <f t="shared" ref="N72:Q74" si="12">N42*N12</f>
        <v>0</v>
      </c>
      <c r="O72" s="254">
        <f t="shared" si="12"/>
        <v>0</v>
      </c>
      <c r="P72" s="781">
        <f t="shared" si="12"/>
        <v>0</v>
      </c>
      <c r="Q72" s="1412">
        <f t="shared" si="12"/>
        <v>0</v>
      </c>
      <c r="R72" s="781">
        <f t="shared" ref="R72:S72" si="13">R42*R12</f>
        <v>0</v>
      </c>
      <c r="S72" s="1413">
        <f t="shared" si="13"/>
        <v>0</v>
      </c>
    </row>
    <row r="73" spans="1:19">
      <c r="A73" s="742" t="str">
        <f t="shared" si="7"/>
        <v>3 Gbps</v>
      </c>
      <c r="B73" s="240" t="str">
        <f t="shared" si="8"/>
        <v>0.5-7 km</v>
      </c>
      <c r="C73" s="255" t="str">
        <f t="shared" si="8"/>
        <v>all</v>
      </c>
      <c r="D73" s="918">
        <f t="shared" si="10"/>
        <v>1507500</v>
      </c>
      <c r="E73" s="205">
        <f t="shared" si="10"/>
        <v>1504500</v>
      </c>
      <c r="F73" s="245">
        <f t="shared" si="10"/>
        <v>0</v>
      </c>
      <c r="G73" s="246">
        <f t="shared" si="10"/>
        <v>0</v>
      </c>
      <c r="H73" s="245">
        <f t="shared" si="10"/>
        <v>0</v>
      </c>
      <c r="I73" s="205"/>
      <c r="J73" s="245"/>
      <c r="K73" s="246"/>
      <c r="L73" s="245">
        <f t="shared" si="11"/>
        <v>0</v>
      </c>
      <c r="M73" s="205">
        <f t="shared" si="11"/>
        <v>0</v>
      </c>
      <c r="N73" s="245">
        <f t="shared" si="12"/>
        <v>0</v>
      </c>
      <c r="O73" s="246">
        <f t="shared" si="12"/>
        <v>0</v>
      </c>
      <c r="P73" s="780">
        <f t="shared" si="12"/>
        <v>0</v>
      </c>
      <c r="Q73" s="1411">
        <f t="shared" si="12"/>
        <v>0</v>
      </c>
      <c r="R73" s="780">
        <f t="shared" ref="R73:S73" si="14">R43*R13</f>
        <v>0</v>
      </c>
      <c r="S73" s="1410">
        <f t="shared" si="14"/>
        <v>0</v>
      </c>
    </row>
    <row r="74" spans="1:19" ht="13.8" thickBot="1">
      <c r="A74" s="743" t="str">
        <f t="shared" si="7"/>
        <v>3 Gbps</v>
      </c>
      <c r="B74" s="257" t="str">
        <f t="shared" si="8"/>
        <v>7-20 km</v>
      </c>
      <c r="C74" s="258" t="str">
        <f t="shared" si="8"/>
        <v>all</v>
      </c>
      <c r="D74" s="920">
        <f t="shared" si="10"/>
        <v>1601328</v>
      </c>
      <c r="E74" s="259">
        <f t="shared" si="10"/>
        <v>416806</v>
      </c>
      <c r="F74" s="260">
        <f t="shared" si="10"/>
        <v>382000</v>
      </c>
      <c r="G74" s="261">
        <f t="shared" si="10"/>
        <v>448000</v>
      </c>
      <c r="H74" s="260">
        <f t="shared" si="10"/>
        <v>0</v>
      </c>
      <c r="I74" s="260">
        <f t="shared" ref="I74:K81" si="15">I14*I44</f>
        <v>0</v>
      </c>
      <c r="J74" s="260">
        <f t="shared" si="15"/>
        <v>0</v>
      </c>
      <c r="K74" s="261">
        <f t="shared" si="15"/>
        <v>0</v>
      </c>
      <c r="L74" s="260">
        <f t="shared" si="11"/>
        <v>0</v>
      </c>
      <c r="M74" s="260">
        <f t="shared" si="11"/>
        <v>0</v>
      </c>
      <c r="N74" s="260">
        <f t="shared" si="12"/>
        <v>0</v>
      </c>
      <c r="O74" s="261">
        <f t="shared" si="12"/>
        <v>0</v>
      </c>
      <c r="P74" s="783">
        <f t="shared" si="12"/>
        <v>0</v>
      </c>
      <c r="Q74" s="783">
        <f t="shared" si="12"/>
        <v>0</v>
      </c>
      <c r="R74" s="783">
        <f t="shared" ref="R74:S74" si="16">R44*R14</f>
        <v>0</v>
      </c>
      <c r="S74" s="1414">
        <f t="shared" si="16"/>
        <v>0</v>
      </c>
    </row>
    <row r="75" spans="1:19">
      <c r="A75" s="744" t="str">
        <f t="shared" si="7"/>
        <v>6 Gbps</v>
      </c>
      <c r="B75" s="240" t="str">
        <f t="shared" si="8"/>
        <v>≤ 0.5 km</v>
      </c>
      <c r="C75" s="241" t="str">
        <f t="shared" si="8"/>
        <v>all</v>
      </c>
      <c r="D75" s="921">
        <f t="shared" si="10"/>
        <v>5298106</v>
      </c>
      <c r="E75" s="264">
        <f t="shared" si="10"/>
        <v>6160495</v>
      </c>
      <c r="F75" s="265">
        <f t="shared" si="10"/>
        <v>4734161.0000000093</v>
      </c>
      <c r="G75" s="266">
        <f t="shared" si="10"/>
        <v>3050413.0000000112</v>
      </c>
      <c r="H75" s="265">
        <f t="shared" si="10"/>
        <v>0</v>
      </c>
      <c r="I75" s="264">
        <f t="shared" si="15"/>
        <v>0</v>
      </c>
      <c r="J75" s="265">
        <f t="shared" si="15"/>
        <v>0</v>
      </c>
      <c r="K75" s="266">
        <f t="shared" si="15"/>
        <v>0</v>
      </c>
      <c r="L75" s="265">
        <f t="shared" si="11"/>
        <v>0</v>
      </c>
      <c r="M75" s="264">
        <f t="shared" si="11"/>
        <v>0</v>
      </c>
      <c r="N75" s="265">
        <f t="shared" ref="N75:Q84" si="17">N15*N45</f>
        <v>0</v>
      </c>
      <c r="O75" s="266">
        <f t="shared" si="17"/>
        <v>0</v>
      </c>
      <c r="P75" s="1415">
        <f t="shared" si="17"/>
        <v>0</v>
      </c>
      <c r="Q75" s="1416">
        <f t="shared" si="17"/>
        <v>0</v>
      </c>
      <c r="R75" s="1415">
        <f t="shared" ref="R75:S75" si="18">R15*R45</f>
        <v>0</v>
      </c>
      <c r="S75" s="1417">
        <f t="shared" si="18"/>
        <v>0</v>
      </c>
    </row>
    <row r="76" spans="1:19">
      <c r="A76" s="742" t="str">
        <f t="shared" si="7"/>
        <v>6 Gbps</v>
      </c>
      <c r="B76" s="240" t="str">
        <f t="shared" si="8"/>
        <v>0.5-7 km</v>
      </c>
      <c r="C76" s="241" t="str">
        <f t="shared" si="8"/>
        <v>all</v>
      </c>
      <c r="D76" s="918">
        <f t="shared" si="10"/>
        <v>12330105</v>
      </c>
      <c r="E76" s="205">
        <f t="shared" si="10"/>
        <v>11011350</v>
      </c>
      <c r="F76" s="245">
        <f t="shared" si="10"/>
        <v>6014620</v>
      </c>
      <c r="G76" s="246">
        <f t="shared" si="10"/>
        <v>6079227</v>
      </c>
      <c r="H76" s="245">
        <f t="shared" si="10"/>
        <v>0</v>
      </c>
      <c r="I76" s="205">
        <f t="shared" si="15"/>
        <v>0</v>
      </c>
      <c r="J76" s="780">
        <f t="shared" si="15"/>
        <v>0</v>
      </c>
      <c r="K76" s="246">
        <f t="shared" si="15"/>
        <v>0</v>
      </c>
      <c r="L76" s="245">
        <f t="shared" si="11"/>
        <v>0</v>
      </c>
      <c r="M76" s="205">
        <f t="shared" si="11"/>
        <v>0</v>
      </c>
      <c r="N76" s="780">
        <f t="shared" si="17"/>
        <v>0</v>
      </c>
      <c r="O76" s="246">
        <f t="shared" si="17"/>
        <v>0</v>
      </c>
      <c r="P76" s="780">
        <f t="shared" si="17"/>
        <v>0</v>
      </c>
      <c r="Q76" s="1411">
        <f t="shared" si="17"/>
        <v>0</v>
      </c>
      <c r="R76" s="780">
        <f t="shared" ref="R76:S76" si="19">R16*R46</f>
        <v>0</v>
      </c>
      <c r="S76" s="1410">
        <f t="shared" si="19"/>
        <v>0</v>
      </c>
    </row>
    <row r="77" spans="1:19" ht="13.8" thickBot="1">
      <c r="A77" s="743" t="str">
        <f t="shared" si="7"/>
        <v>6 Gbps</v>
      </c>
      <c r="B77" s="240" t="str">
        <f t="shared" si="8"/>
        <v>7-20 km</v>
      </c>
      <c r="C77" s="241" t="str">
        <f t="shared" si="8"/>
        <v>all</v>
      </c>
      <c r="D77" s="918">
        <f t="shared" si="10"/>
        <v>8671096</v>
      </c>
      <c r="E77" s="205">
        <f t="shared" si="10"/>
        <v>7252470</v>
      </c>
      <c r="F77" s="245">
        <f t="shared" si="10"/>
        <v>4482008.0000000009</v>
      </c>
      <c r="G77" s="246">
        <f t="shared" si="10"/>
        <v>5578088.0000000019</v>
      </c>
      <c r="H77" s="245">
        <f t="shared" si="10"/>
        <v>0</v>
      </c>
      <c r="I77" s="205">
        <f t="shared" si="15"/>
        <v>0</v>
      </c>
      <c r="J77" s="780">
        <f t="shared" si="15"/>
        <v>0</v>
      </c>
      <c r="K77" s="246">
        <f t="shared" si="15"/>
        <v>0</v>
      </c>
      <c r="L77" s="245">
        <f t="shared" si="11"/>
        <v>0</v>
      </c>
      <c r="M77" s="205">
        <f t="shared" si="11"/>
        <v>0</v>
      </c>
      <c r="N77" s="780">
        <f t="shared" si="17"/>
        <v>0</v>
      </c>
      <c r="O77" s="246">
        <f t="shared" si="17"/>
        <v>0</v>
      </c>
      <c r="P77" s="780">
        <f t="shared" si="17"/>
        <v>0</v>
      </c>
      <c r="Q77" s="1411">
        <f t="shared" si="17"/>
        <v>0</v>
      </c>
      <c r="R77" s="780">
        <f t="shared" ref="R77:S77" si="20">R17*R47</f>
        <v>0</v>
      </c>
      <c r="S77" s="1410">
        <f t="shared" si="20"/>
        <v>0</v>
      </c>
    </row>
    <row r="78" spans="1:19">
      <c r="A78" s="744" t="str">
        <f t="shared" si="7"/>
        <v>10 Gbps</v>
      </c>
      <c r="B78" s="248" t="str">
        <f t="shared" si="8"/>
        <v>≤ 0.5 km</v>
      </c>
      <c r="C78" s="249" t="str">
        <f t="shared" si="8"/>
        <v>SFP+</v>
      </c>
      <c r="D78" s="919">
        <f t="shared" si="10"/>
        <v>0</v>
      </c>
      <c r="E78" s="199">
        <f t="shared" si="10"/>
        <v>0</v>
      </c>
      <c r="F78" s="253">
        <f t="shared" si="10"/>
        <v>0</v>
      </c>
      <c r="G78" s="254">
        <f t="shared" si="10"/>
        <v>0</v>
      </c>
      <c r="H78" s="253">
        <f t="shared" si="10"/>
        <v>0</v>
      </c>
      <c r="I78" s="199">
        <f t="shared" si="15"/>
        <v>0</v>
      </c>
      <c r="J78" s="781">
        <f t="shared" si="15"/>
        <v>0</v>
      </c>
      <c r="K78" s="254">
        <f t="shared" si="15"/>
        <v>0</v>
      </c>
      <c r="L78" s="253">
        <f t="shared" si="11"/>
        <v>0</v>
      </c>
      <c r="M78" s="199">
        <f t="shared" si="11"/>
        <v>0</v>
      </c>
      <c r="N78" s="781">
        <f t="shared" si="17"/>
        <v>0</v>
      </c>
      <c r="O78" s="254">
        <f t="shared" si="17"/>
        <v>0</v>
      </c>
      <c r="P78" s="781">
        <f t="shared" si="17"/>
        <v>0</v>
      </c>
      <c r="Q78" s="1412">
        <f t="shared" si="17"/>
        <v>0</v>
      </c>
      <c r="R78" s="781">
        <f t="shared" ref="R78:S78" si="21">R18*R48</f>
        <v>0</v>
      </c>
      <c r="S78" s="1413">
        <f t="shared" si="21"/>
        <v>0</v>
      </c>
    </row>
    <row r="79" spans="1:19">
      <c r="A79" s="742" t="str">
        <f t="shared" si="7"/>
        <v>10 Gbps</v>
      </c>
      <c r="B79" s="240" t="str">
        <f t="shared" si="8"/>
        <v>0.5-7 km</v>
      </c>
      <c r="C79" s="255" t="str">
        <f t="shared" si="8"/>
        <v>SFP+</v>
      </c>
      <c r="D79" s="219">
        <f t="shared" si="10"/>
        <v>10160964</v>
      </c>
      <c r="E79" s="205">
        <f t="shared" si="10"/>
        <v>13809865</v>
      </c>
      <c r="F79" s="245">
        <f t="shared" si="10"/>
        <v>8973785.9999999963</v>
      </c>
      <c r="G79" s="270">
        <f t="shared" si="10"/>
        <v>9412873.0000000019</v>
      </c>
      <c r="H79" s="269">
        <f t="shared" si="10"/>
        <v>0</v>
      </c>
      <c r="I79" s="205">
        <f t="shared" si="15"/>
        <v>0</v>
      </c>
      <c r="J79" s="782">
        <f t="shared" si="15"/>
        <v>0</v>
      </c>
      <c r="K79" s="270">
        <f t="shared" si="15"/>
        <v>0</v>
      </c>
      <c r="L79" s="269">
        <f t="shared" si="11"/>
        <v>0</v>
      </c>
      <c r="M79" s="205">
        <f t="shared" si="11"/>
        <v>0</v>
      </c>
      <c r="N79" s="782">
        <f t="shared" si="17"/>
        <v>0</v>
      </c>
      <c r="O79" s="270">
        <f t="shared" si="17"/>
        <v>0</v>
      </c>
      <c r="P79" s="782">
        <f t="shared" si="17"/>
        <v>0</v>
      </c>
      <c r="Q79" s="1411">
        <f t="shared" si="17"/>
        <v>0</v>
      </c>
      <c r="R79" s="782">
        <f t="shared" ref="R79:S79" si="22">R19*R49</f>
        <v>0</v>
      </c>
      <c r="S79" s="1418">
        <f t="shared" si="22"/>
        <v>0</v>
      </c>
    </row>
    <row r="80" spans="1:19" ht="13.8" thickBot="1">
      <c r="A80" s="743" t="str">
        <f t="shared" si="7"/>
        <v>10 Gbps</v>
      </c>
      <c r="B80" s="257" t="str">
        <f t="shared" si="8"/>
        <v>7-20 km</v>
      </c>
      <c r="C80" s="258" t="str">
        <f t="shared" si="8"/>
        <v>SFP+</v>
      </c>
      <c r="D80" s="920">
        <f t="shared" si="10"/>
        <v>8057520</v>
      </c>
      <c r="E80" s="259">
        <f t="shared" si="10"/>
        <v>8358588</v>
      </c>
      <c r="F80" s="260">
        <f t="shared" si="10"/>
        <v>4821462.7775106188</v>
      </c>
      <c r="G80" s="261">
        <f t="shared" si="10"/>
        <v>4954055.3962445259</v>
      </c>
      <c r="H80" s="260">
        <f t="shared" si="10"/>
        <v>0</v>
      </c>
      <c r="I80" s="259">
        <f t="shared" si="15"/>
        <v>0</v>
      </c>
      <c r="J80" s="783">
        <f t="shared" si="15"/>
        <v>0</v>
      </c>
      <c r="K80" s="261">
        <f t="shared" si="15"/>
        <v>0</v>
      </c>
      <c r="L80" s="260">
        <f t="shared" si="11"/>
        <v>0</v>
      </c>
      <c r="M80" s="259">
        <f t="shared" si="11"/>
        <v>0</v>
      </c>
      <c r="N80" s="783">
        <f t="shared" si="17"/>
        <v>0</v>
      </c>
      <c r="O80" s="261">
        <f t="shared" si="17"/>
        <v>0</v>
      </c>
      <c r="P80" s="783">
        <f t="shared" si="17"/>
        <v>0</v>
      </c>
      <c r="Q80" s="1419">
        <f t="shared" si="17"/>
        <v>0</v>
      </c>
      <c r="R80" s="783">
        <f t="shared" ref="R80:S80" si="23">R20*R50</f>
        <v>0</v>
      </c>
      <c r="S80" s="1414">
        <f t="shared" si="23"/>
        <v>0</v>
      </c>
    </row>
    <row r="81" spans="1:19">
      <c r="A81" s="744" t="str">
        <f t="shared" si="7"/>
        <v>25 Gbps (MMF)</v>
      </c>
      <c r="B81" s="248" t="str">
        <f t="shared" si="8"/>
        <v>≤ 0.5 km</v>
      </c>
      <c r="C81" s="249" t="str">
        <f t="shared" si="8"/>
        <v>SFP28</v>
      </c>
      <c r="D81" s="216"/>
      <c r="E81" s="752"/>
      <c r="F81" s="304"/>
      <c r="G81" s="753"/>
      <c r="H81" s="304">
        <f>H21*H51</f>
        <v>0</v>
      </c>
      <c r="I81" s="752">
        <f t="shared" si="15"/>
        <v>0</v>
      </c>
      <c r="J81" s="784">
        <f t="shared" si="15"/>
        <v>0</v>
      </c>
      <c r="K81" s="753">
        <f t="shared" si="15"/>
        <v>0</v>
      </c>
      <c r="L81" s="304">
        <f t="shared" si="11"/>
        <v>0</v>
      </c>
      <c r="M81" s="752">
        <f t="shared" si="11"/>
        <v>0</v>
      </c>
      <c r="N81" s="784">
        <f t="shared" si="17"/>
        <v>0</v>
      </c>
      <c r="O81" s="753">
        <f t="shared" si="17"/>
        <v>0</v>
      </c>
      <c r="P81" s="784">
        <f t="shared" si="17"/>
        <v>0</v>
      </c>
      <c r="Q81" s="1420">
        <f t="shared" si="17"/>
        <v>0</v>
      </c>
      <c r="R81" s="784">
        <f t="shared" ref="R81:S81" si="24">R21*R51</f>
        <v>0</v>
      </c>
      <c r="S81" s="786">
        <f t="shared" si="24"/>
        <v>0</v>
      </c>
    </row>
    <row r="82" spans="1:19">
      <c r="A82" s="745" t="str">
        <f t="shared" si="7"/>
        <v>25 Gbps (SMF)</v>
      </c>
      <c r="B82" s="240" t="str">
        <f t="shared" si="8"/>
        <v>≤ 0.5 km</v>
      </c>
      <c r="C82" s="255" t="str">
        <f t="shared" si="8"/>
        <v>SFP28</v>
      </c>
      <c r="D82" s="219"/>
      <c r="E82" s="271"/>
      <c r="F82" s="269"/>
      <c r="G82" s="270"/>
      <c r="H82" s="269"/>
      <c r="I82" s="271"/>
      <c r="J82" s="784">
        <f t="shared" ref="J82:K84" si="25">J22*J52</f>
        <v>0</v>
      </c>
      <c r="K82" s="270">
        <f t="shared" si="25"/>
        <v>0</v>
      </c>
      <c r="L82" s="269">
        <f t="shared" si="11"/>
        <v>0</v>
      </c>
      <c r="M82" s="271">
        <f t="shared" si="11"/>
        <v>0</v>
      </c>
      <c r="N82" s="784">
        <f t="shared" si="17"/>
        <v>0</v>
      </c>
      <c r="O82" s="270">
        <f t="shared" si="17"/>
        <v>0</v>
      </c>
      <c r="P82" s="782">
        <f t="shared" si="17"/>
        <v>0</v>
      </c>
      <c r="Q82" s="1421">
        <f t="shared" si="17"/>
        <v>0</v>
      </c>
      <c r="R82" s="784">
        <f t="shared" ref="R82:S82" si="26">R22*R52</f>
        <v>0</v>
      </c>
      <c r="S82" s="1418">
        <f t="shared" si="26"/>
        <v>0</v>
      </c>
    </row>
    <row r="83" spans="1:19">
      <c r="A83" s="742" t="str">
        <f t="shared" si="7"/>
        <v>25 Gbps</v>
      </c>
      <c r="B83" s="240" t="str">
        <f t="shared" si="8"/>
        <v>0.5-7 km</v>
      </c>
      <c r="C83" s="255" t="str">
        <f t="shared" si="8"/>
        <v>SFP28</v>
      </c>
      <c r="D83" s="219"/>
      <c r="E83" s="271"/>
      <c r="F83" s="269"/>
      <c r="G83" s="270"/>
      <c r="H83" s="269">
        <f>H23*H53</f>
        <v>0</v>
      </c>
      <c r="I83" s="271">
        <f>I23*I53</f>
        <v>0</v>
      </c>
      <c r="J83" s="782">
        <f t="shared" si="25"/>
        <v>0</v>
      </c>
      <c r="K83" s="270">
        <f t="shared" si="25"/>
        <v>0</v>
      </c>
      <c r="L83" s="269">
        <f t="shared" si="11"/>
        <v>0</v>
      </c>
      <c r="M83" s="271">
        <f t="shared" si="11"/>
        <v>0</v>
      </c>
      <c r="N83" s="782">
        <f t="shared" si="17"/>
        <v>0</v>
      </c>
      <c r="O83" s="270">
        <f t="shared" si="17"/>
        <v>0</v>
      </c>
      <c r="P83" s="782">
        <f t="shared" si="17"/>
        <v>0</v>
      </c>
      <c r="Q83" s="1421">
        <f t="shared" si="17"/>
        <v>0</v>
      </c>
      <c r="R83" s="782">
        <f t="shared" ref="R83:S83" si="27">R23*R53</f>
        <v>0</v>
      </c>
      <c r="S83" s="1418">
        <f t="shared" si="27"/>
        <v>0</v>
      </c>
    </row>
    <row r="84" spans="1:19">
      <c r="A84" s="742" t="str">
        <f t="shared" si="7"/>
        <v>25 Gbps</v>
      </c>
      <c r="B84" s="240" t="str">
        <f t="shared" si="8"/>
        <v>7-20 km</v>
      </c>
      <c r="C84" s="255" t="str">
        <f t="shared" si="8"/>
        <v>Duplex</v>
      </c>
      <c r="D84" s="918"/>
      <c r="E84" s="205"/>
      <c r="F84" s="245"/>
      <c r="G84" s="246"/>
      <c r="H84" s="245">
        <f>H24*H54</f>
        <v>0</v>
      </c>
      <c r="I84" s="205">
        <f>I24*I54</f>
        <v>0</v>
      </c>
      <c r="J84" s="780">
        <f t="shared" si="25"/>
        <v>0</v>
      </c>
      <c r="K84" s="246">
        <f t="shared" si="25"/>
        <v>0</v>
      </c>
      <c r="L84" s="245">
        <f t="shared" si="11"/>
        <v>0</v>
      </c>
      <c r="M84" s="205">
        <f t="shared" si="11"/>
        <v>0</v>
      </c>
      <c r="N84" s="780">
        <f t="shared" si="17"/>
        <v>0</v>
      </c>
      <c r="O84" s="246">
        <f t="shared" si="17"/>
        <v>0</v>
      </c>
      <c r="P84" s="780">
        <f t="shared" si="17"/>
        <v>0</v>
      </c>
      <c r="Q84" s="780">
        <f t="shared" si="17"/>
        <v>0</v>
      </c>
      <c r="R84" s="780">
        <f t="shared" ref="R84:S85" si="28">R24*R54</f>
        <v>0</v>
      </c>
      <c r="S84" s="1410">
        <f t="shared" si="28"/>
        <v>0</v>
      </c>
    </row>
    <row r="85" spans="1:19" ht="13.8" thickBot="1">
      <c r="A85" s="1463" t="s">
        <v>320</v>
      </c>
      <c r="B85" s="234" t="s">
        <v>151</v>
      </c>
      <c r="C85" s="1464" t="s">
        <v>456</v>
      </c>
      <c r="D85" s="918"/>
      <c r="E85" s="206"/>
      <c r="F85" s="918"/>
      <c r="G85" s="918"/>
      <c r="H85" s="918"/>
      <c r="I85" s="206"/>
      <c r="J85" s="1482"/>
      <c r="K85" s="918"/>
      <c r="L85" s="918"/>
      <c r="M85" s="206"/>
      <c r="N85" s="1482"/>
      <c r="O85" s="918"/>
      <c r="P85" s="780">
        <f t="shared" ref="P85:Q93" si="29">P25*P55</f>
        <v>0</v>
      </c>
      <c r="Q85" s="780">
        <f t="shared" si="29"/>
        <v>0</v>
      </c>
      <c r="R85" s="780">
        <f t="shared" si="28"/>
        <v>0</v>
      </c>
      <c r="S85" s="1410">
        <f t="shared" si="28"/>
        <v>0</v>
      </c>
    </row>
    <row r="86" spans="1:19">
      <c r="A86" s="744" t="str">
        <f t="shared" ref="A86:C88" si="30">A26</f>
        <v>50 Gbps</v>
      </c>
      <c r="B86" s="248" t="str">
        <f t="shared" si="30"/>
        <v>≤ 10 km</v>
      </c>
      <c r="C86" s="249" t="str">
        <f t="shared" si="30"/>
        <v>QSFP28</v>
      </c>
      <c r="D86" s="1485"/>
      <c r="E86" s="1486"/>
      <c r="F86" s="1487"/>
      <c r="G86" s="1488"/>
      <c r="H86" s="1487"/>
      <c r="I86" s="1486"/>
      <c r="J86" s="1489"/>
      <c r="K86" s="1488"/>
      <c r="L86" s="1487">
        <f t="shared" ref="L86:O93" si="31">L26*L56</f>
        <v>0</v>
      </c>
      <c r="M86" s="1486">
        <f t="shared" si="31"/>
        <v>0</v>
      </c>
      <c r="N86" s="1489">
        <f t="shared" si="31"/>
        <v>0</v>
      </c>
      <c r="O86" s="1488">
        <f t="shared" si="31"/>
        <v>0</v>
      </c>
      <c r="P86" s="1489">
        <f t="shared" si="29"/>
        <v>0</v>
      </c>
      <c r="Q86" s="1490">
        <f t="shared" si="29"/>
        <v>0</v>
      </c>
      <c r="R86" s="1489">
        <f t="shared" ref="R86:S86" si="32">R26*R56</f>
        <v>0</v>
      </c>
      <c r="S86" s="1491">
        <f t="shared" si="32"/>
        <v>0</v>
      </c>
    </row>
    <row r="87" spans="1:19">
      <c r="A87" s="742" t="str">
        <f t="shared" si="30"/>
        <v>50 Gbps</v>
      </c>
      <c r="B87" s="240" t="str">
        <f t="shared" si="30"/>
        <v>10-20 km</v>
      </c>
      <c r="C87" s="255" t="str">
        <f t="shared" si="30"/>
        <v>QSFP28</v>
      </c>
      <c r="D87" s="219"/>
      <c r="E87" s="271"/>
      <c r="F87" s="269"/>
      <c r="G87" s="270"/>
      <c r="H87" s="269"/>
      <c r="I87" s="271"/>
      <c r="J87" s="782"/>
      <c r="K87" s="270"/>
      <c r="L87" s="269">
        <f t="shared" si="31"/>
        <v>0</v>
      </c>
      <c r="M87" s="271">
        <f t="shared" si="31"/>
        <v>0</v>
      </c>
      <c r="N87" s="782">
        <f t="shared" si="31"/>
        <v>0</v>
      </c>
      <c r="O87" s="270">
        <f t="shared" si="31"/>
        <v>0</v>
      </c>
      <c r="P87" s="782">
        <f t="shared" si="29"/>
        <v>0</v>
      </c>
      <c r="Q87" s="1421">
        <f t="shared" si="29"/>
        <v>0</v>
      </c>
      <c r="R87" s="782">
        <f t="shared" ref="R87:S87" si="33">R27*R57</f>
        <v>0</v>
      </c>
      <c r="S87" s="1418">
        <f t="shared" si="33"/>
        <v>0</v>
      </c>
    </row>
    <row r="88" spans="1:19" ht="13.8" thickBot="1">
      <c r="A88" s="1471" t="str">
        <f t="shared" si="30"/>
        <v>100 Gbps</v>
      </c>
      <c r="B88" s="1481" t="str">
        <f t="shared" si="30"/>
        <v>≤ 10 km</v>
      </c>
      <c r="C88" s="1473" t="str">
        <f t="shared" si="30"/>
        <v>QSFP28</v>
      </c>
      <c r="D88" s="920"/>
      <c r="E88" s="259"/>
      <c r="F88" s="260"/>
      <c r="G88" s="261"/>
      <c r="H88" s="260"/>
      <c r="I88" s="259"/>
      <c r="J88" s="783"/>
      <c r="K88" s="261"/>
      <c r="L88" s="260">
        <f t="shared" si="31"/>
        <v>0</v>
      </c>
      <c r="M88" s="259">
        <f t="shared" si="31"/>
        <v>0</v>
      </c>
      <c r="N88" s="783">
        <f t="shared" si="31"/>
        <v>0</v>
      </c>
      <c r="O88" s="261">
        <f t="shared" si="31"/>
        <v>0</v>
      </c>
      <c r="P88" s="783">
        <f t="shared" si="29"/>
        <v>0</v>
      </c>
      <c r="Q88" s="1419">
        <f t="shared" si="29"/>
        <v>0</v>
      </c>
      <c r="R88" s="783">
        <f t="shared" ref="R88:S88" si="34">R28*R58</f>
        <v>0</v>
      </c>
      <c r="S88" s="1414">
        <f t="shared" si="34"/>
        <v>0</v>
      </c>
    </row>
    <row r="89" spans="1:19" ht="13.8" thickBot="1">
      <c r="A89" s="1691" t="s">
        <v>415</v>
      </c>
      <c r="B89" s="1481" t="str">
        <f>B29</f>
        <v>all</v>
      </c>
      <c r="C89" s="1473" t="str">
        <f>C29</f>
        <v>all</v>
      </c>
      <c r="D89" s="1483"/>
      <c r="E89" s="770"/>
      <c r="F89" s="769"/>
      <c r="G89" s="771"/>
      <c r="H89" s="769">
        <f>H29*H59</f>
        <v>0</v>
      </c>
      <c r="I89" s="769">
        <f>I29*I59</f>
        <v>0</v>
      </c>
      <c r="J89" s="769">
        <f>J29*J59</f>
        <v>0</v>
      </c>
      <c r="K89" s="771">
        <f>K29*K59</f>
        <v>0</v>
      </c>
      <c r="L89" s="769">
        <f t="shared" si="31"/>
        <v>0</v>
      </c>
      <c r="M89" s="769">
        <f t="shared" si="31"/>
        <v>0</v>
      </c>
      <c r="N89" s="769">
        <f t="shared" si="31"/>
        <v>0</v>
      </c>
      <c r="O89" s="771">
        <f t="shared" si="31"/>
        <v>0</v>
      </c>
      <c r="P89" s="1484">
        <f t="shared" si="29"/>
        <v>0</v>
      </c>
      <c r="Q89" s="1484">
        <f t="shared" si="29"/>
        <v>0</v>
      </c>
      <c r="R89" s="1484">
        <f t="shared" ref="R89:S89" si="35">R29*R59</f>
        <v>0</v>
      </c>
      <c r="S89" s="1422">
        <f t="shared" si="35"/>
        <v>0</v>
      </c>
    </row>
    <row r="90" spans="1:19" ht="13.8" thickBot="1">
      <c r="A90" s="1334" t="s">
        <v>416</v>
      </c>
      <c r="B90" s="613"/>
      <c r="C90" s="811"/>
      <c r="D90" s="922"/>
      <c r="E90" s="770"/>
      <c r="F90" s="769"/>
      <c r="G90" s="771"/>
      <c r="H90" s="305"/>
      <c r="I90" s="305"/>
      <c r="J90" s="305"/>
      <c r="K90" s="771"/>
      <c r="L90" s="305">
        <f t="shared" si="31"/>
        <v>0</v>
      </c>
      <c r="M90" s="305">
        <f t="shared" si="31"/>
        <v>0</v>
      </c>
      <c r="N90" s="305">
        <f t="shared" si="31"/>
        <v>0</v>
      </c>
      <c r="O90" s="771">
        <f t="shared" si="31"/>
        <v>0</v>
      </c>
      <c r="P90" s="785">
        <f t="shared" si="29"/>
        <v>0</v>
      </c>
      <c r="Q90" s="785">
        <f t="shared" si="29"/>
        <v>0</v>
      </c>
      <c r="R90" s="785">
        <f t="shared" ref="R90:S90" si="36">R30*R60</f>
        <v>0</v>
      </c>
      <c r="S90" s="1422">
        <f t="shared" si="36"/>
        <v>0</v>
      </c>
    </row>
    <row r="91" spans="1:19" ht="13.8" thickBot="1">
      <c r="A91" s="1334" t="s">
        <v>417</v>
      </c>
      <c r="B91" s="613"/>
      <c r="C91" s="811"/>
      <c r="D91" s="922"/>
      <c r="E91" s="770"/>
      <c r="F91" s="769"/>
      <c r="G91" s="771"/>
      <c r="H91" s="305"/>
      <c r="I91" s="305"/>
      <c r="J91" s="305"/>
      <c r="K91" s="771"/>
      <c r="L91" s="305">
        <f t="shared" si="31"/>
        <v>0</v>
      </c>
      <c r="M91" s="305">
        <f t="shared" si="31"/>
        <v>0</v>
      </c>
      <c r="N91" s="305">
        <f t="shared" si="31"/>
        <v>0</v>
      </c>
      <c r="O91" s="771">
        <f t="shared" si="31"/>
        <v>0</v>
      </c>
      <c r="P91" s="785">
        <f t="shared" si="29"/>
        <v>0</v>
      </c>
      <c r="Q91" s="785">
        <f t="shared" si="29"/>
        <v>0</v>
      </c>
      <c r="R91" s="785">
        <f t="shared" ref="R91:S91" si="37">R31*R61</f>
        <v>0</v>
      </c>
      <c r="S91" s="1422">
        <f t="shared" si="37"/>
        <v>0</v>
      </c>
    </row>
    <row r="92" spans="1:19" ht="13.8" thickBot="1">
      <c r="A92" s="1334" t="s">
        <v>418</v>
      </c>
      <c r="B92" s="613" t="str">
        <f t="shared" ref="B92:C92" si="38">B32</f>
        <v>all</v>
      </c>
      <c r="C92" s="811" t="str">
        <f t="shared" si="38"/>
        <v>all</v>
      </c>
      <c r="D92" s="923"/>
      <c r="E92" s="767"/>
      <c r="F92" s="305"/>
      <c r="G92" s="768"/>
      <c r="H92" s="305">
        <f t="shared" ref="H92:K93" si="39">H32*H62</f>
        <v>0</v>
      </c>
      <c r="I92" s="767">
        <f t="shared" si="39"/>
        <v>0</v>
      </c>
      <c r="J92" s="785">
        <f t="shared" si="39"/>
        <v>0</v>
      </c>
      <c r="K92" s="768">
        <f t="shared" si="39"/>
        <v>0</v>
      </c>
      <c r="L92" s="305">
        <f t="shared" si="31"/>
        <v>0</v>
      </c>
      <c r="M92" s="767">
        <f t="shared" si="31"/>
        <v>0</v>
      </c>
      <c r="N92" s="785">
        <f t="shared" si="31"/>
        <v>0</v>
      </c>
      <c r="O92" s="768">
        <f t="shared" si="31"/>
        <v>0</v>
      </c>
      <c r="P92" s="785">
        <f t="shared" si="29"/>
        <v>0</v>
      </c>
      <c r="Q92" s="1423">
        <f t="shared" si="29"/>
        <v>0</v>
      </c>
      <c r="R92" s="785">
        <f t="shared" ref="R92:S92" si="40">R32*R62</f>
        <v>0</v>
      </c>
      <c r="S92" s="1424">
        <f t="shared" si="40"/>
        <v>0</v>
      </c>
    </row>
    <row r="93" spans="1:19" ht="13.8" thickBot="1">
      <c r="A93" s="1708" t="str">
        <f>A33</f>
        <v>Miscellaneous</v>
      </c>
      <c r="B93" s="1709"/>
      <c r="C93" s="1709"/>
      <c r="D93" s="304">
        <f>D33*D63</f>
        <v>1759500</v>
      </c>
      <c r="E93" s="752">
        <f>E33*E63</f>
        <v>1761200</v>
      </c>
      <c r="F93" s="304">
        <f>F33*F63</f>
        <v>932000</v>
      </c>
      <c r="G93" s="753">
        <f>G33*G63</f>
        <v>1498000</v>
      </c>
      <c r="H93" s="305">
        <f t="shared" si="39"/>
        <v>0</v>
      </c>
      <c r="I93" s="767">
        <f t="shared" si="39"/>
        <v>0</v>
      </c>
      <c r="J93" s="785">
        <f t="shared" si="39"/>
        <v>0</v>
      </c>
      <c r="K93" s="768">
        <f t="shared" si="39"/>
        <v>0</v>
      </c>
      <c r="L93" s="305">
        <f t="shared" si="31"/>
        <v>0</v>
      </c>
      <c r="M93" s="767">
        <f t="shared" si="31"/>
        <v>0</v>
      </c>
      <c r="N93" s="785">
        <f t="shared" si="31"/>
        <v>0</v>
      </c>
      <c r="O93" s="768">
        <f t="shared" si="31"/>
        <v>0</v>
      </c>
      <c r="P93" s="785">
        <f t="shared" si="29"/>
        <v>0</v>
      </c>
      <c r="Q93" s="1423">
        <f t="shared" si="29"/>
        <v>0</v>
      </c>
      <c r="R93" s="785">
        <f t="shared" ref="R93:S93" si="41">R33*R63</f>
        <v>0</v>
      </c>
      <c r="S93" s="1424">
        <f t="shared" si="41"/>
        <v>0</v>
      </c>
    </row>
    <row r="94" spans="1:19" ht="13.8" thickBot="1">
      <c r="A94" s="757" t="str">
        <f>A34</f>
        <v>Total</v>
      </c>
      <c r="B94" s="741" t="str">
        <f>B34</f>
        <v>All</v>
      </c>
      <c r="C94" s="273" t="str">
        <f>C34</f>
        <v>All</v>
      </c>
      <c r="D94" s="148">
        <f t="shared" ref="D94:K94" si="42">SUM(D69:D93)</f>
        <v>49844619</v>
      </c>
      <c r="E94" s="147">
        <f t="shared" si="42"/>
        <v>50637574</v>
      </c>
      <c r="F94" s="146">
        <f t="shared" si="42"/>
        <v>30340037.777510628</v>
      </c>
      <c r="G94" s="148">
        <f t="shared" si="42"/>
        <v>31020656.396244541</v>
      </c>
      <c r="H94" s="305">
        <f t="shared" si="42"/>
        <v>0</v>
      </c>
      <c r="I94" s="767">
        <f t="shared" si="42"/>
        <v>0</v>
      </c>
      <c r="J94" s="785">
        <f t="shared" si="42"/>
        <v>0</v>
      </c>
      <c r="K94" s="768">
        <f t="shared" si="42"/>
        <v>0</v>
      </c>
      <c r="L94" s="305">
        <f t="shared" ref="L94:S94" si="43">SUM(L69:L93)</f>
        <v>0</v>
      </c>
      <c r="M94" s="767">
        <f t="shared" si="43"/>
        <v>0</v>
      </c>
      <c r="N94" s="785">
        <f t="shared" si="43"/>
        <v>0</v>
      </c>
      <c r="O94" s="768">
        <f t="shared" si="43"/>
        <v>0</v>
      </c>
      <c r="P94" s="305">
        <f t="shared" si="43"/>
        <v>0</v>
      </c>
      <c r="Q94" s="767">
        <f t="shared" si="43"/>
        <v>0</v>
      </c>
      <c r="R94" s="785">
        <f t="shared" si="43"/>
        <v>0</v>
      </c>
      <c r="S94" s="768">
        <f t="shared" si="43"/>
        <v>0</v>
      </c>
    </row>
    <row r="95" spans="1:19" ht="15">
      <c r="O95" s="1335"/>
      <c r="P95" s="1335"/>
      <c r="Q95" s="1335"/>
      <c r="R95" s="1335"/>
      <c r="S95" s="1335"/>
    </row>
    <row r="96" spans="1:19" ht="15">
      <c r="N96" s="1336"/>
      <c r="O96" s="1337"/>
      <c r="P96" s="1337"/>
      <c r="Q96" s="1337"/>
      <c r="R96" s="1337"/>
      <c r="S96" s="1337"/>
    </row>
    <row r="97" spans="7:19">
      <c r="G97" s="72"/>
      <c r="K97" s="72"/>
      <c r="O97" s="72"/>
    </row>
    <row r="98" spans="7:19">
      <c r="G98" s="80"/>
      <c r="K98" s="80"/>
      <c r="O98" s="80"/>
    </row>
    <row r="99" spans="7:19">
      <c r="P99" s="80"/>
      <c r="Q99" s="80"/>
      <c r="R99" s="80"/>
      <c r="S99" s="80"/>
    </row>
  </sheetData>
  <mergeCells count="6">
    <mergeCell ref="A93:C93"/>
    <mergeCell ref="A33:C33"/>
    <mergeCell ref="A63:C63"/>
    <mergeCell ref="R7:S7"/>
    <mergeCell ref="R37:S37"/>
    <mergeCell ref="R67:S67"/>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AM61"/>
  <sheetViews>
    <sheetView showGridLines="0" zoomScale="70" zoomScaleNormal="70" zoomScalePageLayoutView="80" workbookViewId="0">
      <pane xSplit="2" ySplit="8" topLeftCell="C9" activePane="bottomRight" state="frozen"/>
      <selection pane="topRight" activeCell="C1" sqref="C1"/>
      <selection pane="bottomLeft" activeCell="A9" sqref="A9"/>
      <selection pane="bottomRight"/>
    </sheetView>
  </sheetViews>
  <sheetFormatPr defaultColWidth="8.6640625" defaultRowHeight="13.2"/>
  <cols>
    <col min="1" max="1" width="22.33203125" style="14" customWidth="1"/>
    <col min="2" max="2" width="16.33203125" style="230" customWidth="1"/>
    <col min="3" max="10" width="12.21875" style="14" customWidth="1"/>
    <col min="11" max="11" width="12.33203125" style="14" customWidth="1"/>
    <col min="12" max="13" width="13.77734375" style="14" customWidth="1"/>
    <col min="14" max="14" width="13.6640625" style="14" customWidth="1"/>
    <col min="15" max="18" width="13.44140625" style="14" customWidth="1"/>
    <col min="19" max="21" width="8" style="14" customWidth="1"/>
    <col min="22" max="30" width="12.33203125" style="14" customWidth="1"/>
    <col min="31" max="31" width="14.6640625" style="14" customWidth="1"/>
    <col min="32" max="33" width="12.33203125" style="14" customWidth="1"/>
    <col min="34" max="34" width="8.6640625" style="14"/>
    <col min="35" max="35" width="12.77734375" style="14" bestFit="1" customWidth="1"/>
    <col min="36" max="39" width="8.6640625" style="14"/>
  </cols>
  <sheetData>
    <row r="1" spans="1:39" ht="24.45" customHeight="1">
      <c r="A1" s="83" t="str">
        <f>Introduction!$B$1</f>
        <v xml:space="preserve">Vendor Survey Results through Q4 2021 </v>
      </c>
    </row>
    <row r="2" spans="1:39" ht="17.55" customHeight="1">
      <c r="A2" s="321" t="str">
        <f>Introduction!$B$2</f>
        <v>Sample template as of March 2022</v>
      </c>
    </row>
    <row r="3" spans="1:39" ht="25.05" customHeight="1">
      <c r="A3" s="719" t="s">
        <v>10</v>
      </c>
    </row>
    <row r="5" spans="1:39" ht="15.6">
      <c r="M5" s="983"/>
    </row>
    <row r="6" spans="1:39" ht="16.2" thickBot="1">
      <c r="M6" s="983"/>
      <c r="N6"/>
      <c r="O6" s="983"/>
      <c r="P6" s="5"/>
      <c r="Q6" s="983"/>
      <c r="R6" s="5"/>
    </row>
    <row r="7" spans="1:39" s="802" customFormat="1" ht="16.2" thickBot="1">
      <c r="A7" s="734" t="str">
        <f>A3</f>
        <v>Optical Interconnects</v>
      </c>
      <c r="B7" s="803"/>
      <c r="D7" s="804"/>
      <c r="E7" s="804"/>
      <c r="F7" s="804"/>
      <c r="G7" s="698" t="s">
        <v>125</v>
      </c>
      <c r="H7" s="804"/>
      <c r="I7" s="804"/>
      <c r="J7" s="804"/>
      <c r="K7" s="804"/>
      <c r="L7" s="804"/>
      <c r="M7" s="698" t="s">
        <v>125</v>
      </c>
      <c r="N7" s="14"/>
      <c r="O7"/>
      <c r="P7"/>
      <c r="Q7" s="1705" t="s">
        <v>251</v>
      </c>
      <c r="R7" s="1706"/>
    </row>
    <row r="8" spans="1:39" ht="13.8" thickBot="1">
      <c r="A8" s="545" t="s">
        <v>201</v>
      </c>
      <c r="B8" s="545" t="s">
        <v>127</v>
      </c>
      <c r="C8" s="90" t="s">
        <v>65</v>
      </c>
      <c r="D8" s="91" t="s">
        <v>66</v>
      </c>
      <c r="E8" s="91" t="s">
        <v>67</v>
      </c>
      <c r="F8" s="99" t="s">
        <v>68</v>
      </c>
      <c r="G8" s="1011" t="s">
        <v>69</v>
      </c>
      <c r="H8" s="91" t="s">
        <v>70</v>
      </c>
      <c r="I8" s="91" t="s">
        <v>71</v>
      </c>
      <c r="J8" s="138" t="s">
        <v>72</v>
      </c>
      <c r="K8" s="90" t="s">
        <v>73</v>
      </c>
      <c r="L8" s="91" t="s">
        <v>74</v>
      </c>
      <c r="M8" s="91" t="s">
        <v>75</v>
      </c>
      <c r="N8" s="99" t="s">
        <v>76</v>
      </c>
      <c r="O8" s="1512" t="s">
        <v>77</v>
      </c>
      <c r="P8" s="665" t="s">
        <v>78</v>
      </c>
      <c r="Q8" s="668" t="s">
        <v>442</v>
      </c>
      <c r="R8" s="668" t="s">
        <v>443</v>
      </c>
      <c r="AM8" s="38"/>
    </row>
    <row r="9" spans="1:39" ht="37.950000000000003" customHeight="1">
      <c r="A9" s="805" t="s">
        <v>202</v>
      </c>
      <c r="B9" s="1503" t="s">
        <v>380</v>
      </c>
      <c r="C9" s="293">
        <v>47963</v>
      </c>
      <c r="D9" s="290">
        <v>47387</v>
      </c>
      <c r="E9" s="393">
        <v>39043</v>
      </c>
      <c r="F9" s="394">
        <v>26100</v>
      </c>
      <c r="G9" s="1505"/>
      <c r="H9" s="290"/>
      <c r="I9" s="393"/>
      <c r="J9" s="1510"/>
      <c r="K9" s="293"/>
      <c r="L9" s="290"/>
      <c r="M9" s="393"/>
      <c r="N9" s="394"/>
      <c r="O9" s="1687"/>
      <c r="P9" s="393"/>
      <c r="Q9" s="395"/>
      <c r="R9" s="394"/>
      <c r="AM9" s="38"/>
    </row>
    <row r="10" spans="1:39" ht="15.45" customHeight="1">
      <c r="A10" s="806" t="s">
        <v>469</v>
      </c>
      <c r="B10" s="1504" t="s">
        <v>381</v>
      </c>
      <c r="C10" s="1507">
        <v>11244</v>
      </c>
      <c r="D10" s="1502">
        <v>10866</v>
      </c>
      <c r="E10" s="395">
        <v>13416</v>
      </c>
      <c r="F10" s="394">
        <v>20365</v>
      </c>
      <c r="G10" s="1506"/>
      <c r="H10" s="291"/>
      <c r="I10" s="395"/>
      <c r="J10" s="1510"/>
      <c r="K10" s="1507"/>
      <c r="L10" s="1502"/>
      <c r="M10" s="395"/>
      <c r="N10" s="394"/>
      <c r="O10" s="395"/>
      <c r="P10" s="1688"/>
      <c r="Q10" s="395"/>
      <c r="R10" s="394"/>
      <c r="AM10" s="38"/>
    </row>
    <row r="11" spans="1:39" ht="15.45" customHeight="1">
      <c r="A11" s="1499" t="s">
        <v>467</v>
      </c>
      <c r="B11" s="356" t="s">
        <v>471</v>
      </c>
      <c r="C11" s="1508"/>
      <c r="D11" s="1501"/>
      <c r="E11" s="1501"/>
      <c r="F11" s="1509"/>
      <c r="G11" s="395"/>
      <c r="H11" s="1502"/>
      <c r="I11" s="1501"/>
      <c r="J11" s="1511"/>
      <c r="K11" s="1507"/>
      <c r="L11" s="1502"/>
      <c r="M11" s="1501"/>
      <c r="N11" s="1509"/>
      <c r="O11" s="395"/>
      <c r="P11" s="1501"/>
      <c r="Q11" s="1689"/>
      <c r="R11" s="1690"/>
      <c r="AM11" s="38"/>
    </row>
    <row r="12" spans="1:39" ht="15.45" customHeight="1">
      <c r="A12" s="1499" t="s">
        <v>467</v>
      </c>
      <c r="B12" s="356" t="s">
        <v>472</v>
      </c>
      <c r="C12" s="1508"/>
      <c r="D12" s="1501"/>
      <c r="E12" s="1501"/>
      <c r="F12" s="1509"/>
      <c r="G12" s="395"/>
      <c r="H12" s="1502"/>
      <c r="I12" s="1501"/>
      <c r="J12" s="1511"/>
      <c r="K12" s="1507"/>
      <c r="L12" s="1502"/>
      <c r="M12" s="1501"/>
      <c r="N12" s="1509"/>
      <c r="O12" s="395"/>
      <c r="P12" s="1501"/>
      <c r="Q12" s="1689"/>
      <c r="R12" s="1690"/>
      <c r="AM12" s="38"/>
    </row>
    <row r="13" spans="1:39" ht="15.45" customHeight="1">
      <c r="A13" s="1499" t="s">
        <v>467</v>
      </c>
      <c r="B13" s="356" t="s">
        <v>432</v>
      </c>
      <c r="C13" s="1508"/>
      <c r="D13" s="1501"/>
      <c r="E13" s="1501"/>
      <c r="F13" s="1509"/>
      <c r="G13" s="395"/>
      <c r="H13" s="1502"/>
      <c r="I13" s="1501"/>
      <c r="J13" s="1511"/>
      <c r="K13" s="1507"/>
      <c r="L13" s="1502"/>
      <c r="M13" s="1501"/>
      <c r="N13" s="1509"/>
      <c r="O13" s="395"/>
      <c r="P13" s="1501"/>
      <c r="Q13" s="1689"/>
      <c r="R13" s="1690"/>
      <c r="AM13" s="38"/>
    </row>
    <row r="14" spans="1:39" ht="15.45" customHeight="1">
      <c r="A14" s="1499" t="s">
        <v>467</v>
      </c>
      <c r="B14" s="356" t="s">
        <v>461</v>
      </c>
      <c r="C14" s="1508"/>
      <c r="D14" s="1501"/>
      <c r="E14" s="1501"/>
      <c r="F14" s="1509"/>
      <c r="G14" s="395"/>
      <c r="H14" s="1502"/>
      <c r="I14" s="1501"/>
      <c r="J14" s="1511"/>
      <c r="K14" s="1507"/>
      <c r="L14" s="1502"/>
      <c r="M14" s="1501"/>
      <c r="N14" s="1509"/>
      <c r="O14" s="395"/>
      <c r="P14" s="1501"/>
      <c r="Q14" s="1689"/>
      <c r="R14" s="1690"/>
      <c r="AM14" s="38"/>
    </row>
    <row r="15" spans="1:39" ht="15.45" customHeight="1">
      <c r="A15" s="1499" t="s">
        <v>467</v>
      </c>
      <c r="B15" s="356" t="s">
        <v>462</v>
      </c>
      <c r="C15" s="1508"/>
      <c r="D15" s="1501"/>
      <c r="E15" s="1501"/>
      <c r="F15" s="1509"/>
      <c r="G15" s="395"/>
      <c r="H15" s="1502"/>
      <c r="I15" s="1501"/>
      <c r="J15" s="1511"/>
      <c r="K15" s="1507"/>
      <c r="L15" s="1502"/>
      <c r="M15" s="1501"/>
      <c r="N15" s="1509"/>
      <c r="O15" s="395"/>
      <c r="P15" s="1501"/>
      <c r="Q15" s="1689"/>
      <c r="R15" s="1690"/>
      <c r="AM15" s="38"/>
    </row>
    <row r="16" spans="1:39" ht="15.45" customHeight="1">
      <c r="A16" s="1499" t="s">
        <v>467</v>
      </c>
      <c r="B16" s="356" t="s">
        <v>463</v>
      </c>
      <c r="C16" s="1508"/>
      <c r="D16" s="1501"/>
      <c r="E16" s="1501"/>
      <c r="F16" s="1509"/>
      <c r="G16" s="395"/>
      <c r="H16" s="1502"/>
      <c r="I16" s="1501"/>
      <c r="J16" s="1511"/>
      <c r="K16" s="1507"/>
      <c r="L16" s="1502"/>
      <c r="M16" s="1501"/>
      <c r="N16" s="1509"/>
      <c r="O16" s="395"/>
      <c r="P16" s="1501"/>
      <c r="Q16" s="1689"/>
      <c r="R16" s="1690"/>
      <c r="AM16" s="38"/>
    </row>
    <row r="17" spans="1:39" ht="15.45" customHeight="1">
      <c r="A17" s="1499" t="s">
        <v>467</v>
      </c>
      <c r="B17" s="356" t="s">
        <v>464</v>
      </c>
      <c r="C17" s="1508"/>
      <c r="D17" s="1501"/>
      <c r="E17" s="1501"/>
      <c r="F17" s="1509"/>
      <c r="G17" s="395"/>
      <c r="H17" s="1502"/>
      <c r="I17" s="1501"/>
      <c r="J17" s="1511"/>
      <c r="K17" s="1507"/>
      <c r="L17" s="1502"/>
      <c r="M17" s="1501"/>
      <c r="N17" s="1509"/>
      <c r="O17" s="395"/>
      <c r="P17" s="1501"/>
      <c r="Q17" s="1689"/>
      <c r="R17" s="1690"/>
      <c r="AM17" s="38"/>
    </row>
    <row r="18" spans="1:39" ht="15.45" customHeight="1">
      <c r="A18" s="1499" t="s">
        <v>467</v>
      </c>
      <c r="B18" s="356" t="s">
        <v>465</v>
      </c>
      <c r="C18" s="1508"/>
      <c r="D18" s="1501"/>
      <c r="E18" s="1501"/>
      <c r="F18" s="1509"/>
      <c r="G18" s="395"/>
      <c r="H18" s="1502"/>
      <c r="I18" s="1501"/>
      <c r="J18" s="1511"/>
      <c r="K18" s="1507"/>
      <c r="L18" s="1502"/>
      <c r="M18" s="1501"/>
      <c r="N18" s="1509"/>
      <c r="O18" s="395"/>
      <c r="P18" s="1501"/>
      <c r="Q18" s="1689"/>
      <c r="R18" s="1690"/>
      <c r="AM18" s="38"/>
    </row>
    <row r="19" spans="1:39" ht="15.45" customHeight="1">
      <c r="A19" s="1499" t="s">
        <v>467</v>
      </c>
      <c r="B19" s="356" t="s">
        <v>466</v>
      </c>
      <c r="C19" s="1508"/>
      <c r="D19" s="1501"/>
      <c r="E19" s="1501"/>
      <c r="F19" s="1509"/>
      <c r="G19" s="395"/>
      <c r="H19" s="1502"/>
      <c r="I19" s="1501"/>
      <c r="J19" s="1511"/>
      <c r="K19" s="1507"/>
      <c r="L19" s="1502"/>
      <c r="M19" s="1501"/>
      <c r="N19" s="1509"/>
      <c r="O19" s="395"/>
      <c r="P19" s="1501"/>
      <c r="Q19" s="1689"/>
      <c r="R19" s="1690"/>
      <c r="AM19" s="38"/>
    </row>
    <row r="20" spans="1:39" ht="13.5" customHeight="1" thickBot="1">
      <c r="A20" s="1338" t="s">
        <v>135</v>
      </c>
      <c r="B20" s="1500" t="s">
        <v>468</v>
      </c>
      <c r="C20" s="1513">
        <v>748938</v>
      </c>
      <c r="D20" s="1514">
        <v>978496</v>
      </c>
      <c r="E20" s="1515">
        <v>1104784</v>
      </c>
      <c r="F20" s="1516">
        <v>1108746</v>
      </c>
      <c r="G20" s="1517"/>
      <c r="H20" s="1514"/>
      <c r="I20" s="1515"/>
      <c r="J20" s="1518"/>
      <c r="K20" s="1513"/>
      <c r="L20" s="1513"/>
      <c r="M20" s="1513"/>
      <c r="N20" s="1513"/>
      <c r="O20" s="1513"/>
      <c r="P20" s="1513"/>
      <c r="Q20" s="1689"/>
      <c r="R20" s="1690"/>
      <c r="AM20" s="232"/>
    </row>
    <row r="21" spans="1:39" ht="13.8" thickBot="1">
      <c r="A21" s="1710" t="s">
        <v>83</v>
      </c>
      <c r="B21" s="1711"/>
      <c r="C21" s="292">
        <f>C20+C10+C9</f>
        <v>808145</v>
      </c>
      <c r="D21" s="1519">
        <f t="shared" ref="D21:F21" si="0">D20+D10+D9</f>
        <v>1036749</v>
      </c>
      <c r="E21" s="1519">
        <f t="shared" si="0"/>
        <v>1157243</v>
      </c>
      <c r="F21" s="1520">
        <f t="shared" si="0"/>
        <v>1155211</v>
      </c>
      <c r="G21" s="1521"/>
      <c r="H21" s="1519"/>
      <c r="I21" s="1519"/>
      <c r="J21" s="1522"/>
      <c r="K21" s="1523"/>
      <c r="L21" s="1523"/>
      <c r="M21" s="1523"/>
      <c r="N21" s="1523"/>
      <c r="O21" s="1523"/>
      <c r="P21" s="1523"/>
      <c r="Q21" s="1519"/>
      <c r="R21" s="1520"/>
      <c r="AM21" s="38"/>
    </row>
    <row r="22" spans="1:39">
      <c r="A22" s="233"/>
      <c r="B22" s="233"/>
      <c r="C22" s="233"/>
      <c r="D22" s="233"/>
      <c r="E22" s="233"/>
      <c r="F22" s="233"/>
      <c r="G22" s="233"/>
      <c r="H22" s="233"/>
      <c r="I22" s="233"/>
      <c r="J22" s="233"/>
      <c r="K22" s="233"/>
      <c r="L22" s="233"/>
      <c r="M22" s="233"/>
      <c r="N22" s="233"/>
      <c r="O22" s="233"/>
      <c r="P22" s="233"/>
      <c r="Q22" s="233"/>
      <c r="R22" s="233"/>
      <c r="S22" s="233"/>
      <c r="T22" s="233"/>
      <c r="U22" s="233"/>
    </row>
    <row r="23" spans="1:39" ht="16.2" thickBot="1">
      <c r="H23" s="586"/>
      <c r="M23" s="983"/>
      <c r="N23"/>
      <c r="O23" s="983"/>
      <c r="P23" s="5"/>
      <c r="Q23" s="983"/>
      <c r="R23" s="5"/>
    </row>
    <row r="24" spans="1:39" ht="16.2" thickBot="1">
      <c r="A24" s="734" t="str">
        <f>A7</f>
        <v>Optical Interconnects</v>
      </c>
      <c r="B24" s="803"/>
      <c r="D24" s="1538"/>
      <c r="E24" s="1538"/>
      <c r="F24" s="1538"/>
      <c r="G24" s="667" t="s">
        <v>142</v>
      </c>
      <c r="H24" s="1538"/>
      <c r="I24" s="1538"/>
      <c r="J24" s="1538"/>
      <c r="K24" s="1538"/>
      <c r="L24" s="1538"/>
      <c r="M24" s="667" t="s">
        <v>125</v>
      </c>
      <c r="O24"/>
      <c r="P24"/>
      <c r="Q24" s="1712" t="s">
        <v>444</v>
      </c>
      <c r="R24" s="1713"/>
    </row>
    <row r="25" spans="1:39" ht="13.8" thickBot="1">
      <c r="A25" s="545" t="s">
        <v>201</v>
      </c>
      <c r="B25" s="545" t="s">
        <v>127</v>
      </c>
      <c r="C25" s="90" t="s">
        <v>65</v>
      </c>
      <c r="D25" s="91" t="s">
        <v>66</v>
      </c>
      <c r="E25" s="91" t="s">
        <v>67</v>
      </c>
      <c r="F25" s="99" t="s">
        <v>68</v>
      </c>
      <c r="G25" s="1011" t="str">
        <f t="shared" ref="G25:L25" si="1">G8</f>
        <v>1Q 18</v>
      </c>
      <c r="H25" s="91" t="str">
        <f t="shared" si="1"/>
        <v>2Q 18</v>
      </c>
      <c r="I25" s="91" t="str">
        <f t="shared" si="1"/>
        <v>3Q 18</v>
      </c>
      <c r="J25" s="138" t="str">
        <f t="shared" si="1"/>
        <v>4Q 18</v>
      </c>
      <c r="K25" s="90" t="str">
        <f t="shared" si="1"/>
        <v>1Q 19</v>
      </c>
      <c r="L25" s="91" t="str">
        <f t="shared" si="1"/>
        <v>2Q 19</v>
      </c>
      <c r="M25" s="91" t="s">
        <v>75</v>
      </c>
      <c r="N25" s="99" t="s">
        <v>76</v>
      </c>
      <c r="O25" s="1011" t="s">
        <v>77</v>
      </c>
      <c r="P25" s="91" t="s">
        <v>78</v>
      </c>
      <c r="Q25" s="1539" t="s">
        <v>442</v>
      </c>
      <c r="R25" s="1539" t="s">
        <v>443</v>
      </c>
    </row>
    <row r="26" spans="1:39" ht="39" customHeight="1">
      <c r="A26" s="805" t="s">
        <v>202</v>
      </c>
      <c r="B26" s="1528" t="str">
        <f>B9</f>
        <v>up to 12x16 Gbps</v>
      </c>
      <c r="C26" s="1530">
        <v>213.49738339970395</v>
      </c>
      <c r="D26" s="294">
        <v>180.27062274463461</v>
      </c>
      <c r="E26" s="294">
        <v>173.97510437210249</v>
      </c>
      <c r="F26" s="1531">
        <v>163.85823754789271</v>
      </c>
      <c r="G26" s="294"/>
      <c r="H26" s="294"/>
      <c r="I26" s="878"/>
      <c r="J26" s="1534"/>
      <c r="K26" s="1530"/>
      <c r="L26" s="294"/>
      <c r="M26" s="878"/>
      <c r="N26" s="1536"/>
      <c r="O26" s="1687"/>
      <c r="P26" s="294"/>
      <c r="Q26" s="294"/>
      <c r="R26" s="1531"/>
    </row>
    <row r="27" spans="1:39">
      <c r="A27" s="1560" t="s">
        <v>203</v>
      </c>
      <c r="B27" s="1529" t="str">
        <f>B10</f>
        <v>up to 12x25 Gbps</v>
      </c>
      <c r="C27" s="1532">
        <v>243.96691568836712</v>
      </c>
      <c r="D27" s="295">
        <v>384.58043438247745</v>
      </c>
      <c r="E27" s="295">
        <v>189.85450208706018</v>
      </c>
      <c r="F27" s="1533">
        <v>147.3089614534741</v>
      </c>
      <c r="G27" s="295"/>
      <c r="H27" s="295"/>
      <c r="I27" s="879"/>
      <c r="J27" s="1535"/>
      <c r="K27" s="1532"/>
      <c r="L27" s="295"/>
      <c r="M27" s="879"/>
      <c r="N27" s="1537"/>
      <c r="O27" s="295"/>
      <c r="P27" s="295"/>
      <c r="Q27" s="295"/>
      <c r="R27" s="1533"/>
    </row>
    <row r="28" spans="1:39">
      <c r="A28" s="1499" t="s">
        <v>467</v>
      </c>
      <c r="B28" s="356" t="s">
        <v>346</v>
      </c>
      <c r="C28" s="1532"/>
      <c r="D28" s="1524"/>
      <c r="E28" s="1524"/>
      <c r="F28" s="1533"/>
      <c r="G28" s="295"/>
      <c r="H28" s="1524"/>
      <c r="I28" s="1525"/>
      <c r="J28" s="1535"/>
      <c r="K28" s="1532"/>
      <c r="L28" s="1524"/>
      <c r="M28" s="1525"/>
      <c r="N28" s="1537"/>
      <c r="O28" s="295"/>
      <c r="P28" s="1524"/>
      <c r="Q28" s="1524"/>
      <c r="R28" s="1533"/>
    </row>
    <row r="29" spans="1:39">
      <c r="A29" s="1499" t="s">
        <v>467</v>
      </c>
      <c r="B29" s="356" t="s">
        <v>347</v>
      </c>
      <c r="C29" s="1532"/>
      <c r="D29" s="1524"/>
      <c r="E29" s="1524"/>
      <c r="F29" s="1533"/>
      <c r="G29" s="295"/>
      <c r="H29" s="1524"/>
      <c r="I29" s="1525"/>
      <c r="J29" s="1535"/>
      <c r="K29" s="1532"/>
      <c r="L29" s="1524"/>
      <c r="M29" s="1525"/>
      <c r="N29" s="1537"/>
      <c r="O29" s="295"/>
      <c r="P29" s="1524"/>
      <c r="Q29" s="1524"/>
      <c r="R29" s="1533"/>
    </row>
    <row r="30" spans="1:39">
      <c r="A30" s="1499" t="s">
        <v>467</v>
      </c>
      <c r="B30" s="356" t="s">
        <v>432</v>
      </c>
      <c r="C30" s="1532"/>
      <c r="D30" s="1524"/>
      <c r="E30" s="1524"/>
      <c r="F30" s="1533"/>
      <c r="G30" s="295"/>
      <c r="H30" s="1524"/>
      <c r="I30" s="1525"/>
      <c r="J30" s="1535"/>
      <c r="K30" s="1532"/>
      <c r="L30" s="1524"/>
      <c r="M30" s="1525"/>
      <c r="N30" s="1537"/>
      <c r="O30" s="295"/>
      <c r="P30" s="1524"/>
      <c r="Q30" s="1524"/>
      <c r="R30" s="1533"/>
    </row>
    <row r="31" spans="1:39">
      <c r="A31" s="1499" t="s">
        <v>467</v>
      </c>
      <c r="B31" s="356" t="s">
        <v>461</v>
      </c>
      <c r="C31" s="1532"/>
      <c r="D31" s="1524"/>
      <c r="E31" s="1524"/>
      <c r="F31" s="1533"/>
      <c r="G31" s="295"/>
      <c r="H31" s="1524"/>
      <c r="I31" s="1525"/>
      <c r="J31" s="1535"/>
      <c r="K31" s="1532"/>
      <c r="L31" s="1524"/>
      <c r="M31" s="1525"/>
      <c r="N31" s="1537"/>
      <c r="O31" s="295"/>
      <c r="P31" s="1524"/>
      <c r="Q31" s="1524"/>
      <c r="R31" s="1533"/>
    </row>
    <row r="32" spans="1:39">
      <c r="A32" s="1499" t="s">
        <v>467</v>
      </c>
      <c r="B32" s="356" t="s">
        <v>462</v>
      </c>
      <c r="C32" s="1532"/>
      <c r="D32" s="1524"/>
      <c r="E32" s="1524"/>
      <c r="F32" s="1533"/>
      <c r="G32" s="295"/>
      <c r="H32" s="1524"/>
      <c r="I32" s="1525"/>
      <c r="J32" s="1535"/>
      <c r="K32" s="1532"/>
      <c r="L32" s="1524"/>
      <c r="M32" s="1525"/>
      <c r="N32" s="1537"/>
      <c r="O32" s="295"/>
      <c r="P32" s="1524"/>
      <c r="Q32" s="1524"/>
      <c r="R32" s="1533"/>
    </row>
    <row r="33" spans="1:18">
      <c r="A33" s="1499" t="s">
        <v>467</v>
      </c>
      <c r="B33" s="356" t="s">
        <v>463</v>
      </c>
      <c r="C33" s="1532"/>
      <c r="D33" s="1524"/>
      <c r="E33" s="1524"/>
      <c r="F33" s="1533"/>
      <c r="G33" s="295"/>
      <c r="H33" s="1524"/>
      <c r="I33" s="1525"/>
      <c r="J33" s="1535"/>
      <c r="K33" s="1532"/>
      <c r="L33" s="1524"/>
      <c r="M33" s="1525"/>
      <c r="N33" s="1537"/>
      <c r="O33" s="295"/>
      <c r="P33" s="1524"/>
      <c r="Q33" s="1524"/>
      <c r="R33" s="1533"/>
    </row>
    <row r="34" spans="1:18">
      <c r="A34" s="1499" t="s">
        <v>467</v>
      </c>
      <c r="B34" s="356" t="s">
        <v>464</v>
      </c>
      <c r="C34" s="1532"/>
      <c r="D34" s="1524"/>
      <c r="E34" s="1524"/>
      <c r="F34" s="1533"/>
      <c r="G34" s="295"/>
      <c r="H34" s="1524"/>
      <c r="I34" s="1525"/>
      <c r="J34" s="1535"/>
      <c r="K34" s="1532"/>
      <c r="L34" s="1524"/>
      <c r="M34" s="1525"/>
      <c r="N34" s="1537"/>
      <c r="O34" s="295"/>
      <c r="P34" s="1524"/>
      <c r="Q34" s="1524"/>
      <c r="R34" s="1533"/>
    </row>
    <row r="35" spans="1:18">
      <c r="A35" s="1499" t="s">
        <v>467</v>
      </c>
      <c r="B35" s="356" t="s">
        <v>465</v>
      </c>
      <c r="C35" s="1532"/>
      <c r="D35" s="1524"/>
      <c r="E35" s="1524"/>
      <c r="F35" s="1533"/>
      <c r="G35" s="295"/>
      <c r="H35" s="1524"/>
      <c r="I35" s="1525"/>
      <c r="J35" s="1535"/>
      <c r="K35" s="1532"/>
      <c r="L35" s="1524"/>
      <c r="M35" s="1525"/>
      <c r="N35" s="1537"/>
      <c r="O35" s="295"/>
      <c r="P35" s="1524"/>
      <c r="Q35" s="1524"/>
      <c r="R35" s="1533"/>
    </row>
    <row r="36" spans="1:18" ht="13.8" thickBot="1">
      <c r="A36" s="1561" t="s">
        <v>467</v>
      </c>
      <c r="B36" s="1562" t="s">
        <v>466</v>
      </c>
      <c r="C36" s="1563"/>
      <c r="D36" s="1564"/>
      <c r="E36" s="1564"/>
      <c r="F36" s="1565"/>
      <c r="G36" s="1566"/>
      <c r="H36" s="1564"/>
      <c r="I36" s="1540"/>
      <c r="J36" s="1541"/>
      <c r="K36" s="1563"/>
      <c r="L36" s="1564"/>
      <c r="M36" s="1540"/>
      <c r="N36" s="1542"/>
      <c r="O36" s="1566"/>
      <c r="P36" s="1564"/>
      <c r="Q36" s="1564"/>
      <c r="R36" s="1565"/>
    </row>
    <row r="38" spans="1:18" ht="16.2" thickBot="1">
      <c r="M38" s="983"/>
      <c r="N38"/>
      <c r="O38" s="983"/>
      <c r="P38" s="5"/>
      <c r="Q38" s="983"/>
      <c r="R38" s="5"/>
    </row>
    <row r="39" spans="1:18" ht="16.2" thickBot="1">
      <c r="A39" s="734" t="str">
        <f>A7</f>
        <v>Optical Interconnects</v>
      </c>
      <c r="B39" s="803"/>
      <c r="D39" s="804"/>
      <c r="E39" s="804"/>
      <c r="F39" s="804"/>
      <c r="G39" s="698" t="s">
        <v>126</v>
      </c>
      <c r="H39" s="804"/>
      <c r="I39" s="804"/>
      <c r="J39" s="804"/>
      <c r="K39" s="804"/>
      <c r="L39" s="804"/>
      <c r="M39" s="698" t="s">
        <v>125</v>
      </c>
      <c r="O39"/>
      <c r="P39"/>
      <c r="Q39" s="1712" t="s">
        <v>445</v>
      </c>
      <c r="R39" s="1713"/>
    </row>
    <row r="40" spans="1:18" ht="13.8" thickBot="1">
      <c r="A40" s="545" t="s">
        <v>201</v>
      </c>
      <c r="B40" s="545" t="s">
        <v>127</v>
      </c>
      <c r="C40" s="1547" t="s">
        <v>65</v>
      </c>
      <c r="D40" s="1548" t="s">
        <v>66</v>
      </c>
      <c r="E40" s="1548" t="s">
        <v>67</v>
      </c>
      <c r="F40" s="1549" t="s">
        <v>68</v>
      </c>
      <c r="G40" s="1550" t="str">
        <f t="shared" ref="G40:L40" si="2">G25</f>
        <v>1Q 18</v>
      </c>
      <c r="H40" s="1548" t="str">
        <f t="shared" si="2"/>
        <v>2Q 18</v>
      </c>
      <c r="I40" s="1548" t="str">
        <f t="shared" si="2"/>
        <v>3Q 18</v>
      </c>
      <c r="J40" s="1551" t="str">
        <f t="shared" si="2"/>
        <v>4Q 18</v>
      </c>
      <c r="K40" s="1547" t="str">
        <f t="shared" si="2"/>
        <v>1Q 19</v>
      </c>
      <c r="L40" s="1548" t="str">
        <f t="shared" si="2"/>
        <v>2Q 19</v>
      </c>
      <c r="M40" s="1548" t="s">
        <v>75</v>
      </c>
      <c r="N40" s="1549" t="s">
        <v>76</v>
      </c>
      <c r="O40" s="1547" t="s">
        <v>77</v>
      </c>
      <c r="P40" s="1548" t="s">
        <v>78</v>
      </c>
      <c r="Q40" s="1553" t="s">
        <v>442</v>
      </c>
      <c r="R40" s="1553" t="s">
        <v>443</v>
      </c>
    </row>
    <row r="41" spans="1:18" ht="27.45" customHeight="1">
      <c r="A41" s="805" t="s">
        <v>202</v>
      </c>
      <c r="B41" s="1528" t="str">
        <f>B9</f>
        <v>up to 12x16 Gbps</v>
      </c>
      <c r="C41" s="1084">
        <f t="shared" ref="C41:N41" si="3">C26*C9</f>
        <v>10239975</v>
      </c>
      <c r="D41" s="1085">
        <f t="shared" si="3"/>
        <v>8542484</v>
      </c>
      <c r="E41" s="1085">
        <f t="shared" si="3"/>
        <v>6792509.9999999972</v>
      </c>
      <c r="F41" s="1086">
        <f t="shared" si="3"/>
        <v>4276700</v>
      </c>
      <c r="G41" s="1379"/>
      <c r="H41" s="1085"/>
      <c r="I41" s="1085"/>
      <c r="J41" s="1554"/>
      <c r="K41" s="1084">
        <f t="shared" si="3"/>
        <v>0</v>
      </c>
      <c r="L41" s="1085">
        <f t="shared" si="3"/>
        <v>0</v>
      </c>
      <c r="M41" s="1085">
        <f t="shared" si="3"/>
        <v>0</v>
      </c>
      <c r="N41" s="1086">
        <f t="shared" si="3"/>
        <v>0</v>
      </c>
      <c r="O41" s="1497" t="s">
        <v>459</v>
      </c>
      <c r="P41" s="1085"/>
      <c r="Q41" s="1085">
        <v>0</v>
      </c>
      <c r="R41" s="1086">
        <v>0</v>
      </c>
    </row>
    <row r="42" spans="1:18">
      <c r="A42" s="806" t="s">
        <v>203</v>
      </c>
      <c r="B42" s="1529" t="str">
        <f>B10</f>
        <v>up to 12x25 Gbps</v>
      </c>
      <c r="C42" s="1544">
        <f t="shared" ref="C42:K42" si="4">C27*C10</f>
        <v>2743164</v>
      </c>
      <c r="D42" s="1527">
        <f t="shared" si="4"/>
        <v>4178851</v>
      </c>
      <c r="E42" s="1527">
        <f t="shared" si="4"/>
        <v>2547087.9999999995</v>
      </c>
      <c r="F42" s="1545">
        <f t="shared" si="4"/>
        <v>2999947</v>
      </c>
      <c r="G42" s="167"/>
      <c r="H42" s="1527"/>
      <c r="I42" s="1527"/>
      <c r="J42" s="220"/>
      <c r="K42" s="1544">
        <f t="shared" si="4"/>
        <v>0</v>
      </c>
      <c r="L42" s="1544">
        <f t="shared" ref="L42:P42" si="5">L27*L10</f>
        <v>0</v>
      </c>
      <c r="M42" s="1544">
        <f t="shared" si="5"/>
        <v>0</v>
      </c>
      <c r="N42" s="1544">
        <f t="shared" si="5"/>
        <v>0</v>
      </c>
      <c r="O42" s="1544">
        <f t="shared" si="5"/>
        <v>0</v>
      </c>
      <c r="P42" s="1544">
        <f t="shared" si="5"/>
        <v>0</v>
      </c>
      <c r="Q42" s="1527">
        <f t="shared" ref="Q42:R42" si="6">Q27*Q10</f>
        <v>0</v>
      </c>
      <c r="R42" s="1545">
        <f t="shared" si="6"/>
        <v>0</v>
      </c>
    </row>
    <row r="43" spans="1:18">
      <c r="A43" s="1499" t="s">
        <v>467</v>
      </c>
      <c r="B43" s="356" t="s">
        <v>346</v>
      </c>
      <c r="C43" s="1544"/>
      <c r="D43" s="1527"/>
      <c r="E43" s="1527"/>
      <c r="F43" s="1545"/>
      <c r="G43" s="167"/>
      <c r="H43" s="1527"/>
      <c r="I43" s="1527"/>
      <c r="J43" s="220"/>
      <c r="K43" s="1544">
        <f t="shared" ref="K43:P43" si="7">K28*K11</f>
        <v>0</v>
      </c>
      <c r="L43" s="1544">
        <f t="shared" si="7"/>
        <v>0</v>
      </c>
      <c r="M43" s="1544">
        <f t="shared" si="7"/>
        <v>0</v>
      </c>
      <c r="N43" s="1544">
        <f t="shared" si="7"/>
        <v>0</v>
      </c>
      <c r="O43" s="1544">
        <f t="shared" si="7"/>
        <v>0</v>
      </c>
      <c r="P43" s="1544">
        <f t="shared" si="7"/>
        <v>0</v>
      </c>
      <c r="Q43" s="1527">
        <f t="shared" ref="Q43:R43" si="8">Q28*Q11</f>
        <v>0</v>
      </c>
      <c r="R43" s="1545">
        <f t="shared" si="8"/>
        <v>0</v>
      </c>
    </row>
    <row r="44" spans="1:18">
      <c r="A44" s="1499" t="s">
        <v>467</v>
      </c>
      <c r="B44" s="356" t="s">
        <v>347</v>
      </c>
      <c r="C44" s="1544"/>
      <c r="D44" s="1527"/>
      <c r="E44" s="1527"/>
      <c r="F44" s="1545"/>
      <c r="G44" s="167"/>
      <c r="H44" s="1527"/>
      <c r="I44" s="1527"/>
      <c r="J44" s="220"/>
      <c r="K44" s="1544">
        <f t="shared" ref="K44:P44" si="9">K29*K12</f>
        <v>0</v>
      </c>
      <c r="L44" s="1544">
        <f t="shared" si="9"/>
        <v>0</v>
      </c>
      <c r="M44" s="1544">
        <f t="shared" si="9"/>
        <v>0</v>
      </c>
      <c r="N44" s="1544">
        <f t="shared" si="9"/>
        <v>0</v>
      </c>
      <c r="O44" s="1544">
        <f t="shared" si="9"/>
        <v>0</v>
      </c>
      <c r="P44" s="1544">
        <f t="shared" si="9"/>
        <v>0</v>
      </c>
      <c r="Q44" s="1527">
        <f t="shared" ref="Q44:R44" si="10">Q29*Q12</f>
        <v>0</v>
      </c>
      <c r="R44" s="1545">
        <f t="shared" si="10"/>
        <v>0</v>
      </c>
    </row>
    <row r="45" spans="1:18">
      <c r="A45" s="1499" t="s">
        <v>467</v>
      </c>
      <c r="B45" s="356" t="s">
        <v>432</v>
      </c>
      <c r="C45" s="1544"/>
      <c r="D45" s="1527"/>
      <c r="E45" s="1527"/>
      <c r="F45" s="1545"/>
      <c r="G45" s="167"/>
      <c r="H45" s="1527"/>
      <c r="I45" s="1527"/>
      <c r="J45" s="220"/>
      <c r="K45" s="1544">
        <f t="shared" ref="K45:P45" si="11">K30*K13</f>
        <v>0</v>
      </c>
      <c r="L45" s="1544">
        <f t="shared" si="11"/>
        <v>0</v>
      </c>
      <c r="M45" s="1544">
        <f t="shared" si="11"/>
        <v>0</v>
      </c>
      <c r="N45" s="1544">
        <f t="shared" si="11"/>
        <v>0</v>
      </c>
      <c r="O45" s="1544">
        <f t="shared" si="11"/>
        <v>0</v>
      </c>
      <c r="P45" s="1544">
        <f t="shared" si="11"/>
        <v>0</v>
      </c>
      <c r="Q45" s="1527">
        <f t="shared" ref="Q45:R45" si="12">Q30*Q13</f>
        <v>0</v>
      </c>
      <c r="R45" s="1545">
        <f t="shared" si="12"/>
        <v>0</v>
      </c>
    </row>
    <row r="46" spans="1:18">
      <c r="A46" s="1499" t="s">
        <v>467</v>
      </c>
      <c r="B46" s="356" t="s">
        <v>461</v>
      </c>
      <c r="C46" s="1544"/>
      <c r="D46" s="1527"/>
      <c r="E46" s="1527"/>
      <c r="F46" s="1545"/>
      <c r="G46" s="167"/>
      <c r="H46" s="1527"/>
      <c r="I46" s="1527"/>
      <c r="J46" s="220"/>
      <c r="K46" s="1544">
        <f t="shared" ref="K46:P46" si="13">K31*K14</f>
        <v>0</v>
      </c>
      <c r="L46" s="1544">
        <f t="shared" si="13"/>
        <v>0</v>
      </c>
      <c r="M46" s="1544">
        <f t="shared" si="13"/>
        <v>0</v>
      </c>
      <c r="N46" s="1544">
        <f t="shared" si="13"/>
        <v>0</v>
      </c>
      <c r="O46" s="1544">
        <f t="shared" si="13"/>
        <v>0</v>
      </c>
      <c r="P46" s="1544">
        <f t="shared" si="13"/>
        <v>0</v>
      </c>
      <c r="Q46" s="1527">
        <f t="shared" ref="Q46:R46" si="14">Q31*Q14</f>
        <v>0</v>
      </c>
      <c r="R46" s="1545">
        <f t="shared" si="14"/>
        <v>0</v>
      </c>
    </row>
    <row r="47" spans="1:18">
      <c r="A47" s="1499" t="s">
        <v>467</v>
      </c>
      <c r="B47" s="356" t="s">
        <v>462</v>
      </c>
      <c r="C47" s="1544"/>
      <c r="D47" s="1527"/>
      <c r="E47" s="1527"/>
      <c r="F47" s="1545"/>
      <c r="G47" s="167"/>
      <c r="H47" s="1527"/>
      <c r="I47" s="1527"/>
      <c r="J47" s="220"/>
      <c r="K47" s="1544">
        <f t="shared" ref="K47:P47" si="15">K32*K15</f>
        <v>0</v>
      </c>
      <c r="L47" s="1544">
        <f t="shared" si="15"/>
        <v>0</v>
      </c>
      <c r="M47" s="1544">
        <f t="shared" si="15"/>
        <v>0</v>
      </c>
      <c r="N47" s="1544">
        <f t="shared" si="15"/>
        <v>0</v>
      </c>
      <c r="O47" s="1544">
        <f t="shared" si="15"/>
        <v>0</v>
      </c>
      <c r="P47" s="1544">
        <f t="shared" si="15"/>
        <v>0</v>
      </c>
      <c r="Q47" s="1527">
        <f t="shared" ref="Q47:R47" si="16">Q32*Q15</f>
        <v>0</v>
      </c>
      <c r="R47" s="1545">
        <f t="shared" si="16"/>
        <v>0</v>
      </c>
    </row>
    <row r="48" spans="1:18">
      <c r="A48" s="1499" t="s">
        <v>467</v>
      </c>
      <c r="B48" s="356" t="s">
        <v>463</v>
      </c>
      <c r="C48" s="1544"/>
      <c r="D48" s="1527"/>
      <c r="E48" s="1527"/>
      <c r="F48" s="1545"/>
      <c r="G48" s="167"/>
      <c r="H48" s="1527"/>
      <c r="I48" s="1527"/>
      <c r="J48" s="220"/>
      <c r="K48" s="1544">
        <f t="shared" ref="K48:P48" si="17">K33*K16</f>
        <v>0</v>
      </c>
      <c r="L48" s="1544">
        <f t="shared" si="17"/>
        <v>0</v>
      </c>
      <c r="M48" s="1544">
        <f t="shared" si="17"/>
        <v>0</v>
      </c>
      <c r="N48" s="1544">
        <f t="shared" si="17"/>
        <v>0</v>
      </c>
      <c r="O48" s="1544">
        <f t="shared" si="17"/>
        <v>0</v>
      </c>
      <c r="P48" s="1544">
        <f t="shared" si="17"/>
        <v>0</v>
      </c>
      <c r="Q48" s="1527">
        <f t="shared" ref="Q48:R48" si="18">Q33*Q16</f>
        <v>0</v>
      </c>
      <c r="R48" s="1545">
        <f t="shared" si="18"/>
        <v>0</v>
      </c>
    </row>
    <row r="49" spans="1:18">
      <c r="A49" s="1499" t="s">
        <v>467</v>
      </c>
      <c r="B49" s="356" t="s">
        <v>464</v>
      </c>
      <c r="C49" s="1544"/>
      <c r="D49" s="1527"/>
      <c r="E49" s="1527"/>
      <c r="F49" s="1545"/>
      <c r="G49" s="167"/>
      <c r="H49" s="1527"/>
      <c r="I49" s="1527"/>
      <c r="J49" s="220"/>
      <c r="K49" s="1544">
        <f t="shared" ref="K49:P49" si="19">K34*K17</f>
        <v>0</v>
      </c>
      <c r="L49" s="1544">
        <f t="shared" si="19"/>
        <v>0</v>
      </c>
      <c r="M49" s="1544">
        <f t="shared" si="19"/>
        <v>0</v>
      </c>
      <c r="N49" s="1544">
        <f t="shared" si="19"/>
        <v>0</v>
      </c>
      <c r="O49" s="1544">
        <f t="shared" si="19"/>
        <v>0</v>
      </c>
      <c r="P49" s="1544">
        <f t="shared" si="19"/>
        <v>0</v>
      </c>
      <c r="Q49" s="1527">
        <f t="shared" ref="Q49:R49" si="20">Q34*Q17</f>
        <v>0</v>
      </c>
      <c r="R49" s="1545">
        <f t="shared" si="20"/>
        <v>0</v>
      </c>
    </row>
    <row r="50" spans="1:18">
      <c r="A50" s="1499" t="s">
        <v>467</v>
      </c>
      <c r="B50" s="356" t="s">
        <v>465</v>
      </c>
      <c r="C50" s="1544"/>
      <c r="D50" s="1527"/>
      <c r="E50" s="1527"/>
      <c r="F50" s="1545"/>
      <c r="G50" s="167"/>
      <c r="H50" s="1527"/>
      <c r="I50" s="1527"/>
      <c r="J50" s="220"/>
      <c r="K50" s="1544">
        <f t="shared" ref="K50:P50" si="21">K35*K18</f>
        <v>0</v>
      </c>
      <c r="L50" s="1544">
        <f t="shared" si="21"/>
        <v>0</v>
      </c>
      <c r="M50" s="1544">
        <f t="shared" si="21"/>
        <v>0</v>
      </c>
      <c r="N50" s="1544">
        <f t="shared" si="21"/>
        <v>0</v>
      </c>
      <c r="O50" s="1544">
        <f t="shared" si="21"/>
        <v>0</v>
      </c>
      <c r="P50" s="1544">
        <f t="shared" si="21"/>
        <v>0</v>
      </c>
      <c r="Q50" s="1527">
        <f t="shared" ref="Q50:R50" si="22">Q35*Q18</f>
        <v>0</v>
      </c>
      <c r="R50" s="1545">
        <f t="shared" si="22"/>
        <v>0</v>
      </c>
    </row>
    <row r="51" spans="1:18">
      <c r="A51" s="1499" t="s">
        <v>467</v>
      </c>
      <c r="B51" s="356" t="s">
        <v>466</v>
      </c>
      <c r="C51" s="1544"/>
      <c r="D51" s="1527"/>
      <c r="E51" s="1527"/>
      <c r="F51" s="1545"/>
      <c r="G51" s="167"/>
      <c r="H51" s="1527"/>
      <c r="I51" s="1527"/>
      <c r="J51" s="220"/>
      <c r="K51" s="1544">
        <f t="shared" ref="K51:P51" si="23">K36*K19</f>
        <v>0</v>
      </c>
      <c r="L51" s="1544">
        <f t="shared" si="23"/>
        <v>0</v>
      </c>
      <c r="M51" s="1544">
        <f t="shared" si="23"/>
        <v>0</v>
      </c>
      <c r="N51" s="1544">
        <f t="shared" si="23"/>
        <v>0</v>
      </c>
      <c r="O51" s="1544">
        <f t="shared" si="23"/>
        <v>0</v>
      </c>
      <c r="P51" s="1544">
        <f t="shared" si="23"/>
        <v>0</v>
      </c>
      <c r="Q51" s="1527">
        <f t="shared" ref="Q51:R51" si="24">Q36*Q19</f>
        <v>0</v>
      </c>
      <c r="R51" s="1545">
        <f t="shared" si="24"/>
        <v>0</v>
      </c>
    </row>
    <row r="52" spans="1:18" ht="13.8" thickBot="1">
      <c r="A52" s="1338" t="s">
        <v>135</v>
      </c>
      <c r="B52" s="1500" t="str">
        <f>B20</f>
        <v>AOCs total</v>
      </c>
      <c r="C52" s="1555">
        <v>50974855</v>
      </c>
      <c r="D52" s="1556">
        <v>50024224</v>
      </c>
      <c r="E52" s="1556">
        <v>54798230.949999981</v>
      </c>
      <c r="F52" s="1557">
        <v>54782512.623799995</v>
      </c>
      <c r="G52" s="1558"/>
      <c r="H52" s="1556"/>
      <c r="I52" s="1556"/>
      <c r="J52" s="1559"/>
      <c r="K52" s="1555">
        <f>SUM(K43:K51)</f>
        <v>0</v>
      </c>
      <c r="L52" s="1555">
        <f t="shared" ref="L52:P52" si="25">SUM(L43:L51)</f>
        <v>0</v>
      </c>
      <c r="M52" s="1555">
        <f t="shared" si="25"/>
        <v>0</v>
      </c>
      <c r="N52" s="1555">
        <f t="shared" si="25"/>
        <v>0</v>
      </c>
      <c r="O52" s="1555">
        <f t="shared" si="25"/>
        <v>0</v>
      </c>
      <c r="P52" s="1555">
        <f t="shared" si="25"/>
        <v>0</v>
      </c>
      <c r="Q52" s="1527">
        <f t="shared" ref="Q52:R52" si="26">SUM(Q43:Q51)</f>
        <v>0</v>
      </c>
      <c r="R52" s="1545">
        <f t="shared" si="26"/>
        <v>0</v>
      </c>
    </row>
    <row r="53" spans="1:18" ht="13.8" thickBot="1">
      <c r="A53" s="1710" t="s">
        <v>83</v>
      </c>
      <c r="B53" s="1711"/>
      <c r="C53" s="1526">
        <f t="shared" ref="C53:F53" si="27">SUM(C41:C52)</f>
        <v>63957994</v>
      </c>
      <c r="D53" s="1526">
        <f t="shared" si="27"/>
        <v>62745559</v>
      </c>
      <c r="E53" s="1526">
        <f t="shared" si="27"/>
        <v>64137828.949999973</v>
      </c>
      <c r="F53" s="1546">
        <f t="shared" si="27"/>
        <v>62059159.623799995</v>
      </c>
      <c r="G53" s="1543"/>
      <c r="H53" s="1526"/>
      <c r="I53" s="1526"/>
      <c r="J53" s="1552"/>
      <c r="K53" s="1526">
        <f>SUM(K41:K51)</f>
        <v>0</v>
      </c>
      <c r="L53" s="1526">
        <f t="shared" ref="L53:P53" si="28">SUM(L41:L51)</f>
        <v>0</v>
      </c>
      <c r="M53" s="1526">
        <f t="shared" si="28"/>
        <v>0</v>
      </c>
      <c r="N53" s="1526">
        <f t="shared" si="28"/>
        <v>0</v>
      </c>
      <c r="O53" s="1526">
        <f t="shared" si="28"/>
        <v>0</v>
      </c>
      <c r="P53" s="1526">
        <f t="shared" si="28"/>
        <v>0</v>
      </c>
      <c r="Q53" s="1526">
        <f t="shared" ref="Q53:R53" si="29">SUM(Q41:Q51)</f>
        <v>0</v>
      </c>
      <c r="R53" s="1526">
        <f t="shared" si="29"/>
        <v>0</v>
      </c>
    </row>
    <row r="54" spans="1:18">
      <c r="C54" s="986"/>
      <c r="D54" s="986"/>
      <c r="E54" s="986"/>
      <c r="F54" s="986"/>
      <c r="G54" s="986"/>
      <c r="H54" s="986"/>
      <c r="I54" s="986"/>
      <c r="J54" s="986"/>
      <c r="K54" s="986"/>
      <c r="L54" s="986"/>
      <c r="M54" s="986"/>
      <c r="N54" s="986"/>
      <c r="O54" s="986"/>
      <c r="P54" s="986"/>
      <c r="Q54" s="986"/>
      <c r="R54" s="986"/>
    </row>
    <row r="55" spans="1:18">
      <c r="H55" s="72"/>
    </row>
    <row r="56" spans="1:18">
      <c r="H56" s="72"/>
    </row>
    <row r="57" spans="1:18">
      <c r="H57" s="1333"/>
    </row>
    <row r="59" spans="1:18">
      <c r="H59" s="80"/>
    </row>
    <row r="60" spans="1:18">
      <c r="H60" s="80"/>
    </row>
    <row r="61" spans="1:18">
      <c r="H61" s="80"/>
    </row>
  </sheetData>
  <mergeCells count="5">
    <mergeCell ref="A53:B53"/>
    <mergeCell ref="A21:B21"/>
    <mergeCell ref="Q7:R7"/>
    <mergeCell ref="Q24:R24"/>
    <mergeCell ref="Q39:R39"/>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1:AD81"/>
  <sheetViews>
    <sheetView showGridLines="0" zoomScale="80" zoomScaleNormal="80" zoomScalePageLayoutView="80" workbookViewId="0">
      <pane xSplit="2" ySplit="7" topLeftCell="C8" activePane="bottomRight" state="frozen"/>
      <selection activeCell="Y23" sqref="Y23"/>
      <selection pane="topRight" activeCell="Y23" sqref="Y23"/>
      <selection pane="bottomLeft" activeCell="Y23" sqref="Y23"/>
      <selection pane="bottomRight"/>
    </sheetView>
  </sheetViews>
  <sheetFormatPr defaultColWidth="8.77734375" defaultRowHeight="13.2" outlineLevelCol="1"/>
  <cols>
    <col min="1" max="1" width="4.44140625" customWidth="1"/>
    <col min="2" max="2" width="20" customWidth="1"/>
    <col min="3" max="9" width="9.33203125" hidden="1" customWidth="1" outlineLevel="1"/>
    <col min="10" max="10" width="10.77734375" hidden="1" customWidth="1" outlineLevel="1"/>
    <col min="11" max="11" width="9.33203125" customWidth="1" collapsed="1"/>
    <col min="12" max="12" width="9.33203125" customWidth="1"/>
    <col min="14" max="22" width="10" customWidth="1"/>
    <col min="26" max="26" width="9.21875" bestFit="1" customWidth="1"/>
    <col min="27" max="28" width="10.21875" bestFit="1" customWidth="1"/>
  </cols>
  <sheetData>
    <row r="1" spans="1:28">
      <c r="A1" s="35"/>
      <c r="B1" s="35"/>
      <c r="AB1" s="2"/>
    </row>
    <row r="2" spans="1:28" ht="17.399999999999999">
      <c r="A2" s="35"/>
      <c r="B2" s="1718" t="s">
        <v>479</v>
      </c>
    </row>
    <row r="3" spans="1:28">
      <c r="A3" s="35"/>
      <c r="B3" s="1360" t="str">
        <f>Introduction!$B$2</f>
        <v>Sample template as of March 2022</v>
      </c>
    </row>
    <row r="4" spans="1:28" ht="13.8">
      <c r="A4" s="35"/>
      <c r="B4" s="11" t="s">
        <v>298</v>
      </c>
    </row>
    <row r="5" spans="1:28" ht="13.8">
      <c r="B5" s="11" t="s">
        <v>300</v>
      </c>
      <c r="C5" s="14"/>
      <c r="D5" s="14"/>
      <c r="E5" s="14"/>
      <c r="F5" s="14"/>
      <c r="G5" s="14"/>
      <c r="H5" s="14"/>
      <c r="I5" s="14"/>
      <c r="J5" s="14"/>
      <c r="K5" s="14"/>
      <c r="L5" s="14"/>
      <c r="M5" s="14"/>
      <c r="N5" s="14"/>
      <c r="O5" s="14"/>
      <c r="P5" s="14"/>
      <c r="Q5" s="14"/>
      <c r="R5" s="14"/>
      <c r="S5" s="14"/>
      <c r="T5" s="14"/>
      <c r="U5" s="14"/>
      <c r="V5" s="14"/>
    </row>
    <row r="6" spans="1:28">
      <c r="B6" s="12" t="s">
        <v>41</v>
      </c>
      <c r="C6" s="73" t="s">
        <v>217</v>
      </c>
      <c r="D6" s="14"/>
      <c r="E6" s="14"/>
      <c r="F6" s="14"/>
      <c r="G6" s="73" t="s">
        <v>217</v>
      </c>
      <c r="H6" s="14"/>
      <c r="I6" s="14"/>
      <c r="J6" s="14"/>
      <c r="K6" s="73" t="s">
        <v>217</v>
      </c>
      <c r="L6" s="14"/>
      <c r="M6" s="14"/>
      <c r="N6" s="14"/>
      <c r="O6" s="73" t="s">
        <v>217</v>
      </c>
      <c r="P6" s="5"/>
      <c r="Q6" s="14"/>
      <c r="R6" s="14"/>
      <c r="S6" s="73" t="s">
        <v>217</v>
      </c>
      <c r="T6" s="5"/>
      <c r="U6" s="14"/>
      <c r="V6" s="14"/>
      <c r="W6" s="9" t="s">
        <v>237</v>
      </c>
      <c r="X6" s="9" t="s">
        <v>323</v>
      </c>
      <c r="Y6" s="9" t="s">
        <v>237</v>
      </c>
    </row>
    <row r="7" spans="1:28" ht="13.8">
      <c r="B7" s="473" t="s">
        <v>27</v>
      </c>
      <c r="C7" s="41" t="s">
        <v>61</v>
      </c>
      <c r="D7" s="42" t="s">
        <v>62</v>
      </c>
      <c r="E7" s="42" t="s">
        <v>63</v>
      </c>
      <c r="F7" s="345" t="s">
        <v>64</v>
      </c>
      <c r="G7" s="342" t="s">
        <v>65</v>
      </c>
      <c r="H7" s="42" t="s">
        <v>66</v>
      </c>
      <c r="I7" s="42" t="s">
        <v>67</v>
      </c>
      <c r="J7" s="43" t="s">
        <v>68</v>
      </c>
      <c r="K7" s="342" t="s">
        <v>69</v>
      </c>
      <c r="L7" s="42" t="s">
        <v>70</v>
      </c>
      <c r="M7" s="42" t="s">
        <v>71</v>
      </c>
      <c r="N7" s="43" t="s">
        <v>72</v>
      </c>
      <c r="O7" s="342" t="s">
        <v>73</v>
      </c>
      <c r="P7" s="510" t="s">
        <v>74</v>
      </c>
      <c r="Q7" s="42" t="s">
        <v>75</v>
      </c>
      <c r="R7" s="43" t="s">
        <v>76</v>
      </c>
      <c r="S7" s="342" t="s">
        <v>77</v>
      </c>
      <c r="T7" s="42" t="s">
        <v>78</v>
      </c>
      <c r="U7" s="42" t="s">
        <v>79</v>
      </c>
      <c r="V7" s="43" t="s">
        <v>80</v>
      </c>
      <c r="W7" s="334" t="s">
        <v>216</v>
      </c>
      <c r="X7" s="334" t="s">
        <v>324</v>
      </c>
      <c r="Y7" s="334" t="s">
        <v>249</v>
      </c>
    </row>
    <row r="8" spans="1:28" ht="17.25" customHeight="1">
      <c r="B8" s="474" t="s">
        <v>43</v>
      </c>
      <c r="C8" s="21">
        <v>40535</v>
      </c>
      <c r="D8" s="21">
        <v>40520</v>
      </c>
      <c r="E8" s="21">
        <v>40890</v>
      </c>
      <c r="F8" s="470">
        <v>41841</v>
      </c>
      <c r="G8" s="469">
        <v>39365</v>
      </c>
      <c r="H8" s="21">
        <v>39837</v>
      </c>
      <c r="I8" s="21">
        <v>39668</v>
      </c>
      <c r="J8" s="20">
        <v>41676</v>
      </c>
      <c r="K8" s="469"/>
      <c r="L8" s="21"/>
      <c r="M8" s="21"/>
      <c r="N8" s="20"/>
      <c r="O8" s="469"/>
      <c r="P8" s="21"/>
      <c r="Q8" s="21"/>
      <c r="R8" s="20"/>
      <c r="S8" s="469"/>
      <c r="T8" s="21"/>
      <c r="U8" s="21"/>
      <c r="V8" s="20"/>
      <c r="W8" s="581" t="e">
        <f t="shared" ref="W8:W24" si="0">U8/Q8-1</f>
        <v>#DIV/0!</v>
      </c>
      <c r="X8" s="582">
        <f t="shared" ref="X8:X24" si="1">U8-Q8</f>
        <v>0</v>
      </c>
      <c r="Y8" s="1361" t="e">
        <f t="shared" ref="Y8:Y24" si="2">U8/T8-1</f>
        <v>#DIV/0!</v>
      </c>
    </row>
    <row r="9" spans="1:28" ht="17.25" customHeight="1">
      <c r="B9" s="474" t="s">
        <v>44</v>
      </c>
      <c r="C9" s="21">
        <v>8090.4019453583178</v>
      </c>
      <c r="D9" s="21">
        <v>8277.1965027948972</v>
      </c>
      <c r="E9" s="21">
        <v>7885.2717248621684</v>
      </c>
      <c r="F9" s="470">
        <v>7606.7527308838144</v>
      </c>
      <c r="G9" s="469">
        <v>7586.1214374225519</v>
      </c>
      <c r="H9" s="21">
        <v>7473.7516005121633</v>
      </c>
      <c r="I9" s="21">
        <v>7784.6113582831722</v>
      </c>
      <c r="J9" s="20">
        <v>7919.8726452639949</v>
      </c>
      <c r="K9" s="469"/>
      <c r="L9" s="21"/>
      <c r="M9" s="21"/>
      <c r="N9" s="20"/>
      <c r="O9" s="469"/>
      <c r="P9" s="21"/>
      <c r="Q9" s="21"/>
      <c r="R9" s="20"/>
      <c r="S9" s="469"/>
      <c r="T9" s="21"/>
      <c r="U9" s="21"/>
      <c r="V9" s="20"/>
      <c r="W9" s="581" t="e">
        <f t="shared" si="0"/>
        <v>#DIV/0!</v>
      </c>
      <c r="X9" s="582">
        <f t="shared" si="1"/>
        <v>0</v>
      </c>
      <c r="Y9" s="1361" t="e">
        <f t="shared" si="2"/>
        <v>#DIV/0!</v>
      </c>
    </row>
    <row r="10" spans="1:28" ht="17.25" customHeight="1">
      <c r="B10" s="474" t="s">
        <v>45</v>
      </c>
      <c r="C10" s="21">
        <v>29523.131563638592</v>
      </c>
      <c r="D10" s="21">
        <v>29523.131563638592</v>
      </c>
      <c r="E10" s="21">
        <v>25862.695078031215</v>
      </c>
      <c r="F10" s="470">
        <v>29225.160453920671</v>
      </c>
      <c r="G10" s="469">
        <v>26724.763979665942</v>
      </c>
      <c r="H10" s="21">
        <v>29875.464819540648</v>
      </c>
      <c r="I10" s="21">
        <v>27085.276432395149</v>
      </c>
      <c r="J10" s="40">
        <v>25872.012102874432</v>
      </c>
      <c r="K10" s="469"/>
      <c r="L10" s="21"/>
      <c r="M10" s="21"/>
      <c r="N10" s="40"/>
      <c r="O10" s="469"/>
      <c r="P10" s="21"/>
      <c r="Q10" s="21"/>
      <c r="R10" s="20"/>
      <c r="S10" s="469"/>
      <c r="T10" s="21"/>
      <c r="U10" s="21"/>
      <c r="V10" s="40"/>
      <c r="W10" s="581" t="e">
        <f t="shared" si="0"/>
        <v>#DIV/0!</v>
      </c>
      <c r="X10" s="582">
        <f t="shared" si="1"/>
        <v>0</v>
      </c>
      <c r="Y10" s="1361" t="e">
        <f t="shared" si="2"/>
        <v>#DIV/0!</v>
      </c>
    </row>
    <row r="11" spans="1:28" ht="17.25" customHeight="1">
      <c r="B11" s="474" t="s">
        <v>46</v>
      </c>
      <c r="C11" s="21">
        <v>13839.441535776616</v>
      </c>
      <c r="D11" s="21">
        <v>13839.441535776616</v>
      </c>
      <c r="E11" s="21">
        <v>13053.421368547419</v>
      </c>
      <c r="F11" s="470">
        <v>13790.960592709789</v>
      </c>
      <c r="G11" s="469">
        <v>13279.30283224401</v>
      </c>
      <c r="H11" s="21">
        <v>13516.587677725118</v>
      </c>
      <c r="I11" s="21">
        <v>13583.049678357751</v>
      </c>
      <c r="J11" s="40">
        <v>13664.227369125183</v>
      </c>
      <c r="K11" s="469"/>
      <c r="L11" s="21"/>
      <c r="M11" s="21"/>
      <c r="N11" s="40"/>
      <c r="O11" s="469"/>
      <c r="P11" s="21"/>
      <c r="Q11" s="21"/>
      <c r="R11" s="818"/>
      <c r="S11" s="469"/>
      <c r="T11" s="21"/>
      <c r="U11" s="21"/>
      <c r="V11" s="40"/>
      <c r="W11" s="581" t="e">
        <f t="shared" si="0"/>
        <v>#DIV/0!</v>
      </c>
      <c r="X11" s="582">
        <f t="shared" si="1"/>
        <v>0</v>
      </c>
      <c r="Y11" s="1361" t="e">
        <f t="shared" si="2"/>
        <v>#DIV/0!</v>
      </c>
    </row>
    <row r="12" spans="1:28" ht="17.25" customHeight="1">
      <c r="B12" s="474" t="s">
        <v>47</v>
      </c>
      <c r="C12" s="21">
        <v>10703.132175989713</v>
      </c>
      <c r="D12" s="21">
        <v>10703.132175989713</v>
      </c>
      <c r="E12" s="21">
        <v>10036.614645858344</v>
      </c>
      <c r="F12" s="470">
        <v>10463.559275638336</v>
      </c>
      <c r="G12" s="469">
        <v>10022.512708787219</v>
      </c>
      <c r="H12" s="21">
        <v>10084.578928180825</v>
      </c>
      <c r="I12" s="21">
        <v>10139.303333383317</v>
      </c>
      <c r="J12" s="40">
        <v>10446.4447806354</v>
      </c>
      <c r="K12" s="469"/>
      <c r="L12" s="21"/>
      <c r="M12" s="21"/>
      <c r="N12" s="40"/>
      <c r="O12" s="469"/>
      <c r="P12" s="21"/>
      <c r="Q12" s="21"/>
      <c r="R12" s="818"/>
      <c r="S12" s="469"/>
      <c r="T12" s="21"/>
      <c r="U12" s="21"/>
      <c r="V12" s="40"/>
      <c r="W12" s="581" t="e">
        <f t="shared" si="0"/>
        <v>#DIV/0!</v>
      </c>
      <c r="X12" s="582">
        <f t="shared" si="1"/>
        <v>0</v>
      </c>
      <c r="Y12" s="1361" t="e">
        <f t="shared" si="2"/>
        <v>#DIV/0!</v>
      </c>
    </row>
    <row r="13" spans="1:28" ht="17.25" customHeight="1">
      <c r="B13" s="474" t="s">
        <v>48</v>
      </c>
      <c r="C13" s="21">
        <v>12204</v>
      </c>
      <c r="D13" s="21">
        <v>12444</v>
      </c>
      <c r="E13" s="21">
        <v>12557</v>
      </c>
      <c r="F13" s="470">
        <v>12843</v>
      </c>
      <c r="G13" s="469">
        <v>12912</v>
      </c>
      <c r="H13" s="21">
        <v>13122</v>
      </c>
      <c r="I13" s="21">
        <v>13203</v>
      </c>
      <c r="J13" s="20">
        <v>13282</v>
      </c>
      <c r="K13" s="469"/>
      <c r="L13" s="21"/>
      <c r="M13" s="21"/>
      <c r="N13" s="20"/>
      <c r="O13" s="469"/>
      <c r="P13" s="21"/>
      <c r="Q13" s="21"/>
      <c r="R13" s="20"/>
      <c r="S13" s="469"/>
      <c r="T13" s="21"/>
      <c r="U13" s="21"/>
      <c r="V13" s="20"/>
      <c r="W13" s="581" t="e">
        <f t="shared" si="0"/>
        <v>#DIV/0!</v>
      </c>
      <c r="X13" s="582">
        <f t="shared" si="1"/>
        <v>0</v>
      </c>
      <c r="Y13" s="1361" t="e">
        <f t="shared" si="2"/>
        <v>#DIV/0!</v>
      </c>
    </row>
    <row r="14" spans="1:28" ht="17.25" customHeight="1">
      <c r="B14" s="474" t="s">
        <v>49</v>
      </c>
      <c r="C14" s="21">
        <v>19431.279620853078</v>
      </c>
      <c r="D14" s="21">
        <v>20116.292198261261</v>
      </c>
      <c r="E14" s="21">
        <v>20204.218279209908</v>
      </c>
      <c r="F14" s="470">
        <v>21070.619946091643</v>
      </c>
      <c r="G14" s="469">
        <v>19874.227243658068</v>
      </c>
      <c r="H14" s="21">
        <v>20815.42699724518</v>
      </c>
      <c r="I14" s="21">
        <v>21433.940105695827</v>
      </c>
      <c r="J14" s="20">
        <v>22554.443790464979</v>
      </c>
      <c r="K14" s="469"/>
      <c r="L14" s="21"/>
      <c r="M14" s="21"/>
      <c r="N14" s="20"/>
      <c r="O14" s="469"/>
      <c r="P14" s="21"/>
      <c r="Q14" s="21"/>
      <c r="R14" s="20"/>
      <c r="S14" s="469"/>
      <c r="T14" s="21"/>
      <c r="U14" s="21"/>
      <c r="V14" s="20"/>
      <c r="W14" s="581" t="e">
        <f t="shared" si="0"/>
        <v>#DIV/0!</v>
      </c>
      <c r="X14" s="582">
        <f t="shared" si="1"/>
        <v>0</v>
      </c>
      <c r="Y14" s="1361" t="e">
        <f t="shared" si="2"/>
        <v>#DIV/0!</v>
      </c>
    </row>
    <row r="15" spans="1:28" ht="17.25" customHeight="1">
      <c r="B15" s="474" t="s">
        <v>50</v>
      </c>
      <c r="C15" s="21">
        <v>11031.632315661853</v>
      </c>
      <c r="D15" s="21">
        <v>11369.538218358361</v>
      </c>
      <c r="E15" s="21">
        <v>11519.919651824574</v>
      </c>
      <c r="F15" s="470">
        <v>11129.919137466306</v>
      </c>
      <c r="G15" s="469">
        <v>10733.319121722447</v>
      </c>
      <c r="H15" s="21">
        <v>11246.280991735537</v>
      </c>
      <c r="I15" s="21">
        <v>12065.766294773926</v>
      </c>
      <c r="J15" s="20">
        <v>12414.361389052383</v>
      </c>
      <c r="K15" s="469"/>
      <c r="L15" s="21"/>
      <c r="M15" s="21"/>
      <c r="N15" s="20"/>
      <c r="O15" s="469"/>
      <c r="P15" s="21"/>
      <c r="Q15" s="21"/>
      <c r="R15" s="20"/>
      <c r="S15" s="469"/>
      <c r="T15" s="21"/>
      <c r="U15" s="21"/>
      <c r="V15" s="20"/>
      <c r="W15" s="581" t="e">
        <f t="shared" si="0"/>
        <v>#DIV/0!</v>
      </c>
      <c r="X15" s="582">
        <f t="shared" si="1"/>
        <v>0</v>
      </c>
      <c r="Y15" s="1361" t="e">
        <f t="shared" si="2"/>
        <v>#DIV/0!</v>
      </c>
    </row>
    <row r="16" spans="1:28" ht="17.25" customHeight="1">
      <c r="B16" s="474" t="s">
        <v>51</v>
      </c>
      <c r="C16" s="21">
        <v>10131.990624186128</v>
      </c>
      <c r="D16" s="21">
        <v>10478.586828967151</v>
      </c>
      <c r="E16" s="21">
        <v>11441.064928518255</v>
      </c>
      <c r="F16" s="470">
        <v>11158.44572790914</v>
      </c>
      <c r="G16" s="469">
        <v>10796.217044433877</v>
      </c>
      <c r="H16" s="21">
        <v>10781.736280262936</v>
      </c>
      <c r="I16" s="21">
        <v>10968.651060371531</v>
      </c>
      <c r="J16" s="20">
        <v>11906.475903614459</v>
      </c>
      <c r="K16" s="469"/>
      <c r="L16" s="21"/>
      <c r="M16" s="21"/>
      <c r="N16" s="20"/>
      <c r="O16" s="469"/>
      <c r="P16" s="21"/>
      <c r="Q16" s="21"/>
      <c r="R16" s="20"/>
      <c r="S16" s="469"/>
      <c r="T16" s="21"/>
      <c r="U16" s="21"/>
      <c r="V16" s="20"/>
      <c r="W16" s="581" t="e">
        <f t="shared" si="0"/>
        <v>#DIV/0!</v>
      </c>
      <c r="X16" s="582">
        <f t="shared" si="1"/>
        <v>0</v>
      </c>
      <c r="Y16" s="1361" t="e">
        <f t="shared" si="2"/>
        <v>#DIV/0!</v>
      </c>
    </row>
    <row r="17" spans="2:30" ht="17.25" customHeight="1">
      <c r="B17" s="474" t="s">
        <v>52</v>
      </c>
      <c r="C17" s="21">
        <v>26440.116329542485</v>
      </c>
      <c r="D17" s="21">
        <v>25182.458273932123</v>
      </c>
      <c r="E17" s="21">
        <v>27428.09329261502</v>
      </c>
      <c r="F17" s="470">
        <v>25926.827885921561</v>
      </c>
      <c r="G17" s="469">
        <v>26686.004121096845</v>
      </c>
      <c r="H17" s="21">
        <v>25273.369336437132</v>
      </c>
      <c r="I17" s="21">
        <v>25723.177168270122</v>
      </c>
      <c r="J17" s="20">
        <v>27083.628632175758</v>
      </c>
      <c r="K17" s="469"/>
      <c r="L17" s="21"/>
      <c r="M17" s="21"/>
      <c r="N17" s="20"/>
      <c r="O17" s="469"/>
      <c r="P17" s="21"/>
      <c r="Q17" s="21"/>
      <c r="R17" s="20"/>
      <c r="S17" s="469"/>
      <c r="T17" s="21"/>
      <c r="U17" s="21"/>
      <c r="V17" s="20"/>
      <c r="W17" s="581" t="e">
        <f t="shared" si="0"/>
        <v>#DIV/0!</v>
      </c>
      <c r="X17" s="582">
        <f t="shared" si="1"/>
        <v>0</v>
      </c>
      <c r="Y17" s="1361" t="e">
        <f t="shared" si="2"/>
        <v>#DIV/0!</v>
      </c>
    </row>
    <row r="18" spans="2:30" ht="17.25" customHeight="1">
      <c r="B18" s="474" t="s">
        <v>53</v>
      </c>
      <c r="C18" s="21">
        <v>20343.285007379112</v>
      </c>
      <c r="D18" s="21">
        <v>19711.509405629473</v>
      </c>
      <c r="E18" s="21">
        <v>20958.14063449451</v>
      </c>
      <c r="F18" s="470">
        <v>21113.469614613216</v>
      </c>
      <c r="G18" s="469">
        <v>20425.300716789068</v>
      </c>
      <c r="H18" s="21">
        <v>19663.118526007504</v>
      </c>
      <c r="I18" s="21">
        <v>20047.644189445116</v>
      </c>
      <c r="J18" s="20">
        <v>21262.74805102764</v>
      </c>
      <c r="K18" s="469"/>
      <c r="L18" s="21"/>
      <c r="M18" s="21"/>
      <c r="N18" s="20"/>
      <c r="O18" s="469"/>
      <c r="P18" s="21"/>
      <c r="Q18" s="21"/>
      <c r="R18" s="20"/>
      <c r="S18" s="469"/>
      <c r="T18" s="21"/>
      <c r="U18" s="21"/>
      <c r="V18" s="20"/>
      <c r="W18" s="581" t="e">
        <f t="shared" si="0"/>
        <v>#DIV/0!</v>
      </c>
      <c r="X18" s="582">
        <f t="shared" si="1"/>
        <v>0</v>
      </c>
      <c r="Y18" s="1361" t="e">
        <f t="shared" si="2"/>
        <v>#DIV/0!</v>
      </c>
    </row>
    <row r="19" spans="2:30" ht="17.25" customHeight="1">
      <c r="B19" s="474" t="s">
        <v>54</v>
      </c>
      <c r="C19" s="21">
        <v>4893.6404717293062</v>
      </c>
      <c r="D19" s="21">
        <v>5256.858981596477</v>
      </c>
      <c r="E19" s="21">
        <v>5404.53074433657</v>
      </c>
      <c r="F19" s="470">
        <v>4544.907391486423</v>
      </c>
      <c r="G19" s="469">
        <v>5136.4314645065015</v>
      </c>
      <c r="H19" s="21">
        <v>5457.8512396694214</v>
      </c>
      <c r="I19" s="21">
        <v>5762.7715795654722</v>
      </c>
      <c r="J19" s="20">
        <v>6061.212477928193</v>
      </c>
      <c r="K19" s="469"/>
      <c r="L19" s="21"/>
      <c r="M19" s="21"/>
      <c r="N19" s="20"/>
      <c r="O19" s="469"/>
      <c r="P19" s="21"/>
      <c r="Q19" s="21"/>
      <c r="R19" s="20"/>
      <c r="S19" s="469"/>
      <c r="T19" s="21"/>
      <c r="U19" s="21"/>
      <c r="V19" s="20"/>
      <c r="W19" s="581" t="e">
        <f t="shared" si="0"/>
        <v>#DIV/0!</v>
      </c>
      <c r="X19" s="582">
        <f t="shared" si="1"/>
        <v>0</v>
      </c>
      <c r="Y19" s="1361" t="e">
        <f t="shared" si="2"/>
        <v>#DIV/0!</v>
      </c>
    </row>
    <row r="20" spans="2:30" ht="17.25" customHeight="1">
      <c r="B20" s="474" t="s">
        <v>55</v>
      </c>
      <c r="C20" s="21">
        <v>11885.815055659648</v>
      </c>
      <c r="D20" s="21">
        <v>14364.90911143728</v>
      </c>
      <c r="E20" s="21">
        <v>14596.58520254436</v>
      </c>
      <c r="F20" s="470">
        <v>14793.530997304581</v>
      </c>
      <c r="G20" s="469">
        <v>13132</v>
      </c>
      <c r="H20" s="21">
        <v>14280.991735537191</v>
      </c>
      <c r="I20" s="21">
        <v>14978.273634762183</v>
      </c>
      <c r="J20" s="20">
        <v>15493.819894055327</v>
      </c>
      <c r="K20" s="469"/>
      <c r="L20" s="21"/>
      <c r="M20" s="21"/>
      <c r="N20" s="20"/>
      <c r="O20" s="469"/>
      <c r="P20" s="21"/>
      <c r="Q20" s="21"/>
      <c r="R20" s="20"/>
      <c r="S20" s="469"/>
      <c r="T20" s="21"/>
      <c r="U20" s="21"/>
      <c r="V20" s="20"/>
      <c r="W20" s="581" t="e">
        <f t="shared" si="0"/>
        <v>#DIV/0!</v>
      </c>
      <c r="X20" s="582">
        <f t="shared" si="1"/>
        <v>0</v>
      </c>
      <c r="Y20" s="1361" t="e">
        <f t="shared" si="2"/>
        <v>#DIV/0!</v>
      </c>
    </row>
    <row r="21" spans="2:30" ht="17.25" customHeight="1">
      <c r="B21" s="474" t="s">
        <v>455</v>
      </c>
      <c r="C21" s="1006">
        <v>16670</v>
      </c>
      <c r="D21" s="1006">
        <v>17234</v>
      </c>
      <c r="E21" s="1006">
        <v>17493</v>
      </c>
      <c r="F21" s="470">
        <v>18724</v>
      </c>
      <c r="G21" s="469">
        <v>18152</v>
      </c>
      <c r="H21" s="1006">
        <v>18370</v>
      </c>
      <c r="I21" s="1006">
        <v>17946</v>
      </c>
      <c r="J21" s="20">
        <v>18998</v>
      </c>
      <c r="K21" s="469"/>
      <c r="L21" s="1006"/>
      <c r="M21" s="1006"/>
      <c r="N21" s="20"/>
      <c r="O21" s="469"/>
      <c r="P21" s="1006"/>
      <c r="Q21" s="1006"/>
      <c r="R21" s="20"/>
      <c r="S21" s="469"/>
      <c r="T21" s="1006"/>
      <c r="U21" s="1006"/>
      <c r="V21" s="20"/>
      <c r="W21" s="581" t="e">
        <f t="shared" si="0"/>
        <v>#DIV/0!</v>
      </c>
      <c r="X21" s="582">
        <f t="shared" si="1"/>
        <v>0</v>
      </c>
      <c r="Y21" s="1361" t="e">
        <f t="shared" si="2"/>
        <v>#DIV/0!</v>
      </c>
    </row>
    <row r="22" spans="2:30" ht="17.25" customHeight="1">
      <c r="B22" s="474" t="s">
        <v>56</v>
      </c>
      <c r="C22" s="22">
        <v>32171</v>
      </c>
      <c r="D22" s="21">
        <v>30532</v>
      </c>
      <c r="E22" s="22">
        <v>30937</v>
      </c>
      <c r="F22" s="348">
        <v>32340</v>
      </c>
      <c r="G22" s="346">
        <v>29814</v>
      </c>
      <c r="H22" s="21">
        <v>30548</v>
      </c>
      <c r="I22" s="22">
        <v>31717</v>
      </c>
      <c r="J22" s="23">
        <v>33955</v>
      </c>
      <c r="K22" s="346"/>
      <c r="L22" s="21"/>
      <c r="M22" s="22"/>
      <c r="N22" s="23"/>
      <c r="O22" s="346"/>
      <c r="P22" s="21"/>
      <c r="Q22" s="22"/>
      <c r="R22" s="23"/>
      <c r="S22" s="346"/>
      <c r="T22" s="21"/>
      <c r="U22" s="22"/>
      <c r="V22" s="23"/>
      <c r="W22" s="581" t="e">
        <f t="shared" si="0"/>
        <v>#DIV/0!</v>
      </c>
      <c r="X22" s="582">
        <f t="shared" si="1"/>
        <v>0</v>
      </c>
      <c r="Y22" s="1361" t="e">
        <f t="shared" si="2"/>
        <v>#DIV/0!</v>
      </c>
    </row>
    <row r="23" spans="2:30" ht="17.25" customHeight="1">
      <c r="B23" s="474" t="s">
        <v>57</v>
      </c>
      <c r="C23" s="22">
        <v>14910.599342011157</v>
      </c>
      <c r="D23" s="21">
        <v>15103.308117872868</v>
      </c>
      <c r="E23" s="22">
        <v>15262.805490458655</v>
      </c>
      <c r="F23" s="348">
        <v>14756.87331536388</v>
      </c>
      <c r="G23" s="346">
        <v>12088.040929439352</v>
      </c>
      <c r="H23" s="21">
        <v>12643.526170798899</v>
      </c>
      <c r="I23" s="22">
        <v>13624.192601291836</v>
      </c>
      <c r="J23" s="23">
        <v>13886.992348440259</v>
      </c>
      <c r="K23" s="346"/>
      <c r="L23" s="21"/>
      <c r="M23" s="22"/>
      <c r="N23" s="23"/>
      <c r="O23" s="346"/>
      <c r="P23" s="21"/>
      <c r="Q23" s="22"/>
      <c r="R23" s="23"/>
      <c r="S23" s="346"/>
      <c r="T23" s="21"/>
      <c r="U23" s="22"/>
      <c r="V23" s="23"/>
      <c r="W23" s="581" t="e">
        <f t="shared" si="0"/>
        <v>#DIV/0!</v>
      </c>
      <c r="X23" s="582">
        <f t="shared" si="1"/>
        <v>0</v>
      </c>
      <c r="Y23" s="1361" t="e">
        <f t="shared" si="2"/>
        <v>#DIV/0!</v>
      </c>
    </row>
    <row r="24" spans="2:30" ht="17.25" customHeight="1">
      <c r="B24" s="475" t="s">
        <v>8</v>
      </c>
      <c r="C24" s="22">
        <f>SUM(C8:C23)</f>
        <v>282804.46598778595</v>
      </c>
      <c r="D24" s="22">
        <f>SUM(D8:D23)</f>
        <v>284656.36291425483</v>
      </c>
      <c r="E24" s="22">
        <f>SUM(E8:E23)</f>
        <v>285530.36104130105</v>
      </c>
      <c r="F24" s="348">
        <f t="shared" ref="F24:O24" si="3">SUM(F8:F23)</f>
        <v>291329.02706930938</v>
      </c>
      <c r="G24" s="22">
        <f t="shared" si="3"/>
        <v>276727.24159976584</v>
      </c>
      <c r="H24" s="22">
        <f t="shared" si="3"/>
        <v>282989.68430365261</v>
      </c>
      <c r="I24" s="22">
        <f t="shared" si="3"/>
        <v>285730.65743659541</v>
      </c>
      <c r="J24" s="23">
        <f t="shared" si="3"/>
        <v>296477.23938465805</v>
      </c>
      <c r="K24" s="22">
        <f t="shared" si="3"/>
        <v>0</v>
      </c>
      <c r="L24" s="22">
        <f t="shared" si="3"/>
        <v>0</v>
      </c>
      <c r="M24" s="22">
        <f t="shared" si="3"/>
        <v>0</v>
      </c>
      <c r="N24" s="22">
        <f t="shared" si="3"/>
        <v>0</v>
      </c>
      <c r="O24" s="22">
        <f t="shared" si="3"/>
        <v>0</v>
      </c>
      <c r="P24" s="22">
        <f t="shared" ref="P24:S24" si="4">SUM(P8:P23)</f>
        <v>0</v>
      </c>
      <c r="Q24" s="22">
        <f t="shared" si="4"/>
        <v>0</v>
      </c>
      <c r="R24" s="23">
        <f t="shared" si="4"/>
        <v>0</v>
      </c>
      <c r="S24" s="22">
        <f t="shared" si="4"/>
        <v>0</v>
      </c>
      <c r="T24" s="22">
        <f t="shared" ref="T24:U24" si="5">SUM(T8:T23)</f>
        <v>0</v>
      </c>
      <c r="U24" s="22">
        <f t="shared" si="5"/>
        <v>0</v>
      </c>
      <c r="V24" s="23"/>
      <c r="W24" s="581" t="e">
        <f t="shared" si="0"/>
        <v>#DIV/0!</v>
      </c>
      <c r="X24" s="582">
        <f t="shared" si="1"/>
        <v>0</v>
      </c>
      <c r="Y24" s="1361" t="e">
        <f t="shared" si="2"/>
        <v>#DIV/0!</v>
      </c>
    </row>
    <row r="25" spans="2:30" ht="13.8">
      <c r="B25" s="36" t="s">
        <v>58</v>
      </c>
      <c r="C25" s="17">
        <v>5.7098615583869972E-2</v>
      </c>
      <c r="D25" s="17">
        <v>6.8588673752922436E-2</v>
      </c>
      <c r="E25" s="17">
        <v>3.8374887672773861E-2</v>
      </c>
      <c r="F25" s="471">
        <v>4.4206551380093995E-2</v>
      </c>
      <c r="G25" s="17">
        <f t="shared" ref="G25:P25" si="6">G24/C24-1</f>
        <v>-2.1489138676765385E-2</v>
      </c>
      <c r="H25" s="17">
        <f t="shared" si="6"/>
        <v>-5.8550548230824617E-3</v>
      </c>
      <c r="I25" s="17">
        <f t="shared" si="6"/>
        <v>7.014889574752381E-4</v>
      </c>
      <c r="J25" s="532">
        <f t="shared" si="6"/>
        <v>1.7671470526429367E-2</v>
      </c>
      <c r="K25" s="17">
        <f t="shared" si="6"/>
        <v>-1</v>
      </c>
      <c r="L25" s="17">
        <f t="shared" si="6"/>
        <v>-1</v>
      </c>
      <c r="M25" s="17">
        <f t="shared" si="6"/>
        <v>-1</v>
      </c>
      <c r="N25" s="532">
        <f t="shared" si="6"/>
        <v>-1</v>
      </c>
      <c r="O25" s="17" t="e">
        <f t="shared" ref="O25" si="7">O24/K24-1</f>
        <v>#DIV/0!</v>
      </c>
      <c r="P25" s="17" t="e">
        <f t="shared" si="6"/>
        <v>#DIV/0!</v>
      </c>
      <c r="Q25" s="17" t="e">
        <f>Q24/M24-1</f>
        <v>#DIV/0!</v>
      </c>
      <c r="R25" s="532" t="e">
        <f>R24/N24-1</f>
        <v>#DIV/0!</v>
      </c>
      <c r="S25" s="17" t="e">
        <f>S24/O24-1</f>
        <v>#DIV/0!</v>
      </c>
      <c r="T25" s="17" t="e">
        <f t="shared" ref="T25:U25" si="8">T24/P24-1</f>
        <v>#DIV/0!</v>
      </c>
      <c r="U25" s="17" t="e">
        <f t="shared" si="8"/>
        <v>#DIV/0!</v>
      </c>
      <c r="V25" s="532"/>
      <c r="W25" s="9"/>
    </row>
    <row r="26" spans="2:30" s="19" customFormat="1" ht="13.8">
      <c r="F26" s="49">
        <f>SUM(C24:F24)</f>
        <v>1144320.2170126513</v>
      </c>
      <c r="J26" s="49">
        <f>SUM(G24:J24)</f>
        <v>1141924.822724672</v>
      </c>
      <c r="N26" s="49">
        <f>SUM(K24:P24)</f>
        <v>0</v>
      </c>
      <c r="R26" s="49">
        <f>SUM(O24:R24)</f>
        <v>0</v>
      </c>
      <c r="S26" s="17" t="e">
        <f>S24/R24-1</f>
        <v>#DIV/0!</v>
      </c>
      <c r="V26" s="49"/>
    </row>
    <row r="27" spans="2:30" ht="14.4">
      <c r="B27" s="11" t="s">
        <v>301</v>
      </c>
      <c r="C27" s="14"/>
      <c r="D27" s="14"/>
      <c r="E27" s="14"/>
      <c r="F27" s="17">
        <v>5.1885823764973971E-2</v>
      </c>
      <c r="G27" s="14"/>
      <c r="H27" s="14"/>
      <c r="I27" s="14"/>
      <c r="J27" s="17">
        <f>J26/F26-1</f>
        <v>-2.0932901930480474E-3</v>
      </c>
      <c r="K27" s="14"/>
      <c r="L27" s="14"/>
      <c r="M27" s="14"/>
      <c r="N27" s="17">
        <f>N26/J26-1</f>
        <v>-1</v>
      </c>
      <c r="O27" s="14"/>
      <c r="P27" s="14"/>
      <c r="Q27" s="14"/>
      <c r="R27" s="17" t="e">
        <f>R26/N26-1</f>
        <v>#DIV/0!</v>
      </c>
      <c r="S27" s="14"/>
      <c r="T27" s="14"/>
      <c r="U27" s="14"/>
      <c r="V27" s="17"/>
    </row>
    <row r="28" spans="2:30">
      <c r="B28" s="12" t="s">
        <v>41</v>
      </c>
      <c r="C28" s="14" t="s">
        <v>218</v>
      </c>
      <c r="D28" s="14"/>
      <c r="E28" s="14"/>
      <c r="F28" s="14"/>
      <c r="G28" s="14" t="s">
        <v>218</v>
      </c>
      <c r="H28" s="14"/>
      <c r="I28" s="14"/>
      <c r="J28" s="14"/>
      <c r="K28" s="14" t="s">
        <v>218</v>
      </c>
      <c r="L28" s="14"/>
      <c r="M28" s="14"/>
      <c r="N28" s="14"/>
      <c r="O28" s="14" t="s">
        <v>218</v>
      </c>
      <c r="P28" s="14"/>
      <c r="Q28" s="14"/>
      <c r="R28" s="14"/>
      <c r="S28" s="14" t="s">
        <v>218</v>
      </c>
      <c r="T28" s="14"/>
      <c r="U28" s="14"/>
      <c r="V28" s="14"/>
      <c r="W28" s="9" t="s">
        <v>237</v>
      </c>
      <c r="X28" s="9" t="s">
        <v>323</v>
      </c>
      <c r="Y28" s="9" t="s">
        <v>237</v>
      </c>
    </row>
    <row r="29" spans="2:30" ht="13.8">
      <c r="B29" s="472" t="s">
        <v>27</v>
      </c>
      <c r="C29" s="41" t="s">
        <v>61</v>
      </c>
      <c r="D29" s="42" t="s">
        <v>62</v>
      </c>
      <c r="E29" s="42" t="s">
        <v>63</v>
      </c>
      <c r="F29" s="345" t="s">
        <v>64</v>
      </c>
      <c r="G29" s="41" t="s">
        <v>65</v>
      </c>
      <c r="H29" s="42" t="s">
        <v>66</v>
      </c>
      <c r="I29" s="42" t="s">
        <v>67</v>
      </c>
      <c r="J29" s="43" t="s">
        <v>68</v>
      </c>
      <c r="K29" s="342" t="s">
        <v>69</v>
      </c>
      <c r="L29" s="42" t="s">
        <v>70</v>
      </c>
      <c r="M29" s="42" t="s">
        <v>71</v>
      </c>
      <c r="N29" s="43" t="s">
        <v>72</v>
      </c>
      <c r="O29" s="342" t="s">
        <v>73</v>
      </c>
      <c r="P29" s="42" t="s">
        <v>74</v>
      </c>
      <c r="Q29" s="42" t="s">
        <v>75</v>
      </c>
      <c r="R29" s="43" t="s">
        <v>76</v>
      </c>
      <c r="S29" s="342" t="s">
        <v>77</v>
      </c>
      <c r="T29" s="42" t="s">
        <v>78</v>
      </c>
      <c r="U29" s="42" t="s">
        <v>79</v>
      </c>
      <c r="V29" s="43" t="s">
        <v>80</v>
      </c>
      <c r="W29" s="334" t="s">
        <v>216</v>
      </c>
      <c r="X29" s="334" t="s">
        <v>324</v>
      </c>
      <c r="Y29" s="334" t="s">
        <v>249</v>
      </c>
    </row>
    <row r="30" spans="2:30" ht="16.5" customHeight="1">
      <c r="B30" s="474" t="str">
        <f t="shared" ref="B30:B45" si="9">B8</f>
        <v>AT&amp;T</v>
      </c>
      <c r="C30" s="469">
        <v>4451</v>
      </c>
      <c r="D30" s="21">
        <v>5251</v>
      </c>
      <c r="E30" s="21">
        <v>5581</v>
      </c>
      <c r="F30" s="470">
        <v>6233</v>
      </c>
      <c r="G30" s="21">
        <v>5784</v>
      </c>
      <c r="H30" s="21">
        <v>4966</v>
      </c>
      <c r="I30" s="21">
        <v>5006</v>
      </c>
      <c r="J30" s="20">
        <v>4891</v>
      </c>
      <c r="K30" s="21"/>
      <c r="L30" s="21"/>
      <c r="M30" s="21"/>
      <c r="N30" s="20"/>
      <c r="O30" s="21"/>
      <c r="P30" s="21"/>
      <c r="Q30" s="21"/>
      <c r="R30" s="20"/>
      <c r="S30" s="21"/>
      <c r="T30" s="21"/>
      <c r="U30" s="21"/>
      <c r="V30" s="318"/>
      <c r="W30" s="581" t="e">
        <f>U30/Q30-1</f>
        <v>#DIV/0!</v>
      </c>
      <c r="X30" s="582">
        <f t="shared" ref="X30:X46" si="10">U30-Q30</f>
        <v>0</v>
      </c>
      <c r="Y30" s="1361" t="e">
        <f t="shared" ref="Y30:Y46" si="11">U30/T30-1</f>
        <v>#DIV/0!</v>
      </c>
    </row>
    <row r="31" spans="2:30" ht="16.5" customHeight="1">
      <c r="B31" s="474" t="str">
        <f t="shared" si="9"/>
        <v>BT</v>
      </c>
      <c r="C31" s="469">
        <v>1109.998569589472</v>
      </c>
      <c r="D31" s="21">
        <v>1113.6591658305863</v>
      </c>
      <c r="E31" s="21">
        <v>1052.7697558414282</v>
      </c>
      <c r="F31" s="470">
        <v>1057.59682224429</v>
      </c>
      <c r="G31" s="21">
        <v>1266.4188351920693</v>
      </c>
      <c r="H31" s="21">
        <v>1069.1421254801535</v>
      </c>
      <c r="I31" s="21">
        <v>1122.7427375032714</v>
      </c>
      <c r="J31" s="20">
        <v>1164.765189705492</v>
      </c>
      <c r="K31" s="21"/>
      <c r="L31" s="21"/>
      <c r="M31" s="21"/>
      <c r="N31" s="20"/>
      <c r="O31" s="21"/>
      <c r="P31" s="21"/>
      <c r="Q31" s="21"/>
      <c r="R31" s="20"/>
      <c r="S31" s="21"/>
      <c r="T31" s="21"/>
      <c r="U31" s="21"/>
      <c r="V31" s="318"/>
      <c r="W31" s="581" t="e">
        <f t="shared" ref="W31:W46" si="12">U31/Q31-1</f>
        <v>#DIV/0!</v>
      </c>
      <c r="X31" s="582">
        <f t="shared" si="10"/>
        <v>0</v>
      </c>
      <c r="Y31" s="1361" t="e">
        <f t="shared" si="11"/>
        <v>#DIV/0!</v>
      </c>
    </row>
    <row r="32" spans="2:30" ht="16.5" customHeight="1">
      <c r="B32" s="474" t="str">
        <f t="shared" si="9"/>
        <v>China Mobile</v>
      </c>
      <c r="C32" s="322">
        <v>6345.1776649746189</v>
      </c>
      <c r="D32" s="39">
        <v>6353.1428921343504</v>
      </c>
      <c r="E32" s="21">
        <v>7743.0972388955588</v>
      </c>
      <c r="F32" s="470">
        <v>8027.5822039954737</v>
      </c>
      <c r="G32" s="39">
        <v>4955.3156120142257</v>
      </c>
      <c r="H32" s="39">
        <v>6219.4677360554142</v>
      </c>
      <c r="I32" s="21">
        <v>6800.221925654906</v>
      </c>
      <c r="J32" s="40">
        <v>6974.2813918305592</v>
      </c>
      <c r="K32" s="39"/>
      <c r="L32" s="39"/>
      <c r="M32" s="21"/>
      <c r="N32" s="40"/>
      <c r="O32" s="39"/>
      <c r="P32" s="39"/>
      <c r="Q32" s="21"/>
      <c r="R32" s="20"/>
      <c r="S32" s="39"/>
      <c r="T32" s="39"/>
      <c r="U32" s="21"/>
      <c r="V32" s="318"/>
      <c r="W32" s="581" t="e">
        <f t="shared" si="12"/>
        <v>#DIV/0!</v>
      </c>
      <c r="X32" s="582">
        <f t="shared" si="10"/>
        <v>0</v>
      </c>
      <c r="Y32" s="1361" t="e">
        <f t="shared" si="11"/>
        <v>#DIV/0!</v>
      </c>
      <c r="Z32" s="499"/>
      <c r="AA32" s="499"/>
      <c r="AB32" s="499"/>
      <c r="AC32" s="499"/>
      <c r="AD32" s="499"/>
    </row>
    <row r="33" spans="2:28" ht="16.5" customHeight="1">
      <c r="B33" s="474" t="str">
        <f t="shared" si="9"/>
        <v>China Telecom</v>
      </c>
      <c r="C33" s="322">
        <v>3114.9470980368174</v>
      </c>
      <c r="D33" s="39">
        <v>3118.8573528060992</v>
      </c>
      <c r="E33" s="21">
        <v>4220.7382953181277</v>
      </c>
      <c r="F33" s="470">
        <v>4394.9719655746667</v>
      </c>
      <c r="G33" s="39">
        <v>2985.9840232389251</v>
      </c>
      <c r="H33" s="39">
        <v>2997.958439664601</v>
      </c>
      <c r="I33" s="39">
        <v>3567.5298774910407</v>
      </c>
      <c r="J33" s="40">
        <v>3600.3025718608169</v>
      </c>
      <c r="K33" s="39"/>
      <c r="L33" s="39"/>
      <c r="M33" s="21"/>
      <c r="N33" s="40"/>
      <c r="O33" s="39"/>
      <c r="P33" s="39"/>
      <c r="Q33" s="21"/>
      <c r="R33" s="20"/>
      <c r="S33" s="39"/>
      <c r="T33" s="39"/>
      <c r="U33" s="21"/>
      <c r="V33" s="318"/>
      <c r="W33" s="581" t="e">
        <f t="shared" si="12"/>
        <v>#DIV/0!</v>
      </c>
      <c r="X33" s="582">
        <f t="shared" si="10"/>
        <v>0</v>
      </c>
      <c r="Y33" s="1361" t="e">
        <f t="shared" si="11"/>
        <v>#DIV/0!</v>
      </c>
      <c r="AA33" t="s">
        <v>46</v>
      </c>
    </row>
    <row r="34" spans="2:28" ht="16.5" customHeight="1">
      <c r="B34" s="474" t="str">
        <f t="shared" si="9"/>
        <v>China Unicom</v>
      </c>
      <c r="C34" s="469">
        <v>1383.7074185065135</v>
      </c>
      <c r="D34" s="21">
        <v>1385.4444138268884</v>
      </c>
      <c r="E34" s="21">
        <v>4269.2076830732294</v>
      </c>
      <c r="F34" s="470">
        <v>4443.2240245952071</v>
      </c>
      <c r="G34" s="21">
        <v>1237.8733870761432</v>
      </c>
      <c r="H34" s="21">
        <v>663.50710900473939</v>
      </c>
      <c r="I34" s="21">
        <v>2691.598314564621</v>
      </c>
      <c r="J34" s="40">
        <v>2498.4871406959151</v>
      </c>
      <c r="K34" s="21"/>
      <c r="L34" s="21"/>
      <c r="M34" s="21"/>
      <c r="N34" s="40"/>
      <c r="O34" s="21"/>
      <c r="P34" s="21"/>
      <c r="Q34" s="21"/>
      <c r="R34" s="20"/>
      <c r="S34" s="21"/>
      <c r="T34" s="21"/>
      <c r="U34" s="21"/>
      <c r="V34" s="318"/>
      <c r="W34" s="581" t="e">
        <f t="shared" si="12"/>
        <v>#DIV/0!</v>
      </c>
      <c r="X34" s="582">
        <f t="shared" si="10"/>
        <v>0</v>
      </c>
      <c r="Y34" s="1361" t="e">
        <f t="shared" si="11"/>
        <v>#DIV/0!</v>
      </c>
    </row>
    <row r="35" spans="2:28" ht="16.5" customHeight="1">
      <c r="B35" s="474" t="str">
        <f t="shared" si="9"/>
        <v>Comcast</v>
      </c>
      <c r="C35" s="469">
        <v>1576</v>
      </c>
      <c r="D35" s="21">
        <v>1881</v>
      </c>
      <c r="E35" s="21">
        <v>2044</v>
      </c>
      <c r="F35" s="470">
        <v>2095</v>
      </c>
      <c r="G35" s="21">
        <v>1781</v>
      </c>
      <c r="H35" s="21">
        <v>1956</v>
      </c>
      <c r="I35" s="21">
        <v>2061</v>
      </c>
      <c r="J35" s="20">
        <v>2154</v>
      </c>
      <c r="K35" s="21"/>
      <c r="L35" s="21"/>
      <c r="M35" s="21"/>
      <c r="N35" s="20"/>
      <c r="O35" s="21"/>
      <c r="P35" s="21"/>
      <c r="Q35" s="21"/>
      <c r="R35" s="20"/>
      <c r="S35" s="21"/>
      <c r="T35" s="21"/>
      <c r="U35" s="21"/>
      <c r="V35" s="318"/>
      <c r="W35" s="581" t="e">
        <f t="shared" si="12"/>
        <v>#DIV/0!</v>
      </c>
      <c r="X35" s="582">
        <f t="shared" si="10"/>
        <v>0</v>
      </c>
      <c r="Y35" s="1361" t="e">
        <f t="shared" si="11"/>
        <v>#DIV/0!</v>
      </c>
      <c r="AA35">
        <v>2019</v>
      </c>
      <c r="AB35">
        <v>2020</v>
      </c>
    </row>
    <row r="36" spans="2:28" ht="16.5" customHeight="1">
      <c r="B36" s="474" t="str">
        <f t="shared" si="9"/>
        <v>Deutsche Telekom</v>
      </c>
      <c r="C36" s="469">
        <v>3120.2468863661411</v>
      </c>
      <c r="D36" s="21">
        <v>3007.7904482330359</v>
      </c>
      <c r="E36" s="21">
        <v>3056.5785068630735</v>
      </c>
      <c r="F36" s="470">
        <v>2953.0997304582206</v>
      </c>
      <c r="G36" s="21">
        <v>3458.7507994031125</v>
      </c>
      <c r="H36" s="21">
        <v>3299.1735537190084</v>
      </c>
      <c r="I36" s="21">
        <v>3525.5431591309448</v>
      </c>
      <c r="J36" s="20">
        <v>3366.686286050618</v>
      </c>
      <c r="K36" s="21"/>
      <c r="L36" s="21"/>
      <c r="M36" s="21"/>
      <c r="N36" s="20"/>
      <c r="O36" s="21"/>
      <c r="P36" s="21"/>
      <c r="Q36" s="21"/>
      <c r="R36" s="20"/>
      <c r="S36" s="21"/>
      <c r="T36" s="21"/>
      <c r="U36" s="21"/>
      <c r="V36" s="318"/>
      <c r="W36" s="581" t="e">
        <f t="shared" si="12"/>
        <v>#DIV/0!</v>
      </c>
      <c r="X36" s="582">
        <f t="shared" si="10"/>
        <v>0</v>
      </c>
      <c r="Y36" s="1361" t="e">
        <f t="shared" si="11"/>
        <v>#DIV/0!</v>
      </c>
      <c r="Z36" s="9" t="s">
        <v>414</v>
      </c>
      <c r="AA36" s="995">
        <v>77557</v>
      </c>
      <c r="AB36" s="995">
        <v>85000</v>
      </c>
    </row>
    <row r="37" spans="2:28" ht="16.5" customHeight="1">
      <c r="B37" s="474" t="str">
        <f t="shared" si="9"/>
        <v>France Telecom</v>
      </c>
      <c r="C37" s="469">
        <v>1605.8635511958557</v>
      </c>
      <c r="D37" s="21">
        <v>1930.6763012306649</v>
      </c>
      <c r="E37" s="21">
        <v>1747.5728155339807</v>
      </c>
      <c r="F37" s="470">
        <v>2397.8436657681941</v>
      </c>
      <c r="G37" s="21">
        <v>1581.7522916222554</v>
      </c>
      <c r="H37" s="21">
        <v>1947.1074380165289</v>
      </c>
      <c r="I37" s="21">
        <v>1862.595419847328</v>
      </c>
      <c r="J37" s="20">
        <v>2721.6009417304294</v>
      </c>
      <c r="K37" s="21"/>
      <c r="L37" s="21"/>
      <c r="M37" s="21"/>
      <c r="N37" s="20"/>
      <c r="O37" s="21"/>
      <c r="P37" s="21"/>
      <c r="Q37" s="21"/>
      <c r="R37" s="20"/>
      <c r="S37" s="21"/>
      <c r="T37" s="21"/>
      <c r="U37" s="21"/>
      <c r="V37" s="318"/>
      <c r="W37" s="581" t="e">
        <f t="shared" si="12"/>
        <v>#DIV/0!</v>
      </c>
      <c r="X37" s="582">
        <f t="shared" si="10"/>
        <v>0</v>
      </c>
      <c r="Y37" s="1361" t="e">
        <f t="shared" si="11"/>
        <v>#DIV/0!</v>
      </c>
      <c r="Z37" s="9" t="s">
        <v>411</v>
      </c>
      <c r="AA37" s="995">
        <f>0.229*AA36</f>
        <v>17760.553</v>
      </c>
      <c r="AB37" s="995">
        <f>0.533*AB36</f>
        <v>45305</v>
      </c>
    </row>
    <row r="38" spans="2:28" ht="16.5" customHeight="1">
      <c r="B38" s="474" t="str">
        <f t="shared" si="9"/>
        <v>KDDI</v>
      </c>
      <c r="C38" s="469">
        <v>1454.8919177011894</v>
      </c>
      <c r="D38" s="21">
        <v>814.40682522232589</v>
      </c>
      <c r="E38" s="21">
        <v>938.81701963036994</v>
      </c>
      <c r="F38" s="470">
        <v>1032.5583181127583</v>
      </c>
      <c r="G38" s="21">
        <v>1958.8770891671511</v>
      </c>
      <c r="H38" s="21">
        <v>1115.7124404995341</v>
      </c>
      <c r="I38" s="21">
        <v>1100.4204005067149</v>
      </c>
      <c r="J38" s="20">
        <v>1231.2455705173636</v>
      </c>
      <c r="K38" s="21"/>
      <c r="L38" s="21"/>
      <c r="M38" s="21"/>
      <c r="N38" s="20"/>
      <c r="O38" s="21"/>
      <c r="P38" s="21"/>
      <c r="Q38" s="21"/>
      <c r="R38" s="20"/>
      <c r="S38" s="21"/>
      <c r="T38" s="21"/>
      <c r="U38" s="21"/>
      <c r="V38" s="318"/>
      <c r="W38" s="581" t="e">
        <f t="shared" si="12"/>
        <v>#DIV/0!</v>
      </c>
      <c r="X38" s="582">
        <f t="shared" si="10"/>
        <v>0</v>
      </c>
      <c r="Y38" s="1361" t="e">
        <f t="shared" si="11"/>
        <v>#DIV/0!</v>
      </c>
      <c r="Z38" s="9" t="s">
        <v>353</v>
      </c>
      <c r="AA38" s="995">
        <f>0.332*AA36</f>
        <v>25748.924000000003</v>
      </c>
      <c r="AB38" s="995">
        <f>0.088*AB36</f>
        <v>7480</v>
      </c>
    </row>
    <row r="39" spans="2:28" ht="16.5" customHeight="1">
      <c r="B39" s="474" t="str">
        <f t="shared" si="9"/>
        <v>NTT</v>
      </c>
      <c r="C39" s="469">
        <v>5286.9172671238821</v>
      </c>
      <c r="D39" s="21">
        <v>2636.208753622006</v>
      </c>
      <c r="E39" s="21">
        <v>3725.9993474128041</v>
      </c>
      <c r="F39" s="470">
        <v>3898.8439676245116</v>
      </c>
      <c r="G39" s="21">
        <v>5351.4996213522136</v>
      </c>
      <c r="H39" s="21">
        <v>3202.1414770866986</v>
      </c>
      <c r="I39" s="21">
        <v>3624.6704640262942</v>
      </c>
      <c r="J39" s="20">
        <v>3380.5811481219007</v>
      </c>
      <c r="K39" s="21"/>
      <c r="L39" s="21"/>
      <c r="M39" s="21"/>
      <c r="N39" s="20"/>
      <c r="O39" s="21"/>
      <c r="P39" s="21"/>
      <c r="Q39" s="21"/>
      <c r="R39" s="20"/>
      <c r="S39" s="21"/>
      <c r="T39" s="21"/>
      <c r="U39" s="21"/>
      <c r="V39" s="318"/>
      <c r="W39" s="581" t="e">
        <f t="shared" si="12"/>
        <v>#DIV/0!</v>
      </c>
      <c r="X39" s="582">
        <f t="shared" si="10"/>
        <v>0</v>
      </c>
      <c r="Y39" s="1361" t="e">
        <f t="shared" si="11"/>
        <v>#DIV/0!</v>
      </c>
      <c r="Z39" s="2" t="s">
        <v>412</v>
      </c>
      <c r="AA39" s="995">
        <f>0.247*AA36</f>
        <v>19156.579000000002</v>
      </c>
      <c r="AB39" s="995">
        <f>0.132*AB36</f>
        <v>11220</v>
      </c>
    </row>
    <row r="40" spans="2:28" ht="16.5" customHeight="1">
      <c r="B40" s="474" t="str">
        <f t="shared" si="9"/>
        <v>Softbank</v>
      </c>
      <c r="C40" s="469">
        <v>2512.5618543276328</v>
      </c>
      <c r="D40" s="21">
        <v>1381.404902755042</v>
      </c>
      <c r="E40" s="21">
        <v>1587.4867382167956</v>
      </c>
      <c r="F40" s="470">
        <v>2259.4829209608797</v>
      </c>
      <c r="G40" s="21">
        <v>3213.196315668974</v>
      </c>
      <c r="H40" s="21">
        <v>1940.1199543784787</v>
      </c>
      <c r="I40" s="21">
        <v>2207.1386997316858</v>
      </c>
      <c r="J40" s="20">
        <v>2598.4673990077958</v>
      </c>
      <c r="K40" s="21"/>
      <c r="L40" s="21"/>
      <c r="M40" s="21"/>
      <c r="N40" s="20"/>
      <c r="O40" s="21"/>
      <c r="P40" s="21"/>
      <c r="Q40" s="21"/>
      <c r="R40" s="20"/>
      <c r="S40" s="21"/>
      <c r="T40" s="21"/>
      <c r="U40" s="21"/>
      <c r="V40" s="318"/>
      <c r="W40" s="581" t="e">
        <f t="shared" si="12"/>
        <v>#DIV/0!</v>
      </c>
      <c r="X40" s="582">
        <f t="shared" si="10"/>
        <v>0</v>
      </c>
      <c r="Y40" s="1361" t="e">
        <f t="shared" si="11"/>
        <v>#DIV/0!</v>
      </c>
      <c r="Z40" t="s">
        <v>413</v>
      </c>
      <c r="AA40" s="995">
        <f>SUM(AA37:AA39)</f>
        <v>62666.055999999997</v>
      </c>
      <c r="AB40" s="995">
        <f>SUM(AB37:AB39)</f>
        <v>64005</v>
      </c>
    </row>
    <row r="41" spans="2:28" ht="16.5" customHeight="1">
      <c r="B41" s="474" t="str">
        <f t="shared" si="9"/>
        <v>Telecom Italia</v>
      </c>
      <c r="C41" s="469">
        <v>1040.4496858811858</v>
      </c>
      <c r="D41" s="21">
        <v>1173.0834368296262</v>
      </c>
      <c r="E41" s="21">
        <v>1254.3242941635979</v>
      </c>
      <c r="F41" s="470">
        <v>2106.0247874790739</v>
      </c>
      <c r="G41" s="21">
        <v>885.73864847580478</v>
      </c>
      <c r="H41" s="21">
        <v>1349.8622589531681</v>
      </c>
      <c r="I41" s="21">
        <v>2143.2765707574868</v>
      </c>
      <c r="J41" s="20">
        <v>2142.4367274867568</v>
      </c>
      <c r="K41" s="21"/>
      <c r="L41" s="21"/>
      <c r="M41" s="21"/>
      <c r="N41" s="20"/>
      <c r="O41" s="21"/>
      <c r="P41" s="21"/>
      <c r="Q41" s="21"/>
      <c r="R41" s="20"/>
      <c r="S41" s="21"/>
      <c r="T41" s="21"/>
      <c r="U41" s="21"/>
      <c r="V41" s="318"/>
      <c r="W41" s="581" t="e">
        <f t="shared" si="12"/>
        <v>#DIV/0!</v>
      </c>
      <c r="X41" s="582">
        <f t="shared" si="10"/>
        <v>0</v>
      </c>
      <c r="Y41" s="1361" t="e">
        <f t="shared" si="11"/>
        <v>#DIV/0!</v>
      </c>
      <c r="AB41" s="4">
        <f>AB40/AA40-1</f>
        <v>2.1366335867698538E-2</v>
      </c>
    </row>
    <row r="42" spans="2:28" ht="16.5" customHeight="1">
      <c r="B42" s="474" t="str">
        <f t="shared" si="9"/>
        <v>Telefonica</v>
      </c>
      <c r="C42" s="469">
        <v>1656.5634299570152</v>
      </c>
      <c r="D42" s="21">
        <v>2211.809867901095</v>
      </c>
      <c r="E42" s="21">
        <v>2635.8665327530412</v>
      </c>
      <c r="F42" s="470">
        <v>3139.6226415094338</v>
      </c>
      <c r="G42" s="21">
        <v>1621</v>
      </c>
      <c r="H42" s="21">
        <v>2078.2369146005512</v>
      </c>
      <c r="I42" s="21">
        <v>2883.1473869641804</v>
      </c>
      <c r="J42" s="20">
        <v>3219.5409064155383</v>
      </c>
      <c r="K42" s="21"/>
      <c r="L42" s="21"/>
      <c r="M42" s="21"/>
      <c r="N42" s="20"/>
      <c r="O42" s="21"/>
      <c r="P42" s="21"/>
      <c r="Q42" s="21"/>
      <c r="R42" s="20"/>
      <c r="S42" s="21"/>
      <c r="T42" s="21"/>
      <c r="U42" s="21"/>
      <c r="V42" s="318"/>
      <c r="W42" s="581" t="e">
        <f t="shared" si="12"/>
        <v>#DIV/0!</v>
      </c>
      <c r="X42" s="582">
        <f t="shared" si="10"/>
        <v>0</v>
      </c>
      <c r="Y42" s="1361" t="e">
        <f t="shared" si="11"/>
        <v>#DIV/0!</v>
      </c>
    </row>
    <row r="43" spans="2:28" ht="16.5" customHeight="1">
      <c r="B43" s="474" t="s">
        <v>455</v>
      </c>
      <c r="C43" s="469">
        <v>2645</v>
      </c>
      <c r="D43" s="1006">
        <v>2227</v>
      </c>
      <c r="E43" s="1006">
        <v>1987</v>
      </c>
      <c r="F43" s="470">
        <v>2084</v>
      </c>
      <c r="G43" s="1006">
        <v>2452</v>
      </c>
      <c r="H43" s="1006">
        <v>2965</v>
      </c>
      <c r="I43" s="1006">
        <v>2731</v>
      </c>
      <c r="J43" s="20">
        <v>2299</v>
      </c>
      <c r="K43" s="1006"/>
      <c r="L43" s="1006"/>
      <c r="M43" s="1006"/>
      <c r="N43" s="20"/>
      <c r="O43" s="1006"/>
      <c r="P43" s="1006"/>
      <c r="Q43" s="1006"/>
      <c r="R43" s="20"/>
      <c r="S43" s="1006"/>
      <c r="T43" s="1006"/>
      <c r="U43" s="21"/>
      <c r="V43" s="318"/>
      <c r="W43" s="581" t="e">
        <f t="shared" si="12"/>
        <v>#DIV/0!</v>
      </c>
      <c r="X43" s="582">
        <f t="shared" si="10"/>
        <v>0</v>
      </c>
      <c r="Y43" s="1361" t="e">
        <f t="shared" si="11"/>
        <v>#DIV/0!</v>
      </c>
    </row>
    <row r="44" spans="2:28" ht="16.5" customHeight="1">
      <c r="B44" s="474" t="str">
        <f t="shared" si="9"/>
        <v>Verizon</v>
      </c>
      <c r="C44" s="346">
        <v>3387</v>
      </c>
      <c r="D44" s="21">
        <v>3886</v>
      </c>
      <c r="E44" s="22">
        <v>4125</v>
      </c>
      <c r="F44" s="348">
        <v>5661</v>
      </c>
      <c r="G44" s="22">
        <v>3067</v>
      </c>
      <c r="H44" s="21">
        <v>3944</v>
      </c>
      <c r="I44" s="22">
        <v>4271</v>
      </c>
      <c r="J44" s="23">
        <v>5965</v>
      </c>
      <c r="K44" s="22"/>
      <c r="L44" s="21"/>
      <c r="M44" s="22"/>
      <c r="N44" s="23"/>
      <c r="O44" s="22"/>
      <c r="P44" s="21"/>
      <c r="Q44" s="22"/>
      <c r="R44" s="23"/>
      <c r="S44" s="22"/>
      <c r="T44" s="21"/>
      <c r="U44" s="22"/>
      <c r="V44" s="318"/>
      <c r="W44" s="581" t="e">
        <f t="shared" si="12"/>
        <v>#DIV/0!</v>
      </c>
      <c r="X44" s="582">
        <f t="shared" si="10"/>
        <v>0</v>
      </c>
      <c r="Y44" s="1361" t="e">
        <f t="shared" si="11"/>
        <v>#DIV/0!</v>
      </c>
    </row>
    <row r="45" spans="2:28" ht="16.5" customHeight="1">
      <c r="B45" s="474" t="str">
        <f t="shared" si="9"/>
        <v>Vodafone</v>
      </c>
      <c r="C45" s="346">
        <v>3498.068945787441</v>
      </c>
      <c r="D45" s="21">
        <v>2487.7537201718906</v>
      </c>
      <c r="E45" s="22">
        <v>2216.8284789644013</v>
      </c>
      <c r="F45" s="348">
        <v>2976.2438194617739</v>
      </c>
      <c r="G45" s="22">
        <v>1578.341505009593</v>
      </c>
      <c r="H45" s="21">
        <v>3130.7415483006489</v>
      </c>
      <c r="I45" s="22">
        <v>2125.8461538461534</v>
      </c>
      <c r="J45" s="23">
        <v>2450.5359708173737</v>
      </c>
      <c r="K45" s="22"/>
      <c r="L45" s="21"/>
      <c r="M45" s="22"/>
      <c r="N45" s="23"/>
      <c r="O45" s="22"/>
      <c r="P45" s="21"/>
      <c r="Q45" s="22"/>
      <c r="R45" s="23"/>
      <c r="S45" s="22"/>
      <c r="T45" s="21"/>
      <c r="U45" s="21"/>
      <c r="V45" s="318"/>
      <c r="W45" s="581" t="e">
        <f t="shared" si="12"/>
        <v>#DIV/0!</v>
      </c>
      <c r="X45" s="582">
        <f t="shared" si="10"/>
        <v>0</v>
      </c>
      <c r="Y45" s="1361" t="e">
        <f t="shared" si="11"/>
        <v>#DIV/0!</v>
      </c>
    </row>
    <row r="46" spans="2:28" ht="16.5" customHeight="1">
      <c r="B46" s="29" t="s">
        <v>8</v>
      </c>
      <c r="C46" s="22">
        <f>SUM(C30:C45)</f>
        <v>44188.394289447759</v>
      </c>
      <c r="D46" s="22">
        <f>SUM(D30:D45)</f>
        <v>40859.238080563613</v>
      </c>
      <c r="E46" s="22">
        <f>SUM(E30:E45)</f>
        <v>48186.286706666404</v>
      </c>
      <c r="F46" s="348">
        <f t="shared" ref="F46:S46" si="13">SUM(F30:F45)</f>
        <v>54760.094867784479</v>
      </c>
      <c r="G46" s="22">
        <f t="shared" si="13"/>
        <v>43178.748128220461</v>
      </c>
      <c r="H46" s="22">
        <f t="shared" si="13"/>
        <v>42844.170995759523</v>
      </c>
      <c r="I46" s="22">
        <f t="shared" si="13"/>
        <v>47723.73111002463</v>
      </c>
      <c r="J46" s="23">
        <f t="shared" si="13"/>
        <v>50657.931244240557</v>
      </c>
      <c r="K46" s="22">
        <f t="shared" si="13"/>
        <v>0</v>
      </c>
      <c r="L46" s="22">
        <f t="shared" si="13"/>
        <v>0</v>
      </c>
      <c r="M46" s="22">
        <f t="shared" si="13"/>
        <v>0</v>
      </c>
      <c r="N46" s="23">
        <f t="shared" si="13"/>
        <v>0</v>
      </c>
      <c r="O46" s="22">
        <f t="shared" si="13"/>
        <v>0</v>
      </c>
      <c r="P46" s="22">
        <f t="shared" si="13"/>
        <v>0</v>
      </c>
      <c r="Q46" s="22">
        <f t="shared" si="13"/>
        <v>0</v>
      </c>
      <c r="R46" s="23">
        <f t="shared" si="13"/>
        <v>0</v>
      </c>
      <c r="S46" s="22">
        <f t="shared" si="13"/>
        <v>0</v>
      </c>
      <c r="T46" s="22">
        <f t="shared" ref="T46:U46" si="14">SUM(T30:T45)</f>
        <v>0</v>
      </c>
      <c r="U46" s="22">
        <f t="shared" si="14"/>
        <v>0</v>
      </c>
      <c r="V46" s="318"/>
      <c r="W46" s="581" t="e">
        <f t="shared" si="12"/>
        <v>#DIV/0!</v>
      </c>
      <c r="X46" s="582">
        <f t="shared" si="10"/>
        <v>0</v>
      </c>
      <c r="Y46" s="1361" t="e">
        <f t="shared" si="11"/>
        <v>#DIV/0!</v>
      </c>
    </row>
    <row r="47" spans="2:28" ht="13.8">
      <c r="B47" s="36" t="s">
        <v>58</v>
      </c>
      <c r="C47" s="17">
        <v>5.2744963972386927E-2</v>
      </c>
      <c r="D47" s="17">
        <v>-1.2103578964339778E-2</v>
      </c>
      <c r="E47" s="17">
        <v>-0.13577773311269659</v>
      </c>
      <c r="F47" s="471">
        <v>-0.10016515325697417</v>
      </c>
      <c r="G47" s="17">
        <f t="shared" ref="G47:N47" si="15">G46/C46-1</f>
        <v>-2.2848672767193157E-2</v>
      </c>
      <c r="H47" s="17">
        <f t="shared" si="15"/>
        <v>4.8579782894682122E-2</v>
      </c>
      <c r="I47" s="17">
        <f t="shared" si="15"/>
        <v>-9.599320226884811E-3</v>
      </c>
      <c r="J47" s="532">
        <f t="shared" si="15"/>
        <v>-7.491155070947908E-2</v>
      </c>
      <c r="K47" s="17">
        <f t="shared" si="15"/>
        <v>-1</v>
      </c>
      <c r="L47" s="17">
        <f t="shared" si="15"/>
        <v>-1</v>
      </c>
      <c r="M47" s="17">
        <f t="shared" si="15"/>
        <v>-1</v>
      </c>
      <c r="N47" s="532">
        <f t="shared" si="15"/>
        <v>-1</v>
      </c>
      <c r="O47" s="17" t="e">
        <f t="shared" ref="O47" si="16">O46/K46-1</f>
        <v>#DIV/0!</v>
      </c>
      <c r="P47" s="17" t="e">
        <f t="shared" ref="P47" si="17">P46/L46-1</f>
        <v>#DIV/0!</v>
      </c>
      <c r="Q47" s="17" t="e">
        <f t="shared" ref="Q47" si="18">Q46/M46-1</f>
        <v>#DIV/0!</v>
      </c>
      <c r="R47" s="532" t="e">
        <f t="shared" ref="R47" si="19">R46/N46-1</f>
        <v>#DIV/0!</v>
      </c>
      <c r="S47" s="17" t="e">
        <f>S46/O46-1</f>
        <v>#DIV/0!</v>
      </c>
      <c r="T47" s="17" t="e">
        <f t="shared" ref="T47:U47" si="20">T46/P46-1</f>
        <v>#DIV/0!</v>
      </c>
      <c r="U47" s="17" t="e">
        <f t="shared" si="20"/>
        <v>#DIV/0!</v>
      </c>
      <c r="V47" s="532"/>
      <c r="X47" s="46"/>
    </row>
    <row r="48" spans="2:28" ht="13.8">
      <c r="M48" s="46"/>
      <c r="S48" s="17" t="e">
        <f>S46/R46-1</f>
        <v>#DIV/0!</v>
      </c>
      <c r="T48" s="17" t="e">
        <f>T46/S46-1</f>
        <v>#DIV/0!</v>
      </c>
      <c r="U48" s="17" t="e">
        <f>U46/T46-1</f>
        <v>#DIV/0!</v>
      </c>
    </row>
    <row r="49" spans="2:26">
      <c r="F49" s="46">
        <f>SUM(C46:F46)</f>
        <v>187994.01394446223</v>
      </c>
      <c r="J49" s="46">
        <f>SUM(G46:J46)</f>
        <v>184404.58147824515</v>
      </c>
      <c r="N49" s="46">
        <f>SUM(K46:P46)</f>
        <v>0</v>
      </c>
      <c r="O49" s="46"/>
      <c r="P49" s="46"/>
      <c r="Q49" s="46"/>
      <c r="R49" s="46">
        <f>SUM(O46:R46)</f>
        <v>0</v>
      </c>
      <c r="S49" s="46"/>
      <c r="T49" s="46"/>
      <c r="U49" s="46"/>
      <c r="V49" s="46"/>
    </row>
    <row r="50" spans="2:26">
      <c r="F50" s="13">
        <v>-6.041981308403177E-2</v>
      </c>
      <c r="J50" s="13">
        <f>J49/F49-1</f>
        <v>-1.9093333829647841E-2</v>
      </c>
      <c r="N50" s="13">
        <f>N49/J49-1</f>
        <v>-1</v>
      </c>
      <c r="O50" s="13"/>
      <c r="P50" s="13"/>
      <c r="Q50" s="13"/>
      <c r="R50" s="13" t="e">
        <f>R49/N49-1</f>
        <v>#DIV/0!</v>
      </c>
      <c r="S50" s="13"/>
      <c r="T50" s="13"/>
      <c r="U50" s="13"/>
      <c r="V50" s="13"/>
    </row>
    <row r="52" spans="2:26" ht="13.8">
      <c r="B52" t="s">
        <v>279</v>
      </c>
      <c r="C52" s="49">
        <f>C33+C34+C32</f>
        <v>10843.83218151795</v>
      </c>
      <c r="D52" s="49">
        <f>D33+D34+D32</f>
        <v>10857.444658767337</v>
      </c>
      <c r="E52" s="49">
        <f t="shared" ref="E52:J52" si="21">E33+E34+E32</f>
        <v>16233.043217286915</v>
      </c>
      <c r="F52" s="49">
        <f t="shared" si="21"/>
        <v>16865.778194165348</v>
      </c>
      <c r="G52" s="49">
        <f t="shared" si="21"/>
        <v>9179.1730223292943</v>
      </c>
      <c r="H52" s="49">
        <f t="shared" si="21"/>
        <v>9880.9332847247551</v>
      </c>
      <c r="I52" s="49">
        <f t="shared" si="21"/>
        <v>13059.350117710568</v>
      </c>
      <c r="J52" s="49">
        <f t="shared" si="21"/>
        <v>13073.071104387291</v>
      </c>
      <c r="K52" s="49">
        <f t="shared" ref="K52:P52" si="22">K33+K34+K32</f>
        <v>0</v>
      </c>
      <c r="L52" s="49">
        <f t="shared" si="22"/>
        <v>0</v>
      </c>
      <c r="M52" s="49">
        <f t="shared" si="22"/>
        <v>0</v>
      </c>
      <c r="N52" s="49">
        <f t="shared" si="22"/>
        <v>0</v>
      </c>
      <c r="O52" s="49">
        <f t="shared" si="22"/>
        <v>0</v>
      </c>
      <c r="P52" s="49">
        <f t="shared" si="22"/>
        <v>0</v>
      </c>
      <c r="Q52" s="49">
        <f t="shared" ref="Q52:S52" si="23">Q33+Q34+Q32</f>
        <v>0</v>
      </c>
      <c r="R52" s="49">
        <f t="shared" si="23"/>
        <v>0</v>
      </c>
      <c r="S52" s="49">
        <f t="shared" si="23"/>
        <v>0</v>
      </c>
      <c r="T52" s="49">
        <f t="shared" ref="T52:U52" si="24">T33+T34+T32</f>
        <v>0</v>
      </c>
      <c r="U52" s="49">
        <f t="shared" si="24"/>
        <v>0</v>
      </c>
      <c r="V52" s="19"/>
      <c r="W52" s="19" t="s">
        <v>209</v>
      </c>
    </row>
    <row r="53" spans="2:26" ht="13.8">
      <c r="C53" s="282">
        <v>-7.1264180311134684E-3</v>
      </c>
      <c r="D53" s="319">
        <v>-1.1077015068864493E-2</v>
      </c>
      <c r="E53" s="319">
        <v>-0.32842929756705186</v>
      </c>
      <c r="F53" s="319">
        <v>-0.28717058618014757</v>
      </c>
      <c r="G53" s="319">
        <f t="shared" ref="G53:Q53" si="25">G52/C52-1</f>
        <v>-0.15351207316043425</v>
      </c>
      <c r="H53" s="319">
        <f t="shared" si="25"/>
        <v>-8.9939336992526431E-2</v>
      </c>
      <c r="I53" s="319">
        <f t="shared" si="25"/>
        <v>-0.195508202442079</v>
      </c>
      <c r="J53" s="319">
        <f t="shared" si="25"/>
        <v>-0.22487590232214305</v>
      </c>
      <c r="K53" s="319">
        <f t="shared" si="25"/>
        <v>-1</v>
      </c>
      <c r="L53" s="319">
        <f t="shared" si="25"/>
        <v>-1</v>
      </c>
      <c r="M53" s="319">
        <f t="shared" si="25"/>
        <v>-1</v>
      </c>
      <c r="N53" s="319">
        <f t="shared" si="25"/>
        <v>-1</v>
      </c>
      <c r="O53" s="319" t="e">
        <f t="shared" si="25"/>
        <v>#DIV/0!</v>
      </c>
      <c r="P53" s="319" t="e">
        <f t="shared" si="25"/>
        <v>#DIV/0!</v>
      </c>
      <c r="Q53" s="319" t="e">
        <f t="shared" si="25"/>
        <v>#DIV/0!</v>
      </c>
      <c r="R53" s="319" t="e">
        <f t="shared" ref="R53" si="26">R52/N52-1</f>
        <v>#DIV/0!</v>
      </c>
      <c r="S53" s="319" t="e">
        <f t="shared" ref="S53:U53" si="27">S52/O52-1</f>
        <v>#DIV/0!</v>
      </c>
      <c r="T53" s="319" t="e">
        <f t="shared" si="27"/>
        <v>#DIV/0!</v>
      </c>
      <c r="U53" s="319" t="e">
        <f t="shared" si="27"/>
        <v>#DIV/0!</v>
      </c>
      <c r="V53" s="49"/>
      <c r="W53" s="49"/>
    </row>
    <row r="54" spans="2:26" ht="13.8">
      <c r="C54" s="282">
        <v>-0.54168716981073617</v>
      </c>
      <c r="D54" s="319">
        <f t="shared" ref="D54:Q54" si="28">D52/C52-1</f>
        <v>1.2553198003735222E-3</v>
      </c>
      <c r="E54" s="319">
        <f t="shared" si="28"/>
        <v>0.49510715711351172</v>
      </c>
      <c r="F54" s="319">
        <f t="shared" si="28"/>
        <v>3.8978210580048245E-2</v>
      </c>
      <c r="G54" s="319">
        <f t="shared" si="28"/>
        <v>-0.45575158663566473</v>
      </c>
      <c r="H54" s="319">
        <f t="shared" si="28"/>
        <v>7.6451360126708057E-2</v>
      </c>
      <c r="I54" s="319">
        <f t="shared" si="28"/>
        <v>0.32167172284215573</v>
      </c>
      <c r="J54" s="319">
        <f t="shared" si="28"/>
        <v>1.0506638196425833E-3</v>
      </c>
      <c r="K54" s="319">
        <f t="shared" si="28"/>
        <v>-1</v>
      </c>
      <c r="L54" s="319" t="e">
        <f t="shared" si="28"/>
        <v>#DIV/0!</v>
      </c>
      <c r="M54" s="319" t="e">
        <f t="shared" si="28"/>
        <v>#DIV/0!</v>
      </c>
      <c r="N54" s="319" t="e">
        <f t="shared" si="28"/>
        <v>#DIV/0!</v>
      </c>
      <c r="O54" s="319" t="e">
        <f t="shared" si="28"/>
        <v>#DIV/0!</v>
      </c>
      <c r="P54" s="319" t="e">
        <f t="shared" si="28"/>
        <v>#DIV/0!</v>
      </c>
      <c r="Q54" s="319" t="e">
        <f t="shared" si="28"/>
        <v>#DIV/0!</v>
      </c>
      <c r="R54" s="319" t="e">
        <f t="shared" ref="R54" si="29">R52/Q52-1</f>
        <v>#DIV/0!</v>
      </c>
      <c r="S54" s="319" t="e">
        <f t="shared" ref="S54:U54" si="30">S52/R52-1</f>
        <v>#DIV/0!</v>
      </c>
      <c r="T54" s="319" t="e">
        <f t="shared" si="30"/>
        <v>#DIV/0!</v>
      </c>
      <c r="U54" s="319" t="e">
        <f t="shared" si="30"/>
        <v>#DIV/0!</v>
      </c>
      <c r="V54" s="49"/>
      <c r="W54" s="49"/>
    </row>
    <row r="55" spans="2:26" ht="13.8">
      <c r="B55" t="s">
        <v>280</v>
      </c>
      <c r="C55" s="49">
        <f>C46-C52</f>
        <v>33344.562107929807</v>
      </c>
      <c r="D55" s="49">
        <f>D46-D52</f>
        <v>30001.793421796276</v>
      </c>
      <c r="E55" s="49">
        <f t="shared" ref="E55:J55" si="31">E46-E52</f>
        <v>31953.243489379489</v>
      </c>
      <c r="F55" s="49">
        <f t="shared" si="31"/>
        <v>37894.316673619134</v>
      </c>
      <c r="G55" s="49">
        <f t="shared" si="31"/>
        <v>33999.57510589117</v>
      </c>
      <c r="H55" s="49">
        <f t="shared" si="31"/>
        <v>32963.237711034766</v>
      </c>
      <c r="I55" s="49">
        <f t="shared" si="31"/>
        <v>34664.380992314065</v>
      </c>
      <c r="J55" s="49">
        <f t="shared" si="31"/>
        <v>37584.860139853263</v>
      </c>
      <c r="K55" s="49">
        <f t="shared" ref="K55:P55" si="32">K46-K52</f>
        <v>0</v>
      </c>
      <c r="L55" s="49">
        <f t="shared" si="32"/>
        <v>0</v>
      </c>
      <c r="M55" s="49">
        <f t="shared" si="32"/>
        <v>0</v>
      </c>
      <c r="N55" s="49">
        <f t="shared" si="32"/>
        <v>0</v>
      </c>
      <c r="O55" s="49">
        <f t="shared" si="32"/>
        <v>0</v>
      </c>
      <c r="P55" s="49">
        <f t="shared" si="32"/>
        <v>0</v>
      </c>
      <c r="Q55" s="49">
        <f t="shared" ref="Q55:S55" si="33">Q46-Q52</f>
        <v>0</v>
      </c>
      <c r="R55" s="49">
        <f t="shared" si="33"/>
        <v>0</v>
      </c>
      <c r="S55" s="49">
        <f t="shared" si="33"/>
        <v>0</v>
      </c>
      <c r="T55" s="49">
        <f t="shared" ref="T55:U55" si="34">T46-T52</f>
        <v>0</v>
      </c>
      <c r="U55" s="49">
        <f t="shared" si="34"/>
        <v>0</v>
      </c>
      <c r="V55" s="19"/>
      <c r="W55" s="19" t="s">
        <v>210</v>
      </c>
    </row>
    <row r="56" spans="2:26" ht="13.8">
      <c r="C56" s="282">
        <v>7.5656248522235181E-2</v>
      </c>
      <c r="D56" s="319">
        <v>-1.2504293888629614E-2</v>
      </c>
      <c r="E56" s="319">
        <v>2.3231499000913036E-2</v>
      </c>
      <c r="F56" s="319">
        <v>2.6689351017894491E-2</v>
      </c>
      <c r="G56" s="319">
        <f t="shared" ref="G56:Q56" si="35">G55/C55-1</f>
        <v>1.9643772673973547E-2</v>
      </c>
      <c r="H56" s="319">
        <f t="shared" si="35"/>
        <v>9.8708908751001578E-2</v>
      </c>
      <c r="I56" s="319">
        <f t="shared" si="35"/>
        <v>8.4847020423316266E-2</v>
      </c>
      <c r="J56" s="319">
        <f t="shared" si="35"/>
        <v>-8.1663046316733379E-3</v>
      </c>
      <c r="K56" s="319">
        <f t="shared" si="35"/>
        <v>-1</v>
      </c>
      <c r="L56" s="319">
        <f t="shared" si="35"/>
        <v>-1</v>
      </c>
      <c r="M56" s="319">
        <f t="shared" si="35"/>
        <v>-1</v>
      </c>
      <c r="N56" s="319">
        <f t="shared" si="35"/>
        <v>-1</v>
      </c>
      <c r="O56" s="319" t="e">
        <f t="shared" si="35"/>
        <v>#DIV/0!</v>
      </c>
      <c r="P56" s="319" t="e">
        <f t="shared" si="35"/>
        <v>#DIV/0!</v>
      </c>
      <c r="Q56" s="319" t="e">
        <f t="shared" si="35"/>
        <v>#DIV/0!</v>
      </c>
      <c r="R56" s="319" t="e">
        <f t="shared" ref="R56" si="36">R55/N55-1</f>
        <v>#DIV/0!</v>
      </c>
      <c r="S56" s="319" t="e">
        <f t="shared" ref="S56:U56" si="37">S55/O55-1</f>
        <v>#DIV/0!</v>
      </c>
      <c r="T56" s="319" t="e">
        <f t="shared" si="37"/>
        <v>#DIV/0!</v>
      </c>
      <c r="U56" s="319" t="e">
        <f t="shared" si="37"/>
        <v>#DIV/0!</v>
      </c>
      <c r="V56" s="49"/>
      <c r="W56" s="49"/>
    </row>
    <row r="57" spans="2:26" ht="13.8">
      <c r="C57" s="282">
        <v>-0.11983706303431108</v>
      </c>
      <c r="D57" s="319">
        <f t="shared" ref="D57:Q57" si="38">D55/C55-1</f>
        <v>-0.1002492902834845</v>
      </c>
      <c r="E57" s="319">
        <f t="shared" si="38"/>
        <v>6.5044447181797027E-2</v>
      </c>
      <c r="F57" s="319">
        <f t="shared" si="38"/>
        <v>0.1859302072484228</v>
      </c>
      <c r="G57" s="319">
        <f t="shared" si="38"/>
        <v>-0.10277904207306543</v>
      </c>
      <c r="H57" s="319">
        <f t="shared" si="38"/>
        <v>-3.048089252964914E-2</v>
      </c>
      <c r="I57" s="319">
        <f t="shared" si="38"/>
        <v>5.160728737243625E-2</v>
      </c>
      <c r="J57" s="319">
        <f t="shared" si="38"/>
        <v>8.4250145652009056E-2</v>
      </c>
      <c r="K57" s="319">
        <f t="shared" si="38"/>
        <v>-1</v>
      </c>
      <c r="L57" s="319" t="e">
        <f t="shared" si="38"/>
        <v>#DIV/0!</v>
      </c>
      <c r="M57" s="319" t="e">
        <f t="shared" si="38"/>
        <v>#DIV/0!</v>
      </c>
      <c r="N57" s="319" t="e">
        <f t="shared" si="38"/>
        <v>#DIV/0!</v>
      </c>
      <c r="O57" s="319" t="e">
        <f t="shared" si="38"/>
        <v>#DIV/0!</v>
      </c>
      <c r="P57" s="319" t="e">
        <f t="shared" si="38"/>
        <v>#DIV/0!</v>
      </c>
      <c r="Q57" s="319" t="e">
        <f t="shared" si="38"/>
        <v>#DIV/0!</v>
      </c>
      <c r="R57" s="319" t="e">
        <f t="shared" ref="R57" si="39">R55/Q55-1</f>
        <v>#DIV/0!</v>
      </c>
      <c r="S57" s="319" t="e">
        <f t="shared" ref="S57:U57" si="40">S55/R55-1</f>
        <v>#DIV/0!</v>
      </c>
      <c r="T57" s="319" t="e">
        <f t="shared" si="40"/>
        <v>#DIV/0!</v>
      </c>
      <c r="U57" s="319" t="e">
        <f t="shared" si="40"/>
        <v>#DIV/0!</v>
      </c>
      <c r="V57" s="49"/>
      <c r="W57" s="49"/>
    </row>
    <row r="58" spans="2:26" ht="13.8">
      <c r="J58" s="49"/>
      <c r="K58" s="49"/>
      <c r="L58" s="49"/>
      <c r="M58" s="49"/>
      <c r="N58" s="49"/>
      <c r="O58" s="49"/>
      <c r="P58" s="49"/>
      <c r="Q58" s="49"/>
      <c r="R58" s="49"/>
      <c r="S58" s="49"/>
      <c r="T58" s="49"/>
      <c r="U58" s="49"/>
      <c r="V58" s="49"/>
      <c r="W58" s="49"/>
    </row>
    <row r="59" spans="2:26" ht="13.8">
      <c r="C59" s="49">
        <f t="shared" ref="C59:I59" si="41">C24-C60</f>
        <v>228738.76071238104</v>
      </c>
      <c r="D59" s="49">
        <f t="shared" si="41"/>
        <v>230590.65763884992</v>
      </c>
      <c r="E59" s="49">
        <f t="shared" si="41"/>
        <v>236577.62994886405</v>
      </c>
      <c r="F59" s="49">
        <f t="shared" si="41"/>
        <v>237849.34674704057</v>
      </c>
      <c r="G59" s="49">
        <f t="shared" si="41"/>
        <v>226700.66207906866</v>
      </c>
      <c r="H59" s="49">
        <f t="shared" si="41"/>
        <v>229513.05287820601</v>
      </c>
      <c r="I59" s="49">
        <f t="shared" si="41"/>
        <v>234923.02799245919</v>
      </c>
      <c r="J59" s="49">
        <f t="shared" ref="J59:O59" si="42">J24-J60</f>
        <v>246494.55513202303</v>
      </c>
      <c r="K59" s="49">
        <f t="shared" si="42"/>
        <v>0</v>
      </c>
      <c r="L59" s="49">
        <f t="shared" si="42"/>
        <v>0</v>
      </c>
      <c r="M59" s="49">
        <f t="shared" si="42"/>
        <v>0</v>
      </c>
      <c r="N59" s="49">
        <f t="shared" si="42"/>
        <v>0</v>
      </c>
      <c r="O59" s="49">
        <f t="shared" si="42"/>
        <v>0</v>
      </c>
      <c r="P59" s="49">
        <f t="shared" ref="P59:Q59" si="43">P24-P60</f>
        <v>0</v>
      </c>
      <c r="Q59" s="49">
        <f t="shared" si="43"/>
        <v>0</v>
      </c>
      <c r="R59" s="49">
        <f t="shared" ref="R59:S59" si="44">R24-R60</f>
        <v>0</v>
      </c>
      <c r="S59" s="49">
        <f t="shared" si="44"/>
        <v>0</v>
      </c>
      <c r="T59" s="49">
        <f t="shared" ref="T59:U59" si="45">T24-T60</f>
        <v>0</v>
      </c>
      <c r="U59" s="49">
        <f t="shared" si="45"/>
        <v>0</v>
      </c>
      <c r="V59" s="479"/>
      <c r="W59" s="479" t="s">
        <v>296</v>
      </c>
      <c r="Z59" s="19" t="s">
        <v>299</v>
      </c>
    </row>
    <row r="60" spans="2:26" ht="13.8">
      <c r="C60" s="49">
        <f t="shared" ref="C60:I60" si="46">C10+C11+C12</f>
        <v>54065.705275404922</v>
      </c>
      <c r="D60" s="49">
        <f t="shared" si="46"/>
        <v>54065.705275404922</v>
      </c>
      <c r="E60" s="49">
        <f t="shared" si="46"/>
        <v>48952.731092436981</v>
      </c>
      <c r="F60" s="49">
        <f t="shared" si="46"/>
        <v>53479.680322268796</v>
      </c>
      <c r="G60" s="49">
        <f t="shared" si="46"/>
        <v>50026.579520697167</v>
      </c>
      <c r="H60" s="49">
        <f t="shared" si="46"/>
        <v>53476.631425446591</v>
      </c>
      <c r="I60" s="49">
        <f t="shared" si="46"/>
        <v>50807.629444136212</v>
      </c>
      <c r="J60" s="49">
        <f t="shared" ref="J60:O60" si="47">J10+J11+J12</f>
        <v>49982.684252635016</v>
      </c>
      <c r="K60" s="49">
        <f t="shared" si="47"/>
        <v>0</v>
      </c>
      <c r="L60" s="49">
        <f t="shared" si="47"/>
        <v>0</v>
      </c>
      <c r="M60" s="49">
        <f t="shared" si="47"/>
        <v>0</v>
      </c>
      <c r="N60" s="49">
        <f t="shared" si="47"/>
        <v>0</v>
      </c>
      <c r="O60" s="49">
        <f t="shared" si="47"/>
        <v>0</v>
      </c>
      <c r="P60" s="49">
        <f t="shared" ref="P60:Q60" si="48">P10+P11+P12</f>
        <v>0</v>
      </c>
      <c r="Q60" s="49">
        <f t="shared" si="48"/>
        <v>0</v>
      </c>
      <c r="R60" s="49">
        <f t="shared" ref="R60:S60" si="49">R10+R11+R12</f>
        <v>0</v>
      </c>
      <c r="S60" s="49">
        <f t="shared" si="49"/>
        <v>0</v>
      </c>
      <c r="T60" s="49">
        <f t="shared" ref="T60:U60" si="50">T10+T11+T12</f>
        <v>0</v>
      </c>
      <c r="U60" s="49">
        <f t="shared" si="50"/>
        <v>0</v>
      </c>
      <c r="V60" s="19"/>
      <c r="W60" s="19" t="s">
        <v>297</v>
      </c>
      <c r="Z60" s="19" t="s">
        <v>299</v>
      </c>
    </row>
    <row r="81" spans="10:22">
      <c r="J81" t="s">
        <v>410</v>
      </c>
      <c r="K81" s="1100">
        <v>6.3563999999999998</v>
      </c>
      <c r="L81" s="1100">
        <v>6.3788</v>
      </c>
      <c r="M81" s="1100">
        <v>6.8023999999999996</v>
      </c>
      <c r="N81" s="1100">
        <v>6.9146999999999998</v>
      </c>
      <c r="O81" s="1100">
        <v>6.7457000000000003</v>
      </c>
      <c r="P81" s="1100">
        <v>6.8243999999999998</v>
      </c>
      <c r="Q81" s="1100">
        <v>7.0128000000000004</v>
      </c>
      <c r="R81" s="1100">
        <v>7.0444000000000004</v>
      </c>
      <c r="S81" s="1100">
        <v>7.0444000000000004</v>
      </c>
      <c r="T81" s="1100">
        <v>7.0444000000000004</v>
      </c>
      <c r="U81" s="1100">
        <v>7.0444000000000004</v>
      </c>
      <c r="V81" s="1100">
        <v>7.0444000000000004</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Summary</vt:lpstr>
      <vt:lpstr>CWDM and DWDM</vt:lpstr>
      <vt:lpstr>Ethernet</vt:lpstr>
      <vt:lpstr>Fibre Channel</vt:lpstr>
      <vt:lpstr>FTTX</vt:lpstr>
      <vt:lpstr>Wireless</vt:lpstr>
      <vt:lpstr>Optical Interconnects</vt:lpstr>
      <vt:lpstr>CSPs</vt:lpstr>
      <vt:lpstr>ICPs</vt:lpstr>
      <vt:lpstr>Network equip</vt:lpstr>
      <vt:lpstr>Datacom equip</vt:lpstr>
      <vt:lpstr>OC vendors</vt:lpstr>
      <vt:lpstr>Semiconductor vendors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dc:creator>
  <cp:lastModifiedBy>Stelyana Baleva</cp:lastModifiedBy>
  <dcterms:created xsi:type="dcterms:W3CDTF">2015-03-09T15:37:28Z</dcterms:created>
  <dcterms:modified xsi:type="dcterms:W3CDTF">2022-03-23T16:28:38Z</dcterms:modified>
</cp:coreProperties>
</file>