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6.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C:\Users\Stelyana Baleva\LightCounting Dropbox\Optical\QMU\2023\Q1 2023 QMU\Deliverables\"/>
    </mc:Choice>
  </mc:AlternateContent>
  <xr:revisionPtr revIDLastSave="0" documentId="13_ncr:1_{E6EB8E19-226E-4F61-B017-8074D883BFE4}" xr6:coauthVersionLast="47" xr6:coauthVersionMax="47" xr10:uidLastSave="{00000000-0000-0000-0000-000000000000}"/>
  <bookViews>
    <workbookView xWindow="-108" yWindow="-108" windowWidth="30936" windowHeight="16776" tabRatio="829" xr2:uid="{00000000-000D-0000-FFFF-FFFF00000000}"/>
  </bookViews>
  <sheets>
    <sheet name="Introduction" sheetId="24" r:id="rId1"/>
    <sheet name="Summary" sheetId="25" r:id="rId2"/>
    <sheet name="CWDM and DWDM" sheetId="26" r:id="rId3"/>
    <sheet name="Ethernet" sheetId="27" r:id="rId4"/>
    <sheet name="FTTX" sheetId="29" r:id="rId5"/>
    <sheet name="Fibre Channel" sheetId="28" r:id="rId6"/>
    <sheet name="Wireless" sheetId="30" r:id="rId7"/>
    <sheet name="Optical Interconnects" sheetId="31" r:id="rId8"/>
    <sheet name="Charts for slides" sheetId="2" r:id="rId9"/>
    <sheet name="CSPs" sheetId="3" r:id="rId10"/>
    <sheet name="ICPs" sheetId="4" r:id="rId11"/>
    <sheet name="Datacom equip" sheetId="6" r:id="rId12"/>
    <sheet name="Network equip" sheetId="5"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5" hidden="1">{"'1-TheatreBkgs'!$A$1:$L$102"}</definedName>
    <definedName name="_____________________a1" localSheetId="4"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5" hidden="1">{"'1-TheatreBkgs'!$A$1:$L$102"}</definedName>
    <definedName name="_____________________a2" localSheetId="4"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5" hidden="1">{"'1-TheatreBkgs'!$A$1:$L$102"}</definedName>
    <definedName name="_____________________a3" localSheetId="4"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5" hidden="1">{"'Standalone List Price Trends'!$A$1:$X$56"}</definedName>
    <definedName name="_____________________Q1" localSheetId="4"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5" hidden="1">{"'Standalone List Price Trends'!$A$1:$X$56"}</definedName>
    <definedName name="_____________________Q2" localSheetId="4"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5" hidden="1">{"'Standalone List Price Trends'!$A$1:$X$56"}</definedName>
    <definedName name="_____________________Q3" localSheetId="4"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5" hidden="1">{"'Standalone List Price Trends'!$A$1:$X$56"}</definedName>
    <definedName name="_____________________Q4" localSheetId="4"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5" hidden="1">{"'Standalone List Price Trends'!$A$1:$X$56"}</definedName>
    <definedName name="_____________________Q5" localSheetId="4"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5" hidden="1">{"'Standalone List Price Trends'!$A$1:$X$56"}</definedName>
    <definedName name="_____________________Q9" localSheetId="4"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5" hidden="1">{"'Standalone List Price Trends'!$A$1:$X$56"}</definedName>
    <definedName name="_____________________rw1" localSheetId="4"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5" hidden="1">{"'Standalone List Price Trends'!$A$1:$X$56"}</definedName>
    <definedName name="_____________________rw2" localSheetId="4"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5" hidden="1">{"'Standalone List Price Trends'!$A$1:$X$56"}</definedName>
    <definedName name="_____________________rw3" localSheetId="4"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5" hidden="1">{"'Standalone List Price Trends'!$A$1:$X$56"}</definedName>
    <definedName name="_____________________rw4" localSheetId="4"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5" hidden="1">{"'1-TheatreBkgs'!$A$1:$L$102"}</definedName>
    <definedName name="_____________________sex2" localSheetId="4"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5" hidden="1">{"'1-TheatreBkgs'!$A$1:$L$102"}</definedName>
    <definedName name="_____________________sex3" localSheetId="4"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5" hidden="1">{"'1-TheatreBkgs'!$A$1:$L$102"}</definedName>
    <definedName name="_____________________sex4" localSheetId="4"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5" hidden="1">{"'1-TheatreBkgs'!$A$1:$L$102"}</definedName>
    <definedName name="_____________________sex5" localSheetId="4"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5" hidden="1">{"'1-TheatreBkgs'!$A$1:$L$102"}</definedName>
    <definedName name="_____________________sex6" localSheetId="4"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5" hidden="1">{"'1-TheatreBkgs'!$A$1:$L$102"}</definedName>
    <definedName name="_____________________v1" localSheetId="4"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5" hidden="1">{"'1-TheatreBkgs'!$A$1:$L$102"}</definedName>
    <definedName name="_____________________V2" localSheetId="4"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5" hidden="1">{"'1-TheatreBkgs'!$A$1:$L$102"}</definedName>
    <definedName name="_____________________v3" localSheetId="4"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5" hidden="1">{"'1-TheatreBkgs'!$A$1:$L$102"}</definedName>
    <definedName name="____________________hc4" localSheetId="4"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5" hidden="1">{"'1-TheatreBkgs'!$A$1:$L$102"}</definedName>
    <definedName name="_____________a1" localSheetId="4"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5" hidden="1">{"'1-TheatreBkgs'!$A$1:$L$102"}</definedName>
    <definedName name="_____________a2" localSheetId="4"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5" hidden="1">{"'1-TheatreBkgs'!$A$1:$L$102"}</definedName>
    <definedName name="_____________a3" localSheetId="4"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5" hidden="1">{"'1-TheatreBkgs'!$A$1:$L$102"}</definedName>
    <definedName name="_____________hc4" localSheetId="4"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5" hidden="1">{"'Standalone List Price Trends'!$A$1:$X$56"}</definedName>
    <definedName name="_____________Q1" localSheetId="4"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5" hidden="1">{"'Standalone List Price Trends'!$A$1:$X$56"}</definedName>
    <definedName name="_____________Q2" localSheetId="4"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5" hidden="1">{"'Standalone List Price Trends'!$A$1:$X$56"}</definedName>
    <definedName name="_____________Q3" localSheetId="4"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5" hidden="1">{"'Standalone List Price Trends'!$A$1:$X$56"}</definedName>
    <definedName name="_____________Q4" localSheetId="4"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5" hidden="1">{"'Standalone List Price Trends'!$A$1:$X$56"}</definedName>
    <definedName name="_____________Q5" localSheetId="4"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5" hidden="1">{"'Standalone List Price Trends'!$A$1:$X$56"}</definedName>
    <definedName name="_____________Q9" localSheetId="4"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5" hidden="1">{"'Standalone List Price Trends'!$A$1:$X$56"}</definedName>
    <definedName name="_____________rw1" localSheetId="4"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5" hidden="1">{"'Standalone List Price Trends'!$A$1:$X$56"}</definedName>
    <definedName name="_____________rw2" localSheetId="4"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5" hidden="1">{"'Standalone List Price Trends'!$A$1:$X$56"}</definedName>
    <definedName name="_____________rw3" localSheetId="4"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5" hidden="1">{"'Standalone List Price Trends'!$A$1:$X$56"}</definedName>
    <definedName name="_____________rw4" localSheetId="4"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5" hidden="1">{"'1-TheatreBkgs'!$A$1:$L$102"}</definedName>
    <definedName name="_____________sex2" localSheetId="4"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5" hidden="1">{"'1-TheatreBkgs'!$A$1:$L$102"}</definedName>
    <definedName name="_____________sex3" localSheetId="4"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5" hidden="1">{"'1-TheatreBkgs'!$A$1:$L$102"}</definedName>
    <definedName name="_____________sex4" localSheetId="4"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5" hidden="1">{"'1-TheatreBkgs'!$A$1:$L$102"}</definedName>
    <definedName name="_____________sex5" localSheetId="4"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5" hidden="1">{"'1-TheatreBkgs'!$A$1:$L$102"}</definedName>
    <definedName name="_____________sex6" localSheetId="4"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5" hidden="1">{"'1-TheatreBkgs'!$A$1:$L$102"}</definedName>
    <definedName name="_____________v1" localSheetId="4"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5" hidden="1">{"'1-TheatreBkgs'!$A$1:$L$102"}</definedName>
    <definedName name="_____________V2" localSheetId="4"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5" hidden="1">{"'1-TheatreBkgs'!$A$1:$L$102"}</definedName>
    <definedName name="_____________v3" localSheetId="4"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5" hidden="1">{"'1-TheatreBkgs'!$A$1:$L$102"}</definedName>
    <definedName name="_______a2" localSheetId="4"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5" hidden="1">{"'1-TheatreBkgs'!$A$1:$L$102"}</definedName>
    <definedName name="_______a3" localSheetId="4"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5" hidden="1">{"'1-TheatreBkgs'!$A$1:$L$102"}</definedName>
    <definedName name="_______hc4" localSheetId="4"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5" hidden="1">{"'Standalone List Price Trends'!$A$1:$X$56"}</definedName>
    <definedName name="_______Q1" localSheetId="4"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5" hidden="1">{"'Standalone List Price Trends'!$A$1:$X$56"}</definedName>
    <definedName name="_______Q2" localSheetId="4"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5" hidden="1">{"'Standalone List Price Trends'!$A$1:$X$56"}</definedName>
    <definedName name="_______Q3" localSheetId="4"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5" hidden="1">{"'Standalone List Price Trends'!$A$1:$X$56"}</definedName>
    <definedName name="_______Q4" localSheetId="4"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5" hidden="1">{"'Standalone List Price Trends'!$A$1:$X$56"}</definedName>
    <definedName name="_______Q5" localSheetId="4"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5" hidden="1">{"'Standalone List Price Trends'!$A$1:$X$56"}</definedName>
    <definedName name="_______Q9" localSheetId="4"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5" hidden="1">{"'Standalone List Price Trends'!$A$1:$X$56"}</definedName>
    <definedName name="_______rw1" localSheetId="4"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5" hidden="1">{"'Standalone List Price Trends'!$A$1:$X$56"}</definedName>
    <definedName name="_______rw2" localSheetId="4"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5" hidden="1">{"'Standalone List Price Trends'!$A$1:$X$56"}</definedName>
    <definedName name="_______rw3" localSheetId="4"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5" hidden="1">{"'Standalone List Price Trends'!$A$1:$X$56"}</definedName>
    <definedName name="_______rw4" localSheetId="4"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5" hidden="1">{"'1-TheatreBkgs'!$A$1:$L$102"}</definedName>
    <definedName name="_______sex2" localSheetId="4"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5" hidden="1">{"'1-TheatreBkgs'!$A$1:$L$102"}</definedName>
    <definedName name="_______sex3" localSheetId="4"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5" hidden="1">{"'1-TheatreBkgs'!$A$1:$L$102"}</definedName>
    <definedName name="_______sex4" localSheetId="4"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5" hidden="1">{"'1-TheatreBkgs'!$A$1:$L$102"}</definedName>
    <definedName name="_______sex5" localSheetId="4"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5" hidden="1">{"'1-TheatreBkgs'!$A$1:$L$102"}</definedName>
    <definedName name="_______sex6" localSheetId="4"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5" hidden="1">{"'1-TheatreBkgs'!$A$1:$L$102"}</definedName>
    <definedName name="_______v1" localSheetId="4"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5" hidden="1">{"'1-TheatreBkgs'!$A$1:$L$102"}</definedName>
    <definedName name="_______V2" localSheetId="4"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5" hidden="1">{"'1-TheatreBkgs'!$A$1:$L$102"}</definedName>
    <definedName name="_______v3" localSheetId="4"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5" hidden="1">{"'1-TheatreBkgs'!$A$1:$L$102"}</definedName>
    <definedName name="____a1" localSheetId="4"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5" hidden="1">{"'1-TheatreBkgs'!$A$1:$L$102"}</definedName>
    <definedName name="____a2" localSheetId="4"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5" hidden="1">{"'1-TheatreBkgs'!$A$1:$L$102"}</definedName>
    <definedName name="____a3" localSheetId="4"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5" hidden="1">{"'1-TheatreBkgs'!$A$1:$L$102"}</definedName>
    <definedName name="____hc4" localSheetId="4"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5" hidden="1">{"'Standalone List Price Trends'!$A$1:$X$56"}</definedName>
    <definedName name="____Q1" localSheetId="4"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5" hidden="1">{"'Standalone List Price Trends'!$A$1:$X$56"}</definedName>
    <definedName name="____Q2" localSheetId="4"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5" hidden="1">{"'Standalone List Price Trends'!$A$1:$X$56"}</definedName>
    <definedName name="____Q3" localSheetId="4"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5" hidden="1">{"'Standalone List Price Trends'!$A$1:$X$56"}</definedName>
    <definedName name="____Q4" localSheetId="4"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5" hidden="1">{"'Standalone List Price Trends'!$A$1:$X$56"}</definedName>
    <definedName name="____Q5" localSheetId="4"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5" hidden="1">{"'Standalone List Price Trends'!$A$1:$X$56"}</definedName>
    <definedName name="____Q9" localSheetId="4"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5" hidden="1">{"'Standalone List Price Trends'!$A$1:$X$56"}</definedName>
    <definedName name="____rw1" localSheetId="4"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5" hidden="1">{"'Standalone List Price Trends'!$A$1:$X$56"}</definedName>
    <definedName name="____rw2" localSheetId="4"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5" hidden="1">{"'Standalone List Price Trends'!$A$1:$X$56"}</definedName>
    <definedName name="____rw3" localSheetId="4"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5" hidden="1">{"'Standalone List Price Trends'!$A$1:$X$56"}</definedName>
    <definedName name="____rw4" localSheetId="4"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5" hidden="1">{"'1-TheatreBkgs'!$A$1:$L$102"}</definedName>
    <definedName name="____sex2" localSheetId="4"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5" hidden="1">{"'1-TheatreBkgs'!$A$1:$L$102"}</definedName>
    <definedName name="____sex3" localSheetId="4"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5" hidden="1">{"'1-TheatreBkgs'!$A$1:$L$102"}</definedName>
    <definedName name="____sex4" localSheetId="4"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5" hidden="1">{"'1-TheatreBkgs'!$A$1:$L$102"}</definedName>
    <definedName name="____sex5" localSheetId="4"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5" hidden="1">{"'1-TheatreBkgs'!$A$1:$L$102"}</definedName>
    <definedName name="____sex6" localSheetId="4"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5" hidden="1">{"'1-TheatreBkgs'!$A$1:$L$102"}</definedName>
    <definedName name="____v1" localSheetId="4"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5" hidden="1">{"'1-TheatreBkgs'!$A$1:$L$102"}</definedName>
    <definedName name="____V2" localSheetId="4"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5" hidden="1">{"'1-TheatreBkgs'!$A$1:$L$102"}</definedName>
    <definedName name="____v3" localSheetId="4"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5" hidden="1">{"'1-TheatreBkgs'!$A$1:$L$102"}</definedName>
    <definedName name="__a1" localSheetId="4"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5" hidden="1">{"'1-TheatreBkgs'!$A$1:$L$102"}</definedName>
    <definedName name="__a2" localSheetId="4"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5" hidden="1">{"'1-TheatreBkgs'!$A$1:$L$102"}</definedName>
    <definedName name="__a3" localSheetId="4"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5" hidden="1">{"'1-TheatreBkgs'!$A$1:$L$102"}</definedName>
    <definedName name="__hc4" localSheetId="4"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5" hidden="1">{"'Standalone List Price Trends'!$A$1:$X$56"}</definedName>
    <definedName name="__Q1" localSheetId="4"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5" hidden="1">{"'Standalone List Price Trends'!$A$1:$X$56"}</definedName>
    <definedName name="__Q2" localSheetId="4"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5" hidden="1">{"'Standalone List Price Trends'!$A$1:$X$56"}</definedName>
    <definedName name="__Q3" localSheetId="4"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5" hidden="1">{"'Standalone List Price Trends'!$A$1:$X$56"}</definedName>
    <definedName name="__Q4" localSheetId="4"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5" hidden="1">{"'Standalone List Price Trends'!$A$1:$X$56"}</definedName>
    <definedName name="__Q5" localSheetId="4"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5" hidden="1">{"'Standalone List Price Trends'!$A$1:$X$56"}</definedName>
    <definedName name="__Q9" localSheetId="4"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5" hidden="1">{"'Standalone List Price Trends'!$A$1:$X$56"}</definedName>
    <definedName name="__rw1" localSheetId="4"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5" hidden="1">{"'Standalone List Price Trends'!$A$1:$X$56"}</definedName>
    <definedName name="__rw2" localSheetId="4"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5" hidden="1">{"'Standalone List Price Trends'!$A$1:$X$56"}</definedName>
    <definedName name="__rw3" localSheetId="4"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5" hidden="1">{"'Standalone List Price Trends'!$A$1:$X$56"}</definedName>
    <definedName name="__rw4" localSheetId="4"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5" hidden="1">{"'1-TheatreBkgs'!$A$1:$L$102"}</definedName>
    <definedName name="__sex2" localSheetId="4"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5" hidden="1">{"'1-TheatreBkgs'!$A$1:$L$102"}</definedName>
    <definedName name="__sex3" localSheetId="4"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5" hidden="1">{"'1-TheatreBkgs'!$A$1:$L$102"}</definedName>
    <definedName name="__sex4" localSheetId="4"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5" hidden="1">{"'1-TheatreBkgs'!$A$1:$L$102"}</definedName>
    <definedName name="__sex5" localSheetId="4"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5" hidden="1">{"'1-TheatreBkgs'!$A$1:$L$102"}</definedName>
    <definedName name="__sex6" localSheetId="4"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5" hidden="1">{"'1-TheatreBkgs'!$A$1:$L$102"}</definedName>
    <definedName name="__v1" localSheetId="4"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5" hidden="1">{"'1-TheatreBkgs'!$A$1:$L$102"}</definedName>
    <definedName name="__V2" localSheetId="4"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5" hidden="1">{"'1-TheatreBkgs'!$A$1:$L$102"}</definedName>
    <definedName name="__v3" localSheetId="4"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5" hidden="1">{"'1-TheatreBkgs'!$A$1:$L$102"}</definedName>
    <definedName name="_a1" localSheetId="4"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5" hidden="1">{"'1-TheatreBkgs'!$A$1:$L$102"}</definedName>
    <definedName name="_a2" localSheetId="4"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5" hidden="1">{"'1-TheatreBkgs'!$A$1:$L$102"}</definedName>
    <definedName name="_a3" localSheetId="4"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5" hidden="1">{"'Standalone List Price Trends'!$A$1:$X$56"}</definedName>
    <definedName name="_Q1" localSheetId="4"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5" hidden="1">{"'Standalone List Price Trends'!$A$1:$X$56"}</definedName>
    <definedName name="_Q2" localSheetId="4"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5" hidden="1">{"'Standalone List Price Trends'!$A$1:$X$56"}</definedName>
    <definedName name="_Q3" localSheetId="4"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5" hidden="1">{"'Standalone List Price Trends'!$A$1:$X$56"}</definedName>
    <definedName name="_Q4" localSheetId="4"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5" hidden="1">{"'Standalone List Price Trends'!$A$1:$X$56"}</definedName>
    <definedName name="_Q5" localSheetId="4"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5" hidden="1">{"'Standalone List Price Trends'!$A$1:$X$56"}</definedName>
    <definedName name="_Q9" localSheetId="4"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5" hidden="1">{"'Standalone List Price Trends'!$A$1:$X$56"}</definedName>
    <definedName name="_rw1" localSheetId="4"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5" hidden="1">{"'Standalone List Price Trends'!$A$1:$X$56"}</definedName>
    <definedName name="_rw2" localSheetId="4"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5" hidden="1">{"'Standalone List Price Trends'!$A$1:$X$56"}</definedName>
    <definedName name="_rw3" localSheetId="4"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5" hidden="1">{"'Standalone List Price Trends'!$A$1:$X$56"}</definedName>
    <definedName name="_rw4" localSheetId="4"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5" hidden="1">{"'1-TheatreBkgs'!$A$1:$L$102"}</definedName>
    <definedName name="_v1" localSheetId="4"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5" hidden="1">{"'1-TheatreBkgs'!$A$1:$L$102"}</definedName>
    <definedName name="_V2" localSheetId="4"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5" hidden="1">{"'1-TheatreBkgs'!$A$1:$L$102"}</definedName>
    <definedName name="_v3" localSheetId="4"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5" hidden="1">{"'Standalone List Price Trends'!$A$1:$X$56"}</definedName>
    <definedName name="asdtf" localSheetId="4"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5" hidden="1">{"'Standalone List Price Trends'!$A$1:$X$56"}</definedName>
    <definedName name="asggdasgasdg" localSheetId="4"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5" hidden="1">{"'1-TheatreBkgs'!$A$1:$L$102"}</definedName>
    <definedName name="dddd" localSheetId="4"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5" hidden="1">{"'1-TheatreBkgs'!$A$1:$L$102"}</definedName>
    <definedName name="dietplan" localSheetId="4"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5" hidden="1">{"'1-TheatreBkgs'!$A$1:$L$102"}</definedName>
    <definedName name="fff" localSheetId="4"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5" hidden="1">{"'1-TheatreBkgs'!$A$1:$L$102"}</definedName>
    <definedName name="fsdf" localSheetId="4"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5" hidden="1">{"'1-TheatreBkgs'!$A$1:$L$102"}</definedName>
    <definedName name="HTML_Control" localSheetId="4"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5" hidden="1">{"'1-TheatreBkgs'!$A$1:$L$102"}</definedName>
    <definedName name="HTML_Control1" localSheetId="4"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5" hidden="1">{"'1-TheatreBkgs'!$A$1:$L$102"}</definedName>
    <definedName name="html_control2" localSheetId="4"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5" hidden="1">{"'1-TheatreBkgs'!$A$1:$L$102"}</definedName>
    <definedName name="HTML_Control3" localSheetId="4"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5" hidden="1">{"'Standalone List Price Trends'!$A$1:$X$56"}</definedName>
    <definedName name="HUh" localSheetId="4"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5" hidden="1">{"'1-TheatreBkgs'!$A$1:$L$102"}</definedName>
    <definedName name="jj" localSheetId="4"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5" hidden="1">{"'1-TheatreBkgs'!$A$1:$L$102"}</definedName>
    <definedName name="kcjsdd" localSheetId="4"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5" hidden="1">{"'1-TheatreBkgs'!$A$1:$L$102"}</definedName>
    <definedName name="kj\" localSheetId="4"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5" hidden="1">{"'1-TheatreBkgs'!$A$1:$L$102"}</definedName>
    <definedName name="laura" localSheetId="4"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5" hidden="1">{"'1-TheatreBkgs'!$A$1:$L$102"}</definedName>
    <definedName name="nhgiso" localSheetId="4"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5" hidden="1">{"'Standalone List Price Trends'!$A$1:$X$56"}</definedName>
    <definedName name="rw" localSheetId="4"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5" hidden="1">{"'1-TheatreBkgs'!$A$1:$L$102"}</definedName>
    <definedName name="sss" localSheetId="4"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5" hidden="1">{"'1-TheatreBkgs'!$A$1:$L$102"}</definedName>
    <definedName name="test11" localSheetId="4"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5" hidden="1">{"'1-TheatreBkgs'!$A$1:$L$102"}</definedName>
    <definedName name="test200" localSheetId="4"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5" hidden="1">{"'1-TheatreBkgs'!$A$1:$L$102"}</definedName>
    <definedName name="test21" localSheetId="4"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5" hidden="1">{"'1-TheatreBkgs'!$A$1:$L$102"}</definedName>
    <definedName name="TEST23" localSheetId="4"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5" hidden="1">{"'1-TheatreBkgs'!$A$1:$L$102"}</definedName>
    <definedName name="TEST25" localSheetId="4"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5" hidden="1">{"'1-TheatreBkgs'!$A$1:$L$102"}</definedName>
    <definedName name="v" localSheetId="4"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4" i="2" l="1"/>
  <c r="AA23" i="3" l="1"/>
  <c r="AE8" i="5" l="1"/>
  <c r="AE12" i="5"/>
  <c r="AG12" i="5"/>
  <c r="AE17" i="5"/>
  <c r="AE40" i="4" l="1"/>
  <c r="I209" i="2"/>
  <c r="AQ132" i="2"/>
  <c r="AQ133" i="2"/>
  <c r="AQ134" i="2"/>
  <c r="AQ135" i="2"/>
  <c r="AQ136" i="2"/>
  <c r="AQ137" i="2"/>
  <c r="AQ138" i="2"/>
  <c r="BA56" i="2"/>
  <c r="BA57" i="2"/>
  <c r="BA58" i="2"/>
  <c r="BA59" i="2"/>
  <c r="BA60" i="2"/>
  <c r="BA61" i="2"/>
  <c r="BA62" i="2"/>
  <c r="Y38" i="2"/>
  <c r="BE39" i="2"/>
  <c r="AD51" i="3"/>
  <c r="BD47" i="2" s="1"/>
  <c r="AD59" i="3"/>
  <c r="AG9" i="3"/>
  <c r="AG8" i="3"/>
  <c r="AF9" i="3"/>
  <c r="AE17" i="3"/>
  <c r="AE15" i="3"/>
  <c r="AE14" i="3"/>
  <c r="AE13" i="3"/>
  <c r="AE12" i="3"/>
  <c r="AE10" i="3"/>
  <c r="AE9" i="3"/>
  <c r="AE8" i="3"/>
  <c r="AD23" i="3"/>
  <c r="BD42" i="2" s="1"/>
  <c r="AE8" i="7" l="1"/>
  <c r="AE31" i="3"/>
  <c r="AF31" i="3"/>
  <c r="AG31" i="3"/>
  <c r="AE32" i="3"/>
  <c r="AF32" i="3"/>
  <c r="AG32" i="3"/>
  <c r="AE33" i="3"/>
  <c r="AF33" i="3"/>
  <c r="AG33" i="3"/>
  <c r="AE34" i="3"/>
  <c r="AF34" i="3"/>
  <c r="AG34" i="3"/>
  <c r="AE35" i="3"/>
  <c r="AF35" i="3"/>
  <c r="AG35" i="3"/>
  <c r="AE36" i="3"/>
  <c r="AF36" i="3"/>
  <c r="AG36" i="3"/>
  <c r="AE37" i="3"/>
  <c r="AF37" i="3"/>
  <c r="AG37" i="3"/>
  <c r="AE38" i="3"/>
  <c r="AF38" i="3"/>
  <c r="AG38" i="3"/>
  <c r="AE39" i="3"/>
  <c r="AF39" i="3"/>
  <c r="AG39" i="3"/>
  <c r="AE40" i="3"/>
  <c r="AF40" i="3"/>
  <c r="AG40" i="3"/>
  <c r="AE41" i="3"/>
  <c r="AF41" i="3"/>
  <c r="AG41" i="3"/>
  <c r="AE42" i="3"/>
  <c r="AF42" i="3"/>
  <c r="AG42" i="3"/>
  <c r="AE43" i="3"/>
  <c r="AF43" i="3"/>
  <c r="AG43" i="3"/>
  <c r="AE44" i="3"/>
  <c r="AF44" i="3"/>
  <c r="AG44" i="3"/>
  <c r="AG30" i="3"/>
  <c r="AF30" i="3"/>
  <c r="AE30" i="3"/>
  <c r="AF8" i="3"/>
  <c r="AF10" i="3"/>
  <c r="AG10" i="3"/>
  <c r="AE11" i="3"/>
  <c r="AF11" i="3"/>
  <c r="AG11" i="3"/>
  <c r="AF12" i="3"/>
  <c r="AG12" i="3"/>
  <c r="AF13" i="3"/>
  <c r="AG13" i="3"/>
  <c r="AF14" i="3"/>
  <c r="AG14" i="3"/>
  <c r="AF15" i="3"/>
  <c r="AG15" i="3"/>
  <c r="AE16" i="3"/>
  <c r="AF16" i="3"/>
  <c r="AG16" i="3"/>
  <c r="AF17" i="3"/>
  <c r="AG17" i="3"/>
  <c r="AE18" i="3"/>
  <c r="AF18" i="3"/>
  <c r="AG18" i="3"/>
  <c r="AE19" i="3"/>
  <c r="AF19" i="3"/>
  <c r="AG19" i="3"/>
  <c r="AE20" i="3"/>
  <c r="AF20" i="3"/>
  <c r="AG20" i="3"/>
  <c r="AE21" i="3"/>
  <c r="AF21" i="3"/>
  <c r="AG21" i="3"/>
  <c r="AE22" i="3"/>
  <c r="AF22" i="3"/>
  <c r="AG22" i="3"/>
  <c r="AD54" i="4"/>
  <c r="AD49" i="4"/>
  <c r="AF38" i="4"/>
  <c r="AF37" i="4"/>
  <c r="AF36" i="4"/>
  <c r="AF35" i="4"/>
  <c r="AF34" i="4"/>
  <c r="AF33" i="4"/>
  <c r="AE32" i="4"/>
  <c r="AE30" i="4"/>
  <c r="AE29" i="4"/>
  <c r="AG43" i="4"/>
  <c r="AF43" i="4"/>
  <c r="AE43" i="4"/>
  <c r="AG42" i="4"/>
  <c r="AF42" i="4"/>
  <c r="AE42" i="4"/>
  <c r="AG41" i="4"/>
  <c r="AF41" i="4"/>
  <c r="AE41" i="4"/>
  <c r="AG40" i="4"/>
  <c r="AF40" i="4"/>
  <c r="AG39" i="4"/>
  <c r="AF39" i="4"/>
  <c r="AE39" i="4"/>
  <c r="AG38" i="4"/>
  <c r="AE38" i="4"/>
  <c r="AG37" i="4"/>
  <c r="AE37" i="4"/>
  <c r="AG36" i="4"/>
  <c r="AE36" i="4"/>
  <c r="AG35" i="4"/>
  <c r="AE35" i="4"/>
  <c r="AG34" i="4"/>
  <c r="AE34" i="4"/>
  <c r="AG33" i="4"/>
  <c r="AE33" i="4"/>
  <c r="AG32" i="4"/>
  <c r="AF32" i="4"/>
  <c r="AG31" i="4"/>
  <c r="AF31" i="4"/>
  <c r="AE31" i="4"/>
  <c r="AG30" i="4"/>
  <c r="AF30" i="4"/>
  <c r="AG29" i="4"/>
  <c r="AF29" i="4"/>
  <c r="AG9" i="4"/>
  <c r="AG10" i="4"/>
  <c r="AG11" i="4"/>
  <c r="AG12" i="4"/>
  <c r="AG13" i="4"/>
  <c r="AG14" i="4"/>
  <c r="AG15" i="4"/>
  <c r="AG16" i="4"/>
  <c r="AG17" i="4"/>
  <c r="AG18" i="4"/>
  <c r="AG19" i="4"/>
  <c r="AG20" i="4"/>
  <c r="AG21" i="4"/>
  <c r="AG22" i="4"/>
  <c r="AG8" i="4"/>
  <c r="AF9" i="4"/>
  <c r="AF10" i="4"/>
  <c r="AF11" i="4"/>
  <c r="AF12" i="4"/>
  <c r="AF13" i="4"/>
  <c r="AF14" i="4"/>
  <c r="AF15" i="4"/>
  <c r="AF16" i="4"/>
  <c r="AF17" i="4"/>
  <c r="AF18" i="4"/>
  <c r="AF19" i="4"/>
  <c r="AF20" i="4"/>
  <c r="AF21" i="4"/>
  <c r="AF22" i="4"/>
  <c r="AF8" i="4"/>
  <c r="AE9" i="4"/>
  <c r="AE10" i="4"/>
  <c r="AE11" i="4"/>
  <c r="AE12" i="4"/>
  <c r="AE13" i="4"/>
  <c r="AE14" i="4"/>
  <c r="AE15" i="4"/>
  <c r="AE16" i="4"/>
  <c r="AE17" i="4"/>
  <c r="AE18" i="4"/>
  <c r="AE19" i="4"/>
  <c r="AE20" i="4"/>
  <c r="AE21" i="4"/>
  <c r="AE22" i="4"/>
  <c r="AE8" i="4"/>
  <c r="C49" i="4"/>
  <c r="R29" i="6"/>
  <c r="Q29" i="6"/>
  <c r="P29" i="6"/>
  <c r="S29" i="6"/>
  <c r="T29" i="6"/>
  <c r="U29" i="6"/>
  <c r="V29" i="6"/>
  <c r="W29" i="6"/>
  <c r="X29" i="6"/>
  <c r="Y29" i="6"/>
  <c r="Z29" i="6"/>
  <c r="AA29" i="6"/>
  <c r="AB29" i="6"/>
  <c r="AC29" i="6"/>
  <c r="AD29" i="6"/>
  <c r="O29" i="6"/>
  <c r="AG21" i="6"/>
  <c r="AG20" i="6"/>
  <c r="AG18" i="6"/>
  <c r="AG17" i="6"/>
  <c r="AG16" i="6"/>
  <c r="AG15" i="6"/>
  <c r="AG14" i="6"/>
  <c r="AG13" i="6"/>
  <c r="AG12" i="6"/>
  <c r="AG11" i="6"/>
  <c r="AG10" i="6"/>
  <c r="AG8" i="6"/>
  <c r="AF21" i="6"/>
  <c r="AF20" i="6"/>
  <c r="AF18" i="6"/>
  <c r="AF17" i="6"/>
  <c r="AF16" i="6"/>
  <c r="AF15" i="6"/>
  <c r="AF14" i="6"/>
  <c r="AF13" i="6"/>
  <c r="AF12" i="6"/>
  <c r="AF8" i="20"/>
  <c r="AF11" i="6"/>
  <c r="AF10" i="6"/>
  <c r="AF8" i="6"/>
  <c r="AE21" i="6"/>
  <c r="AE20" i="6"/>
  <c r="AE18" i="6"/>
  <c r="AE17" i="6"/>
  <c r="AE16" i="6"/>
  <c r="AE15" i="6"/>
  <c r="AE14" i="6"/>
  <c r="AE13" i="6"/>
  <c r="AE12" i="6"/>
  <c r="AE11" i="6"/>
  <c r="AE10" i="6"/>
  <c r="AE8" i="6"/>
  <c r="AD22" i="6"/>
  <c r="AQ139" i="2" l="1"/>
  <c r="AQ140" i="2" s="1"/>
  <c r="AF46" i="3"/>
  <c r="AE29" i="6"/>
  <c r="AF29" i="6"/>
  <c r="AG29" i="6"/>
  <c r="AD30" i="6"/>
  <c r="AG26" i="20"/>
  <c r="AG25" i="20"/>
  <c r="AG24" i="20"/>
  <c r="AG22" i="20"/>
  <c r="AG21" i="20"/>
  <c r="AG19" i="20"/>
  <c r="AG18" i="20"/>
  <c r="AG16" i="20"/>
  <c r="AG12" i="20"/>
  <c r="AG11" i="20"/>
  <c r="AG9" i="20"/>
  <c r="AG8" i="20"/>
  <c r="AF26" i="20"/>
  <c r="AF25" i="20"/>
  <c r="AF24" i="20"/>
  <c r="AF22" i="20"/>
  <c r="AF21" i="20"/>
  <c r="AF19" i="20"/>
  <c r="AF18" i="20"/>
  <c r="AF16" i="20"/>
  <c r="AF12" i="20"/>
  <c r="AF11" i="20"/>
  <c r="AF9" i="20"/>
  <c r="AE26" i="20"/>
  <c r="AE25" i="20"/>
  <c r="AE24" i="20"/>
  <c r="AE22" i="20"/>
  <c r="AE21" i="20"/>
  <c r="AE19" i="20"/>
  <c r="AE18" i="20"/>
  <c r="AE16" i="20"/>
  <c r="AE12" i="20"/>
  <c r="AE11" i="20"/>
  <c r="AE9" i="20"/>
  <c r="AE8" i="20"/>
  <c r="AG11" i="5" l="1"/>
  <c r="AG13" i="5"/>
  <c r="AG14" i="5"/>
  <c r="AG15" i="5"/>
  <c r="AG16" i="5"/>
  <c r="AG17" i="5"/>
  <c r="AG18" i="5"/>
  <c r="AG19" i="5"/>
  <c r="AG10" i="5"/>
  <c r="AG8" i="5"/>
  <c r="AF19" i="5"/>
  <c r="AF18" i="5"/>
  <c r="AF17" i="5"/>
  <c r="AF16" i="5"/>
  <c r="AF15" i="5"/>
  <c r="AF14" i="5"/>
  <c r="AF13" i="5"/>
  <c r="AF12" i="5"/>
  <c r="AF11" i="5"/>
  <c r="AF10" i="5"/>
  <c r="AF8" i="5"/>
  <c r="AE19" i="5"/>
  <c r="AE18" i="5"/>
  <c r="AE16" i="5"/>
  <c r="AE15" i="5"/>
  <c r="AE14" i="5"/>
  <c r="AE13" i="5"/>
  <c r="AE11" i="5"/>
  <c r="AE10" i="5"/>
  <c r="AD20" i="5"/>
  <c r="BA63" i="2" l="1"/>
  <c r="BA64" i="2" s="1"/>
  <c r="AG26" i="7" l="1"/>
  <c r="AF26" i="7"/>
  <c r="AE26" i="7"/>
  <c r="AG24" i="7"/>
  <c r="AF24" i="7"/>
  <c r="AE24" i="7"/>
  <c r="AG21" i="7"/>
  <c r="AF21" i="7"/>
  <c r="AE21" i="7"/>
  <c r="AG20" i="7"/>
  <c r="AF20" i="7"/>
  <c r="AE20" i="7"/>
  <c r="AG19" i="7"/>
  <c r="AF19" i="7"/>
  <c r="AE19" i="7"/>
  <c r="AG18" i="7"/>
  <c r="AF18" i="7"/>
  <c r="AE18" i="7"/>
  <c r="AG17" i="7"/>
  <c r="AF17" i="7"/>
  <c r="AE17" i="7"/>
  <c r="AG15" i="7"/>
  <c r="AF15" i="7"/>
  <c r="AE15" i="7"/>
  <c r="AG13" i="7"/>
  <c r="AF13" i="7"/>
  <c r="AE13" i="7"/>
  <c r="AG11" i="7"/>
  <c r="AF11" i="7"/>
  <c r="AE11" i="7"/>
  <c r="AG10" i="7"/>
  <c r="AF10" i="7"/>
  <c r="AE10" i="7"/>
  <c r="AG8" i="7"/>
  <c r="AF8" i="7"/>
  <c r="AX183" i="2"/>
  <c r="AX184" i="2"/>
  <c r="AX185" i="2"/>
  <c r="AX186" i="2"/>
  <c r="AX187" i="2"/>
  <c r="AQ158" i="2"/>
  <c r="AQ159" i="2"/>
  <c r="AQ160" i="2"/>
  <c r="AQ161" i="2"/>
  <c r="AQ162" i="2"/>
  <c r="AQ163" i="2"/>
  <c r="AQ164" i="2"/>
  <c r="AQ165" i="2"/>
  <c r="B43" i="31"/>
  <c r="B44" i="31"/>
  <c r="B45" i="31"/>
  <c r="B46" i="31"/>
  <c r="B47" i="31"/>
  <c r="B48" i="31"/>
  <c r="B49" i="31"/>
  <c r="B50" i="31"/>
  <c r="B51" i="31"/>
  <c r="B28" i="31"/>
  <c r="B29" i="31"/>
  <c r="B30" i="31"/>
  <c r="B31" i="31"/>
  <c r="B32" i="31"/>
  <c r="B33" i="31"/>
  <c r="B34" i="31"/>
  <c r="B35" i="31"/>
  <c r="B36" i="31"/>
  <c r="B108" i="2" l="1"/>
  <c r="AO216" i="2"/>
  <c r="AP216" i="2"/>
  <c r="AG109" i="25"/>
  <c r="AC44" i="4"/>
  <c r="AW187" i="2"/>
  <c r="AW186" i="2"/>
  <c r="AW185" i="2"/>
  <c r="AW184" i="2"/>
  <c r="AW183" i="2"/>
  <c r="AP138" i="2"/>
  <c r="AP137" i="2"/>
  <c r="AP136" i="2"/>
  <c r="AP135" i="2"/>
  <c r="AP134" i="2"/>
  <c r="AP133" i="2"/>
  <c r="AP132" i="2"/>
  <c r="AP165" i="2"/>
  <c r="AP164" i="2"/>
  <c r="AP163" i="2"/>
  <c r="AP162" i="2"/>
  <c r="AP161" i="2"/>
  <c r="AP160" i="2"/>
  <c r="AP159" i="2"/>
  <c r="AP158" i="2"/>
  <c r="AZ62" i="2"/>
  <c r="AZ61" i="2"/>
  <c r="AZ60" i="2"/>
  <c r="AZ59" i="2"/>
  <c r="AZ58" i="2"/>
  <c r="AZ57" i="2"/>
  <c r="AZ56" i="2"/>
  <c r="N268" i="2"/>
  <c r="R211" i="25"/>
  <c r="Q211" i="25"/>
  <c r="P211" i="25"/>
  <c r="O211" i="25"/>
  <c r="P210" i="25"/>
  <c r="O210" i="25"/>
  <c r="P209" i="25"/>
  <c r="O209" i="25"/>
  <c r="P208" i="25"/>
  <c r="O208" i="25"/>
  <c r="P207" i="25"/>
  <c r="O207" i="25"/>
  <c r="O276" i="25"/>
  <c r="O242" i="25"/>
  <c r="O205" i="25"/>
  <c r="O171" i="25"/>
  <c r="O136" i="25"/>
  <c r="O101" i="25"/>
  <c r="AE67" i="25"/>
  <c r="O67" i="25"/>
  <c r="O36" i="25"/>
  <c r="AE36" i="25"/>
  <c r="B53" i="26"/>
  <c r="B54" i="26"/>
  <c r="B55" i="26"/>
  <c r="B56" i="26"/>
  <c r="B57" i="26"/>
  <c r="B58" i="26"/>
  <c r="B59" i="26"/>
  <c r="B60" i="26"/>
  <c r="B61" i="26"/>
  <c r="B62" i="26"/>
  <c r="B63" i="26"/>
  <c r="B64" i="26"/>
  <c r="B65" i="26"/>
  <c r="B66" i="26"/>
  <c r="B67" i="26"/>
  <c r="B68" i="26"/>
  <c r="B31" i="26"/>
  <c r="B32" i="26"/>
  <c r="B33" i="26"/>
  <c r="B34" i="26"/>
  <c r="B35" i="26"/>
  <c r="B36" i="26"/>
  <c r="B37" i="26"/>
  <c r="B38" i="26"/>
  <c r="B39" i="26"/>
  <c r="B40" i="26"/>
  <c r="B41" i="26"/>
  <c r="B42" i="26"/>
  <c r="B43" i="26"/>
  <c r="B44" i="26"/>
  <c r="B45" i="26"/>
  <c r="B46" i="26"/>
  <c r="D109" i="25"/>
  <c r="E109" i="25"/>
  <c r="F109" i="25"/>
  <c r="G109" i="25"/>
  <c r="H109" i="25"/>
  <c r="I109" i="25"/>
  <c r="J109" i="25"/>
  <c r="K109" i="25"/>
  <c r="L109" i="25"/>
  <c r="M109" i="25"/>
  <c r="N109" i="25"/>
  <c r="O109" i="25"/>
  <c r="P109" i="25"/>
  <c r="Q109" i="25"/>
  <c r="R109" i="25"/>
  <c r="C109" i="25"/>
  <c r="D108" i="25"/>
  <c r="E108" i="25"/>
  <c r="F108" i="25"/>
  <c r="G108" i="25"/>
  <c r="H108" i="25"/>
  <c r="I108" i="25"/>
  <c r="J108" i="25"/>
  <c r="K108" i="25"/>
  <c r="L108" i="25"/>
  <c r="M108" i="25"/>
  <c r="N108" i="25"/>
  <c r="O108" i="25"/>
  <c r="P108" i="25"/>
  <c r="C108" i="25"/>
  <c r="D107" i="25"/>
  <c r="E107" i="25"/>
  <c r="F107" i="25"/>
  <c r="G107" i="25"/>
  <c r="H107" i="25"/>
  <c r="I107" i="25"/>
  <c r="J107" i="25"/>
  <c r="K107" i="25"/>
  <c r="L107" i="25"/>
  <c r="M107" i="25"/>
  <c r="N107" i="25"/>
  <c r="O107" i="25"/>
  <c r="P107" i="25"/>
  <c r="Q107" i="25"/>
  <c r="C107" i="25"/>
  <c r="D106" i="25"/>
  <c r="E106" i="25"/>
  <c r="F106" i="25"/>
  <c r="G106" i="25"/>
  <c r="H106" i="25"/>
  <c r="I106" i="25"/>
  <c r="J106" i="25"/>
  <c r="K106" i="25"/>
  <c r="L106" i="25"/>
  <c r="M106" i="25"/>
  <c r="N106" i="25"/>
  <c r="O106" i="25"/>
  <c r="P106" i="25"/>
  <c r="C106" i="25"/>
  <c r="D105" i="25"/>
  <c r="E105" i="25"/>
  <c r="F105" i="25"/>
  <c r="G105" i="25"/>
  <c r="H105" i="25"/>
  <c r="I105" i="25"/>
  <c r="J105" i="25"/>
  <c r="K105" i="25"/>
  <c r="L105" i="25"/>
  <c r="M105" i="25"/>
  <c r="N105" i="25"/>
  <c r="O105" i="25"/>
  <c r="P105" i="25"/>
  <c r="C105" i="25"/>
  <c r="D104" i="25"/>
  <c r="E104" i="25"/>
  <c r="F104" i="25"/>
  <c r="G104" i="25"/>
  <c r="H104" i="25"/>
  <c r="I104" i="25"/>
  <c r="J104" i="25"/>
  <c r="K104" i="25"/>
  <c r="L104" i="25"/>
  <c r="M104" i="25"/>
  <c r="N104" i="25"/>
  <c r="O104" i="25"/>
  <c r="P104" i="25"/>
  <c r="C104" i="25"/>
  <c r="D103" i="25"/>
  <c r="E103" i="25"/>
  <c r="F103" i="25"/>
  <c r="G103" i="25"/>
  <c r="H103" i="25"/>
  <c r="I103" i="25"/>
  <c r="J103" i="25"/>
  <c r="K103" i="25"/>
  <c r="L103" i="25"/>
  <c r="M103" i="25"/>
  <c r="N103" i="25"/>
  <c r="O103" i="25"/>
  <c r="P103" i="25"/>
  <c r="R103" i="25"/>
  <c r="C103" i="25"/>
  <c r="T175" i="25"/>
  <c r="U175" i="25"/>
  <c r="V175" i="25"/>
  <c r="S175" i="25"/>
  <c r="D176" i="25"/>
  <c r="E176" i="25"/>
  <c r="F176" i="25"/>
  <c r="G176" i="25"/>
  <c r="H176" i="25"/>
  <c r="I176" i="25"/>
  <c r="J176" i="25"/>
  <c r="K176" i="25"/>
  <c r="L176" i="25"/>
  <c r="M176" i="25"/>
  <c r="N176" i="25"/>
  <c r="O176" i="25"/>
  <c r="P176" i="25"/>
  <c r="Q176" i="25"/>
  <c r="R176" i="25"/>
  <c r="C176" i="25"/>
  <c r="D175" i="25"/>
  <c r="E175" i="25"/>
  <c r="F175" i="25"/>
  <c r="G175" i="25"/>
  <c r="H175" i="25"/>
  <c r="I175" i="25"/>
  <c r="J175" i="25"/>
  <c r="K175" i="25"/>
  <c r="L175" i="25"/>
  <c r="M175" i="25"/>
  <c r="N175" i="25"/>
  <c r="O175" i="25"/>
  <c r="P175" i="25"/>
  <c r="C175" i="25"/>
  <c r="O173" i="25"/>
  <c r="P173" i="25"/>
  <c r="D174" i="25"/>
  <c r="E174" i="25"/>
  <c r="F174" i="25"/>
  <c r="G174" i="25"/>
  <c r="H174" i="25"/>
  <c r="I174" i="25"/>
  <c r="J174" i="25"/>
  <c r="K174" i="25"/>
  <c r="L174" i="25"/>
  <c r="M174" i="25"/>
  <c r="N174" i="25"/>
  <c r="O174" i="25"/>
  <c r="O177" i="25" s="1"/>
  <c r="P174" i="25"/>
  <c r="C174" i="25"/>
  <c r="C177" i="25" s="1"/>
  <c r="D173" i="25"/>
  <c r="E173" i="25"/>
  <c r="F173" i="25"/>
  <c r="G173" i="25"/>
  <c r="H173" i="25"/>
  <c r="I173" i="25"/>
  <c r="J173" i="25"/>
  <c r="K173" i="25"/>
  <c r="K177" i="25" s="1"/>
  <c r="L173" i="25"/>
  <c r="M173" i="25"/>
  <c r="N173" i="25"/>
  <c r="C173" i="25"/>
  <c r="A42" i="31"/>
  <c r="O69" i="25"/>
  <c r="Q103" i="25"/>
  <c r="AO132" i="2"/>
  <c r="AO133" i="2"/>
  <c r="AO134" i="2"/>
  <c r="AO135" i="2"/>
  <c r="AO136" i="2"/>
  <c r="AO137" i="2"/>
  <c r="AO138" i="2"/>
  <c r="AE68" i="25"/>
  <c r="AF68" i="25"/>
  <c r="O275" i="25"/>
  <c r="O241" i="25"/>
  <c r="O204" i="25"/>
  <c r="O170" i="25"/>
  <c r="O100" i="25"/>
  <c r="O135" i="25"/>
  <c r="R138" i="25"/>
  <c r="Q138" i="25"/>
  <c r="Q244" i="25"/>
  <c r="R278" i="25"/>
  <c r="Q278" i="25"/>
  <c r="AE277" i="25"/>
  <c r="AF277" i="25"/>
  <c r="AD277" i="25"/>
  <c r="AC277" i="25"/>
  <c r="AF243" i="25"/>
  <c r="AE243" i="25"/>
  <c r="AD243" i="25"/>
  <c r="AC243" i="25"/>
  <c r="AF206" i="25"/>
  <c r="AE206" i="25"/>
  <c r="AD206" i="25"/>
  <c r="AC206" i="25"/>
  <c r="AF102" i="25"/>
  <c r="AE102" i="25"/>
  <c r="AG278" i="25"/>
  <c r="AH278" i="25"/>
  <c r="W24" i="31"/>
  <c r="W39" i="31"/>
  <c r="W40" i="31"/>
  <c r="X40" i="31"/>
  <c r="W25" i="31"/>
  <c r="X25" i="31"/>
  <c r="W7" i="31"/>
  <c r="X68" i="30"/>
  <c r="Y68" i="30"/>
  <c r="X38" i="30"/>
  <c r="Y38" i="30"/>
  <c r="X7" i="30"/>
  <c r="X25" i="28"/>
  <c r="Y25" i="28"/>
  <c r="X42" i="28"/>
  <c r="Y42" i="28"/>
  <c r="Y48" i="29"/>
  <c r="Z48" i="29"/>
  <c r="Y28" i="29"/>
  <c r="Z28" i="29"/>
  <c r="Y71" i="27"/>
  <c r="Z71" i="27"/>
  <c r="Y135" i="27"/>
  <c r="Z135" i="27"/>
  <c r="Y52" i="26"/>
  <c r="Z52" i="26"/>
  <c r="Y30" i="26"/>
  <c r="Z30" i="26"/>
  <c r="AV183" i="2"/>
  <c r="AV184" i="2"/>
  <c r="AV185" i="2"/>
  <c r="AV186" i="2"/>
  <c r="AV187" i="2"/>
  <c r="AO158" i="2"/>
  <c r="AO159" i="2"/>
  <c r="AO160" i="2"/>
  <c r="AO161" i="2"/>
  <c r="AO162" i="2"/>
  <c r="AO163" i="2"/>
  <c r="AO164" i="2"/>
  <c r="AO165" i="2"/>
  <c r="AY56" i="2"/>
  <c r="AY57" i="2"/>
  <c r="AY58" i="2"/>
  <c r="AY59" i="2"/>
  <c r="AY60" i="2"/>
  <c r="AY61" i="2"/>
  <c r="AY62" i="2"/>
  <c r="O284" i="25"/>
  <c r="O283" i="25"/>
  <c r="O282" i="25"/>
  <c r="O281" i="25"/>
  <c r="O280" i="25"/>
  <c r="O279" i="25"/>
  <c r="O141" i="25"/>
  <c r="O140" i="25"/>
  <c r="O139" i="25"/>
  <c r="O138" i="25"/>
  <c r="BE38" i="2"/>
  <c r="Q175" i="25"/>
  <c r="Q174" i="25"/>
  <c r="R282" i="25"/>
  <c r="Q282" i="25"/>
  <c r="Q140" i="25"/>
  <c r="R280" i="25"/>
  <c r="Q280" i="25"/>
  <c r="Q284" i="25"/>
  <c r="R141" i="25"/>
  <c r="Q141" i="25"/>
  <c r="R281" i="25"/>
  <c r="Q281" i="25"/>
  <c r="R279" i="25"/>
  <c r="Q279" i="25"/>
  <c r="R283" i="25"/>
  <c r="Q283" i="25"/>
  <c r="R284" i="25"/>
  <c r="R107" i="25"/>
  <c r="Q245" i="25"/>
  <c r="AH245" i="25"/>
  <c r="R73" i="25"/>
  <c r="Q73" i="25"/>
  <c r="AH211" i="25"/>
  <c r="AH109" i="25"/>
  <c r="AH107" i="25"/>
  <c r="R174" i="25"/>
  <c r="R175" i="25"/>
  <c r="AN132" i="2"/>
  <c r="AN133" i="2"/>
  <c r="AN134" i="2"/>
  <c r="AN135" i="2"/>
  <c r="AN136" i="2"/>
  <c r="AN137" i="2"/>
  <c r="AN138" i="2"/>
  <c r="AK216" i="2"/>
  <c r="AL216" i="2"/>
  <c r="AM216" i="2"/>
  <c r="AN216" i="2"/>
  <c r="AX56" i="2"/>
  <c r="AX57" i="2"/>
  <c r="AX58" i="2"/>
  <c r="AX59" i="2"/>
  <c r="AX60" i="2"/>
  <c r="AX61" i="2"/>
  <c r="AX62" i="2"/>
  <c r="AN158" i="2"/>
  <c r="AN159" i="2"/>
  <c r="AN160" i="2"/>
  <c r="AN161" i="2"/>
  <c r="AN162" i="2"/>
  <c r="AN163" i="2"/>
  <c r="AN164" i="2"/>
  <c r="AN165" i="2"/>
  <c r="AU183" i="2"/>
  <c r="AU184" i="2"/>
  <c r="AU185" i="2"/>
  <c r="AU186" i="2"/>
  <c r="AU187" i="2"/>
  <c r="AC22" i="6"/>
  <c r="AG22" i="6" s="1"/>
  <c r="AB22" i="6"/>
  <c r="AA22" i="6"/>
  <c r="AC20" i="5"/>
  <c r="AB20" i="5"/>
  <c r="AA20" i="5"/>
  <c r="BA76" i="2" s="1"/>
  <c r="AB51" i="3"/>
  <c r="AC51" i="3"/>
  <c r="AC53" i="3" s="1"/>
  <c r="AB59" i="3"/>
  <c r="AC59" i="3"/>
  <c r="BC46" i="2" s="1"/>
  <c r="BD46" i="2"/>
  <c r="BD49" i="2" s="1"/>
  <c r="AD45" i="3"/>
  <c r="AC45" i="3"/>
  <c r="AB45" i="3"/>
  <c r="BB43" i="2" s="1"/>
  <c r="AA45" i="3"/>
  <c r="AC23" i="3"/>
  <c r="AD25" i="3" s="1"/>
  <c r="AB23" i="3"/>
  <c r="AD26" i="3" s="1"/>
  <c r="BA42" i="2"/>
  <c r="AD44" i="4"/>
  <c r="BD120" i="2" s="1"/>
  <c r="AB44" i="4"/>
  <c r="AA44" i="4"/>
  <c r="AA45" i="4" s="1"/>
  <c r="AD23" i="4"/>
  <c r="AC23" i="4"/>
  <c r="AB23" i="4"/>
  <c r="AA23" i="4"/>
  <c r="BA119" i="2" s="1"/>
  <c r="AA51" i="3"/>
  <c r="AA59" i="3"/>
  <c r="BA46" i="2" s="1"/>
  <c r="W45" i="3"/>
  <c r="BC120" i="2"/>
  <c r="BA43" i="2"/>
  <c r="Z23" i="3"/>
  <c r="K70" i="25"/>
  <c r="M73" i="25"/>
  <c r="G29" i="26"/>
  <c r="G7" i="26"/>
  <c r="G51" i="26"/>
  <c r="Z51" i="3"/>
  <c r="Z59" i="3"/>
  <c r="Z45" i="3"/>
  <c r="Z46" i="3" s="1"/>
  <c r="Z22" i="6"/>
  <c r="AE22" i="6" s="1"/>
  <c r="Z20" i="5"/>
  <c r="AD172" i="25"/>
  <c r="AC172" i="25"/>
  <c r="AD137" i="25"/>
  <c r="AC137" i="25"/>
  <c r="AC102" i="25"/>
  <c r="AD102" i="25"/>
  <c r="S135" i="25"/>
  <c r="Z54" i="4"/>
  <c r="Z44" i="4"/>
  <c r="AZ120" i="2" s="1"/>
  <c r="Z23" i="4"/>
  <c r="Z51" i="4" s="1"/>
  <c r="AU56" i="2"/>
  <c r="AV56" i="2"/>
  <c r="AW56" i="2"/>
  <c r="AU57" i="2"/>
  <c r="AV57" i="2"/>
  <c r="AW57" i="2"/>
  <c r="AU58" i="2"/>
  <c r="AV58" i="2"/>
  <c r="AW58" i="2"/>
  <c r="AU59" i="2"/>
  <c r="AV59" i="2"/>
  <c r="AW59" i="2"/>
  <c r="AU60" i="2"/>
  <c r="AV60" i="2"/>
  <c r="AW60" i="2"/>
  <c r="AU61" i="2"/>
  <c r="AV61" i="2"/>
  <c r="AW61" i="2"/>
  <c r="AU62" i="2"/>
  <c r="AV62" i="2"/>
  <c r="AW62" i="2"/>
  <c r="AR183" i="2"/>
  <c r="AS183" i="2"/>
  <c r="AT183" i="2"/>
  <c r="AR184" i="2"/>
  <c r="AS184" i="2"/>
  <c r="AT184" i="2"/>
  <c r="AR185" i="2"/>
  <c r="AS185" i="2"/>
  <c r="AT185" i="2"/>
  <c r="AR186" i="2"/>
  <c r="AS186" i="2"/>
  <c r="AT186" i="2"/>
  <c r="AR187" i="2"/>
  <c r="AS187" i="2"/>
  <c r="AT187" i="2"/>
  <c r="AQ187" i="2"/>
  <c r="AQ186" i="2"/>
  <c r="AQ185" i="2"/>
  <c r="AQ184" i="2"/>
  <c r="AQ183" i="2"/>
  <c r="AK162" i="2"/>
  <c r="AL162" i="2"/>
  <c r="AM162" i="2"/>
  <c r="AK163" i="2"/>
  <c r="AL163" i="2"/>
  <c r="AM163" i="2"/>
  <c r="AK159" i="2"/>
  <c r="AL159" i="2"/>
  <c r="AM159" i="2"/>
  <c r="AK161" i="2"/>
  <c r="AL161" i="2"/>
  <c r="AM161" i="2"/>
  <c r="AK165" i="2"/>
  <c r="AL165" i="2"/>
  <c r="AM165" i="2"/>
  <c r="AK164" i="2"/>
  <c r="AL164" i="2"/>
  <c r="AM164" i="2"/>
  <c r="AK160" i="2"/>
  <c r="AL160" i="2"/>
  <c r="AM160" i="2"/>
  <c r="AK158" i="2"/>
  <c r="AL158" i="2"/>
  <c r="AM158" i="2"/>
  <c r="AJ158" i="2"/>
  <c r="AJ160" i="2"/>
  <c r="AJ164" i="2"/>
  <c r="AJ165" i="2"/>
  <c r="AJ161" i="2"/>
  <c r="AJ159" i="2"/>
  <c r="AJ163" i="2"/>
  <c r="AJ162" i="2"/>
  <c r="AT56" i="2"/>
  <c r="AT57" i="2"/>
  <c r="AT58" i="2"/>
  <c r="AT59" i="2"/>
  <c r="AT60" i="2"/>
  <c r="AT61" i="2"/>
  <c r="AT62" i="2"/>
  <c r="AK132" i="2"/>
  <c r="AL132" i="2"/>
  <c r="AM132" i="2"/>
  <c r="AK133" i="2"/>
  <c r="AL133" i="2"/>
  <c r="AM133" i="2"/>
  <c r="AK134" i="2"/>
  <c r="AL134" i="2"/>
  <c r="AM134" i="2"/>
  <c r="AK135" i="2"/>
  <c r="AL135" i="2"/>
  <c r="AM135" i="2"/>
  <c r="AK136" i="2"/>
  <c r="AL136" i="2"/>
  <c r="AM136" i="2"/>
  <c r="AK137" i="2"/>
  <c r="AL137" i="2"/>
  <c r="AM137" i="2"/>
  <c r="AK138" i="2"/>
  <c r="AL138" i="2"/>
  <c r="AM138" i="2"/>
  <c r="AJ138" i="2"/>
  <c r="AJ135" i="2"/>
  <c r="AJ136" i="2"/>
  <c r="AJ137" i="2"/>
  <c r="AJ134" i="2"/>
  <c r="AJ133" i="2"/>
  <c r="AJ132" i="2"/>
  <c r="Y45" i="3"/>
  <c r="Y23" i="3"/>
  <c r="AZ46" i="2"/>
  <c r="BB46" i="2"/>
  <c r="BB47" i="2"/>
  <c r="L8" i="2"/>
  <c r="AA37" i="20"/>
  <c r="AB37" i="20"/>
  <c r="AC37" i="20"/>
  <c r="AD37" i="20"/>
  <c r="AA61" i="20"/>
  <c r="AB61" i="20"/>
  <c r="AC61" i="20"/>
  <c r="AD61" i="20"/>
  <c r="AA27" i="7"/>
  <c r="AB27" i="7"/>
  <c r="AC27" i="7"/>
  <c r="AA38" i="7"/>
  <c r="AA64" i="7" s="1"/>
  <c r="AB38" i="7"/>
  <c r="AB64" i="7" s="1"/>
  <c r="AC38" i="7"/>
  <c r="AC64" i="7" s="1"/>
  <c r="AD38" i="7"/>
  <c r="AD64" i="7" s="1"/>
  <c r="Y44" i="4"/>
  <c r="AC45" i="4" s="1"/>
  <c r="Y23" i="4"/>
  <c r="AY119" i="2" s="1"/>
  <c r="Y22" i="6"/>
  <c r="Y51" i="3"/>
  <c r="AY47" i="2" s="1"/>
  <c r="Y59" i="3"/>
  <c r="AY46" i="2" s="1"/>
  <c r="AA28" i="4"/>
  <c r="AB28" i="4"/>
  <c r="AC28" i="4"/>
  <c r="AD28" i="4"/>
  <c r="AA49" i="4"/>
  <c r="AB49" i="4"/>
  <c r="AC49" i="4"/>
  <c r="AA54" i="4"/>
  <c r="AB58" i="4" s="1"/>
  <c r="AB54" i="4"/>
  <c r="AB56" i="4" s="1"/>
  <c r="AC54" i="4"/>
  <c r="AA29" i="3"/>
  <c r="AB29" i="3"/>
  <c r="AC29" i="3"/>
  <c r="AD29" i="3"/>
  <c r="BB267" i="2"/>
  <c r="BC267" i="2"/>
  <c r="BD267" i="2"/>
  <c r="BE267" i="2"/>
  <c r="BB29" i="2"/>
  <c r="BC29" i="2"/>
  <c r="BD29" i="2"/>
  <c r="BE29" i="2"/>
  <c r="Y20" i="5"/>
  <c r="AC23" i="6"/>
  <c r="AF47" i="3"/>
  <c r="AF48" i="3" s="1"/>
  <c r="Y54" i="3"/>
  <c r="T41" i="28"/>
  <c r="X41" i="28" s="1"/>
  <c r="T24" i="28"/>
  <c r="X24" i="28" s="1"/>
  <c r="T7" i="28"/>
  <c r="X7" i="28" s="1"/>
  <c r="U7" i="29"/>
  <c r="Y7" i="29" s="1"/>
  <c r="U27" i="29"/>
  <c r="Y27" i="29" s="1"/>
  <c r="U47" i="29"/>
  <c r="Y47" i="29" s="1"/>
  <c r="X22" i="6"/>
  <c r="X30" i="6" s="1"/>
  <c r="X51" i="3"/>
  <c r="X59" i="3"/>
  <c r="X23" i="3"/>
  <c r="X58" i="3" s="1"/>
  <c r="X45" i="3"/>
  <c r="AB23" i="6"/>
  <c r="AH20" i="7"/>
  <c r="AH13" i="7"/>
  <c r="AH12" i="7"/>
  <c r="AX46" i="2"/>
  <c r="AF278" i="25"/>
  <c r="AE278" i="25"/>
  <c r="AF172" i="25"/>
  <c r="AE172" i="25"/>
  <c r="AF137" i="25"/>
  <c r="AE137" i="25"/>
  <c r="P284" i="25"/>
  <c r="P283" i="25"/>
  <c r="P282" i="25"/>
  <c r="P281" i="25"/>
  <c r="P280" i="25"/>
  <c r="P279" i="25"/>
  <c r="P278" i="25"/>
  <c r="O278" i="25"/>
  <c r="P246" i="25"/>
  <c r="O246" i="25"/>
  <c r="P245" i="25"/>
  <c r="O245" i="25"/>
  <c r="O244" i="25"/>
  <c r="P142" i="25"/>
  <c r="O142" i="25"/>
  <c r="P141" i="25"/>
  <c r="P140" i="25"/>
  <c r="P139" i="25"/>
  <c r="P138" i="25"/>
  <c r="AA207" i="25"/>
  <c r="AE109" i="25"/>
  <c r="AF104" i="25"/>
  <c r="P69" i="25"/>
  <c r="AF210" i="25"/>
  <c r="AE209" i="25"/>
  <c r="O74" i="25"/>
  <c r="AF175" i="25"/>
  <c r="AE176" i="25"/>
  <c r="P72" i="25"/>
  <c r="O72" i="25"/>
  <c r="P73" i="25"/>
  <c r="AF142" i="25"/>
  <c r="AF140" i="25"/>
  <c r="AF138" i="25"/>
  <c r="P70" i="25"/>
  <c r="O70" i="25"/>
  <c r="AE245" i="25"/>
  <c r="O71" i="25"/>
  <c r="O73" i="25"/>
  <c r="X44" i="4"/>
  <c r="AB45" i="4" s="1"/>
  <c r="X23" i="4"/>
  <c r="AX119" i="2" s="1"/>
  <c r="X20" i="5"/>
  <c r="AI216" i="2"/>
  <c r="AJ216" i="2"/>
  <c r="AA142" i="25"/>
  <c r="AB140" i="25"/>
  <c r="AC138" i="25"/>
  <c r="AA138" i="25"/>
  <c r="U142" i="25"/>
  <c r="V141" i="25"/>
  <c r="U140" i="25"/>
  <c r="V138" i="25"/>
  <c r="U138" i="25"/>
  <c r="AD245" i="25"/>
  <c r="AC245" i="25"/>
  <c r="K277" i="25"/>
  <c r="AA277" i="25" s="1"/>
  <c r="L277" i="25"/>
  <c r="AB277" i="25" s="1"/>
  <c r="K243" i="25"/>
  <c r="AA243" i="25" s="1"/>
  <c r="L243" i="25"/>
  <c r="AB243" i="25" s="1"/>
  <c r="K206" i="25"/>
  <c r="AA206" i="25" s="1"/>
  <c r="L206" i="25"/>
  <c r="AB206" i="25" s="1"/>
  <c r="K172" i="25"/>
  <c r="AA172" i="25" s="1"/>
  <c r="L172" i="25"/>
  <c r="AB172" i="25" s="1"/>
  <c r="K137" i="25"/>
  <c r="AA137" i="25" s="1"/>
  <c r="L137" i="25"/>
  <c r="AB137" i="25" s="1"/>
  <c r="AA102" i="25"/>
  <c r="AB102" i="25"/>
  <c r="AA37" i="25"/>
  <c r="AB37" i="25"/>
  <c r="K68" i="25"/>
  <c r="AA68" i="25" s="1"/>
  <c r="L68" i="25"/>
  <c r="AB68" i="25" s="1"/>
  <c r="N74" i="25"/>
  <c r="L74" i="25"/>
  <c r="K74" i="25"/>
  <c r="N69" i="25"/>
  <c r="M69" i="25"/>
  <c r="K69" i="25"/>
  <c r="V27" i="7"/>
  <c r="W29" i="3"/>
  <c r="X29" i="3"/>
  <c r="Y29" i="3"/>
  <c r="Z29" i="3"/>
  <c r="D28" i="20"/>
  <c r="E28" i="20"/>
  <c r="F28" i="20"/>
  <c r="C28" i="20"/>
  <c r="D22" i="6"/>
  <c r="E22" i="6"/>
  <c r="F22" i="6"/>
  <c r="G22" i="6"/>
  <c r="H22" i="6"/>
  <c r="I22" i="6"/>
  <c r="M23" i="6" s="1"/>
  <c r="J22" i="6"/>
  <c r="K22" i="6"/>
  <c r="L22" i="6"/>
  <c r="M22" i="6"/>
  <c r="N22" i="6"/>
  <c r="O22" i="6"/>
  <c r="O30" i="6" s="1"/>
  <c r="P22" i="6"/>
  <c r="Q22" i="6"/>
  <c r="Q30" i="6" s="1"/>
  <c r="R22" i="6"/>
  <c r="R30" i="6" s="1"/>
  <c r="S22" i="6"/>
  <c r="S30" i="6" s="1"/>
  <c r="T22" i="6"/>
  <c r="U22" i="6"/>
  <c r="U23" i="6" s="1"/>
  <c r="V22" i="6"/>
  <c r="W22" i="6"/>
  <c r="C22" i="6"/>
  <c r="B75" i="20"/>
  <c r="B76" i="20"/>
  <c r="B51" i="20"/>
  <c r="B52" i="20"/>
  <c r="AW43" i="2"/>
  <c r="AX267" i="2"/>
  <c r="AY267" i="2"/>
  <c r="AZ267" i="2"/>
  <c r="BA267" i="2"/>
  <c r="W20" i="5"/>
  <c r="W49" i="4"/>
  <c r="W54" i="4"/>
  <c r="W23" i="4"/>
  <c r="W44" i="4"/>
  <c r="W23" i="3"/>
  <c r="W24" i="3" s="1"/>
  <c r="W51" i="3"/>
  <c r="W59" i="3"/>
  <c r="AW46" i="2" s="1"/>
  <c r="S37" i="25"/>
  <c r="T37" i="25"/>
  <c r="U37" i="25"/>
  <c r="V37" i="25"/>
  <c r="W37" i="25"/>
  <c r="X37" i="25"/>
  <c r="Y37" i="25"/>
  <c r="Z37" i="25"/>
  <c r="V23" i="3"/>
  <c r="D49" i="4"/>
  <c r="E49" i="4"/>
  <c r="F49" i="4"/>
  <c r="F51" i="4" s="1"/>
  <c r="G49" i="4"/>
  <c r="H49" i="4"/>
  <c r="I49" i="4"/>
  <c r="J49" i="4"/>
  <c r="C54" i="4"/>
  <c r="D54" i="4"/>
  <c r="E54" i="4"/>
  <c r="F54" i="4"/>
  <c r="G54" i="4"/>
  <c r="H54" i="4"/>
  <c r="I54" i="4"/>
  <c r="J54" i="4"/>
  <c r="K54" i="4"/>
  <c r="L54" i="4"/>
  <c r="M54" i="4"/>
  <c r="K49" i="4"/>
  <c r="L49" i="4"/>
  <c r="M49" i="4"/>
  <c r="V20" i="5"/>
  <c r="C68" i="25"/>
  <c r="D68" i="25"/>
  <c r="T68" i="25" s="1"/>
  <c r="T102" i="25" s="1"/>
  <c r="E68" i="25"/>
  <c r="U68" i="25" s="1"/>
  <c r="F68" i="25"/>
  <c r="V68" i="25" s="1"/>
  <c r="G68" i="25"/>
  <c r="W68" i="25" s="1"/>
  <c r="H68" i="25"/>
  <c r="X68" i="25" s="1"/>
  <c r="I68" i="25"/>
  <c r="Y68" i="25" s="1"/>
  <c r="J68" i="25"/>
  <c r="Z68" i="25" s="1"/>
  <c r="N284" i="25"/>
  <c r="M284" i="25"/>
  <c r="L284" i="25"/>
  <c r="K284" i="25"/>
  <c r="N283" i="25"/>
  <c r="M283" i="25"/>
  <c r="L283" i="25"/>
  <c r="K283" i="25"/>
  <c r="N282" i="25"/>
  <c r="M282" i="25"/>
  <c r="L282" i="25"/>
  <c r="K282" i="25"/>
  <c r="N281" i="25"/>
  <c r="M281" i="25"/>
  <c r="L281" i="25"/>
  <c r="K281" i="25"/>
  <c r="N280" i="25"/>
  <c r="M280" i="25"/>
  <c r="L280" i="25"/>
  <c r="K280" i="25"/>
  <c r="N279" i="25"/>
  <c r="M279" i="25"/>
  <c r="L279" i="25"/>
  <c r="K279" i="25"/>
  <c r="N278" i="25"/>
  <c r="M278" i="25"/>
  <c r="L278" i="25"/>
  <c r="K278" i="25"/>
  <c r="N246" i="25"/>
  <c r="M246" i="25"/>
  <c r="L246" i="25"/>
  <c r="K246" i="25"/>
  <c r="N245" i="25"/>
  <c r="M245" i="25"/>
  <c r="L245" i="25"/>
  <c r="K245" i="25"/>
  <c r="N244" i="25"/>
  <c r="M244" i="25"/>
  <c r="K244" i="25"/>
  <c r="N211" i="25"/>
  <c r="M211" i="25"/>
  <c r="L211" i="25"/>
  <c r="K211" i="25"/>
  <c r="N210" i="25"/>
  <c r="M210" i="25"/>
  <c r="L210" i="25"/>
  <c r="K210" i="25"/>
  <c r="N209" i="25"/>
  <c r="M209" i="25"/>
  <c r="L209" i="25"/>
  <c r="K209" i="25"/>
  <c r="N208" i="25"/>
  <c r="M208" i="25"/>
  <c r="L208" i="25"/>
  <c r="K208" i="25"/>
  <c r="N207" i="25"/>
  <c r="M207" i="25"/>
  <c r="L207" i="25"/>
  <c r="K207" i="25"/>
  <c r="N142" i="25"/>
  <c r="M142" i="25"/>
  <c r="L142" i="25"/>
  <c r="K142" i="25"/>
  <c r="N141" i="25"/>
  <c r="M141" i="25"/>
  <c r="L141" i="25"/>
  <c r="K141" i="25"/>
  <c r="N140" i="25"/>
  <c r="M140" i="25"/>
  <c r="L140" i="25"/>
  <c r="K140" i="25"/>
  <c r="N139" i="25"/>
  <c r="M139" i="25"/>
  <c r="L139" i="25"/>
  <c r="K139" i="25"/>
  <c r="N138" i="25"/>
  <c r="M138" i="25"/>
  <c r="L138" i="25"/>
  <c r="K138" i="25"/>
  <c r="K143" i="25" s="1"/>
  <c r="M74" i="25"/>
  <c r="N73" i="25"/>
  <c r="L73" i="25"/>
  <c r="K73" i="25"/>
  <c r="N70" i="25"/>
  <c r="M70" i="25"/>
  <c r="L70" i="25"/>
  <c r="G278" i="25"/>
  <c r="H278" i="25"/>
  <c r="I278" i="25"/>
  <c r="J278" i="25"/>
  <c r="G244" i="25"/>
  <c r="I244" i="25"/>
  <c r="J244" i="25"/>
  <c r="AD278" i="25"/>
  <c r="AC278" i="25"/>
  <c r="AB278" i="25"/>
  <c r="AA278" i="25"/>
  <c r="AD109" i="25"/>
  <c r="AC109" i="25"/>
  <c r="AB109" i="25"/>
  <c r="AB107" i="25"/>
  <c r="AD105" i="25"/>
  <c r="AB142" i="25"/>
  <c r="AD211" i="25"/>
  <c r="AB211" i="25"/>
  <c r="AD210" i="25"/>
  <c r="AB208" i="25"/>
  <c r="AD209" i="25"/>
  <c r="AD284" i="25"/>
  <c r="AC284" i="25"/>
  <c r="AB284" i="25"/>
  <c r="AA284" i="25"/>
  <c r="AC283" i="25"/>
  <c r="AD282" i="25"/>
  <c r="AC282" i="25"/>
  <c r="AB282" i="25"/>
  <c r="AD281" i="25"/>
  <c r="AC281" i="25"/>
  <c r="AB281" i="25"/>
  <c r="AA280" i="25"/>
  <c r="AA279" i="25"/>
  <c r="N71" i="25"/>
  <c r="M71" i="25"/>
  <c r="S30" i="26"/>
  <c r="T30" i="26"/>
  <c r="S52" i="26"/>
  <c r="T52" i="26"/>
  <c r="AC175" i="25"/>
  <c r="AD175" i="25"/>
  <c r="AC176" i="25"/>
  <c r="N72" i="25"/>
  <c r="K72" i="25"/>
  <c r="AB176" i="25"/>
  <c r="AA176" i="25"/>
  <c r="AA175" i="25"/>
  <c r="K8" i="2"/>
  <c r="O268" i="2"/>
  <c r="N269" i="2"/>
  <c r="O269" i="2"/>
  <c r="AX29" i="2"/>
  <c r="AY29" i="2"/>
  <c r="AZ29" i="2"/>
  <c r="BA29" i="2"/>
  <c r="AW29" i="2"/>
  <c r="W61" i="20"/>
  <c r="X61" i="20"/>
  <c r="Y61" i="20"/>
  <c r="Z61" i="20"/>
  <c r="W37" i="20"/>
  <c r="X37" i="20"/>
  <c r="Y37" i="20"/>
  <c r="Z37" i="20"/>
  <c r="Z38" i="7"/>
  <c r="Z64" i="7" s="1"/>
  <c r="Y38" i="7"/>
  <c r="Y64" i="7" s="1"/>
  <c r="X38" i="7"/>
  <c r="X64" i="7" s="1"/>
  <c r="W38" i="7"/>
  <c r="W64" i="7" s="1"/>
  <c r="Z27" i="7"/>
  <c r="Y27" i="7"/>
  <c r="X27" i="7"/>
  <c r="Y54" i="4"/>
  <c r="AC55" i="4" s="1"/>
  <c r="Z49" i="4"/>
  <c r="Y49" i="4"/>
  <c r="X54" i="4"/>
  <c r="AB55" i="4" s="1"/>
  <c r="Z28" i="4"/>
  <c r="Y28" i="4"/>
  <c r="X28" i="4"/>
  <c r="W28" i="4"/>
  <c r="X49" i="4"/>
  <c r="AA245" i="25"/>
  <c r="AA209" i="25"/>
  <c r="AD176" i="25"/>
  <c r="W27" i="7"/>
  <c r="V51" i="3"/>
  <c r="V59" i="3"/>
  <c r="AV46" i="2" s="1"/>
  <c r="V45" i="3"/>
  <c r="F71" i="25"/>
  <c r="E246" i="25"/>
  <c r="D71" i="25"/>
  <c r="C246" i="25"/>
  <c r="F20" i="31"/>
  <c r="F21" i="31" s="1"/>
  <c r="E20" i="31"/>
  <c r="E21" i="31" s="1"/>
  <c r="D20" i="31"/>
  <c r="C20" i="31"/>
  <c r="C43" i="31"/>
  <c r="D43" i="31"/>
  <c r="E43" i="31"/>
  <c r="F43" i="31"/>
  <c r="C44" i="31"/>
  <c r="D44" i="31"/>
  <c r="E44" i="31"/>
  <c r="F44" i="31"/>
  <c r="C45" i="31"/>
  <c r="D45" i="31"/>
  <c r="E45" i="31"/>
  <c r="F45" i="31"/>
  <c r="C46" i="31"/>
  <c r="D46" i="31"/>
  <c r="E46" i="31"/>
  <c r="F46" i="31"/>
  <c r="C47" i="31"/>
  <c r="D47" i="31"/>
  <c r="E47" i="31"/>
  <c r="F47" i="31"/>
  <c r="C48" i="31"/>
  <c r="D48" i="31"/>
  <c r="E48" i="31"/>
  <c r="F48" i="31"/>
  <c r="C49" i="31"/>
  <c r="D49" i="31"/>
  <c r="E49" i="31"/>
  <c r="F49" i="31"/>
  <c r="C50" i="31"/>
  <c r="D50" i="31"/>
  <c r="E50" i="31"/>
  <c r="F50" i="31"/>
  <c r="C51" i="31"/>
  <c r="D51" i="31"/>
  <c r="E51" i="31"/>
  <c r="F51" i="31"/>
  <c r="D42" i="31"/>
  <c r="E42" i="31"/>
  <c r="F42" i="31"/>
  <c r="Z245" i="25"/>
  <c r="Y245" i="25"/>
  <c r="I71" i="25"/>
  <c r="Y175" i="25"/>
  <c r="X175" i="25"/>
  <c r="W175" i="25"/>
  <c r="X176" i="25"/>
  <c r="W176" i="25"/>
  <c r="U27" i="7"/>
  <c r="AG216" i="2"/>
  <c r="AH216" i="2"/>
  <c r="AV29" i="2"/>
  <c r="U44" i="4"/>
  <c r="U23" i="4"/>
  <c r="U51" i="4" s="1"/>
  <c r="U52" i="4" s="1"/>
  <c r="U51" i="3"/>
  <c r="U59" i="3"/>
  <c r="AU46" i="2" s="1"/>
  <c r="U45" i="3"/>
  <c r="U23" i="3"/>
  <c r="U49" i="4"/>
  <c r="U54" i="4"/>
  <c r="I73" i="25"/>
  <c r="J73" i="25"/>
  <c r="H69" i="25"/>
  <c r="G69" i="25"/>
  <c r="G210" i="25"/>
  <c r="G209" i="25"/>
  <c r="J71" i="25"/>
  <c r="J282" i="25"/>
  <c r="I282" i="25"/>
  <c r="H282" i="25"/>
  <c r="G282" i="25"/>
  <c r="F282" i="25"/>
  <c r="E282" i="25"/>
  <c r="D282" i="25"/>
  <c r="C282" i="25"/>
  <c r="T245" i="25"/>
  <c r="U245" i="25"/>
  <c r="W245" i="25"/>
  <c r="X245" i="25"/>
  <c r="H71" i="25"/>
  <c r="G73" i="25"/>
  <c r="I69" i="25"/>
  <c r="AU29" i="2"/>
  <c r="B62" i="20"/>
  <c r="B78" i="20"/>
  <c r="B54" i="20"/>
  <c r="B38" i="20"/>
  <c r="S142" i="25"/>
  <c r="Y142" i="25"/>
  <c r="J142" i="25"/>
  <c r="I142" i="25"/>
  <c r="H142" i="25"/>
  <c r="G142" i="25"/>
  <c r="F142" i="25"/>
  <c r="E142" i="25"/>
  <c r="D142" i="25"/>
  <c r="C142" i="25"/>
  <c r="Z109" i="25"/>
  <c r="Y279" i="25"/>
  <c r="Z175" i="25"/>
  <c r="Y176" i="25"/>
  <c r="I72" i="25"/>
  <c r="J74" i="25"/>
  <c r="I74" i="25"/>
  <c r="J139" i="25"/>
  <c r="Z138" i="25"/>
  <c r="Z142" i="25"/>
  <c r="Z278" i="25"/>
  <c r="Y278" i="25"/>
  <c r="J245" i="25"/>
  <c r="I245" i="25"/>
  <c r="I208" i="25"/>
  <c r="J141" i="25"/>
  <c r="I141" i="25"/>
  <c r="J140" i="25"/>
  <c r="I140" i="25"/>
  <c r="I139" i="25"/>
  <c r="I138" i="25"/>
  <c r="J246" i="25"/>
  <c r="I246" i="25"/>
  <c r="Z279" i="25"/>
  <c r="Y104" i="25"/>
  <c r="Y207" i="25"/>
  <c r="Y109" i="25"/>
  <c r="J208" i="25"/>
  <c r="J207" i="25"/>
  <c r="J210" i="25"/>
  <c r="J211" i="25"/>
  <c r="I211" i="25"/>
  <c r="I207" i="25"/>
  <c r="I210" i="25"/>
  <c r="J209" i="25"/>
  <c r="I209" i="25"/>
  <c r="J138" i="25"/>
  <c r="J70" i="25"/>
  <c r="I70" i="25"/>
  <c r="Z141" i="25"/>
  <c r="T59" i="3"/>
  <c r="AT46" i="2" s="1"/>
  <c r="T51" i="3"/>
  <c r="T53" i="3" s="1"/>
  <c r="T23" i="3"/>
  <c r="T45" i="3"/>
  <c r="T27" i="7"/>
  <c r="B3" i="20"/>
  <c r="B3" i="7"/>
  <c r="B3" i="6"/>
  <c r="B3" i="5"/>
  <c r="B3" i="4"/>
  <c r="B3" i="3"/>
  <c r="B3" i="2"/>
  <c r="K27" i="7"/>
  <c r="N20" i="5"/>
  <c r="M20" i="5"/>
  <c r="L20" i="5"/>
  <c r="K20" i="5"/>
  <c r="N44" i="4"/>
  <c r="M44" i="4"/>
  <c r="AM120" i="2" s="1"/>
  <c r="L44" i="4"/>
  <c r="AL120" i="2" s="1"/>
  <c r="K44" i="4"/>
  <c r="AK120" i="2" s="1"/>
  <c r="N23" i="4"/>
  <c r="AN119" i="2" s="1"/>
  <c r="M23" i="4"/>
  <c r="L23" i="4"/>
  <c r="K23" i="4"/>
  <c r="N45" i="3"/>
  <c r="N47" i="3" s="1"/>
  <c r="M45" i="3"/>
  <c r="L45" i="3"/>
  <c r="K45" i="3"/>
  <c r="N23" i="3"/>
  <c r="N244" i="2"/>
  <c r="H284" i="25"/>
  <c r="G284" i="25"/>
  <c r="F284" i="25"/>
  <c r="E284" i="25"/>
  <c r="D284" i="25"/>
  <c r="H283" i="25"/>
  <c r="G283" i="25"/>
  <c r="F283" i="25"/>
  <c r="E283" i="25"/>
  <c r="D283" i="25"/>
  <c r="C283" i="25"/>
  <c r="C284" i="25"/>
  <c r="D34" i="30"/>
  <c r="E73" i="25"/>
  <c r="X278" i="25"/>
  <c r="W278" i="25"/>
  <c r="V278" i="25"/>
  <c r="U278" i="25"/>
  <c r="H281" i="25"/>
  <c r="G281" i="25"/>
  <c r="F281" i="25"/>
  <c r="E281" i="25"/>
  <c r="H280" i="25"/>
  <c r="G280" i="25"/>
  <c r="F280" i="25"/>
  <c r="E280" i="25"/>
  <c r="H279" i="25"/>
  <c r="G279" i="25"/>
  <c r="F279" i="25"/>
  <c r="E279" i="25"/>
  <c r="F278" i="25"/>
  <c r="E278" i="25"/>
  <c r="H210" i="25"/>
  <c r="F207" i="25"/>
  <c r="F208" i="25"/>
  <c r="F209" i="25"/>
  <c r="F210" i="25"/>
  <c r="H209" i="25"/>
  <c r="H211" i="25"/>
  <c r="G211" i="25"/>
  <c r="E177" i="25"/>
  <c r="U141" i="25"/>
  <c r="E70" i="25"/>
  <c r="E138" i="25"/>
  <c r="E139" i="25"/>
  <c r="E140" i="25"/>
  <c r="E141" i="25"/>
  <c r="F138" i="25"/>
  <c r="F139" i="25"/>
  <c r="F140" i="25"/>
  <c r="F141" i="25"/>
  <c r="D69" i="25"/>
  <c r="A49" i="29"/>
  <c r="A50" i="29"/>
  <c r="A51" i="29"/>
  <c r="A52" i="29"/>
  <c r="A53" i="29"/>
  <c r="A54" i="29"/>
  <c r="A55" i="29"/>
  <c r="A56" i="29"/>
  <c r="A57" i="29"/>
  <c r="A58" i="29"/>
  <c r="A60" i="29"/>
  <c r="A62" i="29"/>
  <c r="A29" i="29"/>
  <c r="A30" i="29"/>
  <c r="A31" i="29"/>
  <c r="A32" i="29"/>
  <c r="A33" i="29"/>
  <c r="A34" i="29"/>
  <c r="A35" i="29"/>
  <c r="A36" i="29"/>
  <c r="A37" i="29"/>
  <c r="A38" i="29"/>
  <c r="A40" i="29"/>
  <c r="A42" i="29"/>
  <c r="AE216" i="2"/>
  <c r="AF216" i="2"/>
  <c r="B52" i="31"/>
  <c r="S245" i="25"/>
  <c r="C42" i="31"/>
  <c r="B42" i="31"/>
  <c r="V244" i="25"/>
  <c r="T244" i="25"/>
  <c r="F41" i="31"/>
  <c r="E41" i="31"/>
  <c r="D41" i="31"/>
  <c r="C41" i="31"/>
  <c r="B41" i="31"/>
  <c r="B27" i="31"/>
  <c r="B26" i="31"/>
  <c r="L25" i="31"/>
  <c r="L40" i="31" s="1"/>
  <c r="K25" i="31"/>
  <c r="K40" i="31" s="1"/>
  <c r="J25" i="31"/>
  <c r="J40" i="31" s="1"/>
  <c r="I25" i="31"/>
  <c r="I40" i="31" s="1"/>
  <c r="H25" i="31"/>
  <c r="H40" i="31" s="1"/>
  <c r="G25" i="31"/>
  <c r="G40" i="31" s="1"/>
  <c r="A7" i="31"/>
  <c r="A2" i="31"/>
  <c r="A1" i="31"/>
  <c r="C94" i="30"/>
  <c r="B94" i="30"/>
  <c r="A94" i="30"/>
  <c r="G93" i="30"/>
  <c r="F93" i="30"/>
  <c r="E93" i="30"/>
  <c r="D93" i="30"/>
  <c r="A93" i="30"/>
  <c r="C92" i="30"/>
  <c r="B92" i="30"/>
  <c r="C89" i="30"/>
  <c r="B89" i="30"/>
  <c r="C88" i="30"/>
  <c r="B88" i="30"/>
  <c r="A88" i="30"/>
  <c r="T283" i="25"/>
  <c r="C87" i="30"/>
  <c r="B87" i="30"/>
  <c r="A87" i="30"/>
  <c r="C86" i="30"/>
  <c r="B86" i="30"/>
  <c r="A86" i="30"/>
  <c r="C84" i="30"/>
  <c r="B84" i="30"/>
  <c r="A84" i="30"/>
  <c r="C83" i="30"/>
  <c r="B83" i="30"/>
  <c r="A83" i="30"/>
  <c r="V282" i="25"/>
  <c r="C82" i="30"/>
  <c r="B82" i="30"/>
  <c r="A82" i="30"/>
  <c r="C81" i="30"/>
  <c r="B81" i="30"/>
  <c r="A81" i="30"/>
  <c r="G80" i="30"/>
  <c r="F80" i="30"/>
  <c r="E80" i="30"/>
  <c r="D80" i="30"/>
  <c r="C80" i="30"/>
  <c r="B80" i="30"/>
  <c r="A80" i="30"/>
  <c r="G79" i="30"/>
  <c r="F79" i="30"/>
  <c r="E79" i="30"/>
  <c r="D79" i="30"/>
  <c r="C79" i="30"/>
  <c r="B79" i="30"/>
  <c r="A79" i="30"/>
  <c r="G78" i="30"/>
  <c r="F78" i="30"/>
  <c r="E78" i="30"/>
  <c r="D78" i="30"/>
  <c r="C78" i="30"/>
  <c r="B78" i="30"/>
  <c r="A78" i="30"/>
  <c r="G77" i="30"/>
  <c r="F77" i="30"/>
  <c r="E77" i="30"/>
  <c r="D77" i="30"/>
  <c r="C77" i="30"/>
  <c r="B77" i="30"/>
  <c r="A77" i="30"/>
  <c r="G76" i="30"/>
  <c r="F76" i="30"/>
  <c r="E76" i="30"/>
  <c r="D76" i="30"/>
  <c r="C76" i="30"/>
  <c r="B76" i="30"/>
  <c r="A76" i="30"/>
  <c r="G75" i="30"/>
  <c r="F75" i="30"/>
  <c r="E75" i="30"/>
  <c r="D75" i="30"/>
  <c r="C75" i="30"/>
  <c r="B75" i="30"/>
  <c r="A75" i="30"/>
  <c r="G74" i="30"/>
  <c r="F74" i="30"/>
  <c r="E74" i="30"/>
  <c r="D74" i="30"/>
  <c r="C74" i="30"/>
  <c r="B74" i="30"/>
  <c r="A74" i="30"/>
  <c r="G73" i="30"/>
  <c r="F73" i="30"/>
  <c r="E73" i="30"/>
  <c r="D73" i="30"/>
  <c r="C73" i="30"/>
  <c r="B73" i="30"/>
  <c r="A73" i="30"/>
  <c r="G72" i="30"/>
  <c r="F72" i="30"/>
  <c r="E72" i="30"/>
  <c r="D72" i="30"/>
  <c r="C72" i="30"/>
  <c r="B72" i="30"/>
  <c r="A72" i="30"/>
  <c r="G71" i="30"/>
  <c r="F71" i="30"/>
  <c r="E71" i="30"/>
  <c r="D71" i="30"/>
  <c r="C71" i="30"/>
  <c r="B71" i="30"/>
  <c r="A71" i="30"/>
  <c r="G70" i="30"/>
  <c r="F70" i="30"/>
  <c r="E70" i="30"/>
  <c r="D70" i="30"/>
  <c r="C70" i="30"/>
  <c r="B70" i="30"/>
  <c r="A70" i="30"/>
  <c r="G69" i="30"/>
  <c r="F69" i="30"/>
  <c r="E69" i="30"/>
  <c r="D69" i="30"/>
  <c r="C69" i="30"/>
  <c r="B69" i="30"/>
  <c r="A69" i="30"/>
  <c r="M68" i="30"/>
  <c r="L68" i="30"/>
  <c r="K68" i="30"/>
  <c r="J68" i="30"/>
  <c r="I68" i="30"/>
  <c r="H68" i="30"/>
  <c r="C68" i="30"/>
  <c r="B68" i="30"/>
  <c r="A68" i="30"/>
  <c r="X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X37" i="30"/>
  <c r="F73" i="25"/>
  <c r="G34" i="30"/>
  <c r="F34" i="30"/>
  <c r="E34" i="30"/>
  <c r="A7" i="30"/>
  <c r="A37" i="30" s="1"/>
  <c r="A2" i="30"/>
  <c r="A1" i="30"/>
  <c r="H63" i="29"/>
  <c r="G63" i="29"/>
  <c r="F63" i="29"/>
  <c r="E63" i="29"/>
  <c r="H62" i="29"/>
  <c r="G62" i="29"/>
  <c r="F62" i="29"/>
  <c r="E62" i="29"/>
  <c r="W211" i="25"/>
  <c r="V210" i="25"/>
  <c r="H57" i="29"/>
  <c r="G57" i="29"/>
  <c r="F57" i="29"/>
  <c r="E57" i="29"/>
  <c r="U210" i="25"/>
  <c r="S210" i="25"/>
  <c r="H53" i="29"/>
  <c r="G53" i="29"/>
  <c r="F53" i="29"/>
  <c r="E53" i="29"/>
  <c r="H52" i="29"/>
  <c r="G52" i="29"/>
  <c r="F52" i="29"/>
  <c r="E52" i="29"/>
  <c r="S208" i="25"/>
  <c r="H51" i="29"/>
  <c r="G51" i="29"/>
  <c r="G64" i="29" s="1"/>
  <c r="F51" i="29"/>
  <c r="E51" i="29"/>
  <c r="W207" i="25"/>
  <c r="H50" i="29"/>
  <c r="H64" i="29" s="1"/>
  <c r="H44" i="29" s="1"/>
  <c r="G50" i="29"/>
  <c r="F50" i="29"/>
  <c r="E50" i="29"/>
  <c r="X209" i="25"/>
  <c r="W209" i="25"/>
  <c r="V209" i="25"/>
  <c r="U209" i="25"/>
  <c r="T209" i="25"/>
  <c r="H49" i="29"/>
  <c r="G49" i="29"/>
  <c r="F49" i="29"/>
  <c r="E49" i="29"/>
  <c r="N48" i="29"/>
  <c r="M48" i="29"/>
  <c r="L48" i="29"/>
  <c r="K48" i="29"/>
  <c r="J48" i="29"/>
  <c r="I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A27" i="29"/>
  <c r="H74" i="25"/>
  <c r="G74" i="25"/>
  <c r="F74" i="25"/>
  <c r="E74" i="25"/>
  <c r="C74" i="25"/>
  <c r="H24" i="29"/>
  <c r="G24" i="29"/>
  <c r="F24" i="29"/>
  <c r="E24" i="29"/>
  <c r="A21" i="29"/>
  <c r="A61" i="29" s="1"/>
  <c r="A19" i="29"/>
  <c r="A39" i="29" s="1"/>
  <c r="A7" i="29"/>
  <c r="A2" i="29"/>
  <c r="A1" i="29"/>
  <c r="C55" i="28"/>
  <c r="B55" i="28"/>
  <c r="A55" i="28"/>
  <c r="G54" i="28"/>
  <c r="G55" i="28" s="1"/>
  <c r="G38" i="28" s="1"/>
  <c r="F54" i="28"/>
  <c r="E54" i="28"/>
  <c r="D54" i="28"/>
  <c r="A54" i="28"/>
  <c r="C53" i="28"/>
  <c r="B53" i="28"/>
  <c r="A53" i="28"/>
  <c r="X142" i="25"/>
  <c r="V142" i="25"/>
  <c r="C52" i="28"/>
  <c r="B52" i="28"/>
  <c r="A52" i="28"/>
  <c r="G51" i="28"/>
  <c r="F51" i="28"/>
  <c r="E51" i="28"/>
  <c r="D51" i="28"/>
  <c r="C51" i="28"/>
  <c r="B51" i="28"/>
  <c r="A51" i="28"/>
  <c r="X141" i="25"/>
  <c r="G50" i="28"/>
  <c r="F50" i="28"/>
  <c r="E50" i="28"/>
  <c r="D50" i="28"/>
  <c r="C50" i="28"/>
  <c r="B50" i="28"/>
  <c r="A50" i="28"/>
  <c r="W140" i="25"/>
  <c r="G49" i="28"/>
  <c r="F49" i="28"/>
  <c r="E49" i="28"/>
  <c r="D49" i="28"/>
  <c r="C49" i="28"/>
  <c r="B49" i="28"/>
  <c r="A49" i="28"/>
  <c r="T140" i="25"/>
  <c r="G48" i="28"/>
  <c r="F48" i="28"/>
  <c r="E48" i="28"/>
  <c r="D48" i="28"/>
  <c r="C48" i="28"/>
  <c r="B48" i="28"/>
  <c r="A48" i="28"/>
  <c r="S139" i="25"/>
  <c r="G47" i="28"/>
  <c r="F47" i="28"/>
  <c r="E47" i="28"/>
  <c r="D47" i="28"/>
  <c r="C47" i="28"/>
  <c r="B47" i="28"/>
  <c r="A47" i="28"/>
  <c r="W139" i="25"/>
  <c r="U139" i="25"/>
  <c r="G46" i="28"/>
  <c r="F46" i="28"/>
  <c r="E46" i="28"/>
  <c r="D46" i="28"/>
  <c r="C46" i="28"/>
  <c r="B46" i="28"/>
  <c r="A46" i="28"/>
  <c r="X138" i="25"/>
  <c r="G45" i="28"/>
  <c r="F45" i="28"/>
  <c r="E45" i="28"/>
  <c r="D45" i="28"/>
  <c r="C45" i="28"/>
  <c r="B45" i="28"/>
  <c r="A45" i="28"/>
  <c r="W138" i="25"/>
  <c r="G44" i="28"/>
  <c r="F44" i="28"/>
  <c r="E44" i="28"/>
  <c r="D44" i="28"/>
  <c r="C44" i="28"/>
  <c r="B44" i="28"/>
  <c r="A44" i="28"/>
  <c r="S138" i="25"/>
  <c r="G43" i="28"/>
  <c r="F43" i="28"/>
  <c r="E43" i="28"/>
  <c r="D43" i="28"/>
  <c r="C43" i="28"/>
  <c r="B43" i="28"/>
  <c r="A43" i="28"/>
  <c r="M42" i="28"/>
  <c r="L42" i="28"/>
  <c r="K42" i="28"/>
  <c r="J42" i="28"/>
  <c r="I42" i="28"/>
  <c r="H42" i="28"/>
  <c r="C42" i="28"/>
  <c r="B42" i="28"/>
  <c r="A42"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H70" i="25"/>
  <c r="G70" i="25"/>
  <c r="D70" i="25"/>
  <c r="G21" i="28"/>
  <c r="F21" i="28"/>
  <c r="E21" i="28"/>
  <c r="D21" i="28"/>
  <c r="A7" i="28"/>
  <c r="A24" i="28" s="1"/>
  <c r="A2" i="28"/>
  <c r="A1" i="28"/>
  <c r="A195" i="27"/>
  <c r="H194" i="27"/>
  <c r="G194" i="27"/>
  <c r="F194" i="27"/>
  <c r="E194" i="27"/>
  <c r="D194" i="27"/>
  <c r="C194" i="27"/>
  <c r="B194" i="27"/>
  <c r="A194" i="27"/>
  <c r="X109" i="25"/>
  <c r="W109" i="25"/>
  <c r="V109" i="25"/>
  <c r="U109" i="25"/>
  <c r="T109" i="25"/>
  <c r="S109" i="25"/>
  <c r="H193" i="27"/>
  <c r="G193" i="27"/>
  <c r="F193" i="27"/>
  <c r="E193" i="27"/>
  <c r="H188" i="27"/>
  <c r="G188" i="27"/>
  <c r="F188" i="27"/>
  <c r="E188" i="27"/>
  <c r="D188" i="27"/>
  <c r="C188" i="27"/>
  <c r="B188" i="27"/>
  <c r="A188" i="27"/>
  <c r="D187" i="27"/>
  <c r="C187" i="27"/>
  <c r="B187" i="27"/>
  <c r="A187" i="27"/>
  <c r="H186" i="27"/>
  <c r="G186" i="27"/>
  <c r="F186" i="27"/>
  <c r="E186" i="27"/>
  <c r="D186" i="27"/>
  <c r="C186" i="27"/>
  <c r="B186" i="27"/>
  <c r="A186" i="27"/>
  <c r="H189" i="27"/>
  <c r="G189" i="27"/>
  <c r="F189" i="27"/>
  <c r="E189" i="27"/>
  <c r="D189" i="27"/>
  <c r="C189" i="27"/>
  <c r="B189" i="27"/>
  <c r="A189" i="27"/>
  <c r="H185" i="27"/>
  <c r="G185" i="27"/>
  <c r="F185" i="27"/>
  <c r="E185" i="27"/>
  <c r="D185" i="27"/>
  <c r="C185" i="27"/>
  <c r="B185" i="27"/>
  <c r="A185" i="27"/>
  <c r="V107" i="25"/>
  <c r="H184" i="27"/>
  <c r="G184" i="27"/>
  <c r="F184" i="27"/>
  <c r="E184" i="27"/>
  <c r="D184" i="27"/>
  <c r="C184" i="27"/>
  <c r="B184" i="27"/>
  <c r="A184" i="27"/>
  <c r="H183" i="27"/>
  <c r="G183" i="27"/>
  <c r="F183" i="27"/>
  <c r="E183" i="27"/>
  <c r="D183" i="27"/>
  <c r="C183" i="27"/>
  <c r="B183" i="27"/>
  <c r="A183" i="27"/>
  <c r="H182" i="27"/>
  <c r="G182" i="27"/>
  <c r="D182" i="27"/>
  <c r="C182" i="27"/>
  <c r="B182" i="27"/>
  <c r="A182" i="27"/>
  <c r="D181" i="27"/>
  <c r="C181" i="27"/>
  <c r="B181" i="27"/>
  <c r="A181" i="27"/>
  <c r="D180" i="27"/>
  <c r="C180" i="27"/>
  <c r="B180" i="27"/>
  <c r="A180" i="27"/>
  <c r="H179" i="27"/>
  <c r="G179" i="27"/>
  <c r="F179" i="27"/>
  <c r="E179" i="27"/>
  <c r="D179" i="27"/>
  <c r="C179" i="27"/>
  <c r="B179" i="27"/>
  <c r="A179" i="27"/>
  <c r="H178" i="27"/>
  <c r="G178" i="27"/>
  <c r="F178" i="27"/>
  <c r="E178" i="27"/>
  <c r="D178" i="27"/>
  <c r="C178" i="27"/>
  <c r="B178" i="27"/>
  <c r="A178" i="27"/>
  <c r="H177" i="27"/>
  <c r="G177" i="27"/>
  <c r="F177" i="27"/>
  <c r="E177" i="27"/>
  <c r="D177" i="27"/>
  <c r="C177" i="27"/>
  <c r="B177" i="27"/>
  <c r="A177" i="27"/>
  <c r="H176" i="27"/>
  <c r="G176" i="27"/>
  <c r="F176" i="27"/>
  <c r="E176" i="27"/>
  <c r="D176" i="27"/>
  <c r="C176" i="27"/>
  <c r="B176" i="27"/>
  <c r="A176" i="27"/>
  <c r="H175" i="27"/>
  <c r="G175" i="27"/>
  <c r="F175" i="27"/>
  <c r="E175" i="27"/>
  <c r="D175" i="27"/>
  <c r="C175" i="27"/>
  <c r="B175" i="27"/>
  <c r="A175" i="27"/>
  <c r="H174" i="27"/>
  <c r="G174" i="27"/>
  <c r="F174" i="27"/>
  <c r="E174" i="27"/>
  <c r="D174" i="27"/>
  <c r="C174" i="27"/>
  <c r="B174" i="27"/>
  <c r="A174" i="27"/>
  <c r="A173" i="27"/>
  <c r="H172" i="27"/>
  <c r="G172" i="27"/>
  <c r="F172" i="27"/>
  <c r="E172" i="27"/>
  <c r="D172" i="27"/>
  <c r="C172" i="27"/>
  <c r="B172" i="27"/>
  <c r="A172" i="27"/>
  <c r="D171" i="27"/>
  <c r="C171" i="27"/>
  <c r="B171" i="27"/>
  <c r="A171" i="27"/>
  <c r="D170" i="27"/>
  <c r="C170" i="27"/>
  <c r="B170" i="27"/>
  <c r="A170" i="27"/>
  <c r="H169" i="27"/>
  <c r="G169" i="27"/>
  <c r="F169" i="27"/>
  <c r="E169" i="27"/>
  <c r="D169" i="27"/>
  <c r="C169" i="27"/>
  <c r="B169" i="27"/>
  <c r="A169" i="27"/>
  <c r="H168" i="27"/>
  <c r="G168" i="27"/>
  <c r="F168" i="27"/>
  <c r="E168" i="27"/>
  <c r="D168" i="27"/>
  <c r="C168" i="27"/>
  <c r="B168" i="27"/>
  <c r="A168" i="27"/>
  <c r="H167" i="27"/>
  <c r="G167" i="27"/>
  <c r="F167" i="27"/>
  <c r="E167" i="27"/>
  <c r="D167" i="27"/>
  <c r="C167" i="27"/>
  <c r="B167" i="27"/>
  <c r="A167" i="27"/>
  <c r="H166" i="27"/>
  <c r="G166" i="27"/>
  <c r="F166" i="27"/>
  <c r="E166" i="27"/>
  <c r="D166" i="27"/>
  <c r="C166" i="27"/>
  <c r="B166" i="27"/>
  <c r="A166" i="27"/>
  <c r="H165" i="27"/>
  <c r="G165" i="27"/>
  <c r="F165" i="27"/>
  <c r="E165" i="27"/>
  <c r="D165" i="27"/>
  <c r="C165" i="27"/>
  <c r="B165" i="27"/>
  <c r="A165" i="27"/>
  <c r="H164" i="27"/>
  <c r="G164" i="27"/>
  <c r="F164" i="27"/>
  <c r="E164" i="27"/>
  <c r="D164" i="27"/>
  <c r="C164" i="27"/>
  <c r="B164" i="27"/>
  <c r="A164" i="27"/>
  <c r="H163" i="27"/>
  <c r="G163" i="27"/>
  <c r="F163" i="27"/>
  <c r="E163" i="27"/>
  <c r="D163" i="27"/>
  <c r="C163" i="27"/>
  <c r="B163" i="27"/>
  <c r="A163" i="27"/>
  <c r="H162" i="27"/>
  <c r="G162" i="27"/>
  <c r="F162" i="27"/>
  <c r="E162" i="27"/>
  <c r="D162" i="27"/>
  <c r="C162" i="27"/>
  <c r="B162" i="27"/>
  <c r="A162" i="27"/>
  <c r="H161" i="27"/>
  <c r="G161" i="27"/>
  <c r="F161" i="27"/>
  <c r="E161" i="27"/>
  <c r="D161" i="27"/>
  <c r="C161" i="27"/>
  <c r="B161" i="27"/>
  <c r="A161" i="27"/>
  <c r="H160" i="27"/>
  <c r="G160" i="27"/>
  <c r="F160" i="27"/>
  <c r="E160" i="27"/>
  <c r="D160" i="27"/>
  <c r="C160" i="27"/>
  <c r="B160" i="27"/>
  <c r="A160" i="27"/>
  <c r="H159" i="27"/>
  <c r="G159" i="27"/>
  <c r="F159" i="27"/>
  <c r="E159" i="27"/>
  <c r="D159" i="27"/>
  <c r="C159" i="27"/>
  <c r="B159" i="27"/>
  <c r="A159" i="27"/>
  <c r="H158" i="27"/>
  <c r="G158" i="27"/>
  <c r="F158" i="27"/>
  <c r="E158" i="27"/>
  <c r="D158" i="27"/>
  <c r="C158" i="27"/>
  <c r="B158" i="27"/>
  <c r="A158" i="27"/>
  <c r="H157" i="27"/>
  <c r="G157" i="27"/>
  <c r="F157" i="27"/>
  <c r="E157" i="27"/>
  <c r="D157" i="27"/>
  <c r="C157" i="27"/>
  <c r="B157" i="27"/>
  <c r="A157" i="27"/>
  <c r="H156" i="27"/>
  <c r="G156" i="27"/>
  <c r="F156" i="27"/>
  <c r="E156" i="27"/>
  <c r="D156" i="27"/>
  <c r="C156" i="27"/>
  <c r="B156" i="27"/>
  <c r="A156" i="27"/>
  <c r="H155" i="27"/>
  <c r="G155" i="27"/>
  <c r="F155" i="27"/>
  <c r="E155" i="27"/>
  <c r="D155" i="27"/>
  <c r="C155" i="27"/>
  <c r="B155" i="27"/>
  <c r="A155" i="27"/>
  <c r="H154" i="27"/>
  <c r="G154" i="27"/>
  <c r="F154" i="27"/>
  <c r="E154" i="27"/>
  <c r="D154" i="27"/>
  <c r="C154" i="27"/>
  <c r="B154" i="27"/>
  <c r="A154" i="27"/>
  <c r="H153" i="27"/>
  <c r="G153" i="27"/>
  <c r="F153" i="27"/>
  <c r="E153" i="27"/>
  <c r="D153" i="27"/>
  <c r="C153" i="27"/>
  <c r="B153" i="27"/>
  <c r="A153" i="27"/>
  <c r="U104" i="25"/>
  <c r="H152" i="27"/>
  <c r="G152" i="27"/>
  <c r="F152" i="27"/>
  <c r="E152" i="27"/>
  <c r="D152" i="27"/>
  <c r="C152" i="27"/>
  <c r="B152" i="27"/>
  <c r="A152" i="27"/>
  <c r="H151" i="27"/>
  <c r="G151" i="27"/>
  <c r="F151" i="27"/>
  <c r="E151" i="27"/>
  <c r="D151" i="27"/>
  <c r="C151" i="27"/>
  <c r="B151" i="27"/>
  <c r="A151" i="27"/>
  <c r="H150" i="27"/>
  <c r="G150" i="27"/>
  <c r="F150" i="27"/>
  <c r="E150" i="27"/>
  <c r="D150" i="27"/>
  <c r="C150" i="27"/>
  <c r="B150" i="27"/>
  <c r="A150" i="27"/>
  <c r="H149" i="27"/>
  <c r="G149" i="27"/>
  <c r="F149" i="27"/>
  <c r="E149" i="27"/>
  <c r="D149" i="27"/>
  <c r="C149" i="27"/>
  <c r="B149" i="27"/>
  <c r="A149" i="27"/>
  <c r="H148" i="27"/>
  <c r="G148" i="27"/>
  <c r="F148" i="27"/>
  <c r="E148" i="27"/>
  <c r="D148" i="27"/>
  <c r="C148" i="27"/>
  <c r="B148" i="27"/>
  <c r="A148" i="27"/>
  <c r="H147" i="27"/>
  <c r="G147" i="27"/>
  <c r="F147" i="27"/>
  <c r="E147" i="27"/>
  <c r="D147" i="27"/>
  <c r="C147" i="27"/>
  <c r="B147" i="27"/>
  <c r="A147" i="27"/>
  <c r="H146" i="27"/>
  <c r="G146" i="27"/>
  <c r="F146" i="27"/>
  <c r="E146" i="27"/>
  <c r="D146" i="27"/>
  <c r="C146" i="27"/>
  <c r="B146" i="27"/>
  <c r="A146" i="27"/>
  <c r="H145" i="27"/>
  <c r="G145" i="27"/>
  <c r="F145" i="27"/>
  <c r="E145" i="27"/>
  <c r="D145" i="27"/>
  <c r="C145" i="27"/>
  <c r="B145" i="27"/>
  <c r="A145" i="27"/>
  <c r="H144" i="27"/>
  <c r="G144" i="27"/>
  <c r="F144" i="27"/>
  <c r="E144" i="27"/>
  <c r="D144" i="27"/>
  <c r="C144" i="27"/>
  <c r="B144" i="27"/>
  <c r="A144" i="27"/>
  <c r="H143" i="27"/>
  <c r="G143" i="27"/>
  <c r="F143" i="27"/>
  <c r="E143" i="27"/>
  <c r="D143" i="27"/>
  <c r="C143" i="27"/>
  <c r="B143" i="27"/>
  <c r="A143" i="27"/>
  <c r="H142" i="27"/>
  <c r="G142" i="27"/>
  <c r="F142" i="27"/>
  <c r="E142" i="27"/>
  <c r="D142" i="27"/>
  <c r="C142" i="27"/>
  <c r="B142" i="27"/>
  <c r="A142" i="27"/>
  <c r="H141" i="27"/>
  <c r="G141" i="27"/>
  <c r="F141" i="27"/>
  <c r="E141" i="27"/>
  <c r="D141" i="27"/>
  <c r="C141" i="27"/>
  <c r="B141" i="27"/>
  <c r="A141" i="27"/>
  <c r="H140" i="27"/>
  <c r="G140" i="27"/>
  <c r="F140" i="27"/>
  <c r="E140" i="27"/>
  <c r="D140" i="27"/>
  <c r="C140" i="27"/>
  <c r="B140" i="27"/>
  <c r="A140" i="27"/>
  <c r="H139" i="27"/>
  <c r="G139" i="27"/>
  <c r="F139" i="27"/>
  <c r="E139" i="27"/>
  <c r="D139" i="27"/>
  <c r="C139" i="27"/>
  <c r="B139" i="27"/>
  <c r="A139" i="27"/>
  <c r="H138" i="27"/>
  <c r="G138" i="27"/>
  <c r="F138" i="27"/>
  <c r="E138" i="27"/>
  <c r="D138" i="27"/>
  <c r="C138" i="27"/>
  <c r="B138" i="27"/>
  <c r="A138" i="27"/>
  <c r="H137" i="27"/>
  <c r="G137" i="27"/>
  <c r="F137" i="27"/>
  <c r="E137" i="27"/>
  <c r="D137" i="27"/>
  <c r="C137" i="27"/>
  <c r="B137" i="27"/>
  <c r="A137" i="27"/>
  <c r="H136" i="27"/>
  <c r="G136" i="27"/>
  <c r="F136" i="27"/>
  <c r="E136" i="27"/>
  <c r="D136" i="27"/>
  <c r="C136" i="27"/>
  <c r="B136" i="27"/>
  <c r="A136" i="27"/>
  <c r="L135" i="27"/>
  <c r="K135" i="27"/>
  <c r="J135" i="27"/>
  <c r="I135" i="27"/>
  <c r="A131" i="27"/>
  <c r="D130" i="27"/>
  <c r="C130" i="27"/>
  <c r="B130" i="27"/>
  <c r="A130" i="27"/>
  <c r="D128" i="27"/>
  <c r="D192" i="27" s="1"/>
  <c r="A128" i="27"/>
  <c r="A192" i="27" s="1"/>
  <c r="D127" i="27"/>
  <c r="D191" i="27" s="1"/>
  <c r="A127" i="27"/>
  <c r="A191" i="27" s="1"/>
  <c r="D126" i="27"/>
  <c r="D190" i="27" s="1"/>
  <c r="A126" i="27"/>
  <c r="A190" i="27" s="1"/>
  <c r="D124" i="27"/>
  <c r="C124" i="27"/>
  <c r="B124" i="27"/>
  <c r="A124" i="27"/>
  <c r="D123" i="27"/>
  <c r="C123" i="27"/>
  <c r="B123" i="27"/>
  <c r="A123" i="27"/>
  <c r="D122" i="27"/>
  <c r="C122" i="27"/>
  <c r="B122" i="27"/>
  <c r="A122" i="27"/>
  <c r="D125" i="27"/>
  <c r="C125" i="27"/>
  <c r="B125" i="27"/>
  <c r="A125"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F69" i="25"/>
  <c r="E69" i="25"/>
  <c r="H67" i="27"/>
  <c r="G67" i="27"/>
  <c r="F67" i="27"/>
  <c r="E67" i="27"/>
  <c r="A6" i="27"/>
  <c r="A134" i="27" s="1"/>
  <c r="A2" i="27"/>
  <c r="A1" i="27"/>
  <c r="H69" i="26"/>
  <c r="G69" i="26"/>
  <c r="F69" i="26"/>
  <c r="E69" i="26"/>
  <c r="B69" i="26"/>
  <c r="A69" i="26"/>
  <c r="D68" i="26"/>
  <c r="C68" i="26"/>
  <c r="A68" i="26"/>
  <c r="H67" i="26"/>
  <c r="G67" i="26"/>
  <c r="F67" i="26"/>
  <c r="E67" i="26"/>
  <c r="D67" i="26"/>
  <c r="C67" i="26"/>
  <c r="A67" i="26"/>
  <c r="H66" i="26"/>
  <c r="G66" i="26"/>
  <c r="F66" i="26"/>
  <c r="E66" i="26"/>
  <c r="D66" i="26"/>
  <c r="C66" i="26"/>
  <c r="A66" i="26"/>
  <c r="H65" i="26"/>
  <c r="G65" i="26"/>
  <c r="F65" i="26"/>
  <c r="E65" i="26"/>
  <c r="D65" i="26"/>
  <c r="C65" i="26"/>
  <c r="A65" i="26"/>
  <c r="V176" i="25"/>
  <c r="U176" i="25"/>
  <c r="T176" i="25"/>
  <c r="S176" i="25"/>
  <c r="H64" i="26"/>
  <c r="G64" i="26"/>
  <c r="F64" i="26"/>
  <c r="E64" i="26"/>
  <c r="D64" i="26"/>
  <c r="C64" i="26"/>
  <c r="A64" i="26"/>
  <c r="H63" i="26"/>
  <c r="G63" i="26"/>
  <c r="F63" i="26"/>
  <c r="E63" i="26"/>
  <c r="D63" i="26"/>
  <c r="C63" i="26"/>
  <c r="A63" i="26"/>
  <c r="H62" i="26"/>
  <c r="G62" i="26"/>
  <c r="F62" i="26"/>
  <c r="E62" i="26"/>
  <c r="D62" i="26"/>
  <c r="C62" i="26"/>
  <c r="A62" i="26"/>
  <c r="H61" i="26"/>
  <c r="G61" i="26"/>
  <c r="F61" i="26"/>
  <c r="E61" i="26"/>
  <c r="D61" i="26"/>
  <c r="C61" i="26"/>
  <c r="A61" i="26"/>
  <c r="H60" i="26"/>
  <c r="G60" i="26"/>
  <c r="F60" i="26"/>
  <c r="E60" i="26"/>
  <c r="D60" i="26"/>
  <c r="C60" i="26"/>
  <c r="A60" i="26"/>
  <c r="H59" i="26"/>
  <c r="G59" i="26"/>
  <c r="F59" i="26"/>
  <c r="E59" i="26"/>
  <c r="D59" i="26"/>
  <c r="C59" i="26"/>
  <c r="A59" i="26"/>
  <c r="H58" i="26"/>
  <c r="G58" i="26"/>
  <c r="F58" i="26"/>
  <c r="E58" i="26"/>
  <c r="D58" i="26"/>
  <c r="C58" i="26"/>
  <c r="A58" i="26"/>
  <c r="H57" i="26"/>
  <c r="G57" i="26"/>
  <c r="F57" i="26"/>
  <c r="E57" i="26"/>
  <c r="D57" i="26"/>
  <c r="C57" i="26"/>
  <c r="A57" i="26"/>
  <c r="H56" i="26"/>
  <c r="G56" i="26"/>
  <c r="F56" i="26"/>
  <c r="E56" i="26"/>
  <c r="D56" i="26"/>
  <c r="C56" i="26"/>
  <c r="A56" i="26"/>
  <c r="H55" i="26"/>
  <c r="G55" i="26"/>
  <c r="F55" i="26"/>
  <c r="E55" i="26"/>
  <c r="D55" i="26"/>
  <c r="C55" i="26"/>
  <c r="A55" i="26"/>
  <c r="H54" i="26"/>
  <c r="G54" i="26"/>
  <c r="F54" i="26"/>
  <c r="E54" i="26"/>
  <c r="D54" i="26"/>
  <c r="C54" i="26"/>
  <c r="A54" i="26"/>
  <c r="H53" i="26"/>
  <c r="G53" i="26"/>
  <c r="F53" i="26"/>
  <c r="E53" i="26"/>
  <c r="D53" i="26"/>
  <c r="C53" i="26"/>
  <c r="A53" i="26"/>
  <c r="N52" i="26"/>
  <c r="M52" i="26"/>
  <c r="L52" i="26"/>
  <c r="K52" i="26"/>
  <c r="J52" i="26"/>
  <c r="I52" i="26"/>
  <c r="A48" i="26"/>
  <c r="A70" i="26" s="1"/>
  <c r="B47" i="26"/>
  <c r="A47" i="26"/>
  <c r="D46" i="26"/>
  <c r="C46" i="26"/>
  <c r="A46" i="26"/>
  <c r="D45" i="26"/>
  <c r="C45" i="26"/>
  <c r="A45" i="26"/>
  <c r="D44" i="26"/>
  <c r="C44" i="26"/>
  <c r="A44" i="26"/>
  <c r="D43" i="26"/>
  <c r="C43" i="26"/>
  <c r="A43" i="26"/>
  <c r="D42" i="26"/>
  <c r="C42" i="26"/>
  <c r="A42" i="26"/>
  <c r="D41" i="26"/>
  <c r="C41" i="26"/>
  <c r="A41" i="26"/>
  <c r="D40" i="26"/>
  <c r="C40" i="26"/>
  <c r="A40" i="26"/>
  <c r="D39" i="26"/>
  <c r="C39" i="26"/>
  <c r="A39" i="26"/>
  <c r="D38" i="26"/>
  <c r="C38" i="26"/>
  <c r="A38" i="26"/>
  <c r="D37" i="26"/>
  <c r="C37" i="26"/>
  <c r="A37" i="26"/>
  <c r="D36" i="26"/>
  <c r="C36" i="26"/>
  <c r="A36" i="26"/>
  <c r="D35" i="26"/>
  <c r="C35" i="26"/>
  <c r="A35" i="26"/>
  <c r="D34" i="26"/>
  <c r="C34" i="26"/>
  <c r="A34" i="26"/>
  <c r="D33" i="26"/>
  <c r="C33" i="26"/>
  <c r="A33" i="26"/>
  <c r="D32" i="26"/>
  <c r="C32" i="26"/>
  <c r="A32" i="26"/>
  <c r="D31" i="26"/>
  <c r="C31" i="26"/>
  <c r="A31" i="26"/>
  <c r="N30" i="26"/>
  <c r="M30" i="26"/>
  <c r="L30" i="26"/>
  <c r="K30" i="26"/>
  <c r="J30" i="26"/>
  <c r="I30" i="26"/>
  <c r="H72" i="25"/>
  <c r="G72" i="25"/>
  <c r="E72" i="25"/>
  <c r="H26" i="26"/>
  <c r="G26" i="26"/>
  <c r="F26" i="26"/>
  <c r="E26" i="26"/>
  <c r="A7" i="26"/>
  <c r="A29" i="26" s="1"/>
  <c r="A51" i="26" s="1"/>
  <c r="A2" i="26"/>
  <c r="A1" i="26"/>
  <c r="D281" i="25"/>
  <c r="C281" i="25"/>
  <c r="D280" i="25"/>
  <c r="C280" i="25"/>
  <c r="D279" i="25"/>
  <c r="C279" i="25"/>
  <c r="T278" i="25"/>
  <c r="S278" i="25"/>
  <c r="D278" i="25"/>
  <c r="C278" i="25"/>
  <c r="S275" i="25"/>
  <c r="H246" i="25"/>
  <c r="G246" i="25"/>
  <c r="H245" i="25"/>
  <c r="G245" i="25"/>
  <c r="F245" i="25"/>
  <c r="E245" i="25"/>
  <c r="D245" i="25"/>
  <c r="C245" i="25"/>
  <c r="F244" i="25"/>
  <c r="E244" i="25"/>
  <c r="D244" i="25"/>
  <c r="C244" i="25"/>
  <c r="S241" i="25"/>
  <c r="E210" i="25"/>
  <c r="D210" i="25"/>
  <c r="C210" i="25"/>
  <c r="E209" i="25"/>
  <c r="D209" i="25"/>
  <c r="C209" i="25"/>
  <c r="H208" i="25"/>
  <c r="G208" i="25"/>
  <c r="E208" i="25"/>
  <c r="D208" i="25"/>
  <c r="C208" i="25"/>
  <c r="H207" i="25"/>
  <c r="G207" i="25"/>
  <c r="E207" i="25"/>
  <c r="D207" i="25"/>
  <c r="C207" i="25"/>
  <c r="S204" i="25"/>
  <c r="B147" i="25"/>
  <c r="T141" i="25"/>
  <c r="H141" i="25"/>
  <c r="G141" i="25"/>
  <c r="D141" i="25"/>
  <c r="C141" i="25"/>
  <c r="H140" i="25"/>
  <c r="G140" i="25"/>
  <c r="D140" i="25"/>
  <c r="C140" i="25"/>
  <c r="T139" i="25"/>
  <c r="H139" i="25"/>
  <c r="G139" i="25"/>
  <c r="D139" i="25"/>
  <c r="C139" i="25"/>
  <c r="H138" i="25"/>
  <c r="G138" i="25"/>
  <c r="D138" i="25"/>
  <c r="C138" i="25"/>
  <c r="C143" i="25" s="1"/>
  <c r="B100" i="25"/>
  <c r="B2" i="25"/>
  <c r="B1" i="25"/>
  <c r="V139" i="25"/>
  <c r="T70" i="25"/>
  <c r="AQ239" i="2" s="1"/>
  <c r="T138" i="25"/>
  <c r="J279" i="25"/>
  <c r="J281" i="25"/>
  <c r="C243" i="25"/>
  <c r="C137" i="25"/>
  <c r="AH10" i="7"/>
  <c r="AH11" i="7"/>
  <c r="AH15" i="7"/>
  <c r="AH17" i="7"/>
  <c r="AH18" i="7"/>
  <c r="AH19" i="7"/>
  <c r="AH21" i="7"/>
  <c r="AH24" i="7"/>
  <c r="AH26" i="7"/>
  <c r="AH27" i="7"/>
  <c r="AH8" i="7"/>
  <c r="J283" i="25"/>
  <c r="I283" i="25"/>
  <c r="J280" i="25"/>
  <c r="I280" i="25"/>
  <c r="I281" i="25"/>
  <c r="J284" i="25"/>
  <c r="I284" i="25"/>
  <c r="I279" i="25"/>
  <c r="S27" i="7"/>
  <c r="S23" i="3"/>
  <c r="S45" i="3"/>
  <c r="AT29" i="2"/>
  <c r="B39" i="20"/>
  <c r="B63" i="20"/>
  <c r="S51" i="3"/>
  <c r="S59" i="3"/>
  <c r="N49" i="4"/>
  <c r="O49" i="4"/>
  <c r="P49" i="4"/>
  <c r="Q49" i="4"/>
  <c r="Q51" i="4" s="1"/>
  <c r="R49" i="4"/>
  <c r="V50" i="4" s="1"/>
  <c r="N54" i="4"/>
  <c r="B102" i="2"/>
  <c r="B103" i="2"/>
  <c r="B104" i="2"/>
  <c r="B105" i="2"/>
  <c r="B106" i="2"/>
  <c r="B107" i="2"/>
  <c r="B109" i="2"/>
  <c r="B110" i="2"/>
  <c r="B111" i="2"/>
  <c r="B112" i="2"/>
  <c r="B113" i="2"/>
  <c r="B114" i="2"/>
  <c r="B115" i="2"/>
  <c r="B116" i="2"/>
  <c r="R51" i="3"/>
  <c r="R59" i="3"/>
  <c r="AR46" i="2" s="1"/>
  <c r="R45" i="3"/>
  <c r="R23" i="3"/>
  <c r="AS29" i="2"/>
  <c r="R23" i="4"/>
  <c r="B55" i="7"/>
  <c r="B81" i="7"/>
  <c r="Q27" i="7"/>
  <c r="R27" i="7"/>
  <c r="AS267" i="2"/>
  <c r="AT267" i="2"/>
  <c r="AU267" i="2"/>
  <c r="AV267" i="2"/>
  <c r="AW267" i="2"/>
  <c r="AR267" i="2"/>
  <c r="BF245" i="2"/>
  <c r="BF246" i="2"/>
  <c r="I123" i="2"/>
  <c r="J123" i="2"/>
  <c r="K123" i="2"/>
  <c r="L123" i="2"/>
  <c r="M123" i="2"/>
  <c r="N123" i="2"/>
  <c r="O123" i="2"/>
  <c r="P123" i="2"/>
  <c r="Q123" i="2"/>
  <c r="R123" i="2"/>
  <c r="S123" i="2"/>
  <c r="T123" i="2"/>
  <c r="U123" i="2"/>
  <c r="AR29" i="2"/>
  <c r="Q45" i="3"/>
  <c r="Q23" i="3"/>
  <c r="Q23" i="6"/>
  <c r="Q51" i="3"/>
  <c r="Q59" i="3"/>
  <c r="S28" i="4"/>
  <c r="T28" i="4"/>
  <c r="U28" i="4"/>
  <c r="V28" i="4"/>
  <c r="S61" i="20"/>
  <c r="T61" i="20"/>
  <c r="U61" i="20"/>
  <c r="V61" i="20"/>
  <c r="S37" i="20"/>
  <c r="T37" i="20"/>
  <c r="U37" i="20"/>
  <c r="V37" i="20"/>
  <c r="S38" i="7"/>
  <c r="S64" i="7" s="1"/>
  <c r="T38" i="7"/>
  <c r="T64" i="7" s="1"/>
  <c r="U38" i="7"/>
  <c r="U64" i="7" s="1"/>
  <c r="V38" i="7"/>
  <c r="V64" i="7" s="1"/>
  <c r="Q20" i="5"/>
  <c r="Q23" i="4"/>
  <c r="Q24" i="4"/>
  <c r="P45" i="3"/>
  <c r="AP43" i="2" s="1"/>
  <c r="AP267" i="2"/>
  <c r="AQ267" i="2"/>
  <c r="P20" i="5"/>
  <c r="AP76" i="2" s="1"/>
  <c r="P23" i="4"/>
  <c r="AP119" i="2" s="1"/>
  <c r="P51" i="3"/>
  <c r="AP47" i="2" s="1"/>
  <c r="P59" i="3"/>
  <c r="AP46" i="2" s="1"/>
  <c r="P23" i="3"/>
  <c r="P27" i="7"/>
  <c r="AK268" i="2"/>
  <c r="AD244" i="2"/>
  <c r="AE244" i="2"/>
  <c r="AF244" i="2"/>
  <c r="AG244" i="2"/>
  <c r="O45" i="3"/>
  <c r="AO43" i="2" s="1"/>
  <c r="D35" i="6"/>
  <c r="E35" i="6"/>
  <c r="E37" i="6" s="1"/>
  <c r="F35" i="6"/>
  <c r="F37" i="6" s="1"/>
  <c r="C35" i="6"/>
  <c r="O20" i="5"/>
  <c r="O23" i="4"/>
  <c r="AO119" i="2" s="1"/>
  <c r="O51" i="3"/>
  <c r="AO47" i="2" s="1"/>
  <c r="O59" i="3"/>
  <c r="O23" i="3"/>
  <c r="O25" i="3" s="1"/>
  <c r="N27" i="7"/>
  <c r="AC269" i="2"/>
  <c r="AB269" i="2"/>
  <c r="AA269" i="2"/>
  <c r="Z269" i="2"/>
  <c r="Y269" i="2"/>
  <c r="X269" i="2"/>
  <c r="W269" i="2"/>
  <c r="V269" i="2"/>
  <c r="U269" i="2"/>
  <c r="T269" i="2"/>
  <c r="S269" i="2"/>
  <c r="R269" i="2"/>
  <c r="Q269" i="2"/>
  <c r="P269" i="2"/>
  <c r="M269" i="2"/>
  <c r="L269" i="2"/>
  <c r="K269" i="2"/>
  <c r="J269" i="2"/>
  <c r="I269" i="2"/>
  <c r="H269" i="2"/>
  <c r="G269" i="2"/>
  <c r="F269" i="2"/>
  <c r="AC244" i="2"/>
  <c r="AB244" i="2"/>
  <c r="AA244" i="2"/>
  <c r="Z244" i="2"/>
  <c r="Y244" i="2"/>
  <c r="X244" i="2"/>
  <c r="W244" i="2"/>
  <c r="V244" i="2"/>
  <c r="U244" i="2"/>
  <c r="T244" i="2"/>
  <c r="S244" i="2"/>
  <c r="R244" i="2"/>
  <c r="Q244" i="2"/>
  <c r="P244" i="2"/>
  <c r="O244" i="2"/>
  <c r="M244" i="2"/>
  <c r="L244" i="2"/>
  <c r="K244" i="2"/>
  <c r="J244" i="2"/>
  <c r="I244" i="2"/>
  <c r="H244" i="2"/>
  <c r="G244" i="2"/>
  <c r="F244" i="2"/>
  <c r="G61" i="20"/>
  <c r="H61" i="20"/>
  <c r="I61" i="20"/>
  <c r="J61" i="20"/>
  <c r="K61" i="20"/>
  <c r="L61" i="20"/>
  <c r="M61" i="20"/>
  <c r="N61" i="20"/>
  <c r="O61" i="20"/>
  <c r="P61" i="20"/>
  <c r="Q61" i="20"/>
  <c r="R61" i="20"/>
  <c r="G37" i="20"/>
  <c r="H37" i="20"/>
  <c r="I37" i="20"/>
  <c r="J37" i="20"/>
  <c r="K37" i="20"/>
  <c r="L37" i="20"/>
  <c r="M37" i="20"/>
  <c r="N37" i="20"/>
  <c r="O37" i="20"/>
  <c r="P37" i="20"/>
  <c r="Q37" i="20"/>
  <c r="R37" i="20"/>
  <c r="O38" i="7"/>
  <c r="O64" i="7" s="1"/>
  <c r="P38" i="7"/>
  <c r="P64" i="7" s="1"/>
  <c r="Q38" i="7"/>
  <c r="Q64" i="7" s="1"/>
  <c r="R38" i="7"/>
  <c r="R64" i="7" s="1"/>
  <c r="O28" i="4"/>
  <c r="P28" i="4"/>
  <c r="Q28" i="4"/>
  <c r="R28" i="4"/>
  <c r="N51" i="3"/>
  <c r="N59" i="3"/>
  <c r="AN46" i="2" s="1"/>
  <c r="AN42" i="2"/>
  <c r="AO267" i="2"/>
  <c r="AN267" i="2"/>
  <c r="L28" i="4"/>
  <c r="M28" i="4"/>
  <c r="N28" i="4"/>
  <c r="K28" i="4"/>
  <c r="M23" i="3"/>
  <c r="I27" i="7"/>
  <c r="L27" i="7"/>
  <c r="E27" i="7"/>
  <c r="E49" i="7" s="1"/>
  <c r="D27" i="7"/>
  <c r="D57" i="7" s="1"/>
  <c r="H27" i="7"/>
  <c r="J27" i="7"/>
  <c r="A184" i="2"/>
  <c r="A185" i="2"/>
  <c r="A186" i="2"/>
  <c r="A187" i="2"/>
  <c r="A188" i="2"/>
  <c r="A202" i="2"/>
  <c r="A189" i="2"/>
  <c r="A190" i="2"/>
  <c r="A191" i="2"/>
  <c r="A192" i="2"/>
  <c r="A193" i="2"/>
  <c r="A205" i="2"/>
  <c r="A194" i="2"/>
  <c r="A195" i="2"/>
  <c r="A131" i="2"/>
  <c r="A132" i="2"/>
  <c r="A133" i="2"/>
  <c r="A134" i="2"/>
  <c r="A135" i="2"/>
  <c r="A136" i="2"/>
  <c r="A137" i="2"/>
  <c r="A138" i="2"/>
  <c r="A139" i="2"/>
  <c r="A140" i="2"/>
  <c r="A141" i="2"/>
  <c r="A142" i="2"/>
  <c r="A143" i="2"/>
  <c r="AN29" i="2"/>
  <c r="AO29" i="2"/>
  <c r="AP29" i="2"/>
  <c r="AQ29" i="2"/>
  <c r="M59" i="3"/>
  <c r="AM46" i="2" s="1"/>
  <c r="M51" i="3"/>
  <c r="I20" i="5"/>
  <c r="AM29" i="2"/>
  <c r="L59" i="3"/>
  <c r="L51" i="3"/>
  <c r="L23" i="3"/>
  <c r="AL42" i="2" s="1"/>
  <c r="C27" i="7"/>
  <c r="C45" i="7" s="1"/>
  <c r="F27" i="7"/>
  <c r="F46" i="7" s="1"/>
  <c r="G27" i="7"/>
  <c r="F49" i="2"/>
  <c r="G49" i="2"/>
  <c r="H49" i="2"/>
  <c r="I49" i="2"/>
  <c r="J49" i="2"/>
  <c r="K49" i="2"/>
  <c r="L49" i="2"/>
  <c r="M49" i="2"/>
  <c r="N49" i="2"/>
  <c r="O49" i="2"/>
  <c r="P49" i="2"/>
  <c r="Q49" i="2"/>
  <c r="R49" i="2"/>
  <c r="S49" i="2"/>
  <c r="T49" i="2"/>
  <c r="U49" i="2"/>
  <c r="V49" i="2"/>
  <c r="W49" i="2"/>
  <c r="X49" i="2"/>
  <c r="Y49" i="2"/>
  <c r="Z49" i="2"/>
  <c r="AA49" i="2"/>
  <c r="AB49" i="2"/>
  <c r="C23" i="3"/>
  <c r="C59" i="3"/>
  <c r="AC46" i="2" s="1"/>
  <c r="D23" i="3"/>
  <c r="D59" i="3"/>
  <c r="AD46" i="2" s="1"/>
  <c r="E23" i="3"/>
  <c r="E59" i="3"/>
  <c r="AE46" i="2" s="1"/>
  <c r="F23" i="3"/>
  <c r="F59" i="3"/>
  <c r="AF46" i="2" s="1"/>
  <c r="G23" i="3"/>
  <c r="G59" i="3"/>
  <c r="AG46" i="2" s="1"/>
  <c r="H23" i="3"/>
  <c r="H59" i="3"/>
  <c r="AH46" i="2" s="1"/>
  <c r="I23" i="3"/>
  <c r="I59" i="3"/>
  <c r="J23" i="3"/>
  <c r="J59" i="3"/>
  <c r="AJ46" i="2" s="1"/>
  <c r="K23" i="3"/>
  <c r="K59" i="3"/>
  <c r="AK46" i="2" s="1"/>
  <c r="F50" i="2"/>
  <c r="G50" i="2"/>
  <c r="H50" i="2"/>
  <c r="I50" i="2"/>
  <c r="J50" i="2"/>
  <c r="K50" i="2"/>
  <c r="L50" i="2"/>
  <c r="M50" i="2"/>
  <c r="N50" i="2"/>
  <c r="O50" i="2"/>
  <c r="P50" i="2"/>
  <c r="Q50" i="2"/>
  <c r="R50" i="2"/>
  <c r="S50" i="2"/>
  <c r="T50" i="2"/>
  <c r="U50" i="2"/>
  <c r="V50" i="2"/>
  <c r="W50" i="2"/>
  <c r="X50" i="2"/>
  <c r="Y50" i="2"/>
  <c r="Z50" i="2"/>
  <c r="AA50" i="2"/>
  <c r="AB50" i="2"/>
  <c r="C45" i="3"/>
  <c r="C51" i="3"/>
  <c r="AC47" i="2" s="1"/>
  <c r="D45" i="3"/>
  <c r="D51" i="3"/>
  <c r="E45" i="3"/>
  <c r="E47" i="3" s="1"/>
  <c r="E51" i="3"/>
  <c r="F45" i="3"/>
  <c r="F51" i="3"/>
  <c r="G45" i="3"/>
  <c r="G51" i="3"/>
  <c r="H45" i="3"/>
  <c r="AH43" i="2" s="1"/>
  <c r="H51" i="3"/>
  <c r="I45" i="3"/>
  <c r="I47" i="3" s="1"/>
  <c r="I51" i="3"/>
  <c r="AI47" i="2" s="1"/>
  <c r="J45" i="3"/>
  <c r="J51" i="3"/>
  <c r="K51" i="3"/>
  <c r="E50" i="2"/>
  <c r="E49" i="2"/>
  <c r="G44" i="4"/>
  <c r="G23" i="4"/>
  <c r="K24" i="4" s="1"/>
  <c r="G20" i="5"/>
  <c r="J22" i="5" s="1"/>
  <c r="AL29" i="2"/>
  <c r="BF238" i="2"/>
  <c r="BF239" i="2"/>
  <c r="BF240" i="2"/>
  <c r="BF241" i="2"/>
  <c r="BF242" i="2"/>
  <c r="BF243" i="2"/>
  <c r="J20" i="5"/>
  <c r="J44" i="4"/>
  <c r="AJ120" i="2" s="1"/>
  <c r="I44" i="4"/>
  <c r="AI120" i="2" s="1"/>
  <c r="H44" i="4"/>
  <c r="L45" i="4" s="1"/>
  <c r="J23" i="4"/>
  <c r="I23" i="4"/>
  <c r="AI119" i="2" s="1"/>
  <c r="H23" i="4"/>
  <c r="C20" i="5"/>
  <c r="D20" i="5"/>
  <c r="E20" i="5"/>
  <c r="F20" i="5"/>
  <c r="H20" i="5"/>
  <c r="V34" i="2"/>
  <c r="V35" i="2"/>
  <c r="AK29" i="2"/>
  <c r="F23" i="4"/>
  <c r="E23" i="4"/>
  <c r="D23" i="4"/>
  <c r="C23" i="4"/>
  <c r="F44" i="4"/>
  <c r="E44" i="4"/>
  <c r="D44" i="4"/>
  <c r="AD120" i="2" s="1"/>
  <c r="AD122" i="2" s="1"/>
  <c r="AE31" i="2" s="1"/>
  <c r="C44" i="4"/>
  <c r="B43" i="4"/>
  <c r="B42" i="4"/>
  <c r="B41" i="4"/>
  <c r="B40" i="4"/>
  <c r="B39" i="4"/>
  <c r="B38" i="4"/>
  <c r="B37" i="4"/>
  <c r="B36" i="4"/>
  <c r="B34" i="4"/>
  <c r="B33" i="4"/>
  <c r="B32" i="4"/>
  <c r="B31" i="4"/>
  <c r="B30" i="4"/>
  <c r="B29" i="4"/>
  <c r="T268" i="2"/>
  <c r="S268" i="2"/>
  <c r="AJ29" i="2"/>
  <c r="AB268" i="2"/>
  <c r="AC268" i="2"/>
  <c r="B68" i="20"/>
  <c r="B44" i="20"/>
  <c r="AI29" i="2"/>
  <c r="S254" i="2"/>
  <c r="S255" i="2"/>
  <c r="T256" i="2"/>
  <c r="AH29" i="2"/>
  <c r="F40" i="20"/>
  <c r="H203" i="2"/>
  <c r="K209" i="2"/>
  <c r="S256" i="2"/>
  <c r="S257" i="2"/>
  <c r="AA268" i="2"/>
  <c r="Z268" i="2"/>
  <c r="S252" i="2"/>
  <c r="S253" i="2"/>
  <c r="J235" i="2"/>
  <c r="K235" i="2" s="1"/>
  <c r="L235" i="2" s="1"/>
  <c r="M235" i="2" s="1"/>
  <c r="N235" i="2" s="1"/>
  <c r="O235" i="2" s="1"/>
  <c r="P235" i="2" s="1"/>
  <c r="Q235" i="2" s="1"/>
  <c r="R235" i="2" s="1"/>
  <c r="S235" i="2" s="1"/>
  <c r="T235" i="2" s="1"/>
  <c r="U235" i="2" s="1"/>
  <c r="V235" i="2" s="1"/>
  <c r="W235" i="2" s="1"/>
  <c r="X235" i="2" s="1"/>
  <c r="Y235" i="2" s="1"/>
  <c r="Z235" i="2" s="1"/>
  <c r="AA235" i="2" s="1"/>
  <c r="AB235" i="2" s="1"/>
  <c r="AC235" i="2" s="1"/>
  <c r="AD235" i="2" s="1"/>
  <c r="AE235" i="2" s="1"/>
  <c r="AF235" i="2" s="1"/>
  <c r="AG235" i="2" s="1"/>
  <c r="AH235" i="2" s="1"/>
  <c r="AI235" i="2" s="1"/>
  <c r="AB44" i="2"/>
  <c r="G44" i="2"/>
  <c r="AG29" i="2"/>
  <c r="B55" i="20"/>
  <c r="B46" i="20"/>
  <c r="B41" i="20"/>
  <c r="M209" i="2"/>
  <c r="B65" i="7"/>
  <c r="B39" i="7"/>
  <c r="AF29" i="2"/>
  <c r="B81" i="20"/>
  <c r="B65" i="20"/>
  <c r="B66" i="20"/>
  <c r="B67" i="20"/>
  <c r="B69" i="20"/>
  <c r="B70" i="20"/>
  <c r="B71" i="20"/>
  <c r="B72" i="20"/>
  <c r="B73" i="20"/>
  <c r="B74" i="20"/>
  <c r="B77" i="20"/>
  <c r="B79" i="20"/>
  <c r="B80" i="20"/>
  <c r="B58" i="20"/>
  <c r="B42" i="20"/>
  <c r="B43" i="20"/>
  <c r="B45" i="20"/>
  <c r="B47" i="20"/>
  <c r="B48" i="20"/>
  <c r="B49" i="20"/>
  <c r="B50" i="20"/>
  <c r="B53" i="20"/>
  <c r="B56" i="20"/>
  <c r="B57" i="20"/>
  <c r="B64" i="20"/>
  <c r="B40" i="20"/>
  <c r="B82" i="20"/>
  <c r="B2" i="20"/>
  <c r="AE29" i="2"/>
  <c r="Y39" i="2"/>
  <c r="Z39" i="2"/>
  <c r="AA38" i="2"/>
  <c r="AA39" i="2"/>
  <c r="B84" i="7"/>
  <c r="B83" i="7"/>
  <c r="B82" i="7"/>
  <c r="B80" i="7"/>
  <c r="B79" i="7"/>
  <c r="B78" i="7"/>
  <c r="B76" i="7"/>
  <c r="B74" i="7"/>
  <c r="B73" i="7"/>
  <c r="B72" i="7"/>
  <c r="B71" i="7"/>
  <c r="B68" i="7"/>
  <c r="B67" i="7"/>
  <c r="B66" i="7"/>
  <c r="B58" i="7"/>
  <c r="B57" i="7"/>
  <c r="B56" i="7"/>
  <c r="B54" i="7"/>
  <c r="B53" i="7"/>
  <c r="B52" i="7"/>
  <c r="B50" i="7"/>
  <c r="B48" i="7"/>
  <c r="B47" i="7"/>
  <c r="B45" i="7"/>
  <c r="B42" i="7"/>
  <c r="B41" i="7"/>
  <c r="B40" i="7"/>
  <c r="B2" i="7"/>
  <c r="B2" i="6"/>
  <c r="B2" i="5"/>
  <c r="K122" i="2"/>
  <c r="B2" i="4"/>
  <c r="B44" i="3"/>
  <c r="A39" i="2" s="1"/>
  <c r="B43" i="3"/>
  <c r="A38" i="2" s="1"/>
  <c r="B42" i="3"/>
  <c r="A37" i="2" s="1"/>
  <c r="B41" i="3"/>
  <c r="A36" i="2" s="1"/>
  <c r="B40" i="3"/>
  <c r="A35" i="2" s="1"/>
  <c r="B39" i="3"/>
  <c r="A34" i="2" s="1"/>
  <c r="B38" i="3"/>
  <c r="A33" i="2" s="1"/>
  <c r="B37" i="3"/>
  <c r="A32" i="2" s="1"/>
  <c r="B36" i="3"/>
  <c r="A31" i="2" s="1"/>
  <c r="B35" i="3"/>
  <c r="A30" i="2" s="1"/>
  <c r="B34" i="3"/>
  <c r="A29" i="2" s="1"/>
  <c r="B33" i="3"/>
  <c r="A28" i="2" s="1"/>
  <c r="B32" i="3"/>
  <c r="A27" i="2" s="1"/>
  <c r="B31" i="3"/>
  <c r="A26" i="2" s="1"/>
  <c r="B30" i="3"/>
  <c r="A25" i="2" s="1"/>
  <c r="B2" i="3"/>
  <c r="Y268" i="2"/>
  <c r="X268" i="2"/>
  <c r="W268" i="2"/>
  <c r="V268" i="2"/>
  <c r="U268" i="2"/>
  <c r="Q268" i="2"/>
  <c r="P268" i="2"/>
  <c r="R268" i="2"/>
  <c r="M268" i="2"/>
  <c r="L268" i="2"/>
  <c r="K268" i="2"/>
  <c r="J268" i="2"/>
  <c r="I268" i="2"/>
  <c r="H268" i="2"/>
  <c r="G268" i="2"/>
  <c r="F268" i="2"/>
  <c r="W255" i="2"/>
  <c r="W256" i="2"/>
  <c r="W257" i="2"/>
  <c r="X255" i="2"/>
  <c r="X256" i="2"/>
  <c r="X257" i="2"/>
  <c r="V255" i="2"/>
  <c r="V256" i="2"/>
  <c r="V257" i="2"/>
  <c r="U255" i="2"/>
  <c r="U256" i="2"/>
  <c r="U257" i="2"/>
  <c r="T255" i="2"/>
  <c r="T257" i="2"/>
  <c r="W252" i="2"/>
  <c r="W253" i="2"/>
  <c r="W254" i="2"/>
  <c r="X252" i="2"/>
  <c r="X253" i="2"/>
  <c r="X254" i="2"/>
  <c r="V252" i="2"/>
  <c r="V253" i="2"/>
  <c r="V254" i="2"/>
  <c r="U252" i="2"/>
  <c r="U253" i="2"/>
  <c r="U254" i="2"/>
  <c r="T252" i="2"/>
  <c r="T253" i="2"/>
  <c r="T254" i="2"/>
  <c r="Z211" i="2"/>
  <c r="Y211" i="2"/>
  <c r="V209" i="2"/>
  <c r="R209" i="2"/>
  <c r="AA44" i="2"/>
  <c r="Z44" i="2"/>
  <c r="Y44" i="2"/>
  <c r="X44" i="2"/>
  <c r="V44" i="2"/>
  <c r="U44" i="2"/>
  <c r="T44" i="2"/>
  <c r="S44" i="2"/>
  <c r="Q44" i="2"/>
  <c r="P44" i="2"/>
  <c r="O44" i="2"/>
  <c r="M44" i="2"/>
  <c r="L44" i="2"/>
  <c r="K44" i="2"/>
  <c r="I44" i="2"/>
  <c r="H44" i="2"/>
  <c r="F44" i="2"/>
  <c r="E44" i="2"/>
  <c r="Z34" i="2"/>
  <c r="Y34" i="2"/>
  <c r="AC30" i="2"/>
  <c r="AA30" i="2"/>
  <c r="Z30" i="2"/>
  <c r="W30" i="2"/>
  <c r="AD29" i="2"/>
  <c r="AC29" i="2"/>
  <c r="AB29" i="2"/>
  <c r="AA29" i="2"/>
  <c r="Z29" i="2"/>
  <c r="Y29" i="2"/>
  <c r="X29" i="2"/>
  <c r="W29" i="2"/>
  <c r="V29" i="2"/>
  <c r="Y122" i="2"/>
  <c r="Z31" i="2" s="1"/>
  <c r="AB121" i="2"/>
  <c r="K121" i="2"/>
  <c r="T122" i="2"/>
  <c r="O121" i="2"/>
  <c r="N121" i="2"/>
  <c r="P122" i="2"/>
  <c r="X122" i="2"/>
  <c r="Y31" i="2" s="1"/>
  <c r="Z38" i="2"/>
  <c r="AA123" i="2"/>
  <c r="J122" i="2"/>
  <c r="N73" i="2"/>
  <c r="AB122" i="2"/>
  <c r="AC31" i="2" s="1"/>
  <c r="AB77" i="2"/>
  <c r="M122" i="2"/>
  <c r="R122" i="2"/>
  <c r="W121" i="2"/>
  <c r="S122" i="2"/>
  <c r="J209" i="2"/>
  <c r="W211" i="2"/>
  <c r="O209" i="2"/>
  <c r="G203" i="2"/>
  <c r="T209" i="2"/>
  <c r="I203" i="2"/>
  <c r="AA209" i="2"/>
  <c r="U209" i="2"/>
  <c r="Q209" i="2"/>
  <c r="X209" i="2"/>
  <c r="X211" i="2"/>
  <c r="AA77" i="2"/>
  <c r="K73" i="2"/>
  <c r="M73" i="2"/>
  <c r="Y77" i="2"/>
  <c r="L73" i="2"/>
  <c r="F203" i="2"/>
  <c r="N209" i="2"/>
  <c r="R121" i="2"/>
  <c r="AE107" i="2"/>
  <c r="W122" i="2"/>
  <c r="X31" i="2" s="1"/>
  <c r="AC108" i="2"/>
  <c r="W123" i="2"/>
  <c r="I122" i="2"/>
  <c r="P121" i="2"/>
  <c r="AA122" i="2"/>
  <c r="AB31" i="2" s="1"/>
  <c r="AF108" i="2"/>
  <c r="AA121" i="2"/>
  <c r="L121" i="2"/>
  <c r="Z121" i="2"/>
  <c r="AB123" i="2"/>
  <c r="U121" i="2"/>
  <c r="AF107" i="2"/>
  <c r="G121" i="2"/>
  <c r="I121" i="2"/>
  <c r="AB107" i="2"/>
  <c r="AC107" i="2"/>
  <c r="Z123" i="2"/>
  <c r="V123" i="2"/>
  <c r="M121" i="2"/>
  <c r="S121" i="2"/>
  <c r="F121" i="2"/>
  <c r="Y30" i="2"/>
  <c r="Y209" i="2"/>
  <c r="X35" i="2"/>
  <c r="X34" i="2"/>
  <c r="L122" i="2"/>
  <c r="AA108" i="2"/>
  <c r="AA35" i="2"/>
  <c r="J121" i="2"/>
  <c r="V121" i="2"/>
  <c r="AD108" i="2"/>
  <c r="Z122" i="2"/>
  <c r="AA31" i="2" s="1"/>
  <c r="Q122" i="2"/>
  <c r="Y121" i="2"/>
  <c r="E121" i="2"/>
  <c r="O122" i="2"/>
  <c r="AA107" i="2"/>
  <c r="V30" i="2"/>
  <c r="Y35" i="2"/>
  <c r="J44" i="2"/>
  <c r="N44" i="2"/>
  <c r="R44" i="2"/>
  <c r="J73" i="2"/>
  <c r="AA211" i="2"/>
  <c r="P209" i="2"/>
  <c r="Z77" i="2"/>
  <c r="AB209" i="2"/>
  <c r="W209" i="2"/>
  <c r="S209" i="2"/>
  <c r="U122" i="2"/>
  <c r="V31" i="2" s="1"/>
  <c r="H121" i="2"/>
  <c r="Y123" i="2"/>
  <c r="T121" i="2"/>
  <c r="X123" i="2"/>
  <c r="W34" i="2"/>
  <c r="Z35" i="2"/>
  <c r="W44" i="2"/>
  <c r="AB211" i="2"/>
  <c r="AB39" i="2"/>
  <c r="L209" i="2"/>
  <c r="AB108" i="2"/>
  <c r="AD107" i="2"/>
  <c r="V211" i="2"/>
  <c r="X30" i="2"/>
  <c r="AB30" i="2"/>
  <c r="W35" i="2"/>
  <c r="AA34" i="2"/>
  <c r="AB38" i="2"/>
  <c r="Q121" i="2"/>
  <c r="V122" i="2"/>
  <c r="W31" i="2" s="1"/>
  <c r="I73" i="2"/>
  <c r="AE108" i="2"/>
  <c r="N122" i="2"/>
  <c r="X121" i="2"/>
  <c r="Z209" i="2"/>
  <c r="J203" i="2"/>
  <c r="C54" i="20"/>
  <c r="D54" i="20"/>
  <c r="D38" i="20"/>
  <c r="E54" i="20"/>
  <c r="E38" i="20"/>
  <c r="D40" i="20"/>
  <c r="D39" i="20"/>
  <c r="C41" i="20"/>
  <c r="C39" i="20"/>
  <c r="E39" i="20"/>
  <c r="E47" i="20"/>
  <c r="E41" i="20"/>
  <c r="E40" i="20"/>
  <c r="E44" i="20"/>
  <c r="C45" i="20"/>
  <c r="C53" i="20"/>
  <c r="D56" i="20"/>
  <c r="C47" i="20"/>
  <c r="D44" i="20"/>
  <c r="D53" i="20"/>
  <c r="D42" i="20"/>
  <c r="D58" i="20"/>
  <c r="C56" i="20"/>
  <c r="C40" i="20"/>
  <c r="C44" i="20"/>
  <c r="D55" i="20"/>
  <c r="D50" i="20"/>
  <c r="D49" i="20"/>
  <c r="D57" i="20"/>
  <c r="D41" i="20"/>
  <c r="D45" i="20"/>
  <c r="C58" i="20"/>
  <c r="C43" i="20"/>
  <c r="C48" i="20"/>
  <c r="D48" i="20"/>
  <c r="C57" i="20"/>
  <c r="C42" i="20"/>
  <c r="C46" i="20"/>
  <c r="C50" i="20"/>
  <c r="D47" i="20"/>
  <c r="D46" i="20"/>
  <c r="C49" i="20"/>
  <c r="C55" i="20"/>
  <c r="Y254" i="2"/>
  <c r="E55" i="20"/>
  <c r="E42" i="20"/>
  <c r="E46" i="20"/>
  <c r="E50" i="20"/>
  <c r="E53" i="20"/>
  <c r="E58" i="20"/>
  <c r="E56" i="20"/>
  <c r="E57" i="20"/>
  <c r="E43" i="20"/>
  <c r="E48" i="20"/>
  <c r="E45" i="20"/>
  <c r="E49" i="20"/>
  <c r="F46" i="20"/>
  <c r="AF269" i="2"/>
  <c r="AG269" i="2"/>
  <c r="AE268" i="2"/>
  <c r="Z255" i="2"/>
  <c r="Y255" i="2"/>
  <c r="F30" i="20"/>
  <c r="Y253" i="2"/>
  <c r="AF268" i="2"/>
  <c r="AG268" i="2"/>
  <c r="Y252" i="2"/>
  <c r="AD268" i="2"/>
  <c r="Y257" i="2"/>
  <c r="AD269" i="2"/>
  <c r="AE269" i="2"/>
  <c r="AI269" i="2"/>
  <c r="AH269" i="2"/>
  <c r="AK269" i="2"/>
  <c r="Z254" i="2"/>
  <c r="AJ269" i="2"/>
  <c r="Z257" i="2"/>
  <c r="Y256" i="2"/>
  <c r="Z256" i="2"/>
  <c r="Z253" i="2"/>
  <c r="AI244" i="2"/>
  <c r="AI268" i="2"/>
  <c r="AH244" i="2"/>
  <c r="AH268" i="2"/>
  <c r="Z252" i="2"/>
  <c r="AK244" i="2"/>
  <c r="AJ244" i="2"/>
  <c r="AJ268" i="2"/>
  <c r="R20" i="5"/>
  <c r="S20" i="5"/>
  <c r="S54" i="4"/>
  <c r="O44" i="4"/>
  <c r="S141" i="25"/>
  <c r="AM119" i="2"/>
  <c r="T49" i="4"/>
  <c r="T44" i="4"/>
  <c r="AT120" i="2" s="1"/>
  <c r="T23" i="4"/>
  <c r="X24" i="4" s="1"/>
  <c r="Q44" i="4"/>
  <c r="AQ120" i="2" s="1"/>
  <c r="O54" i="4"/>
  <c r="S55" i="4" s="1"/>
  <c r="T54" i="4"/>
  <c r="S49" i="4"/>
  <c r="W50" i="4" s="1"/>
  <c r="P44" i="4"/>
  <c r="Y281" i="25"/>
  <c r="Z281" i="25"/>
  <c r="Z209" i="25"/>
  <c r="M152" i="2"/>
  <c r="C38" i="20"/>
  <c r="C51" i="20"/>
  <c r="C52" i="20"/>
  <c r="D43" i="20"/>
  <c r="D51" i="20"/>
  <c r="D52" i="20"/>
  <c r="E51" i="20"/>
  <c r="E52" i="20"/>
  <c r="S140" i="25"/>
  <c r="P54" i="4"/>
  <c r="R54" i="4"/>
  <c r="S44" i="4"/>
  <c r="R44" i="4"/>
  <c r="S23" i="4"/>
  <c r="W24" i="4" s="1"/>
  <c r="Q54" i="4"/>
  <c r="T20" i="5"/>
  <c r="U20" i="5"/>
  <c r="V49" i="4"/>
  <c r="Z50" i="4" s="1"/>
  <c r="V54" i="4"/>
  <c r="V44" i="4"/>
  <c r="Z45" i="4" s="1"/>
  <c r="V23" i="4"/>
  <c r="M47" i="3"/>
  <c r="C73" i="25"/>
  <c r="C70" i="25"/>
  <c r="Y140" i="25"/>
  <c r="S209" i="25"/>
  <c r="AA109" i="25"/>
  <c r="W284" i="25"/>
  <c r="AM43" i="2"/>
  <c r="Q25" i="3"/>
  <c r="X207" i="25"/>
  <c r="M24" i="4"/>
  <c r="AA21" i="5"/>
  <c r="AK42" i="2"/>
  <c r="K25" i="3"/>
  <c r="AQ43" i="2"/>
  <c r="R47" i="3"/>
  <c r="AJ43" i="2"/>
  <c r="AE43" i="2"/>
  <c r="AJ42" i="2"/>
  <c r="J25" i="3"/>
  <c r="E25" i="3"/>
  <c r="AP42" i="2"/>
  <c r="P25" i="3"/>
  <c r="AD43" i="2"/>
  <c r="AD39" i="2" s="1"/>
  <c r="D47" i="3"/>
  <c r="V25" i="3"/>
  <c r="G24" i="3"/>
  <c r="R25" i="3"/>
  <c r="L25" i="3"/>
  <c r="L46" i="3"/>
  <c r="O27" i="7"/>
  <c r="W46" i="3"/>
  <c r="K47" i="3"/>
  <c r="AI42" i="2"/>
  <c r="I25" i="3"/>
  <c r="I24" i="3"/>
  <c r="G52" i="3"/>
  <c r="AH42" i="2"/>
  <c r="AL43" i="2"/>
  <c r="AA24" i="4"/>
  <c r="AE42" i="2"/>
  <c r="AE38" i="2" s="1"/>
  <c r="X53" i="3"/>
  <c r="AA52" i="3"/>
  <c r="Z283" i="25"/>
  <c r="Y45" i="4"/>
  <c r="F72" i="25"/>
  <c r="D72" i="25"/>
  <c r="C72" i="25"/>
  <c r="J72" i="25"/>
  <c r="L72" i="25"/>
  <c r="AQ119" i="2"/>
  <c r="S53" i="3"/>
  <c r="AV47" i="2"/>
  <c r="Z52" i="3"/>
  <c r="X139" i="25"/>
  <c r="X210" i="25"/>
  <c r="AV76" i="2"/>
  <c r="H46" i="3"/>
  <c r="U246" i="25"/>
  <c r="Y210" i="25"/>
  <c r="S52" i="3"/>
  <c r="AR43" i="2"/>
  <c r="F58" i="3"/>
  <c r="Z140" i="25"/>
  <c r="AU120" i="2"/>
  <c r="S47" i="3"/>
  <c r="D53" i="3"/>
  <c r="AS47" i="2"/>
  <c r="D58" i="3"/>
  <c r="S24" i="3"/>
  <c r="T51" i="4"/>
  <c r="J53" i="3"/>
  <c r="P53" i="3"/>
  <c r="AG119" i="2"/>
  <c r="G51" i="4"/>
  <c r="A39" i="31"/>
  <c r="A24" i="31"/>
  <c r="AT47" i="2"/>
  <c r="AC119" i="2"/>
  <c r="AC123" i="2" s="1"/>
  <c r="C51" i="4"/>
  <c r="AN47" i="2"/>
  <c r="U24" i="3"/>
  <c r="AQ42" i="2"/>
  <c r="AS76" i="2"/>
  <c r="H21" i="5"/>
  <c r="AJ119" i="2"/>
  <c r="AH47" i="2"/>
  <c r="H54" i="3"/>
  <c r="U58" i="3"/>
  <c r="Q54" i="3"/>
  <c r="O45" i="4"/>
  <c r="P51" i="4"/>
  <c r="V208" i="25"/>
  <c r="A59" i="29"/>
  <c r="N58" i="3"/>
  <c r="Y280" i="25"/>
  <c r="F52" i="7"/>
  <c r="N24" i="3"/>
  <c r="D246" i="25"/>
  <c r="Y50" i="4"/>
  <c r="AD55" i="4"/>
  <c r="AA58" i="4"/>
  <c r="N53" i="3"/>
  <c r="T207" i="25"/>
  <c r="D21" i="31"/>
  <c r="AU42" i="2"/>
  <c r="X51" i="4"/>
  <c r="AS42" i="2"/>
  <c r="F246" i="25"/>
  <c r="F40" i="7"/>
  <c r="Z211" i="25"/>
  <c r="AC207" i="25"/>
  <c r="AF119" i="2"/>
  <c r="O54" i="3"/>
  <c r="W279" i="25"/>
  <c r="K71" i="25"/>
  <c r="G24" i="4"/>
  <c r="T21" i="5"/>
  <c r="X283" i="25"/>
  <c r="L24" i="3"/>
  <c r="I46" i="3"/>
  <c r="AD209" i="2"/>
  <c r="J24" i="4"/>
  <c r="O53" i="3"/>
  <c r="AO120" i="2"/>
  <c r="AO42" i="2"/>
  <c r="P24" i="3"/>
  <c r="R52" i="3"/>
  <c r="H52" i="3"/>
  <c r="AF47" i="2"/>
  <c r="AD47" i="2"/>
  <c r="D54" i="3"/>
  <c r="D56" i="3" s="1"/>
  <c r="AC42" i="2"/>
  <c r="AS43" i="2"/>
  <c r="S46" i="3"/>
  <c r="J56" i="4"/>
  <c r="I51" i="4"/>
  <c r="H73" i="25"/>
  <c r="AQ46" i="2"/>
  <c r="Q58" i="3"/>
  <c r="E51" i="4"/>
  <c r="AE119" i="2"/>
  <c r="AE123" i="2" s="1"/>
  <c r="I24" i="4"/>
  <c r="N21" i="5"/>
  <c r="K52" i="3"/>
  <c r="L53" i="3"/>
  <c r="K54" i="3"/>
  <c r="AK47" i="2"/>
  <c r="O52" i="3"/>
  <c r="G46" i="3"/>
  <c r="C54" i="3"/>
  <c r="AC43" i="2"/>
  <c r="C58" i="3"/>
  <c r="I21" i="5"/>
  <c r="AO76" i="2"/>
  <c r="S21" i="5"/>
  <c r="W280" i="25"/>
  <c r="D53" i="31"/>
  <c r="F26" i="3"/>
  <c r="Z208" i="25"/>
  <c r="R53" i="3"/>
  <c r="AQ47" i="2"/>
  <c r="J51" i="4"/>
  <c r="X208" i="25"/>
  <c r="N52" i="3"/>
  <c r="O24" i="3"/>
  <c r="N26" i="3"/>
  <c r="K58" i="3"/>
  <c r="Z56" i="4"/>
  <c r="I53" i="3"/>
  <c r="C21" i="31"/>
  <c r="AG120" i="2"/>
  <c r="AD119" i="2"/>
  <c r="H24" i="4"/>
  <c r="AW76" i="2"/>
  <c r="U281" i="25"/>
  <c r="AD208" i="25"/>
  <c r="T45" i="4"/>
  <c r="L21" i="5"/>
  <c r="AM47" i="2"/>
  <c r="M54" i="3"/>
  <c r="Q55" i="3" s="1"/>
  <c r="AC210" i="25"/>
  <c r="U21" i="5"/>
  <c r="R56" i="4"/>
  <c r="J54" i="3"/>
  <c r="D52" i="31"/>
  <c r="K53" i="3"/>
  <c r="AJ47" i="2"/>
  <c r="AU43" i="2"/>
  <c r="X52" i="3"/>
  <c r="J52" i="3"/>
  <c r="U46" i="3"/>
  <c r="P21" i="5"/>
  <c r="T208" i="25"/>
  <c r="U54" i="3"/>
  <c r="Y55" i="3" s="1"/>
  <c r="M52" i="3"/>
  <c r="U208" i="25"/>
  <c r="N212" i="25"/>
  <c r="P56" i="4"/>
  <c r="P45" i="4"/>
  <c r="AA282" i="25"/>
  <c r="AP120" i="2"/>
  <c r="G54" i="3"/>
  <c r="K55" i="3" s="1"/>
  <c r="K46" i="3"/>
  <c r="K51" i="4"/>
  <c r="AK119" i="2"/>
  <c r="O21" i="5"/>
  <c r="V52" i="3"/>
  <c r="M51" i="4"/>
  <c r="R55" i="4"/>
  <c r="AC280" i="25"/>
  <c r="AD207" i="25"/>
  <c r="M143" i="25"/>
  <c r="O24" i="4"/>
  <c r="AC208" i="25"/>
  <c r="V58" i="3"/>
  <c r="AY43" i="2"/>
  <c r="V54" i="3"/>
  <c r="Q46" i="3"/>
  <c r="AE209" i="2"/>
  <c r="F47" i="7"/>
  <c r="AW120" i="2"/>
  <c r="X21" i="5"/>
  <c r="J69" i="25"/>
  <c r="AT76" i="2"/>
  <c r="S45" i="4"/>
  <c r="T50" i="4"/>
  <c r="E54" i="3"/>
  <c r="E56" i="3" s="1"/>
  <c r="AE47" i="2"/>
  <c r="E53" i="3"/>
  <c r="J26" i="3"/>
  <c r="J27" i="3" s="1"/>
  <c r="J24" i="3"/>
  <c r="AG42" i="2"/>
  <c r="G58" i="3"/>
  <c r="K24" i="3"/>
  <c r="AS46" i="2"/>
  <c r="S58" i="3"/>
  <c r="AU76" i="2"/>
  <c r="S56" i="4"/>
  <c r="G45" i="4"/>
  <c r="AR76" i="2"/>
  <c r="K45" i="4"/>
  <c r="AC120" i="2"/>
  <c r="AE77" i="2"/>
  <c r="L24" i="4"/>
  <c r="AH119" i="2"/>
  <c r="H51" i="4"/>
  <c r="AQ76" i="2"/>
  <c r="I52" i="3"/>
  <c r="F53" i="3"/>
  <c r="V53" i="3"/>
  <c r="AU47" i="2"/>
  <c r="AV42" i="2"/>
  <c r="AA283" i="25"/>
  <c r="AB207" i="25"/>
  <c r="M177" i="25"/>
  <c r="K212" i="25"/>
  <c r="AV43" i="2"/>
  <c r="L71" i="25"/>
  <c r="M212" i="25"/>
  <c r="L177" i="25"/>
  <c r="N23" i="6"/>
  <c r="H23" i="6"/>
  <c r="L23" i="6"/>
  <c r="I23" i="6"/>
  <c r="R23" i="6"/>
  <c r="J23" i="6"/>
  <c r="D37" i="6"/>
  <c r="V45" i="4"/>
  <c r="AV120" i="2"/>
  <c r="AR120" i="2"/>
  <c r="R21" i="5"/>
  <c r="AW119" i="2"/>
  <c r="W51" i="4"/>
  <c r="S54" i="3"/>
  <c r="W55" i="4"/>
  <c r="W53" i="3"/>
  <c r="W54" i="3"/>
  <c r="W52" i="3"/>
  <c r="AW47" i="2"/>
  <c r="AD279" i="25"/>
  <c r="AG209" i="2"/>
  <c r="AO268" i="2"/>
  <c r="G55" i="3"/>
  <c r="O55" i="3"/>
  <c r="AO269" i="2"/>
  <c r="AM268" i="2"/>
  <c r="K56" i="3"/>
  <c r="AC209" i="2"/>
  <c r="AA70" i="25"/>
  <c r="AX239" i="2" s="1"/>
  <c r="AI218" i="2" s="1"/>
  <c r="T24" i="6"/>
  <c r="S55" i="3"/>
  <c r="AA256" i="2"/>
  <c r="AA257" i="2"/>
  <c r="AA252" i="2"/>
  <c r="AA255" i="2"/>
  <c r="AO244" i="2"/>
  <c r="AN269" i="2"/>
  <c r="AN244" i="2"/>
  <c r="AN268" i="2"/>
  <c r="AA253" i="2"/>
  <c r="AM244" i="2"/>
  <c r="AM269" i="2"/>
  <c r="AL268" i="2"/>
  <c r="AL244" i="2"/>
  <c r="AL269" i="2"/>
  <c r="T137" i="25" l="1"/>
  <c r="T243" i="25"/>
  <c r="D277" i="25"/>
  <c r="D110" i="25"/>
  <c r="D111" i="25" s="1"/>
  <c r="J110" i="25"/>
  <c r="J111" i="25" s="1"/>
  <c r="H110" i="25"/>
  <c r="H111" i="25" s="1"/>
  <c r="N110" i="25"/>
  <c r="N111" i="25" s="1"/>
  <c r="D206" i="25"/>
  <c r="N75" i="25"/>
  <c r="N38" i="25" s="1"/>
  <c r="I110" i="25"/>
  <c r="I111" i="25" s="1"/>
  <c r="N143" i="25"/>
  <c r="O212" i="25"/>
  <c r="I212" i="25"/>
  <c r="T206" i="25"/>
  <c r="H212" i="25"/>
  <c r="E212" i="25"/>
  <c r="G285" i="25"/>
  <c r="T277" i="25"/>
  <c r="D172" i="25"/>
  <c r="D102" i="25"/>
  <c r="C212" i="25"/>
  <c r="L143" i="25"/>
  <c r="M285" i="25"/>
  <c r="T172" i="25"/>
  <c r="D243" i="25"/>
  <c r="J285" i="25"/>
  <c r="S174" i="25"/>
  <c r="I177" i="25"/>
  <c r="G177" i="25"/>
  <c r="F177" i="25"/>
  <c r="AD72" i="25"/>
  <c r="BA241" i="2" s="1"/>
  <c r="AL220" i="2" s="1"/>
  <c r="W72" i="25"/>
  <c r="AT241" i="2" s="1"/>
  <c r="AB174" i="25"/>
  <c r="J177" i="25"/>
  <c r="AF173" i="25"/>
  <c r="T174" i="25"/>
  <c r="AB173" i="25"/>
  <c r="V72" i="25"/>
  <c r="AS241" i="2" s="1"/>
  <c r="N177" i="25"/>
  <c r="AE173" i="25"/>
  <c r="D177" i="25"/>
  <c r="G70" i="26"/>
  <c r="G48" i="26" s="1"/>
  <c r="AD173" i="25"/>
  <c r="Z173" i="25"/>
  <c r="AD174" i="25"/>
  <c r="A70" i="27"/>
  <c r="K110" i="25"/>
  <c r="K111" i="25" s="1"/>
  <c r="O110" i="25"/>
  <c r="AA104" i="25"/>
  <c r="AC104" i="25"/>
  <c r="AA108" i="25"/>
  <c r="T105" i="25"/>
  <c r="V108" i="25"/>
  <c r="M110" i="25"/>
  <c r="M111" i="25" s="1"/>
  <c r="P110" i="25"/>
  <c r="P111" i="25" s="1"/>
  <c r="V105" i="25"/>
  <c r="T108" i="25"/>
  <c r="C110" i="25"/>
  <c r="C111" i="25" s="1"/>
  <c r="F110" i="25"/>
  <c r="F111" i="25" s="1"/>
  <c r="V103" i="25"/>
  <c r="AC105" i="25"/>
  <c r="AE107" i="25"/>
  <c r="E110" i="25"/>
  <c r="E111" i="25" s="1"/>
  <c r="G110" i="25"/>
  <c r="G111" i="25" s="1"/>
  <c r="S108" i="25"/>
  <c r="AD107" i="25"/>
  <c r="X105" i="25"/>
  <c r="AA69" i="25"/>
  <c r="AX238" i="2" s="1"/>
  <c r="L110" i="25"/>
  <c r="L111" i="25" s="1"/>
  <c r="W103" i="25"/>
  <c r="Z104" i="25"/>
  <c r="F212" i="25"/>
  <c r="F64" i="29"/>
  <c r="G212" i="25"/>
  <c r="T210" i="25"/>
  <c r="T212" i="25" s="1"/>
  <c r="Y208" i="25"/>
  <c r="U207" i="25"/>
  <c r="W208" i="25"/>
  <c r="X211" i="25"/>
  <c r="X212" i="25" s="1"/>
  <c r="S207" i="25"/>
  <c r="S212" i="25" s="1"/>
  <c r="Y209" i="25"/>
  <c r="L212" i="25"/>
  <c r="D212" i="25"/>
  <c r="W210" i="25"/>
  <c r="J212" i="25"/>
  <c r="V207" i="25"/>
  <c r="V212" i="25" s="1"/>
  <c r="P212" i="25"/>
  <c r="T74" i="25"/>
  <c r="AQ243" i="2" s="1"/>
  <c r="AG211" i="25"/>
  <c r="AC211" i="25"/>
  <c r="AB74" i="25"/>
  <c r="AY243" i="2" s="1"/>
  <c r="AJ222" i="2" s="1"/>
  <c r="AD212" i="25"/>
  <c r="AA74" i="25"/>
  <c r="AX243" i="2" s="1"/>
  <c r="AI222" i="2" s="1"/>
  <c r="U143" i="25"/>
  <c r="J143" i="25"/>
  <c r="E143" i="25"/>
  <c r="H143" i="25"/>
  <c r="G143" i="25"/>
  <c r="AB70" i="25"/>
  <c r="AY239" i="2" s="1"/>
  <c r="W141" i="25"/>
  <c r="Z139" i="25"/>
  <c r="Z143" i="25" s="1"/>
  <c r="AE140" i="25"/>
  <c r="AE142" i="25"/>
  <c r="AE141" i="25"/>
  <c r="I75" i="25"/>
  <c r="I38" i="25" s="1"/>
  <c r="S143" i="25"/>
  <c r="AA140" i="25"/>
  <c r="AH138" i="25"/>
  <c r="Y141" i="25"/>
  <c r="AC140" i="25"/>
  <c r="AC141" i="25"/>
  <c r="AC142" i="25"/>
  <c r="Y70" i="25"/>
  <c r="AV239" i="2" s="1"/>
  <c r="AG218" i="2" s="1"/>
  <c r="V140" i="25"/>
  <c r="V143" i="25" s="1"/>
  <c r="AD138" i="25"/>
  <c r="AD141" i="25"/>
  <c r="AD142" i="25"/>
  <c r="D143" i="25"/>
  <c r="X140" i="25"/>
  <c r="X143" i="25" s="1"/>
  <c r="Y138" i="25"/>
  <c r="AE138" i="25"/>
  <c r="G94" i="30"/>
  <c r="G64" i="30" s="1"/>
  <c r="A67" i="30"/>
  <c r="D285" i="25"/>
  <c r="L285" i="25"/>
  <c r="F285" i="25"/>
  <c r="AC73" i="25"/>
  <c r="AZ242" i="2" s="1"/>
  <c r="AK221" i="2" s="1"/>
  <c r="T279" i="25"/>
  <c r="S280" i="25"/>
  <c r="X281" i="25"/>
  <c r="V281" i="25"/>
  <c r="S283" i="25"/>
  <c r="Z280" i="25"/>
  <c r="Y284" i="25"/>
  <c r="AA281" i="25"/>
  <c r="AA285" i="25" s="1"/>
  <c r="U279" i="25"/>
  <c r="V279" i="25"/>
  <c r="S282" i="25"/>
  <c r="X282" i="25"/>
  <c r="U282" i="25"/>
  <c r="AC279" i="25"/>
  <c r="AC285" i="25" s="1"/>
  <c r="AB283" i="25"/>
  <c r="AB280" i="25"/>
  <c r="N285" i="25"/>
  <c r="AB73" i="25"/>
  <c r="AY242" i="2" s="1"/>
  <c r="AJ221" i="2" s="1"/>
  <c r="Z284" i="25"/>
  <c r="K285" i="25"/>
  <c r="AF283" i="25"/>
  <c r="H75" i="25"/>
  <c r="H38" i="25" s="1"/>
  <c r="T284" i="25"/>
  <c r="C285" i="25"/>
  <c r="X280" i="25"/>
  <c r="V284" i="25"/>
  <c r="AD280" i="25"/>
  <c r="AD283" i="25"/>
  <c r="X284" i="25"/>
  <c r="S246" i="25"/>
  <c r="Z71" i="25"/>
  <c r="AW240" i="2" s="1"/>
  <c r="AH219" i="2" s="1"/>
  <c r="S71" i="25"/>
  <c r="AP240" i="2" s="1"/>
  <c r="AA246" i="25"/>
  <c r="S244" i="25"/>
  <c r="E52" i="31"/>
  <c r="V246" i="25"/>
  <c r="C52" i="31"/>
  <c r="AC71" i="25"/>
  <c r="AZ240" i="2" s="1"/>
  <c r="AK219" i="2" s="1"/>
  <c r="AE246" i="25"/>
  <c r="W71" i="25"/>
  <c r="Z246" i="25"/>
  <c r="W246" i="25"/>
  <c r="AB245" i="25"/>
  <c r="Y246" i="25"/>
  <c r="R46" i="3"/>
  <c r="T52" i="3"/>
  <c r="AI43" i="2"/>
  <c r="AB52" i="3"/>
  <c r="J47" i="3"/>
  <c r="P46" i="3"/>
  <c r="P47" i="3"/>
  <c r="X46" i="3"/>
  <c r="N54" i="3"/>
  <c r="AN43" i="2"/>
  <c r="N46" i="3"/>
  <c r="X25" i="3"/>
  <c r="AW42" i="2"/>
  <c r="N27" i="3"/>
  <c r="W25" i="3"/>
  <c r="W58" i="3"/>
  <c r="AA24" i="3"/>
  <c r="J58" i="3"/>
  <c r="AX42" i="2"/>
  <c r="R58" i="3"/>
  <c r="M45" i="4"/>
  <c r="G56" i="4"/>
  <c r="AT119" i="2"/>
  <c r="AS119" i="2"/>
  <c r="AS123" i="2" s="1"/>
  <c r="T52" i="4"/>
  <c r="AA50" i="4"/>
  <c r="U24" i="4"/>
  <c r="AU119" i="2"/>
  <c r="U24" i="6"/>
  <c r="O23" i="6"/>
  <c r="V24" i="6"/>
  <c r="S23" i="6"/>
  <c r="W30" i="6"/>
  <c r="V23" i="6"/>
  <c r="Q21" i="5"/>
  <c r="G21" i="5"/>
  <c r="M21" i="5"/>
  <c r="J21" i="5"/>
  <c r="E55" i="7"/>
  <c r="AV208" i="2"/>
  <c r="Y72" i="25"/>
  <c r="AV241" i="2" s="1"/>
  <c r="AG220" i="2" s="1"/>
  <c r="U74" i="25"/>
  <c r="AR243" i="2" s="1"/>
  <c r="AH281" i="25"/>
  <c r="AT43" i="2"/>
  <c r="AT39" i="2" s="1"/>
  <c r="U47" i="3"/>
  <c r="AB53" i="3"/>
  <c r="BA47" i="2"/>
  <c r="BA50" i="2" s="1"/>
  <c r="E53" i="31"/>
  <c r="C69" i="25"/>
  <c r="T25" i="3"/>
  <c r="U25" i="3"/>
  <c r="X24" i="3"/>
  <c r="T24" i="3"/>
  <c r="T58" i="3"/>
  <c r="P23" i="6"/>
  <c r="T23" i="6"/>
  <c r="AD42" i="2"/>
  <c r="AD38" i="2" s="1"/>
  <c r="D25" i="3"/>
  <c r="AL47" i="2"/>
  <c r="P52" i="3"/>
  <c r="L54" i="3"/>
  <c r="L56" i="3" s="1"/>
  <c r="L52" i="3"/>
  <c r="M53" i="3"/>
  <c r="Q53" i="3"/>
  <c r="Q52" i="3"/>
  <c r="R24" i="3"/>
  <c r="R26" i="3"/>
  <c r="R27" i="3" s="1"/>
  <c r="V24" i="3"/>
  <c r="F143" i="25"/>
  <c r="K56" i="4"/>
  <c r="C37" i="6"/>
  <c r="G23" i="6"/>
  <c r="AC103" i="25"/>
  <c r="O111" i="25"/>
  <c r="AL46" i="2"/>
  <c r="L58" i="3"/>
  <c r="M24" i="3"/>
  <c r="N25" i="3"/>
  <c r="M25" i="3"/>
  <c r="M58" i="3"/>
  <c r="AA71" i="25"/>
  <c r="AX240" i="2" s="1"/>
  <c r="AI219" i="2" s="1"/>
  <c r="T46" i="3"/>
  <c r="N24" i="4"/>
  <c r="AE120" i="2"/>
  <c r="AE122" i="2" s="1"/>
  <c r="AF31" i="2" s="1"/>
  <c r="E56" i="4"/>
  <c r="G53" i="3"/>
  <c r="AG47" i="2"/>
  <c r="H53" i="3"/>
  <c r="H25" i="3"/>
  <c r="H58" i="3"/>
  <c r="H24" i="3"/>
  <c r="AO46" i="2"/>
  <c r="AO49" i="2" s="1"/>
  <c r="O58" i="3"/>
  <c r="N48" i="3"/>
  <c r="AK43" i="2"/>
  <c r="L47" i="3"/>
  <c r="AA210" i="25"/>
  <c r="AD24" i="3"/>
  <c r="AE23" i="3"/>
  <c r="Z24" i="3"/>
  <c r="AZ42" i="2"/>
  <c r="BE42" i="2" s="1"/>
  <c r="AG175" i="25"/>
  <c r="AH175" i="25"/>
  <c r="Y139" i="25"/>
  <c r="AA208" i="25"/>
  <c r="W55" i="3"/>
  <c r="C53" i="31"/>
  <c r="T47" i="3"/>
  <c r="V24" i="4"/>
  <c r="J45" i="4"/>
  <c r="AG43" i="2"/>
  <c r="H47" i="3"/>
  <c r="F55" i="28"/>
  <c r="F38" i="28" s="1"/>
  <c r="V46" i="3"/>
  <c r="V47" i="3"/>
  <c r="W47" i="3"/>
  <c r="M72" i="25"/>
  <c r="M75" i="25" s="1"/>
  <c r="M38" i="25" s="1"/>
  <c r="N40" i="25" s="1"/>
  <c r="C102" i="25"/>
  <c r="C277" i="25"/>
  <c r="C172" i="25"/>
  <c r="S68" i="25"/>
  <c r="C206" i="25"/>
  <c r="AB104" i="25"/>
  <c r="U212" i="25"/>
  <c r="U45" i="4"/>
  <c r="N55" i="3"/>
  <c r="G44" i="29"/>
  <c r="E64" i="29"/>
  <c r="E44" i="29" s="1"/>
  <c r="W281" i="25"/>
  <c r="AD140" i="25"/>
  <c r="AD70" i="25"/>
  <c r="BA239" i="2" s="1"/>
  <c r="AL218" i="2" s="1"/>
  <c r="AB209" i="25"/>
  <c r="V48" i="3"/>
  <c r="K75" i="25"/>
  <c r="K38" i="25" s="1"/>
  <c r="AC69" i="25"/>
  <c r="AZ238" i="2" s="1"/>
  <c r="AK217" i="2" s="1"/>
  <c r="Q24" i="3"/>
  <c r="A41" i="29"/>
  <c r="E195" i="27"/>
  <c r="E131" i="27" s="1"/>
  <c r="E55" i="28"/>
  <c r="E38" i="28" s="1"/>
  <c r="V245" i="25"/>
  <c r="V71" i="25"/>
  <c r="AS240" i="2" s="1"/>
  <c r="Y52" i="3"/>
  <c r="U53" i="3"/>
  <c r="F52" i="31"/>
  <c r="AB279" i="25"/>
  <c r="AB210" i="25"/>
  <c r="Y24" i="3"/>
  <c r="Z26" i="3"/>
  <c r="T54" i="3"/>
  <c r="C71" i="25"/>
  <c r="AM42" i="2"/>
  <c r="AT42" i="2"/>
  <c r="W173" i="25"/>
  <c r="L69" i="25"/>
  <c r="Y47" i="3"/>
  <c r="V26" i="3"/>
  <c r="AB106" i="25"/>
  <c r="Z176" i="25"/>
  <c r="Z72" i="25"/>
  <c r="AW241" i="2" s="1"/>
  <c r="AH220" i="2" s="1"/>
  <c r="R48" i="3"/>
  <c r="Q47" i="3"/>
  <c r="P54" i="3"/>
  <c r="P56" i="3" s="1"/>
  <c r="H70" i="26"/>
  <c r="Z107" i="25"/>
  <c r="Y107" i="25"/>
  <c r="AA107" i="25"/>
  <c r="AB108" i="25"/>
  <c r="S70" i="25"/>
  <c r="AP239" i="2" s="1"/>
  <c r="AY76" i="2"/>
  <c r="AY77" i="2" s="1"/>
  <c r="AB58" i="3"/>
  <c r="BB42" i="2"/>
  <c r="W56" i="4"/>
  <c r="AZ76" i="2"/>
  <c r="AD21" i="5"/>
  <c r="AE20" i="5"/>
  <c r="AF20" i="5"/>
  <c r="I45" i="4"/>
  <c r="S173" i="25"/>
  <c r="S177" i="25" s="1"/>
  <c r="U103" i="25"/>
  <c r="V106" i="25"/>
  <c r="E285" i="25"/>
  <c r="Y103" i="25"/>
  <c r="T142" i="25"/>
  <c r="T143" i="25" s="1"/>
  <c r="AE108" i="25"/>
  <c r="AH207" i="25"/>
  <c r="AG20" i="5"/>
  <c r="AD22" i="5"/>
  <c r="Y173" i="25"/>
  <c r="U173" i="25"/>
  <c r="S104" i="25"/>
  <c r="G195" i="27"/>
  <c r="G131" i="27" s="1"/>
  <c r="H195" i="27"/>
  <c r="H131" i="27" s="1"/>
  <c r="W108" i="25"/>
  <c r="F53" i="31"/>
  <c r="N45" i="4"/>
  <c r="Y283" i="25"/>
  <c r="Y108" i="25"/>
  <c r="AB139" i="25"/>
  <c r="AB47" i="3"/>
  <c r="D137" i="25"/>
  <c r="U58" i="4"/>
  <c r="AB103" i="25"/>
  <c r="AC139" i="25"/>
  <c r="AA141" i="25"/>
  <c r="AD46" i="3"/>
  <c r="S103" i="25"/>
  <c r="U50" i="4"/>
  <c r="AA105" i="25"/>
  <c r="AB138" i="25"/>
  <c r="AD139" i="25"/>
  <c r="AF280" i="25"/>
  <c r="AE210" i="25"/>
  <c r="AC51" i="4"/>
  <c r="AH139" i="25"/>
  <c r="H177" i="25"/>
  <c r="H55" i="3"/>
  <c r="T104" i="25"/>
  <c r="S284" i="25"/>
  <c r="I143" i="25"/>
  <c r="Y56" i="4"/>
  <c r="AE139" i="25"/>
  <c r="AE207" i="25"/>
  <c r="AB50" i="4"/>
  <c r="AB54" i="3"/>
  <c r="AC30" i="6"/>
  <c r="AG30" i="6" s="1"/>
  <c r="D56" i="4"/>
  <c r="W105" i="25"/>
  <c r="W106" i="25"/>
  <c r="F195" i="27"/>
  <c r="F131" i="27" s="1"/>
  <c r="Y105" i="25"/>
  <c r="Y46" i="3"/>
  <c r="C56" i="4"/>
  <c r="AF279" i="25"/>
  <c r="AA51" i="4"/>
  <c r="AA52" i="4" s="1"/>
  <c r="AZ47" i="2"/>
  <c r="AD52" i="3"/>
  <c r="AD27" i="3"/>
  <c r="P177" i="25"/>
  <c r="Y21" i="5"/>
  <c r="T55" i="4"/>
  <c r="P58" i="3"/>
  <c r="N51" i="4"/>
  <c r="D55" i="28"/>
  <c r="D38" i="28" s="1"/>
  <c r="Z207" i="25"/>
  <c r="X50" i="4"/>
  <c r="L56" i="4"/>
  <c r="AC246" i="25"/>
  <c r="BC47" i="2"/>
  <c r="AD53" i="3"/>
  <c r="AD48" i="3"/>
  <c r="AD47" i="3"/>
  <c r="BD43" i="2"/>
  <c r="AD54" i="3"/>
  <c r="BF120" i="2"/>
  <c r="BD119" i="2"/>
  <c r="BD121" i="2" s="1"/>
  <c r="AF23" i="4"/>
  <c r="AG23" i="4"/>
  <c r="AE23" i="4"/>
  <c r="AD24" i="4"/>
  <c r="AD51" i="4"/>
  <c r="AK248" i="2"/>
  <c r="AL272" i="2"/>
  <c r="AH273" i="2"/>
  <c r="BD122" i="2"/>
  <c r="BE31" i="2" s="1"/>
  <c r="BE120" i="2"/>
  <c r="AN273" i="2"/>
  <c r="S246" i="2"/>
  <c r="BB38" i="2"/>
  <c r="AC44" i="2"/>
  <c r="AN30" i="2"/>
  <c r="O272" i="2"/>
  <c r="S272" i="2"/>
  <c r="AW38" i="2"/>
  <c r="AE45" i="3"/>
  <c r="AF45" i="3"/>
  <c r="AG45" i="3"/>
  <c r="AF23" i="3"/>
  <c r="AG23" i="3"/>
  <c r="F53" i="7"/>
  <c r="F50" i="7"/>
  <c r="F56" i="7"/>
  <c r="BB208" i="2"/>
  <c r="F42" i="7"/>
  <c r="F41" i="7"/>
  <c r="F57" i="7"/>
  <c r="F45" i="7"/>
  <c r="F48" i="7"/>
  <c r="F55" i="7"/>
  <c r="F39" i="7"/>
  <c r="F54" i="7"/>
  <c r="F49" i="7"/>
  <c r="AW208" i="2"/>
  <c r="AQ208" i="2"/>
  <c r="AQ209" i="2" s="1"/>
  <c r="AP208" i="2"/>
  <c r="AT208" i="2"/>
  <c r="AU208" i="2"/>
  <c r="AX208" i="2"/>
  <c r="D46" i="7"/>
  <c r="D41" i="7"/>
  <c r="D55" i="7"/>
  <c r="E56" i="7"/>
  <c r="E50" i="7"/>
  <c r="E47" i="7"/>
  <c r="E39" i="7"/>
  <c r="E48" i="7"/>
  <c r="E46" i="7"/>
  <c r="E41" i="7"/>
  <c r="E57" i="7"/>
  <c r="E53" i="7"/>
  <c r="E42" i="7"/>
  <c r="AR208" i="2"/>
  <c r="AR209" i="2" s="1"/>
  <c r="E54" i="7"/>
  <c r="E52" i="7"/>
  <c r="E40" i="7"/>
  <c r="E45" i="7"/>
  <c r="C46" i="7"/>
  <c r="D45" i="7"/>
  <c r="F68" i="7"/>
  <c r="C49" i="7"/>
  <c r="D42" i="7"/>
  <c r="D47" i="7"/>
  <c r="D39" i="7"/>
  <c r="D48" i="7"/>
  <c r="D54" i="7"/>
  <c r="D50" i="7"/>
  <c r="BA208" i="2"/>
  <c r="F76" i="7"/>
  <c r="D56" i="7"/>
  <c r="D53" i="7"/>
  <c r="C42" i="7"/>
  <c r="D52" i="7"/>
  <c r="D40" i="7"/>
  <c r="D49" i="7"/>
  <c r="AP38" i="2"/>
  <c r="AO50" i="2"/>
  <c r="AD45" i="4"/>
  <c r="AG44" i="4"/>
  <c r="AF44" i="4"/>
  <c r="AE44" i="4"/>
  <c r="AD50" i="4"/>
  <c r="AD52" i="4"/>
  <c r="U56" i="4"/>
  <c r="I56" i="4"/>
  <c r="S24" i="4"/>
  <c r="Q45" i="4"/>
  <c r="Y24" i="4"/>
  <c r="H45" i="4"/>
  <c r="S51" i="4"/>
  <c r="W52" i="4" s="1"/>
  <c r="X56" i="4"/>
  <c r="N56" i="4"/>
  <c r="R57" i="4" s="1"/>
  <c r="Z58" i="4"/>
  <c r="T56" i="4"/>
  <c r="AH120" i="2"/>
  <c r="AL122" i="2" s="1"/>
  <c r="AM31" i="2" s="1"/>
  <c r="S50" i="4"/>
  <c r="W45" i="4"/>
  <c r="X55" i="4"/>
  <c r="R45" i="4"/>
  <c r="H56" i="4"/>
  <c r="AC50" i="4"/>
  <c r="Y55" i="4"/>
  <c r="T24" i="4"/>
  <c r="W57" i="4"/>
  <c r="O51" i="4"/>
  <c r="M56" i="4"/>
  <c r="U55" i="4"/>
  <c r="AD56" i="4"/>
  <c r="AD57" i="4" s="1"/>
  <c r="Y58" i="4"/>
  <c r="AK123" i="2"/>
  <c r="Y51" i="4"/>
  <c r="AC52" i="4" s="1"/>
  <c r="X52" i="4"/>
  <c r="X45" i="4"/>
  <c r="Z23" i="6"/>
  <c r="AD23" i="6"/>
  <c r="AF22" i="6"/>
  <c r="Z24" i="6"/>
  <c r="AD24" i="6"/>
  <c r="AD25" i="6"/>
  <c r="R151" i="2" s="1"/>
  <c r="G149" i="2" s="1"/>
  <c r="F43" i="20"/>
  <c r="F53" i="20"/>
  <c r="AE28" i="20"/>
  <c r="AF28" i="20"/>
  <c r="AG28" i="20"/>
  <c r="F45" i="20"/>
  <c r="F52" i="20"/>
  <c r="F42" i="20"/>
  <c r="F44" i="20"/>
  <c r="F51" i="20"/>
  <c r="F39" i="20"/>
  <c r="F41" i="20"/>
  <c r="F54" i="20"/>
  <c r="F58" i="20"/>
  <c r="F55" i="20"/>
  <c r="F47" i="20"/>
  <c r="F50" i="20"/>
  <c r="F38" i="20"/>
  <c r="F49" i="20"/>
  <c r="F57" i="20"/>
  <c r="F48" i="20"/>
  <c r="F56" i="20"/>
  <c r="AV119" i="2"/>
  <c r="F80" i="7"/>
  <c r="C40" i="7"/>
  <c r="AF120" i="2"/>
  <c r="AF122" i="2" s="1"/>
  <c r="AG31" i="2" s="1"/>
  <c r="AG108" i="25"/>
  <c r="AH280" i="25"/>
  <c r="H56" i="3"/>
  <c r="M27" i="7"/>
  <c r="V69" i="25"/>
  <c r="AS238" i="2" s="1"/>
  <c r="Y69" i="25"/>
  <c r="AV238" i="2" s="1"/>
  <c r="AG217" i="2" s="1"/>
  <c r="O56" i="4"/>
  <c r="S57" i="4" s="1"/>
  <c r="AD103" i="25"/>
  <c r="AD104" i="25"/>
  <c r="AD74" i="25"/>
  <c r="BA243" i="2" s="1"/>
  <c r="AL222" i="2" s="1"/>
  <c r="N56" i="3"/>
  <c r="X70" i="25"/>
  <c r="AU239" i="2" s="1"/>
  <c r="AF218" i="2" s="1"/>
  <c r="O56" i="3"/>
  <c r="Q56" i="4"/>
  <c r="U57" i="4" s="1"/>
  <c r="E58" i="3"/>
  <c r="C48" i="7"/>
  <c r="Z73" i="25"/>
  <c r="Z282" i="25"/>
  <c r="F56" i="4"/>
  <c r="N22" i="5"/>
  <c r="K21" i="5"/>
  <c r="I54" i="3"/>
  <c r="J48" i="3"/>
  <c r="N49" i="3" s="1"/>
  <c r="M46" i="3"/>
  <c r="AI46" i="2"/>
  <c r="AI49" i="2" s="1"/>
  <c r="I58" i="3"/>
  <c r="AR119" i="2"/>
  <c r="R24" i="4"/>
  <c r="W142" i="25"/>
  <c r="X246" i="25"/>
  <c r="T71" i="25"/>
  <c r="T246" i="25"/>
  <c r="H285" i="25"/>
  <c r="X69" i="25"/>
  <c r="AU238" i="2" s="1"/>
  <c r="AF217" i="2" s="1"/>
  <c r="F72" i="7"/>
  <c r="C39" i="7"/>
  <c r="C53" i="7"/>
  <c r="F65" i="7"/>
  <c r="F79" i="7"/>
  <c r="F71" i="7"/>
  <c r="C41" i="7"/>
  <c r="C52" i="7"/>
  <c r="F74" i="7"/>
  <c r="F73" i="7"/>
  <c r="F81" i="7"/>
  <c r="C47" i="7"/>
  <c r="C50" i="7"/>
  <c r="C57" i="7"/>
  <c r="F82" i="7"/>
  <c r="F75" i="7"/>
  <c r="C55" i="7"/>
  <c r="F78" i="7"/>
  <c r="C54" i="7"/>
  <c r="F83" i="7"/>
  <c r="F67" i="7"/>
  <c r="F66" i="7"/>
  <c r="C56" i="7"/>
  <c r="W104" i="25"/>
  <c r="X279" i="25"/>
  <c r="T281" i="25"/>
  <c r="L51" i="4"/>
  <c r="P24" i="4"/>
  <c r="AL119" i="2"/>
  <c r="AB175" i="25"/>
  <c r="AC174" i="25"/>
  <c r="AO208" i="2"/>
  <c r="O47" i="3"/>
  <c r="AF108" i="25"/>
  <c r="AZ119" i="2"/>
  <c r="U105" i="25"/>
  <c r="S105" i="25"/>
  <c r="U108" i="25"/>
  <c r="Z108" i="25"/>
  <c r="X174" i="25"/>
  <c r="L55" i="3"/>
  <c r="W21" i="5"/>
  <c r="AC108" i="25"/>
  <c r="Z103" i="25"/>
  <c r="AE211" i="25"/>
  <c r="O46" i="3"/>
  <c r="AD106" i="25"/>
  <c r="R54" i="3"/>
  <c r="R55" i="3" s="1"/>
  <c r="AR47" i="2"/>
  <c r="AR50" i="2" s="1"/>
  <c r="AN120" i="2"/>
  <c r="AN121" i="2" s="1"/>
  <c r="AE174" i="25"/>
  <c r="BB76" i="2"/>
  <c r="U107" i="25"/>
  <c r="AB141" i="25"/>
  <c r="AD58" i="3"/>
  <c r="AC21" i="5"/>
  <c r="U52" i="3"/>
  <c r="X173" i="25"/>
  <c r="AA173" i="25"/>
  <c r="X54" i="3"/>
  <c r="AX43" i="2"/>
  <c r="AX44" i="2" s="1"/>
  <c r="AB46" i="3"/>
  <c r="Z47" i="3"/>
  <c r="AZ43" i="2"/>
  <c r="AC24" i="4"/>
  <c r="BC119" i="2"/>
  <c r="BF119" i="2" s="1"/>
  <c r="Z174" i="25"/>
  <c r="U174" i="25"/>
  <c r="V174" i="25"/>
  <c r="X103" i="25"/>
  <c r="T106" i="25"/>
  <c r="T107" i="25"/>
  <c r="X108" i="25"/>
  <c r="AF246" i="25"/>
  <c r="AF209" i="25"/>
  <c r="AB24" i="3"/>
  <c r="Z30" i="6"/>
  <c r="AG138" i="25"/>
  <c r="Q104" i="25"/>
  <c r="V173" i="25"/>
  <c r="W107" i="25"/>
  <c r="J75" i="25"/>
  <c r="J38" i="25" s="1"/>
  <c r="AA139" i="25"/>
  <c r="Z210" i="25"/>
  <c r="Z212" i="25" s="1"/>
  <c r="Y174" i="25"/>
  <c r="E70" i="26"/>
  <c r="X104" i="25"/>
  <c r="V104" i="25"/>
  <c r="E94" i="30"/>
  <c r="E64" i="30" s="1"/>
  <c r="F94" i="30"/>
  <c r="F64" i="30" s="1"/>
  <c r="U280" i="25"/>
  <c r="T280" i="25"/>
  <c r="D94" i="30"/>
  <c r="D64" i="30" s="1"/>
  <c r="S281" i="25"/>
  <c r="T282" i="25"/>
  <c r="W283" i="25"/>
  <c r="V283" i="25"/>
  <c r="U283" i="25"/>
  <c r="U284" i="25"/>
  <c r="W174" i="25"/>
  <c r="AA103" i="25"/>
  <c r="V25" i="6"/>
  <c r="AF207" i="25"/>
  <c r="X47" i="3"/>
  <c r="Q108" i="25"/>
  <c r="R108" i="25"/>
  <c r="AG105" i="25"/>
  <c r="R140" i="25"/>
  <c r="AI272" i="2"/>
  <c r="X106" i="25"/>
  <c r="U106" i="25"/>
  <c r="S106" i="25"/>
  <c r="S107" i="25"/>
  <c r="X107" i="25"/>
  <c r="Y106" i="25"/>
  <c r="Q177" i="2"/>
  <c r="AX120" i="2"/>
  <c r="AX122" i="2" s="1"/>
  <c r="AY31" i="2" s="1"/>
  <c r="AF245" i="25"/>
  <c r="AE279" i="25"/>
  <c r="AF281" i="25"/>
  <c r="AF282" i="25"/>
  <c r="AF284" i="25"/>
  <c r="AF208" i="25"/>
  <c r="AF74" i="25"/>
  <c r="BC243" i="2" s="1"/>
  <c r="AN222" i="2" s="1"/>
  <c r="AF211" i="25"/>
  <c r="AG174" i="25"/>
  <c r="Q285" i="25"/>
  <c r="AD246" i="25"/>
  <c r="AG107" i="25"/>
  <c r="R207" i="25"/>
  <c r="Q106" i="25"/>
  <c r="AC106" i="25"/>
  <c r="AA55" i="4"/>
  <c r="V30" i="6"/>
  <c r="AF109" i="25"/>
  <c r="AC173" i="25"/>
  <c r="AC177" i="25" s="1"/>
  <c r="U30" i="6"/>
  <c r="J25" i="6"/>
  <c r="J26" i="6" s="1"/>
  <c r="AG104" i="25"/>
  <c r="Q105" i="25"/>
  <c r="O143" i="25"/>
  <c r="O285" i="25"/>
  <c r="Z48" i="3"/>
  <c r="Z49" i="3" s="1"/>
  <c r="AA30" i="6"/>
  <c r="R285" i="25"/>
  <c r="R24" i="6"/>
  <c r="AF105" i="25"/>
  <c r="Y53" i="3"/>
  <c r="AG139" i="25"/>
  <c r="Q208" i="25"/>
  <c r="BC76" i="2"/>
  <c r="BD76" i="2"/>
  <c r="AF123" i="2"/>
  <c r="AH49" i="2"/>
  <c r="BB30" i="2"/>
  <c r="AW121" i="2"/>
  <c r="AQ30" i="2"/>
  <c r="BA77" i="2"/>
  <c r="G245" i="2"/>
  <c r="AT77" i="2"/>
  <c r="AI44" i="2"/>
  <c r="U260" i="2"/>
  <c r="AD49" i="2"/>
  <c r="AW49" i="2"/>
  <c r="AO77" i="2"/>
  <c r="AM39" i="2"/>
  <c r="Y261" i="2"/>
  <c r="AL38" i="2"/>
  <c r="AN49" i="2"/>
  <c r="AA245" i="2"/>
  <c r="AE273" i="2"/>
  <c r="AT123" i="2"/>
  <c r="AW44" i="2"/>
  <c r="AI123" i="2"/>
  <c r="AT121" i="2"/>
  <c r="AI38" i="2"/>
  <c r="AP44" i="2"/>
  <c r="AI246" i="2"/>
  <c r="AD273" i="2"/>
  <c r="Z245" i="2"/>
  <c r="AU50" i="2"/>
  <c r="W260" i="2"/>
  <c r="AI121" i="2"/>
  <c r="AL49" i="2"/>
  <c r="BA39" i="2"/>
  <c r="V261" i="2"/>
  <c r="AH39" i="2"/>
  <c r="AE246" i="2"/>
  <c r="AW39" i="2"/>
  <c r="AD50" i="2"/>
  <c r="AT122" i="2"/>
  <c r="AU31" i="2" s="1"/>
  <c r="AE30" i="2"/>
  <c r="AZ30" i="2"/>
  <c r="AM50" i="2"/>
  <c r="S245" i="2"/>
  <c r="AK273" i="2"/>
  <c r="Z272" i="2"/>
  <c r="AC272" i="2"/>
  <c r="AP49" i="2"/>
  <c r="AP39" i="2"/>
  <c r="AA246" i="2"/>
  <c r="AL44" i="2"/>
  <c r="AW50" i="2"/>
  <c r="AZ122" i="2"/>
  <c r="BA31" i="2" s="1"/>
  <c r="AN44" i="2"/>
  <c r="AG272" i="2"/>
  <c r="T260" i="2"/>
  <c r="AC121" i="2"/>
  <c r="AY50" i="2"/>
  <c r="AG123" i="2"/>
  <c r="AV44" i="2"/>
  <c r="T246" i="2"/>
  <c r="AU44" i="2"/>
  <c r="S273" i="2"/>
  <c r="P273" i="2"/>
  <c r="X260" i="2"/>
  <c r="Q245" i="2"/>
  <c r="AD44" i="2"/>
  <c r="K246" i="2"/>
  <c r="AE121" i="2"/>
  <c r="H245" i="2"/>
  <c r="AM272" i="2"/>
  <c r="AY39" i="2"/>
  <c r="AP30" i="2"/>
  <c r="V272" i="2"/>
  <c r="AN50" i="2"/>
  <c r="X273" i="2"/>
  <c r="AO273" i="2"/>
  <c r="AS39" i="2"/>
  <c r="AO44" i="2"/>
  <c r="AK246" i="2"/>
  <c r="AX123" i="2"/>
  <c r="AE272" i="2"/>
  <c r="X272" i="2"/>
  <c r="O273" i="2"/>
  <c r="AU77" i="2"/>
  <c r="AZ63" i="2"/>
  <c r="AZ64" i="2" s="1"/>
  <c r="AW77" i="2"/>
  <c r="P177" i="2"/>
  <c r="AQ166" i="2"/>
  <c r="AQ167" i="2" s="1"/>
  <c r="AZ208" i="2"/>
  <c r="AS208" i="2"/>
  <c r="AY208" i="2"/>
  <c r="AP121" i="2"/>
  <c r="P272" i="2"/>
  <c r="T272" i="2"/>
  <c r="AH123" i="2"/>
  <c r="R73" i="2"/>
  <c r="AJ121" i="2"/>
  <c r="AS77" i="2"/>
  <c r="S73" i="2"/>
  <c r="AJ272" i="2"/>
  <c r="Z260" i="2"/>
  <c r="AK77" i="2"/>
  <c r="AJ123" i="2"/>
  <c r="AN123" i="2"/>
  <c r="AN38" i="2"/>
  <c r="AH107" i="2"/>
  <c r="AF245" i="2"/>
  <c r="AJ273" i="2"/>
  <c r="AA260" i="2"/>
  <c r="AW30" i="2"/>
  <c r="AH272" i="2"/>
  <c r="AL273" i="2"/>
  <c r="AL30" i="2"/>
  <c r="AS30" i="2"/>
  <c r="R245" i="2"/>
  <c r="AK245" i="2"/>
  <c r="AV39" i="2"/>
  <c r="AF272" i="2"/>
  <c r="BB49" i="2"/>
  <c r="AR39" i="2"/>
  <c r="AM121" i="2"/>
  <c r="AJ49" i="2"/>
  <c r="AL245" i="2"/>
  <c r="AD108" i="25"/>
  <c r="AO245" i="2"/>
  <c r="Q56" i="3"/>
  <c r="V56" i="3"/>
  <c r="P55" i="3"/>
  <c r="AT240" i="2"/>
  <c r="AJ108" i="2"/>
  <c r="F44" i="29"/>
  <c r="U55" i="3"/>
  <c r="AB69" i="25"/>
  <c r="T57" i="4"/>
  <c r="AC74" i="25"/>
  <c r="M246" i="2"/>
  <c r="F70" i="26"/>
  <c r="F48" i="26" s="1"/>
  <c r="F70" i="25"/>
  <c r="F75" i="25" s="1"/>
  <c r="F38" i="25" s="1"/>
  <c r="S279" i="25"/>
  <c r="V280" i="25"/>
  <c r="W282" i="25"/>
  <c r="U244" i="25"/>
  <c r="Y282" i="25"/>
  <c r="Y211" i="25"/>
  <c r="AA174" i="25"/>
  <c r="Z24" i="4"/>
  <c r="V51" i="4"/>
  <c r="Z55" i="4"/>
  <c r="V56" i="4"/>
  <c r="W58" i="4"/>
  <c r="V55" i="4"/>
  <c r="V58" i="4"/>
  <c r="F47" i="3"/>
  <c r="AF43" i="2"/>
  <c r="AF50" i="2" s="1"/>
  <c r="G47" i="3"/>
  <c r="F48" i="3"/>
  <c r="J46" i="3"/>
  <c r="F54" i="3"/>
  <c r="W245" i="2"/>
  <c r="V246" i="2"/>
  <c r="Z246" i="2"/>
  <c r="V273" i="2"/>
  <c r="Z273" i="2"/>
  <c r="R51" i="4"/>
  <c r="R52" i="4" s="1"/>
  <c r="R50" i="4"/>
  <c r="I285" i="25"/>
  <c r="D73" i="25"/>
  <c r="G71" i="25"/>
  <c r="AC209" i="25"/>
  <c r="AA211" i="25"/>
  <c r="AA106" i="25"/>
  <c r="Z21" i="5"/>
  <c r="V21" i="5"/>
  <c r="AE208" i="25"/>
  <c r="AA261" i="2"/>
  <c r="W56" i="3"/>
  <c r="M56" i="3"/>
  <c r="AA73" i="25"/>
  <c r="AD73" i="25"/>
  <c r="BA242" i="2" s="1"/>
  <c r="AL221" i="2" s="1"/>
  <c r="T72" i="25"/>
  <c r="AQ241" i="2" s="1"/>
  <c r="Y212" i="25"/>
  <c r="U73" i="25"/>
  <c r="AR242" i="2" s="1"/>
  <c r="AQ77" i="2"/>
  <c r="Z106" i="25"/>
  <c r="Z105" i="25"/>
  <c r="D51" i="4"/>
  <c r="AK49" i="2"/>
  <c r="T173" i="25"/>
  <c r="AP122" i="2"/>
  <c r="AQ31" i="2" s="1"/>
  <c r="AC107" i="25"/>
  <c r="P151" i="2"/>
  <c r="AG44" i="2"/>
  <c r="AI50" i="2"/>
  <c r="T103" i="25"/>
  <c r="AE281" i="25"/>
  <c r="AE283" i="25"/>
  <c r="BA38" i="2"/>
  <c r="AV30" i="2"/>
  <c r="AR42" i="2"/>
  <c r="AR38" i="2" s="1"/>
  <c r="S25" i="3"/>
  <c r="D74" i="25"/>
  <c r="AB105" i="25"/>
  <c r="AQ121" i="2"/>
  <c r="AF42" i="2"/>
  <c r="AF49" i="2" s="1"/>
  <c r="G25" i="3"/>
  <c r="F25" i="3"/>
  <c r="AG107" i="2"/>
  <c r="AG109" i="2" s="1"/>
  <c r="AH38" i="2"/>
  <c r="AS120" i="2"/>
  <c r="AS121" i="2" s="1"/>
  <c r="X23" i="6"/>
  <c r="T30" i="6"/>
  <c r="K23" i="6"/>
  <c r="R25" i="6"/>
  <c r="P30" i="6"/>
  <c r="AE282" i="25"/>
  <c r="AE284" i="25"/>
  <c r="P74" i="25"/>
  <c r="AF103" i="25"/>
  <c r="P143" i="25"/>
  <c r="P285" i="25"/>
  <c r="V245" i="2"/>
  <c r="AG273" i="2"/>
  <c r="AK272" i="2"/>
  <c r="AX76" i="2"/>
  <c r="AX77" i="2" s="1"/>
  <c r="AB21" i="5"/>
  <c r="AF71" i="25"/>
  <c r="BC240" i="2" s="1"/>
  <c r="AN219" i="2" s="1"/>
  <c r="O75" i="25"/>
  <c r="O38" i="25" s="1"/>
  <c r="AE103" i="25"/>
  <c r="AY42" i="2"/>
  <c r="AY38" i="2" s="1"/>
  <c r="Y25" i="3"/>
  <c r="BC42" i="2"/>
  <c r="AC25" i="3"/>
  <c r="AC24" i="3"/>
  <c r="AC58" i="3"/>
  <c r="AE49" i="2"/>
  <c r="P71" i="25"/>
  <c r="AF139" i="25"/>
  <c r="AF141" i="25"/>
  <c r="AE280" i="25"/>
  <c r="AE175" i="25"/>
  <c r="AE104" i="25"/>
  <c r="AE105" i="25"/>
  <c r="AE106" i="25"/>
  <c r="AC58" i="4"/>
  <c r="AC56" i="4"/>
  <c r="AC57" i="4" s="1"/>
  <c r="AD58" i="4"/>
  <c r="Y23" i="6"/>
  <c r="AF176" i="25"/>
  <c r="AF106" i="25"/>
  <c r="Y30" i="6"/>
  <c r="Z58" i="3"/>
  <c r="AA25" i="3"/>
  <c r="Z25" i="3"/>
  <c r="Q74" i="25"/>
  <c r="Q209" i="25"/>
  <c r="N24" i="6"/>
  <c r="N25" i="6"/>
  <c r="AF174" i="25"/>
  <c r="AF107" i="25"/>
  <c r="AA23" i="6"/>
  <c r="Z25" i="6"/>
  <c r="W23" i="6"/>
  <c r="Y58" i="3"/>
  <c r="BB119" i="2"/>
  <c r="BB123" i="2" s="1"/>
  <c r="AB51" i="4"/>
  <c r="AB52" i="4" s="1"/>
  <c r="AB24" i="4"/>
  <c r="Q142" i="25"/>
  <c r="J24" i="6"/>
  <c r="AX47" i="2"/>
  <c r="Z53" i="3"/>
  <c r="Z54" i="3"/>
  <c r="AB25" i="3"/>
  <c r="AH279" i="25"/>
  <c r="AB55" i="3"/>
  <c r="BC208" i="2"/>
  <c r="BA120" i="2"/>
  <c r="AA56" i="4"/>
  <c r="AA57" i="4" s="1"/>
  <c r="AG103" i="25"/>
  <c r="Q210" i="25"/>
  <c r="Q72" i="25"/>
  <c r="AG176" i="25"/>
  <c r="AH176" i="25"/>
  <c r="AY120" i="2"/>
  <c r="AY122" i="2" s="1"/>
  <c r="AZ31" i="2" s="1"/>
  <c r="BB120" i="2"/>
  <c r="AA47" i="3"/>
  <c r="AA54" i="3"/>
  <c r="AA46" i="3"/>
  <c r="AB30" i="6"/>
  <c r="AW63" i="2"/>
  <c r="AW64" i="2" s="1"/>
  <c r="Q70" i="25"/>
  <c r="Q246" i="25"/>
  <c r="AG279" i="25"/>
  <c r="AG245" i="25"/>
  <c r="AH141" i="25"/>
  <c r="AA58" i="3"/>
  <c r="BC43" i="2"/>
  <c r="AC54" i="3"/>
  <c r="AC46" i="3"/>
  <c r="AC47" i="3"/>
  <c r="AA53" i="3"/>
  <c r="AH174" i="25"/>
  <c r="Q207" i="25"/>
  <c r="R245" i="25"/>
  <c r="Q173" i="25"/>
  <c r="Q177" i="25" s="1"/>
  <c r="L11" i="2"/>
  <c r="K17" i="2" s="1"/>
  <c r="AC52" i="3"/>
  <c r="AJ166" i="2"/>
  <c r="AJ167" i="2" s="1"/>
  <c r="AL166" i="2"/>
  <c r="AL167" i="2" s="1"/>
  <c r="AM166" i="2"/>
  <c r="AM167" i="2" s="1"/>
  <c r="AK166" i="2"/>
  <c r="AK167" i="2" s="1"/>
  <c r="AQ188" i="2"/>
  <c r="AQ189" i="2" s="1"/>
  <c r="AU63" i="2"/>
  <c r="AU64" i="2" s="1"/>
  <c r="R173" i="25"/>
  <c r="R177" i="25" s="1"/>
  <c r="R104" i="25"/>
  <c r="AH282" i="25"/>
  <c r="R139" i="25"/>
  <c r="AH246" i="25"/>
  <c r="BB44" i="2"/>
  <c r="BB50" i="2"/>
  <c r="Q139" i="25"/>
  <c r="R272" i="2"/>
  <c r="AO272" i="2"/>
  <c r="AO121" i="2"/>
  <c r="AM44" i="2"/>
  <c r="AU122" i="2"/>
  <c r="AV31" i="2" s="1"/>
  <c r="AS50" i="2"/>
  <c r="AR77" i="2"/>
  <c r="AN272" i="2"/>
  <c r="AD121" i="2"/>
  <c r="AO122" i="2"/>
  <c r="AP31" i="2" s="1"/>
  <c r="AD272" i="2"/>
  <c r="U261" i="2"/>
  <c r="AL246" i="2"/>
  <c r="AM273" i="2"/>
  <c r="AD123" i="2"/>
  <c r="AM38" i="2"/>
  <c r="AK122" i="2"/>
  <c r="AL31" i="2" s="1"/>
  <c r="AV122" i="2"/>
  <c r="AW31" i="2" s="1"/>
  <c r="AI273" i="2"/>
  <c r="P246" i="2"/>
  <c r="P73" i="2"/>
  <c r="AO38" i="2"/>
  <c r="AX49" i="2"/>
  <c r="AK121" i="2"/>
  <c r="AF35" i="2"/>
  <c r="AX30" i="2"/>
  <c r="M245" i="2"/>
  <c r="U246" i="2"/>
  <c r="AO123" i="2"/>
  <c r="AT30" i="2"/>
  <c r="AM77" i="2"/>
  <c r="T261" i="2"/>
  <c r="Q272" i="2"/>
  <c r="S260" i="2"/>
  <c r="AB272" i="2"/>
  <c r="AL50" i="2"/>
  <c r="AF273" i="2"/>
  <c r="AP50" i="2"/>
  <c r="AI209" i="2"/>
  <c r="Q73" i="2"/>
  <c r="U245" i="2"/>
  <c r="AZ38" i="2"/>
  <c r="AM122" i="2"/>
  <c r="AN31" i="2" s="1"/>
  <c r="AF246" i="2"/>
  <c r="AE245" i="2"/>
  <c r="AV50" i="2"/>
  <c r="V260" i="2"/>
  <c r="X261" i="2"/>
  <c r="AP166" i="2"/>
  <c r="AP167" i="2" s="1"/>
  <c r="L245" i="2"/>
  <c r="T273" i="2"/>
  <c r="AB246" i="2"/>
  <c r="AB273" i="2"/>
  <c r="X246" i="2"/>
  <c r="S261" i="2"/>
  <c r="AP77" i="2"/>
  <c r="AA258" i="2"/>
  <c r="AI77" i="2"/>
  <c r="AD245" i="2"/>
  <c r="V258" i="2"/>
  <c r="AH246" i="2"/>
  <c r="AC245" i="2"/>
  <c r="AZ49" i="2"/>
  <c r="X258" i="2"/>
  <c r="AQ122" i="2"/>
  <c r="AR31" i="2" s="1"/>
  <c r="AU49" i="2"/>
  <c r="AV49" i="2"/>
  <c r="AO246" i="2"/>
  <c r="AG121" i="2"/>
  <c r="AL77" i="2"/>
  <c r="AC34" i="2"/>
  <c r="AD246" i="2"/>
  <c r="AV63" i="2"/>
  <c r="AV64" i="2" s="1"/>
  <c r="AM245" i="2"/>
  <c r="AM209" i="2"/>
  <c r="M203" i="2"/>
  <c r="AI122" i="2"/>
  <c r="AJ31" i="2" s="1"/>
  <c r="AK38" i="2"/>
  <c r="AJ44" i="2"/>
  <c r="AK44" i="2"/>
  <c r="U247" i="2"/>
  <c r="AN246" i="2"/>
  <c r="AM246" i="2"/>
  <c r="AL209" i="2"/>
  <c r="AO30" i="2"/>
  <c r="AD34" i="2"/>
  <c r="AB245" i="2"/>
  <c r="N272" i="2"/>
  <c r="AT63" i="2"/>
  <c r="AT64" i="2" s="1"/>
  <c r="AN245" i="2"/>
  <c r="AJ50" i="2"/>
  <c r="AN39" i="2"/>
  <c r="T245" i="2"/>
  <c r="AC50" i="2"/>
  <c r="AM49" i="2"/>
  <c r="AN139" i="2"/>
  <c r="AN140" i="2" s="1"/>
  <c r="AO166" i="2"/>
  <c r="AO167" i="2" s="1"/>
  <c r="AU188" i="2"/>
  <c r="AU189" i="2" s="1"/>
  <c r="AF209" i="2"/>
  <c r="K203" i="2"/>
  <c r="W261" i="2"/>
  <c r="W258" i="2"/>
  <c r="AA272" i="2"/>
  <c r="W272" i="2"/>
  <c r="AF77" i="2"/>
  <c r="AH44" i="2"/>
  <c r="AM30" i="2"/>
  <c r="AL39" i="2"/>
  <c r="AH50" i="2"/>
  <c r="AI30" i="2"/>
  <c r="AC35" i="2"/>
  <c r="L246" i="2"/>
  <c r="I245" i="2"/>
  <c r="S258" i="2"/>
  <c r="Q246" i="2"/>
  <c r="AC246" i="2"/>
  <c r="Y246" i="2"/>
  <c r="Y245" i="2"/>
  <c r="U273" i="2"/>
  <c r="Q273" i="2"/>
  <c r="Y273" i="2"/>
  <c r="AC273" i="2"/>
  <c r="AG247" i="2"/>
  <c r="AG248" i="2"/>
  <c r="AG246" i="2"/>
  <c r="AH245" i="2"/>
  <c r="AG245" i="2"/>
  <c r="R246" i="2"/>
  <c r="N246" i="2"/>
  <c r="U258" i="2"/>
  <c r="N245" i="2"/>
  <c r="AO139" i="2"/>
  <c r="AO140" i="2" s="1"/>
  <c r="AG38" i="2"/>
  <c r="AG49" i="2"/>
  <c r="AH30" i="2"/>
  <c r="AG39" i="2"/>
  <c r="AD30" i="2"/>
  <c r="AC39" i="2"/>
  <c r="AC38" i="2"/>
  <c r="AC49" i="2"/>
  <c r="AP139" i="2"/>
  <c r="AP140" i="2" s="1"/>
  <c r="AE44" i="2"/>
  <c r="AE50" i="2"/>
  <c r="AE39" i="2"/>
  <c r="AF30" i="2"/>
  <c r="AJ30" i="2"/>
  <c r="BA123" i="2"/>
  <c r="L203" i="2"/>
  <c r="AK209" i="2"/>
  <c r="AM123" i="2"/>
  <c r="AQ123" i="2"/>
  <c r="AK247" i="2"/>
  <c r="AI245" i="2"/>
  <c r="AC122" i="2"/>
  <c r="AD31" i="2" s="1"/>
  <c r="AG122" i="2"/>
  <c r="AH31" i="2" s="1"/>
  <c r="AO248" i="2"/>
  <c r="AU121" i="2"/>
  <c r="AY123" i="2"/>
  <c r="AU123" i="2"/>
  <c r="AD77" i="2"/>
  <c r="AQ50" i="2"/>
  <c r="AQ39" i="2"/>
  <c r="AQ44" i="2"/>
  <c r="AE35" i="2"/>
  <c r="AR30" i="2"/>
  <c r="AU39" i="2"/>
  <c r="AL139" i="2"/>
  <c r="AL140" i="2" s="1"/>
  <c r="AM139" i="2"/>
  <c r="AM140" i="2" s="1"/>
  <c r="AK139" i="2"/>
  <c r="AK140" i="2" s="1"/>
  <c r="AT188" i="2"/>
  <c r="AT189" i="2" s="1"/>
  <c r="AR188" i="2"/>
  <c r="AR189" i="2" s="1"/>
  <c r="AJ77" i="2"/>
  <c r="AC77" i="2"/>
  <c r="AG77" i="2"/>
  <c r="O73" i="2"/>
  <c r="AS44" i="2"/>
  <c r="AF34" i="2"/>
  <c r="AS38" i="2"/>
  <c r="AS49" i="2"/>
  <c r="AH77" i="2"/>
  <c r="AU38" i="2"/>
  <c r="AQ49" i="2"/>
  <c r="AQ38" i="2"/>
  <c r="AH209" i="2"/>
  <c r="AJ245" i="2"/>
  <c r="AJ246" i="2"/>
  <c r="Z258" i="2"/>
  <c r="Z261" i="2"/>
  <c r="AN77" i="2"/>
  <c r="Y258" i="2"/>
  <c r="Y260" i="2"/>
  <c r="AN166" i="2"/>
  <c r="AN167" i="2" s="1"/>
  <c r="AY63" i="2"/>
  <c r="AY64" i="2" s="1"/>
  <c r="AT49" i="2"/>
  <c r="AX38" i="2"/>
  <c r="J246" i="2"/>
  <c r="J245" i="2"/>
  <c r="T258" i="2"/>
  <c r="K245" i="2"/>
  <c r="AX63" i="2"/>
  <c r="AX64" i="2" s="1"/>
  <c r="AV188" i="2"/>
  <c r="AV189" i="2" s="1"/>
  <c r="AO247" i="2"/>
  <c r="AT38" i="2"/>
  <c r="AI39" i="2"/>
  <c r="AV77" i="2"/>
  <c r="AZ77" i="2"/>
  <c r="Y272" i="2"/>
  <c r="U272" i="2"/>
  <c r="O245" i="2"/>
  <c r="O246" i="2"/>
  <c r="P245" i="2"/>
  <c r="X245" i="2"/>
  <c r="W246" i="2"/>
  <c r="Y247" i="2"/>
  <c r="AC247" i="2"/>
  <c r="W273" i="2"/>
  <c r="AA273" i="2"/>
  <c r="N273" i="2"/>
  <c r="R273" i="2"/>
  <c r="AJ139" i="2"/>
  <c r="AJ140" i="2" s="1"/>
  <c r="AS188" i="2"/>
  <c r="AS189" i="2" s="1"/>
  <c r="BA44" i="2"/>
  <c r="BA49" i="2"/>
  <c r="AN209" i="2"/>
  <c r="AJ209" i="2"/>
  <c r="AK50" i="2"/>
  <c r="AO39" i="2"/>
  <c r="AD35" i="2"/>
  <c r="AK39" i="2"/>
  <c r="AW188" i="2"/>
  <c r="AW189" i="2" s="1"/>
  <c r="Z285" i="25" l="1"/>
  <c r="AB177" i="25"/>
  <c r="U72" i="25"/>
  <c r="AR241" i="2" s="1"/>
  <c r="AR269" i="2" s="1"/>
  <c r="AR273" i="2" s="1"/>
  <c r="Z177" i="25"/>
  <c r="H48" i="26"/>
  <c r="W177" i="25"/>
  <c r="Y177" i="25"/>
  <c r="AA177" i="25"/>
  <c r="AD177" i="25"/>
  <c r="AE177" i="25"/>
  <c r="AH103" i="25"/>
  <c r="L75" i="25"/>
  <c r="L38" i="25" s="1"/>
  <c r="V110" i="25"/>
  <c r="AB110" i="25"/>
  <c r="AB212" i="25"/>
  <c r="I40" i="25"/>
  <c r="W212" i="25"/>
  <c r="AC212" i="25"/>
  <c r="S74" i="25"/>
  <c r="AP243" i="2" s="1"/>
  <c r="AA212" i="25"/>
  <c r="W74" i="25"/>
  <c r="AT243" i="2" s="1"/>
  <c r="AE222" i="2" s="1"/>
  <c r="X74" i="25"/>
  <c r="AU243" i="2" s="1"/>
  <c r="AF222" i="2" s="1"/>
  <c r="W143" i="25"/>
  <c r="AC143" i="25"/>
  <c r="Y143" i="25"/>
  <c r="AA143" i="25"/>
  <c r="AD143" i="25"/>
  <c r="Q143" i="25"/>
  <c r="Z70" i="25"/>
  <c r="AW239" i="2" s="1"/>
  <c r="AH218" i="2" s="1"/>
  <c r="V70" i="25"/>
  <c r="AS239" i="2" s="1"/>
  <c r="AS268" i="2" s="1"/>
  <c r="AS272" i="2" s="1"/>
  <c r="AE143" i="25"/>
  <c r="U70" i="25"/>
  <c r="AR239" i="2" s="1"/>
  <c r="M39" i="25"/>
  <c r="AD285" i="25"/>
  <c r="Y285" i="25"/>
  <c r="AZ248" i="2"/>
  <c r="AG281" i="25"/>
  <c r="X285" i="25"/>
  <c r="W285" i="25"/>
  <c r="V285" i="25"/>
  <c r="AB285" i="25"/>
  <c r="E71" i="25"/>
  <c r="E75" i="25" s="1"/>
  <c r="E38" i="25" s="1"/>
  <c r="I39" i="25" s="1"/>
  <c r="AW123" i="2"/>
  <c r="AX268" i="2"/>
  <c r="AG50" i="2"/>
  <c r="Z27" i="3"/>
  <c r="Y57" i="4"/>
  <c r="AE71" i="25"/>
  <c r="BB240" i="2" s="1"/>
  <c r="AM219" i="2" s="1"/>
  <c r="AP219" i="2" s="1"/>
  <c r="T55" i="3"/>
  <c r="T56" i="3"/>
  <c r="U56" i="3"/>
  <c r="U177" i="25"/>
  <c r="R49" i="3"/>
  <c r="AR122" i="2"/>
  <c r="S102" i="25"/>
  <c r="S277" i="25"/>
  <c r="S206" i="25"/>
  <c r="S137" i="25"/>
  <c r="S172" i="25"/>
  <c r="S243" i="25"/>
  <c r="AD71" i="25"/>
  <c r="BA240" i="2" s="1"/>
  <c r="AL219" i="2" s="1"/>
  <c r="X72" i="25"/>
  <c r="AG210" i="25"/>
  <c r="AF285" i="25"/>
  <c r="S110" i="25"/>
  <c r="U69" i="25"/>
  <c r="AR238" i="2" s="1"/>
  <c r="V49" i="3"/>
  <c r="Q110" i="25"/>
  <c r="Q111" i="25" s="1"/>
  <c r="AC70" i="25"/>
  <c r="Y71" i="25"/>
  <c r="AV240" i="2" s="1"/>
  <c r="AG219" i="2" s="1"/>
  <c r="R70" i="25"/>
  <c r="AT44" i="2"/>
  <c r="S69" i="25"/>
  <c r="AP238" i="2" s="1"/>
  <c r="AP268" i="2" s="1"/>
  <c r="AP272" i="2" s="1"/>
  <c r="V74" i="25"/>
  <c r="AS243" i="2" s="1"/>
  <c r="AB257" i="2" s="1"/>
  <c r="Y110" i="25"/>
  <c r="AU30" i="2"/>
  <c r="AT50" i="2"/>
  <c r="Z110" i="25"/>
  <c r="X177" i="25"/>
  <c r="BD38" i="2"/>
  <c r="G9" i="2" s="1"/>
  <c r="AX121" i="2"/>
  <c r="V27" i="6"/>
  <c r="AF212" i="25"/>
  <c r="AB143" i="25"/>
  <c r="V55" i="3"/>
  <c r="V27" i="3"/>
  <c r="C75" i="25"/>
  <c r="C38" i="25" s="1"/>
  <c r="T69" i="25"/>
  <c r="AQ238" i="2" s="1"/>
  <c r="BD39" i="2"/>
  <c r="G10" i="2" s="1"/>
  <c r="L16" i="2" s="1"/>
  <c r="BE30" i="2"/>
  <c r="AD56" i="3"/>
  <c r="AD55" i="3"/>
  <c r="BD44" i="2"/>
  <c r="BD50" i="2"/>
  <c r="AD49" i="3"/>
  <c r="P203" i="2"/>
  <c r="AL107" i="2"/>
  <c r="AZ121" i="2"/>
  <c r="AS31" i="2"/>
  <c r="AN122" i="2"/>
  <c r="AO31" i="2" s="1"/>
  <c r="BA121" i="2"/>
  <c r="AM108" i="2"/>
  <c r="AM107" i="2"/>
  <c r="BD123" i="2"/>
  <c r="BE119" i="2"/>
  <c r="L9" i="2" s="1"/>
  <c r="AL108" i="2"/>
  <c r="BE76" i="2"/>
  <c r="BD77" i="2"/>
  <c r="G11" i="2" s="1"/>
  <c r="L17" i="2" s="1"/>
  <c r="BC38" i="2"/>
  <c r="U73" i="2"/>
  <c r="L10" i="2"/>
  <c r="K16" i="2" s="1"/>
  <c r="BC39" i="2"/>
  <c r="BD30" i="2"/>
  <c r="AH35" i="2"/>
  <c r="N39" i="2" s="1"/>
  <c r="F10" i="2" s="1"/>
  <c r="AG34" i="2"/>
  <c r="AH34" i="2"/>
  <c r="H39" i="2" s="1"/>
  <c r="F9" i="2" s="1"/>
  <c r="AJ107" i="2"/>
  <c r="AH108" i="2"/>
  <c r="BA248" i="2"/>
  <c r="AY30" i="2"/>
  <c r="AH122" i="2"/>
  <c r="AI31" i="2" s="1"/>
  <c r="BC49" i="2"/>
  <c r="BE43" i="2"/>
  <c r="BE45" i="2"/>
  <c r="BA30" i="2"/>
  <c r="BE44" i="2"/>
  <c r="AZ39" i="2"/>
  <c r="AL123" i="2"/>
  <c r="AG108" i="2"/>
  <c r="AG110" i="2" s="1"/>
  <c r="AZ50" i="2"/>
  <c r="AJ122" i="2"/>
  <c r="AK31" i="2" s="1"/>
  <c r="AF121" i="2"/>
  <c r="AP123" i="2"/>
  <c r="AI107" i="2"/>
  <c r="AI109" i="2" s="1"/>
  <c r="AG35" i="2"/>
  <c r="AX39" i="2"/>
  <c r="AX50" i="2"/>
  <c r="BB39" i="2"/>
  <c r="BC30" i="2"/>
  <c r="AR123" i="2"/>
  <c r="AR121" i="2"/>
  <c r="BC123" i="2"/>
  <c r="AI108" i="2"/>
  <c r="AX209" i="2"/>
  <c r="AT209" i="2"/>
  <c r="F58" i="7"/>
  <c r="BA209" i="2"/>
  <c r="AU209" i="2"/>
  <c r="BB209" i="2"/>
  <c r="AP209" i="2"/>
  <c r="N203" i="2"/>
  <c r="N204" i="2" s="1"/>
  <c r="AV209" i="2"/>
  <c r="O203" i="2"/>
  <c r="E58" i="7"/>
  <c r="D58" i="7"/>
  <c r="AZ44" i="2"/>
  <c r="AH121" i="2"/>
  <c r="AB57" i="4"/>
  <c r="X57" i="4"/>
  <c r="AV121" i="2"/>
  <c r="S52" i="4"/>
  <c r="Y52" i="4"/>
  <c r="AL121" i="2"/>
  <c r="AE30" i="6"/>
  <c r="AF30" i="6"/>
  <c r="AD26" i="6"/>
  <c r="AD27" i="6"/>
  <c r="J56" i="3"/>
  <c r="I55" i="3"/>
  <c r="I56" i="3"/>
  <c r="AK107" i="2"/>
  <c r="AD110" i="25"/>
  <c r="AG282" i="25"/>
  <c r="AG280" i="25"/>
  <c r="AE70" i="25"/>
  <c r="BB239" i="2" s="1"/>
  <c r="AH104" i="25"/>
  <c r="M55" i="3"/>
  <c r="W110" i="25"/>
  <c r="AA110" i="25"/>
  <c r="X110" i="25"/>
  <c r="T73" i="25"/>
  <c r="AQ242" i="2" s="1"/>
  <c r="AQ269" i="2" s="1"/>
  <c r="AQ273" i="2" s="1"/>
  <c r="W69" i="25"/>
  <c r="AG173" i="25"/>
  <c r="AG177" i="25" s="1"/>
  <c r="Z69" i="25"/>
  <c r="AW238" i="2" s="1"/>
  <c r="K40" i="25"/>
  <c r="J40" i="25"/>
  <c r="N39" i="25"/>
  <c r="Y56" i="3"/>
  <c r="X55" i="3"/>
  <c r="X56" i="3"/>
  <c r="AO209" i="2"/>
  <c r="AG73" i="25"/>
  <c r="BD242" i="2" s="1"/>
  <c r="AV123" i="2"/>
  <c r="U110" i="25"/>
  <c r="X73" i="25"/>
  <c r="AU242" i="2" s="1"/>
  <c r="AZ123" i="2"/>
  <c r="AI217" i="2"/>
  <c r="R69" i="25"/>
  <c r="AH140" i="25"/>
  <c r="S56" i="3"/>
  <c r="BC121" i="2"/>
  <c r="S72" i="25"/>
  <c r="AP241" i="2" s="1"/>
  <c r="Z74" i="25"/>
  <c r="AW243" i="2" s="1"/>
  <c r="AH222" i="2" s="1"/>
  <c r="W70" i="25"/>
  <c r="AF177" i="25"/>
  <c r="AC110" i="25"/>
  <c r="R56" i="3"/>
  <c r="T285" i="25"/>
  <c r="E48" i="26"/>
  <c r="V177" i="25"/>
  <c r="AC72" i="25"/>
  <c r="F84" i="7"/>
  <c r="AB72" i="25"/>
  <c r="AY241" i="2" s="1"/>
  <c r="AG283" i="25"/>
  <c r="C58" i="7"/>
  <c r="AH283" i="25"/>
  <c r="AE285" i="25"/>
  <c r="Y259" i="2"/>
  <c r="Q212" i="25"/>
  <c r="U285" i="25"/>
  <c r="X71" i="25"/>
  <c r="BC77" i="2"/>
  <c r="T73" i="2"/>
  <c r="AB35" i="2"/>
  <c r="AJ39" i="2"/>
  <c r="AB34" i="2"/>
  <c r="BA269" i="2"/>
  <c r="AY121" i="2"/>
  <c r="AK30" i="2"/>
  <c r="S74" i="2"/>
  <c r="BC44" i="2"/>
  <c r="AH109" i="2"/>
  <c r="BB121" i="2"/>
  <c r="AY44" i="2"/>
  <c r="AZ209" i="2"/>
  <c r="BC122" i="2"/>
  <c r="BD31" i="2" s="1"/>
  <c r="AY49" i="2"/>
  <c r="R177" i="2"/>
  <c r="G175" i="2" s="1"/>
  <c r="AY209" i="2"/>
  <c r="AW209" i="2"/>
  <c r="AS209" i="2"/>
  <c r="AV38" i="2"/>
  <c r="AR49" i="2"/>
  <c r="AJ218" i="2"/>
  <c r="AE34" i="2"/>
  <c r="AR44" i="2"/>
  <c r="AS122" i="2"/>
  <c r="AT31" i="2" s="1"/>
  <c r="AK108" i="2"/>
  <c r="AK110" i="2" s="1"/>
  <c r="BA122" i="2"/>
  <c r="BB31" i="2" s="1"/>
  <c r="AW122" i="2"/>
  <c r="AX31" i="2" s="1"/>
  <c r="AE219" i="2"/>
  <c r="BB122" i="2"/>
  <c r="BC31" i="2" s="1"/>
  <c r="AG71" i="25"/>
  <c r="AG140" i="25"/>
  <c r="AC56" i="3"/>
  <c r="AC55" i="3"/>
  <c r="AG284" i="25"/>
  <c r="R246" i="25"/>
  <c r="Q69" i="25"/>
  <c r="AF73" i="25"/>
  <c r="BC242" i="2" s="1"/>
  <c r="AG208" i="25"/>
  <c r="O40" i="25"/>
  <c r="O39" i="25"/>
  <c r="BC209" i="2"/>
  <c r="AA72" i="25"/>
  <c r="AZ243" i="2"/>
  <c r="AD257" i="2" s="1"/>
  <c r="S73" i="25"/>
  <c r="AH284" i="25"/>
  <c r="Q71" i="25"/>
  <c r="AG142" i="25"/>
  <c r="AG207" i="25"/>
  <c r="AF72" i="25"/>
  <c r="BC241" i="2" s="1"/>
  <c r="O151" i="2"/>
  <c r="P152" i="2" s="1"/>
  <c r="R26" i="6"/>
  <c r="R27" i="6"/>
  <c r="G75" i="25"/>
  <c r="W73" i="25"/>
  <c r="AF110" i="25"/>
  <c r="AB246" i="25"/>
  <c r="BC50" i="2"/>
  <c r="AF70" i="25"/>
  <c r="AE72" i="25"/>
  <c r="AX242" i="2"/>
  <c r="D75" i="25"/>
  <c r="D38" i="25" s="1"/>
  <c r="Y74" i="25"/>
  <c r="R210" i="25"/>
  <c r="AG209" i="25"/>
  <c r="AE110" i="25"/>
  <c r="AE73" i="25"/>
  <c r="V57" i="4"/>
  <c r="Z57" i="4"/>
  <c r="J39" i="25"/>
  <c r="AD69" i="25"/>
  <c r="AE220" i="2"/>
  <c r="F56" i="3"/>
  <c r="G56" i="3"/>
  <c r="J55" i="3"/>
  <c r="R208" i="25"/>
  <c r="AH106" i="25"/>
  <c r="AB56" i="3"/>
  <c r="AA56" i="3"/>
  <c r="AA55" i="3"/>
  <c r="R106" i="25"/>
  <c r="N26" i="6"/>
  <c r="N151" i="2"/>
  <c r="N152" i="2" s="1"/>
  <c r="R74" i="25"/>
  <c r="R209" i="25"/>
  <c r="P75" i="25"/>
  <c r="P38" i="25" s="1"/>
  <c r="AE69" i="25"/>
  <c r="AF143" i="25"/>
  <c r="T177" i="25"/>
  <c r="AF39" i="2"/>
  <c r="AF44" i="2"/>
  <c r="AG30" i="2"/>
  <c r="Y73" i="25"/>
  <c r="V73" i="25"/>
  <c r="AW242" i="2"/>
  <c r="R105" i="25"/>
  <c r="AG106" i="25"/>
  <c r="AG110" i="25" s="1"/>
  <c r="Z56" i="3"/>
  <c r="Z55" i="3"/>
  <c r="Z26" i="6"/>
  <c r="Z27" i="6"/>
  <c r="Q151" i="2"/>
  <c r="R152" i="2" s="1"/>
  <c r="AF38" i="2"/>
  <c r="AJ38" i="2"/>
  <c r="V26" i="6"/>
  <c r="AE74" i="25"/>
  <c r="V52" i="4"/>
  <c r="Z52" i="4"/>
  <c r="AY238" i="2"/>
  <c r="AA259" i="2"/>
  <c r="AH71" i="25"/>
  <c r="BE240" i="2" s="1"/>
  <c r="AH173" i="25"/>
  <c r="AH177" i="25" s="1"/>
  <c r="AG141" i="25"/>
  <c r="R142" i="25"/>
  <c r="R143" i="25" s="1"/>
  <c r="BB77" i="2"/>
  <c r="AF69" i="25"/>
  <c r="T110" i="25"/>
  <c r="AE212" i="25"/>
  <c r="AB71" i="25"/>
  <c r="AB75" i="25" s="1"/>
  <c r="AB38" i="25" s="1"/>
  <c r="U71" i="25"/>
  <c r="S285" i="25"/>
  <c r="AQ240" i="2"/>
  <c r="J49" i="3"/>
  <c r="P74" i="2"/>
  <c r="Q74" i="2"/>
  <c r="L204" i="2"/>
  <c r="R74" i="2"/>
  <c r="V259" i="2"/>
  <c r="U259" i="2"/>
  <c r="W259" i="2"/>
  <c r="X259" i="2"/>
  <c r="T259" i="2"/>
  <c r="M204" i="2"/>
  <c r="Z259" i="2"/>
  <c r="AB252" i="2" l="1"/>
  <c r="AG212" i="25"/>
  <c r="Z75" i="25"/>
  <c r="Z38" i="25" s="1"/>
  <c r="AB253" i="2"/>
  <c r="T75" i="25"/>
  <c r="T38" i="25" s="1"/>
  <c r="F40" i="25"/>
  <c r="AV268" i="2"/>
  <c r="R110" i="25"/>
  <c r="R111" i="25" s="1"/>
  <c r="AZ239" i="2"/>
  <c r="AH285" i="25"/>
  <c r="AG285" i="25"/>
  <c r="AH210" i="25"/>
  <c r="AU241" i="2"/>
  <c r="AU269" i="2" s="1"/>
  <c r="AM218" i="2"/>
  <c r="AP218" i="2" s="1"/>
  <c r="AB255" i="2"/>
  <c r="AM109" i="2"/>
  <c r="H116" i="2"/>
  <c r="K9" i="2" s="1"/>
  <c r="AM110" i="2"/>
  <c r="O116" i="2"/>
  <c r="K10" i="2" s="1"/>
  <c r="U74" i="2"/>
  <c r="H73" i="2"/>
  <c r="F11" i="2" s="1"/>
  <c r="AJ109" i="2"/>
  <c r="AI110" i="2"/>
  <c r="AK109" i="2"/>
  <c r="AH110" i="2"/>
  <c r="AJ110" i="2"/>
  <c r="O204" i="2"/>
  <c r="AL109" i="2"/>
  <c r="AZ241" i="2"/>
  <c r="AK220" i="2" s="1"/>
  <c r="AC75" i="25"/>
  <c r="AC38" i="25" s="1"/>
  <c r="AC40" i="25" s="1"/>
  <c r="AT239" i="2"/>
  <c r="AF221" i="2"/>
  <c r="AJ220" i="2"/>
  <c r="AY269" i="2"/>
  <c r="AW268" i="2"/>
  <c r="AW272" i="2" s="1"/>
  <c r="AH217" i="2"/>
  <c r="AU240" i="2"/>
  <c r="AH108" i="25"/>
  <c r="AT238" i="2"/>
  <c r="X75" i="25"/>
  <c r="X38" i="25" s="1"/>
  <c r="AB39" i="25" s="1"/>
  <c r="T74" i="2"/>
  <c r="P204" i="2"/>
  <c r="AL110" i="2"/>
  <c r="AG69" i="25"/>
  <c r="BB242" i="2"/>
  <c r="AI221" i="2"/>
  <c r="AX248" i="2"/>
  <c r="AY248" i="2"/>
  <c r="AD256" i="2"/>
  <c r="BB241" i="2"/>
  <c r="G38" i="25"/>
  <c r="AN220" i="2"/>
  <c r="BC269" i="2"/>
  <c r="R71" i="25"/>
  <c r="AQ268" i="2"/>
  <c r="AQ244" i="2"/>
  <c r="AR240" i="2"/>
  <c r="AB254" i="2" s="1"/>
  <c r="U75" i="25"/>
  <c r="U38" i="25" s="1"/>
  <c r="AG70" i="25"/>
  <c r="BD239" i="2" s="1"/>
  <c r="AG72" i="25"/>
  <c r="BD241" i="2" s="1"/>
  <c r="AH221" i="2"/>
  <c r="AW244" i="2"/>
  <c r="AW269" i="2"/>
  <c r="K11" i="2"/>
  <c r="O152" i="2"/>
  <c r="AK222" i="2"/>
  <c r="AN221" i="2"/>
  <c r="BC239" i="2"/>
  <c r="AH73" i="25"/>
  <c r="BE242" i="2" s="1"/>
  <c r="BB243" i="2"/>
  <c r="Q152" i="2"/>
  <c r="AH209" i="25"/>
  <c r="R212" i="25"/>
  <c r="Q75" i="25"/>
  <c r="Q38" i="25" s="1"/>
  <c r="BD240" i="2"/>
  <c r="AE254" i="2" s="1"/>
  <c r="AF254" i="2" s="1"/>
  <c r="R72" i="25"/>
  <c r="AH105" i="25"/>
  <c r="AS242" i="2"/>
  <c r="V75" i="25"/>
  <c r="V38" i="25" s="1"/>
  <c r="AD75" i="25"/>
  <c r="AD38" i="25" s="1"/>
  <c r="BA238" i="2"/>
  <c r="AD252" i="2" s="1"/>
  <c r="AV243" i="2"/>
  <c r="AT242" i="2"/>
  <c r="W75" i="25"/>
  <c r="AG143" i="25"/>
  <c r="AH208" i="25"/>
  <c r="AJ217" i="2"/>
  <c r="AH142" i="25"/>
  <c r="AH143" i="25" s="1"/>
  <c r="AX241" i="2"/>
  <c r="AA75" i="25"/>
  <c r="AG246" i="25"/>
  <c r="AY240" i="2"/>
  <c r="AY244" i="2" s="1"/>
  <c r="AH72" i="25"/>
  <c r="BE241" i="2" s="1"/>
  <c r="AO221" i="2"/>
  <c r="BD248" i="2"/>
  <c r="AV242" i="2"/>
  <c r="Y75" i="25"/>
  <c r="Y38" i="25" s="1"/>
  <c r="BB238" i="2"/>
  <c r="AE75" i="25"/>
  <c r="AP242" i="2"/>
  <c r="S75" i="25"/>
  <c r="BC238" i="2"/>
  <c r="AF75" i="25"/>
  <c r="AF38" i="25" s="1"/>
  <c r="P40" i="25"/>
  <c r="P39" i="25"/>
  <c r="L39" i="25"/>
  <c r="L40" i="25"/>
  <c r="M40" i="25"/>
  <c r="AG74" i="25"/>
  <c r="BD243" i="2" s="1"/>
  <c r="D40" i="25"/>
  <c r="E40" i="25"/>
  <c r="H39" i="25"/>
  <c r="AH212" i="25" l="1"/>
  <c r="R75" i="25"/>
  <c r="R38" i="25" s="1"/>
  <c r="AH110" i="25"/>
  <c r="U40" i="25"/>
  <c r="X39" i="25"/>
  <c r="AF220" i="2"/>
  <c r="AC255" i="2"/>
  <c r="AK218" i="2"/>
  <c r="AK223" i="2" s="1"/>
  <c r="AZ268" i="2"/>
  <c r="AZ272" i="2" s="1"/>
  <c r="AD253" i="2"/>
  <c r="BC248" i="2"/>
  <c r="AE256" i="2"/>
  <c r="AF256" i="2" s="1"/>
  <c r="AM222" i="2"/>
  <c r="AP222" i="2" s="1"/>
  <c r="AM220" i="2"/>
  <c r="AE255" i="2"/>
  <c r="BE248" i="2"/>
  <c r="AZ244" i="2"/>
  <c r="AZ269" i="2"/>
  <c r="AY273" i="2"/>
  <c r="AF219" i="2"/>
  <c r="AU268" i="2"/>
  <c r="AU272" i="2" s="1"/>
  <c r="AC254" i="2"/>
  <c r="AU244" i="2"/>
  <c r="V40" i="25"/>
  <c r="AH223" i="2"/>
  <c r="AC252" i="2"/>
  <c r="AE217" i="2"/>
  <c r="AU273" i="2"/>
  <c r="AT268" i="2"/>
  <c r="AE218" i="2"/>
  <c r="AC253" i="2"/>
  <c r="AO222" i="2"/>
  <c r="Y39" i="25"/>
  <c r="Y40" i="25"/>
  <c r="AC39" i="25"/>
  <c r="Q40" i="25"/>
  <c r="Q39" i="25"/>
  <c r="AN218" i="2"/>
  <c r="AQ272" i="2"/>
  <c r="G39" i="25"/>
  <c r="G40" i="25"/>
  <c r="K39" i="25"/>
  <c r="H40" i="25"/>
  <c r="AD254" i="2"/>
  <c r="AJ219" i="2"/>
  <c r="AJ223" i="2" s="1"/>
  <c r="AH70" i="25"/>
  <c r="AS269" i="2"/>
  <c r="AW273" i="2" s="1"/>
  <c r="AS244" i="2"/>
  <c r="AW246" i="2" s="1"/>
  <c r="AB260" i="2"/>
  <c r="BB269" i="2"/>
  <c r="BB248" i="2"/>
  <c r="AM221" i="2"/>
  <c r="AP221" i="2" s="1"/>
  <c r="AG221" i="2"/>
  <c r="AV269" i="2"/>
  <c r="AV244" i="2"/>
  <c r="AN217" i="2"/>
  <c r="BC244" i="2"/>
  <c r="BC268" i="2"/>
  <c r="AO218" i="2"/>
  <c r="AI220" i="2"/>
  <c r="AX269" i="2"/>
  <c r="AD255" i="2"/>
  <c r="AD261" i="2" s="1"/>
  <c r="AX244" i="2"/>
  <c r="AF39" i="25"/>
  <c r="S38" i="25"/>
  <c r="T40" i="25" s="1"/>
  <c r="AY268" i="2"/>
  <c r="AG222" i="2"/>
  <c r="AC257" i="2"/>
  <c r="AH69" i="25"/>
  <c r="BD238" i="2"/>
  <c r="AG75" i="25"/>
  <c r="AG38" i="25" s="1"/>
  <c r="AD39" i="25"/>
  <c r="AD40" i="25"/>
  <c r="AQ246" i="2"/>
  <c r="R40" i="25"/>
  <c r="R39" i="25"/>
  <c r="W38" i="25"/>
  <c r="AO219" i="2"/>
  <c r="AH74" i="25"/>
  <c r="BE243" i="2" s="1"/>
  <c r="BA273" i="2"/>
  <c r="AE38" i="25"/>
  <c r="AA38" i="25"/>
  <c r="AR268" i="2"/>
  <c r="AR244" i="2"/>
  <c r="BC273" i="2"/>
  <c r="Z40" i="25"/>
  <c r="BD269" i="2"/>
  <c r="AO220" i="2"/>
  <c r="AP244" i="2"/>
  <c r="AB256" i="2"/>
  <c r="AB261" i="2" s="1"/>
  <c r="AP269" i="2"/>
  <c r="AM217" i="2"/>
  <c r="BB268" i="2"/>
  <c r="BB272" i="2" s="1"/>
  <c r="BB244" i="2"/>
  <c r="AE221" i="2"/>
  <c r="AT269" i="2"/>
  <c r="AC256" i="2"/>
  <c r="AT244" i="2"/>
  <c r="AL217" i="2"/>
  <c r="AL223" i="2" s="1"/>
  <c r="BA268" i="2"/>
  <c r="BA244" i="2"/>
  <c r="Z39" i="25"/>
  <c r="AF223" i="2" l="1"/>
  <c r="AF255" i="2"/>
  <c r="AE257" i="2"/>
  <c r="AL225" i="2"/>
  <c r="AK225" i="2"/>
  <c r="BE269" i="2"/>
  <c r="BE273" i="2" s="1"/>
  <c r="G12" i="2" s="1"/>
  <c r="L18" i="2" s="1"/>
  <c r="AZ246" i="2"/>
  <c r="AZ245" i="2"/>
  <c r="AC260" i="2"/>
  <c r="AU246" i="2"/>
  <c r="AY246" i="2"/>
  <c r="AE223" i="2"/>
  <c r="AF225" i="2" s="1"/>
  <c r="AX272" i="2"/>
  <c r="AT272" i="2"/>
  <c r="AD260" i="2"/>
  <c r="AN223" i="2"/>
  <c r="AN224" i="2" s="1"/>
  <c r="AW245" i="2"/>
  <c r="AM223" i="2"/>
  <c r="AY272" i="2"/>
  <c r="AG223" i="2"/>
  <c r="BA246" i="2"/>
  <c r="W39" i="25"/>
  <c r="W40" i="25"/>
  <c r="X40" i="25"/>
  <c r="AD258" i="2"/>
  <c r="AX273" i="2"/>
  <c r="AS246" i="2"/>
  <c r="AS245" i="2"/>
  <c r="BB245" i="2"/>
  <c r="BB246" i="2"/>
  <c r="AE39" i="25"/>
  <c r="AE40" i="25"/>
  <c r="AC261" i="2"/>
  <c r="AC258" i="2"/>
  <c r="AP220" i="2"/>
  <c r="AI223" i="2"/>
  <c r="BC272" i="2"/>
  <c r="BB273" i="2"/>
  <c r="AS273" i="2"/>
  <c r="AY245" i="2"/>
  <c r="AR246" i="2"/>
  <c r="AR245" i="2"/>
  <c r="BE238" i="2"/>
  <c r="AE252" i="2" s="1"/>
  <c r="AH75" i="25"/>
  <c r="BC245" i="2"/>
  <c r="BC246" i="2"/>
  <c r="AB258" i="2"/>
  <c r="AB259" i="2" s="1"/>
  <c r="BE239" i="2"/>
  <c r="AE253" i="2" s="1"/>
  <c r="AF253" i="2" s="1"/>
  <c r="AO217" i="2"/>
  <c r="AO223" i="2" s="1"/>
  <c r="BD268" i="2"/>
  <c r="BD272" i="2" s="1"/>
  <c r="BD244" i="2"/>
  <c r="AX246" i="2"/>
  <c r="AX245" i="2"/>
  <c r="AZ273" i="2"/>
  <c r="AV273" i="2"/>
  <c r="AT245" i="2"/>
  <c r="AW247" i="2"/>
  <c r="AW248" i="2"/>
  <c r="AU245" i="2"/>
  <c r="AL224" i="2"/>
  <c r="AT273" i="2"/>
  <c r="AT246" i="2"/>
  <c r="AS248" i="2"/>
  <c r="AS247" i="2"/>
  <c r="AP246" i="2"/>
  <c r="AP245" i="2"/>
  <c r="AV272" i="2"/>
  <c r="AR272" i="2"/>
  <c r="AQ245" i="2"/>
  <c r="AF40" i="25"/>
  <c r="AJ224" i="2"/>
  <c r="BA272" i="2"/>
  <c r="AP273" i="2"/>
  <c r="BD273" i="2"/>
  <c r="BA245" i="2"/>
  <c r="AA40" i="25"/>
  <c r="AA39" i="25"/>
  <c r="AB40" i="25"/>
  <c r="AG40" i="25"/>
  <c r="AG39" i="25"/>
  <c r="AV246" i="2"/>
  <c r="AV245" i="2"/>
  <c r="AF252" i="2" l="1"/>
  <c r="AE260" i="2"/>
  <c r="AF260" i="2" s="1"/>
  <c r="K12" i="2" s="1"/>
  <c r="AE258" i="2"/>
  <c r="AF258" i="2" s="1"/>
  <c r="AF257" i="2"/>
  <c r="AE261" i="2"/>
  <c r="AN225" i="2"/>
  <c r="AP223" i="2"/>
  <c r="AM224" i="2"/>
  <c r="AM225" i="2"/>
  <c r="AD259" i="2"/>
  <c r="AH38" i="25"/>
  <c r="AP217" i="2"/>
  <c r="BE244" i="2"/>
  <c r="BE268" i="2"/>
  <c r="BE272" i="2" s="1"/>
  <c r="AI225" i="2"/>
  <c r="AI224" i="2"/>
  <c r="AG225" i="2"/>
  <c r="AH225" i="2"/>
  <c r="AK224" i="2"/>
  <c r="BD246" i="2"/>
  <c r="BD245" i="2"/>
  <c r="AC259" i="2"/>
  <c r="AJ225" i="2"/>
  <c r="AO224" i="2"/>
  <c r="AO225" i="2"/>
  <c r="AE259" i="2" l="1"/>
  <c r="AF261" i="2"/>
  <c r="F12" i="2" s="1"/>
  <c r="F17" i="2"/>
  <c r="H234" i="2"/>
  <c r="BE245" i="2"/>
  <c r="BE246" i="2"/>
  <c r="G17" i="2" s="1"/>
  <c r="AH40" i="25"/>
  <c r="AH39" i="25"/>
  <c r="L12" i="2"/>
  <c r="K18" i="2" s="1"/>
  <c r="AE12" i="7" l="1"/>
  <c r="AF12" i="7"/>
  <c r="AG12" i="7"/>
  <c r="AD27" i="7"/>
  <c r="AF27" i="7" l="1"/>
  <c r="AG27" i="7"/>
  <c r="AX188" i="2"/>
  <c r="AX189" i="2" s="1"/>
  <c r="BD208" i="2"/>
  <c r="AE27" i="7"/>
  <c r="BD209" i="2" l="1"/>
  <c r="G16" i="2" s="1"/>
  <c r="Q203" i="2"/>
  <c r="BE208" i="2"/>
  <c r="Q204" i="2" l="1"/>
  <c r="G201" i="2"/>
  <c r="F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400-000001000000}">
      <text>
        <r>
          <rPr>
            <sz val="10"/>
            <rFont val="Arial"/>
            <family val="2"/>
          </rPr>
          <t>Includes multi-rate</t>
        </r>
      </text>
    </comment>
    <comment ref="B110" authorId="1" shapeId="0" xr:uid="{00000000-0006-0000-0400-000002000000}">
      <text>
        <r>
          <rPr>
            <sz val="10"/>
            <rFont val="Arial"/>
            <family val="2"/>
          </rPr>
          <t>Includes Ethernet over Copper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203" authorId="0" shapeId="0" xr:uid="{00000000-0006-0000-0B00-000001000000}">
      <text>
        <r>
          <rPr>
            <b/>
            <sz val="9"/>
            <color indexed="81"/>
            <rFont val="Tahoma"/>
            <family val="2"/>
          </rPr>
          <t>John Lively:</t>
        </r>
        <r>
          <rPr>
            <sz val="9"/>
            <color indexed="81"/>
            <rFont val="Tahoma"/>
            <family val="2"/>
          </rPr>
          <t xml:space="preserve">
Do not include HGG or II-VI for 2010-2014</t>
        </r>
      </text>
    </comment>
  </commentList>
</comments>
</file>

<file path=xl/sharedStrings.xml><?xml version="1.0" encoding="utf-8"?>
<sst xmlns="http://schemas.openxmlformats.org/spreadsheetml/2006/main" count="2402" uniqueCount="612">
  <si>
    <t>Optical component vendors</t>
  </si>
  <si>
    <t>Datacom equipment</t>
  </si>
  <si>
    <t>Summary charts/tables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</si>
  <si>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</si>
  <si>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</si>
  <si>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</si>
  <si>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</si>
  <si>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</si>
  <si>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</si>
  <si>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</si>
  <si>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</si>
  <si>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</si>
  <si>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</si>
  <si>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</si>
  <si>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</si>
  <si>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</si>
  <si>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</si>
  <si>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</si>
  <si>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</si>
  <si>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</si>
  <si>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</si>
  <si>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</si>
  <si>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</si>
  <si>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Source: Publicly reported financials</t>
  </si>
  <si>
    <t>Source: LightCounting estimates</t>
  </si>
  <si>
    <t>Annual totals for CAGR calculation</t>
  </si>
  <si>
    <t>Mellanox</t>
  </si>
  <si>
    <t>CAGR</t>
  </si>
  <si>
    <t>Wireless</t>
  </si>
  <si>
    <t>Capex</t>
  </si>
  <si>
    <t>Market segment</t>
  </si>
  <si>
    <t>Telecom Equipment</t>
  </si>
  <si>
    <t xml:space="preserve">Companies included: </t>
  </si>
  <si>
    <t>Accelink</t>
  </si>
  <si>
    <t>AFOP</t>
  </si>
  <si>
    <t>Applied Optoelectronics</t>
  </si>
  <si>
    <t>Avago</t>
  </si>
  <si>
    <t>Emcore</t>
  </si>
  <si>
    <t>Finisar</t>
  </si>
  <si>
    <t>Hisense</t>
  </si>
  <si>
    <t>NeoPhotonics</t>
  </si>
  <si>
    <t>O-Net</t>
  </si>
  <si>
    <t>Oplink</t>
  </si>
  <si>
    <t>Sumitomo</t>
  </si>
  <si>
    <t>Telecom network equipment vendor revenues</t>
  </si>
  <si>
    <t>Datacom system equipment vendor revenues</t>
  </si>
  <si>
    <t>Company</t>
  </si>
  <si>
    <t xml:space="preserve">Quanta not included in charts and group totals because available financial data includes laptops and other consumer electronics in addition to telecom &amp; datacom products. </t>
  </si>
  <si>
    <t>Capex ($ bn)</t>
  </si>
  <si>
    <t>Alibaba</t>
  </si>
  <si>
    <t>Amazon</t>
  </si>
  <si>
    <t>Apple</t>
  </si>
  <si>
    <t>Baidu</t>
  </si>
  <si>
    <t>eBay</t>
  </si>
  <si>
    <t>Microsoft</t>
  </si>
  <si>
    <t>Tencent</t>
  </si>
  <si>
    <t>Spending ($ bn)</t>
  </si>
  <si>
    <t>Spending/Revenue</t>
  </si>
  <si>
    <t>Optical components vendor revenues</t>
  </si>
  <si>
    <t>AT&amp;T</t>
  </si>
  <si>
    <t>BT</t>
  </si>
  <si>
    <t>China Mobile</t>
  </si>
  <si>
    <t>China Telecom</t>
  </si>
  <si>
    <t>China Unicom</t>
  </si>
  <si>
    <t>Comcast</t>
  </si>
  <si>
    <t>Deutsche Telekom</t>
  </si>
  <si>
    <t>KDDI</t>
  </si>
  <si>
    <t>NTT</t>
  </si>
  <si>
    <t>Softbank</t>
  </si>
  <si>
    <t>Telecom Italia</t>
  </si>
  <si>
    <t>Telefonica</t>
  </si>
  <si>
    <t>Verizon</t>
  </si>
  <si>
    <t>Vodafone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</si>
  <si>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</si>
  <si>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</si>
  <si>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</si>
  <si>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</si>
  <si>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</si>
  <si>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</si>
  <si>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</si>
  <si>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</si>
  <si>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</si>
  <si>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</si>
  <si>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</si>
  <si>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</si>
  <si>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</si>
  <si>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</si>
  <si>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</si>
  <si>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</si>
  <si>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</si>
  <si>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</si>
  <si>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</si>
  <si>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</si>
  <si>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</si>
  <si>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</si>
  <si>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</si>
  <si>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</si>
  <si>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</si>
  <si>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</si>
  <si>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</si>
  <si>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</si>
  <si>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</si>
  <si>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</si>
  <si>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</si>
  <si>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</si>
  <si>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</si>
  <si>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</si>
  <si>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</si>
  <si>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</si>
  <si>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</si>
  <si>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</si>
  <si>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</si>
  <si>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</si>
  <si>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</si>
  <si>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</si>
  <si>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</si>
  <si>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</si>
  <si>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</si>
  <si>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</si>
  <si>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</si>
  <si>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</si>
  <si>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</si>
  <si>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</si>
  <si>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</si>
  <si>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</si>
  <si>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</si>
  <si>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</si>
  <si>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</si>
  <si>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</si>
  <si>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</si>
  <si>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</si>
  <si>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</si>
  <si>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</si>
  <si>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</si>
  <si>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</si>
  <si>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</si>
  <si>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</si>
  <si>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</si>
  <si>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</si>
  <si>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</si>
  <si>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</si>
  <si>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</si>
  <si>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</si>
  <si>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</si>
  <si>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</si>
  <si>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</si>
  <si>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</si>
  <si>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</si>
  <si>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</si>
  <si>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</si>
  <si>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</si>
  <si>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</si>
  <si>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</si>
  <si>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</si>
  <si>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</si>
  <si>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</si>
  <si>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</si>
  <si>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</si>
  <si>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</si>
  <si>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</si>
  <si>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</si>
  <si>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</si>
  <si>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</si>
  <si>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</si>
  <si>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</si>
  <si>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</si>
  <si>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</si>
  <si>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</si>
  <si>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</si>
  <si>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</si>
  <si>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</si>
  <si>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</si>
  <si>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</si>
  <si>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</si>
  <si>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</si>
  <si>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</si>
  <si>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</si>
  <si>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</si>
  <si>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</si>
  <si>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</si>
  <si>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</si>
  <si>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Parallel Transmitters and Receivers, including EOMs (not pairs)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</si>
  <si>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</si>
  <si>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</si>
  <si>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</si>
  <si>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</si>
  <si>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</si>
  <si>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</si>
  <si>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</si>
  <si>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</si>
  <si>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</si>
  <si>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</si>
  <si>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</si>
  <si>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</si>
  <si>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</si>
  <si>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</si>
  <si>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</si>
  <si>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</si>
  <si>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</si>
  <si>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</si>
  <si>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</si>
  <si>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</si>
  <si>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</si>
  <si>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</si>
  <si>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</si>
  <si>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</si>
  <si>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</si>
  <si>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</si>
  <si>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</si>
  <si>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</si>
  <si>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</si>
  <si>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</si>
  <si>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</si>
  <si>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</si>
  <si>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</si>
  <si>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</si>
  <si>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</si>
  <si>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</si>
  <si>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</si>
  <si>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</si>
  <si>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</si>
  <si>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</si>
  <si>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</si>
  <si>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</si>
  <si>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</si>
  <si>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</si>
  <si>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</si>
  <si>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</si>
  <si>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</si>
  <si>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</si>
  <si>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</si>
  <si>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</si>
  <si>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</si>
  <si>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</si>
  <si>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</si>
  <si>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</si>
  <si>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</si>
  <si>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</si>
  <si>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</si>
  <si>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</si>
  <si>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</si>
  <si>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</si>
  <si>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</si>
  <si>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</si>
  <si>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</si>
  <si>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</si>
  <si>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</si>
  <si>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</si>
  <si>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</si>
  <si>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</si>
  <si>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</si>
  <si>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 xml:space="preserve">Annual growth = </t>
  </si>
  <si>
    <t>Sequential change =&gt;</t>
  </si>
  <si>
    <t xml:space="preserve">Cloud-based companies </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</si>
  <si>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</si>
  <si>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</si>
  <si>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</si>
  <si>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</si>
  <si>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</si>
  <si>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</si>
  <si>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</si>
  <si>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</si>
  <si>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</si>
  <si>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</si>
  <si>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</si>
  <si>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</si>
  <si>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</si>
  <si>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</si>
  <si>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</si>
  <si>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</si>
  <si>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</si>
  <si>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</si>
  <si>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</si>
  <si>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</si>
  <si>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</si>
  <si>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</si>
  <si>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</si>
  <si>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</si>
  <si>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</si>
  <si>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</si>
  <si>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</si>
  <si>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</si>
  <si>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</si>
  <si>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</si>
  <si>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</si>
  <si>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</si>
  <si>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</si>
  <si>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</si>
  <si>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</si>
  <si>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</si>
  <si>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&lt;&lt; acquiring ClariPhy</t>
  </si>
  <si>
    <t>GigaPeak</t>
  </si>
  <si>
    <t>Lattice</t>
  </si>
  <si>
    <t>Linear</t>
  </si>
  <si>
    <t>MACOM</t>
  </si>
  <si>
    <t>Qualcomm</t>
  </si>
  <si>
    <t>NXP</t>
  </si>
  <si>
    <t>&lt;&lt; Includes Avago revenues pre-merger</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</si>
  <si>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</si>
  <si>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</si>
  <si>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</si>
  <si>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</si>
  <si>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</si>
  <si>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</si>
  <si>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</si>
  <si>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</si>
  <si>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</si>
  <si>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</si>
  <si>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</si>
  <si>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</si>
  <si>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</si>
  <si>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</si>
  <si>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</si>
  <si>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</si>
  <si>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</si>
  <si>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</si>
  <si>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</si>
  <si>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</si>
  <si>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</si>
  <si>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</si>
  <si>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</si>
  <si>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</si>
  <si>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</si>
  <si>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</si>
  <si>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</si>
  <si>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</si>
  <si>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</si>
  <si>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</si>
  <si>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</si>
  <si>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</si>
  <si>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</si>
  <si>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</si>
  <si>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</si>
  <si>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</si>
  <si>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</si>
  <si>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IBM - Systems</t>
  </si>
  <si>
    <t>Cisco</t>
  </si>
  <si>
    <t>FOIT-Foxconn</t>
  </si>
  <si>
    <t>JD.com</t>
  </si>
  <si>
    <t>NetEase</t>
  </si>
  <si>
    <t>VIPShop.com</t>
  </si>
  <si>
    <t>Non-Chinese CSPs</t>
  </si>
  <si>
    <t>Chinese CSPs</t>
  </si>
  <si>
    <t>Communications Service Providers (CSPs)</t>
  </si>
  <si>
    <t>revenues</t>
  </si>
  <si>
    <t>CSP Revenues</t>
  </si>
  <si>
    <t>100 GbE ER4 - Lite</t>
  </si>
  <si>
    <t>CSP Capex</t>
  </si>
  <si>
    <t>ICP Revenues</t>
  </si>
  <si>
    <t>ICP spending</t>
  </si>
  <si>
    <t>China Revenues</t>
  </si>
  <si>
    <t>China Capex</t>
  </si>
  <si>
    <t>Non-China Revenues</t>
  </si>
  <si>
    <t>Non China Capex</t>
  </si>
  <si>
    <t>Total CSPs</t>
  </si>
  <si>
    <t>10 Gbps tunable wavelength</t>
  </si>
  <si>
    <t>&lt;== networks business only</t>
  </si>
  <si>
    <t>&lt;== Nokia Networks only</t>
  </si>
  <si>
    <t>&lt;== networks only</t>
  </si>
  <si>
    <t>&lt;== System + Network Products group</t>
  </si>
  <si>
    <t>&lt;== total company</t>
  </si>
  <si>
    <t>Inspur</t>
  </si>
  <si>
    <t>H3C</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</si>
  <si>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</si>
  <si>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</si>
  <si>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</si>
  <si>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</si>
  <si>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</si>
  <si>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</si>
  <si>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</si>
  <si>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</si>
  <si>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</si>
  <si>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</si>
  <si>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</si>
  <si>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</si>
  <si>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</si>
  <si>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</si>
  <si>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</si>
  <si>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</si>
  <si>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</si>
  <si>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</si>
  <si>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</si>
  <si>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</si>
  <si>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</si>
  <si>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</si>
  <si>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10G</t>
  </si>
  <si>
    <t>25G</t>
  </si>
  <si>
    <t xml:space="preserve">100G </t>
  </si>
  <si>
    <t>4G</t>
  </si>
  <si>
    <t>8G</t>
  </si>
  <si>
    <t>16G</t>
  </si>
  <si>
    <t>32G</t>
  </si>
  <si>
    <t>Parallel  Transceiver EOMs</t>
  </si>
  <si>
    <t>Chinese: H3C, Inspur, Lenovo</t>
  </si>
  <si>
    <t>CFP/CFP2 DCO</t>
  </si>
  <si>
    <t>100 GbE MM Duplex, eSR4</t>
  </si>
  <si>
    <t>20 km</t>
  </si>
  <si>
    <t>Ciena</t>
  </si>
  <si>
    <t>100GbE FR1</t>
  </si>
  <si>
    <t>2km</t>
  </si>
  <si>
    <t>CFP4</t>
  </si>
  <si>
    <t>CFP2</t>
  </si>
  <si>
    <t>1 Gbps grey optics</t>
  </si>
  <si>
    <t>3 Gbps grey optics</t>
  </si>
  <si>
    <t>6 Gbps grey optics</t>
  </si>
  <si>
    <t>10 Gbps grey optics</t>
  </si>
  <si>
    <t xml:space="preserve">10/25G CWDM/DWDM </t>
  </si>
  <si>
    <t>up to 12x16 Gbps</t>
  </si>
  <si>
    <t>up to 12x25 Gbps</t>
  </si>
  <si>
    <t>100 GbE 4WDM20</t>
  </si>
  <si>
    <t>Cash &amp; Equivalents ($ bn)</t>
  </si>
  <si>
    <t>Operating margin</t>
  </si>
  <si>
    <t>Net margin</t>
  </si>
  <si>
    <t>GPON and XG-PON BOSAs</t>
  </si>
  <si>
    <t>Early years annual data above based on total company revenues, not an exact match with Semiconductors tab</t>
  </si>
  <si>
    <t>&lt;== annual growth rate (rolling 4-quarters)</t>
  </si>
  <si>
    <t>&lt;== Rolling 4-quarter sales</t>
  </si>
  <si>
    <t>&lt;== y-o-y growth rate (quarters)</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</si>
  <si>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</si>
  <si>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</si>
  <si>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</si>
  <si>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</si>
  <si>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</si>
  <si>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</si>
  <si>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</si>
  <si>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</si>
  <si>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</si>
  <si>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</si>
  <si>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</si>
  <si>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</si>
  <si>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</si>
  <si>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</si>
  <si>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</si>
  <si>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</si>
  <si>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</si>
  <si>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</si>
  <si>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</si>
  <si>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&lt; China capex</t>
  </si>
  <si>
    <t>&lt; non-China capex</t>
  </si>
  <si>
    <t>&lt; China revenues</t>
  </si>
  <si>
    <t>&lt; non-China revenues</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</si>
  <si>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</si>
  <si>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</si>
  <si>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</si>
  <si>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</si>
  <si>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</si>
  <si>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</si>
  <si>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</si>
  <si>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</si>
  <si>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</si>
  <si>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</si>
  <si>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</si>
  <si>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</si>
  <si>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</si>
  <si>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</si>
  <si>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</si>
  <si>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</si>
  <si>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</si>
  <si>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</si>
  <si>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</si>
  <si>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</si>
  <si>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</si>
  <si>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</si>
  <si>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3Q 20E</t>
  </si>
  <si>
    <t>4Q 20E</t>
  </si>
  <si>
    <t>AMD</t>
  </si>
  <si>
    <t>Nvidia</t>
  </si>
  <si>
    <t>y-o-y growth rate</t>
  </si>
  <si>
    <t>BiDi</t>
  </si>
  <si>
    <t>GPON/EPON</t>
  </si>
  <si>
    <t>4x14G</t>
  </si>
  <si>
    <t>4x25G</t>
  </si>
  <si>
    <t>4x50G</t>
  </si>
  <si>
    <t>8x50G</t>
  </si>
  <si>
    <t>CXP/CXP2</t>
  </si>
  <si>
    <t>Other</t>
  </si>
  <si>
    <t>AOCs</t>
  </si>
  <si>
    <t>AOCs total</t>
  </si>
  <si>
    <t>Parallel Transceivers</t>
  </si>
  <si>
    <t>Duplex</t>
  </si>
  <si>
    <t>1x10G</t>
  </si>
  <si>
    <t>1x25G</t>
  </si>
  <si>
    <t>END OF SUMMARY DATA</t>
  </si>
  <si>
    <t>Finisar (historical data)</t>
  </si>
  <si>
    <t>Mellanox (Nvidia)</t>
  </si>
  <si>
    <t>Oclaro (historical)</t>
  </si>
  <si>
    <t>1Q 21</t>
  </si>
  <si>
    <t>2Q 21</t>
  </si>
  <si>
    <t>3Q 21</t>
  </si>
  <si>
    <t>4Q 21</t>
  </si>
  <si>
    <t>1Q 22</t>
  </si>
  <si>
    <t>2Q 22</t>
  </si>
  <si>
    <t>3Q 22</t>
  </si>
  <si>
    <t>4Q 22</t>
  </si>
  <si>
    <t>10-yr revenue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</si>
  <si>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</si>
  <si>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</si>
  <si>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</si>
  <si>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</si>
  <si>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</si>
  <si>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Operator capex</t>
  </si>
  <si>
    <t>Equipment vendor sales</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</si>
  <si>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</si>
  <si>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</si>
  <si>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</si>
  <si>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</si>
  <si>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</si>
  <si>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</si>
  <si>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</si>
  <si>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</si>
  <si>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</si>
  <si>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</si>
  <si>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</si>
  <si>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</si>
  <si>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</si>
  <si>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</si>
  <si>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</si>
  <si>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Cisco - Infrastructure Platforms</t>
  </si>
  <si>
    <t>HPE - Hybrid IT &amp; IE</t>
  </si>
  <si>
    <t>Ericsson (Networks)</t>
  </si>
  <si>
    <t>Fujitsu (System and Network Products)</t>
  </si>
  <si>
    <t>acquired by Broadcom 2018</t>
  </si>
  <si>
    <t>Y-o-Y growth rate</t>
  </si>
  <si>
    <t>100/200 Gbps</t>
  </si>
  <si>
    <t xml:space="preserve">100/200 Gbps </t>
  </si>
  <si>
    <t>Top 7</t>
  </si>
  <si>
    <t>All others</t>
  </si>
  <si>
    <t>All others = Adva.Adtran/Infinera/Ribbon</t>
  </si>
  <si>
    <t>Dell</t>
  </si>
  <si>
    <t>IBM</t>
  </si>
  <si>
    <t>Lenovo</t>
  </si>
  <si>
    <t>HPE</t>
  </si>
  <si>
    <t xml:space="preserve">* All others includes: </t>
  </si>
  <si>
    <t>MACOM, Maxlinear, Semtech, Xilinx</t>
  </si>
  <si>
    <t>10-year</t>
  </si>
  <si>
    <t xml:space="preserve">10-year Annual CAGR = </t>
  </si>
  <si>
    <t>Not the Top 7</t>
  </si>
  <si>
    <t>2x400GbE</t>
  </si>
  <si>
    <t>2x400G</t>
  </si>
  <si>
    <t>100 GbE DR1, DR+</t>
  </si>
  <si>
    <t>100GbE DR1, DR+</t>
  </si>
  <si>
    <t>Meta</t>
  </si>
  <si>
    <t xml:space="preserve">Huawei (Carrier &amp; Enterprise) </t>
  </si>
  <si>
    <t>&lt;== Carrier networks &amp; Enterprise; quarters are estimated based on reported half-yearly numbers</t>
  </si>
  <si>
    <t>ZTE Carrier segment</t>
  </si>
  <si>
    <t>Ribbon Comm (products only)</t>
  </si>
  <si>
    <t>Revenue growth y-o-y</t>
  </si>
  <si>
    <t>y-o-y sales</t>
  </si>
  <si>
    <t>q-o-q sales</t>
  </si>
  <si>
    <t>y-o-y capex</t>
  </si>
  <si>
    <t>q-o-q capex</t>
  </si>
  <si>
    <t>Credo</t>
  </si>
  <si>
    <t>400G</t>
  </si>
  <si>
    <t>OC vendor sales (survey)</t>
  </si>
  <si>
    <t>HGG (optical)</t>
  </si>
  <si>
    <t>Wireless xhaul</t>
  </si>
  <si>
    <t>Network equipment - financial results</t>
  </si>
  <si>
    <t>Network equipment - DWDM port shipments</t>
  </si>
  <si>
    <t>Share of WDM port shipments, expressed as 100G port equivalents</t>
  </si>
  <si>
    <t>Coherent (II-VI) Photonic Solutions</t>
  </si>
  <si>
    <t>Included in historical data</t>
  </si>
  <si>
    <t>Acacia/Cisco</t>
  </si>
  <si>
    <t xml:space="preserve">  </t>
  </si>
  <si>
    <t>Top 6</t>
  </si>
  <si>
    <t>Not the Top 6</t>
  </si>
  <si>
    <t>Top 6 by revenue are shown in blue</t>
  </si>
  <si>
    <t>Misscellaneous</t>
  </si>
  <si>
    <t>200G</t>
  </si>
  <si>
    <t>1G and 10G</t>
  </si>
  <si>
    <t>800G</t>
  </si>
  <si>
    <t xml:space="preserve">40G </t>
  </si>
  <si>
    <t>400 Gbps</t>
  </si>
  <si>
    <t>100 Gbps to 800 Gbps</t>
  </si>
  <si>
    <t>100G-800G on-board</t>
  </si>
  <si>
    <t>100G &amp; 200G pluggables</t>
  </si>
  <si>
    <t>400G pluggables</t>
  </si>
  <si>
    <t>10G pluggables</t>
  </si>
  <si>
    <t>Calix</t>
  </si>
  <si>
    <t>AOI, Broadex, CIG, Eoptolink, Hisense, HGG, Landmark, OE Solutions</t>
  </si>
  <si>
    <t>Equinix</t>
  </si>
  <si>
    <t>Coherent (II-VI)</t>
  </si>
  <si>
    <t>&lt;&lt; acquired by Renasys, deal closed April 1</t>
  </si>
  <si>
    <t>&lt;&lt; acquired by AMD in 4Q21</t>
  </si>
  <si>
    <t>&lt;&lt; Mellanox acquisition closed 4-27-2020</t>
  </si>
  <si>
    <t>Quarterly Market Update for the quarter ended December 31, 2022</t>
  </si>
  <si>
    <t>Intel Datacenter</t>
  </si>
  <si>
    <t>Top 8</t>
  </si>
  <si>
    <t>&lt;&lt; Acquired by Cisco March 1, 2021</t>
  </si>
  <si>
    <t>&lt;&lt; acquired by Lumentum</t>
  </si>
  <si>
    <t>&lt;&lt; Private, no data</t>
  </si>
  <si>
    <t>Top 5</t>
  </si>
  <si>
    <t>&lt;== sequential growth rate (q-o-q)</t>
  </si>
  <si>
    <t>Y-o-Y growth rate (quarters)</t>
  </si>
  <si>
    <t>Ribbon</t>
  </si>
  <si>
    <t>QoQ</t>
  </si>
  <si>
    <t>&lt;&lt; acquired by Analog Devices in 3Q21</t>
  </si>
  <si>
    <t>&lt;= reports March 29</t>
  </si>
  <si>
    <t>Q-o-Q</t>
  </si>
  <si>
    <t>Total less Chinese companies</t>
  </si>
  <si>
    <t>Brocade</t>
  </si>
  <si>
    <t>Top 7 by revenue are shown in blue</t>
  </si>
  <si>
    <t>Q-o-Q growth rate</t>
  </si>
  <si>
    <t>Orange</t>
  </si>
  <si>
    <t>Capex growth y-o-y</t>
  </si>
  <si>
    <t>4Q22/4Q21 revenue growth</t>
  </si>
  <si>
    <t>y-o-y revenue</t>
  </si>
  <si>
    <t>OC revenues (public)</t>
  </si>
  <si>
    <t>Y-o-y growth</t>
  </si>
  <si>
    <t>Adjusted for Oplink going private - for growth rate calculations</t>
  </si>
  <si>
    <t>The LightCounting detailed transceiver market survey results contain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</si>
  <si>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March 2023 QMU - Sample template for illustrative purposes only</t>
  </si>
  <si>
    <t>Vendor Survey Results through H1 2022, with partial results for 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</si>
</sst>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82">
    <font>
      <sz val="10"/>
      <name val="Arial"/>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b/>
      <sz val="11"/>
      <name val="Arial"/>
      <family val="2"/>
    </font>
    <font>
      <sz val="9"/>
      <color indexed="81"/>
      <name val="Tahoma"/>
      <family val="2"/>
    </font>
    <font>
      <sz val="10"/>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sz val="10"/>
      <color rgb="FF00B050"/>
      <name val="Arial"/>
      <family val="2"/>
    </font>
    <font>
      <sz val="10"/>
      <color theme="3"/>
      <name val="Arial"/>
      <family val="2"/>
    </font>
    <font>
      <u/>
      <sz val="10"/>
      <color theme="11"/>
      <name val="Arial"/>
      <family val="2"/>
    </font>
    <font>
      <sz val="9"/>
      <color rgb="FFFF0000"/>
      <name val="Arial"/>
      <family val="2"/>
    </font>
    <font>
      <sz val="12"/>
      <color theme="3"/>
      <name val="Arial"/>
      <family val="2"/>
    </font>
    <font>
      <sz val="16"/>
      <name val="Arial"/>
      <family val="2"/>
    </font>
    <font>
      <sz val="9"/>
      <color theme="1"/>
      <name val="Arial"/>
      <family val="2"/>
    </font>
    <font>
      <b/>
      <sz val="12"/>
      <name val="Calibri"/>
      <family val="2"/>
      <scheme val="minor"/>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10"/>
      <color theme="1"/>
      <name val="Arial"/>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10"/>
      <color rgb="FF000000"/>
      <name val="Arial"/>
      <family val="2"/>
    </font>
    <font>
      <sz val="12"/>
      <color rgb="FFFF0000"/>
      <name val="Calibri"/>
      <family val="2"/>
      <scheme val="minor"/>
    </font>
    <font>
      <sz val="10"/>
      <color theme="4"/>
      <name val="Arial"/>
      <family val="2"/>
    </font>
    <font>
      <sz val="11"/>
      <color rgb="FFFF0000"/>
      <name val="Calibri"/>
      <family val="2"/>
      <scheme val="minor"/>
    </font>
    <font>
      <sz val="11"/>
      <color theme="1"/>
      <name val="Arial"/>
      <family val="2"/>
    </font>
    <font>
      <sz val="11"/>
      <color rgb="FFFF0000"/>
      <name val="Calibri"/>
      <family val="2"/>
    </font>
    <font>
      <b/>
      <sz val="11"/>
      <color rgb="FFFF0000"/>
      <name val="Calibri"/>
      <family val="2"/>
      <scheme val="minor"/>
    </font>
  </fonts>
  <fills count="66">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7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
      <left/>
      <right style="double">
        <color auto="1"/>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thin">
        <color auto="1"/>
      </bottom>
      <diagonal/>
    </border>
    <border>
      <left style="double">
        <color auto="1"/>
      </left>
      <right/>
      <top/>
      <bottom style="thin">
        <color indexed="64"/>
      </bottom>
      <diagonal/>
    </border>
    <border>
      <left/>
      <right style="thick">
        <color auto="1"/>
      </right>
      <top/>
      <bottom style="thin">
        <color auto="1"/>
      </bottom>
      <diagonal/>
    </border>
    <border>
      <left/>
      <right/>
      <top style="medium">
        <color auto="1"/>
      </top>
      <bottom style="thin">
        <color auto="1"/>
      </bottom>
      <diagonal/>
    </border>
  </borders>
  <cellStyleXfs count="4374">
    <xf numFmtId="0" fontId="0" fillId="0" borderId="0"/>
    <xf numFmtId="44" fontId="9"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alignment wrapText="1"/>
    </xf>
    <xf numFmtId="0" fontId="10" fillId="0" borderId="0"/>
    <xf numFmtId="0" fontId="8" fillId="0" borderId="0"/>
    <xf numFmtId="0" fontId="10" fillId="0" borderId="0"/>
    <xf numFmtId="44" fontId="10" fillId="0" borderId="0" applyFont="0" applyFill="0" applyBorder="0" applyAlignment="0" applyProtection="0"/>
    <xf numFmtId="0" fontId="8" fillId="0" borderId="0"/>
    <xf numFmtId="166" fontId="10" fillId="0" borderId="0"/>
    <xf numFmtId="0" fontId="18" fillId="0" borderId="0"/>
    <xf numFmtId="0" fontId="19" fillId="0" borderId="0"/>
    <xf numFmtId="0" fontId="18" fillId="0" borderId="0"/>
    <xf numFmtId="167" fontId="12" fillId="0" borderId="0"/>
    <xf numFmtId="168" fontId="10" fillId="0" borderId="0"/>
    <xf numFmtId="169" fontId="17"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ont="0" applyFill="0" applyBorder="0" applyAlignment="0" applyProtection="0"/>
    <xf numFmtId="44"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 fillId="0" borderId="0"/>
    <xf numFmtId="171" fontId="12" fillId="0" borderId="0" applyFont="0" applyFill="0" applyBorder="0" applyAlignment="0" applyProtection="0"/>
    <xf numFmtId="172" fontId="12" fillId="0" borderId="0" applyFont="0" applyFill="0" applyBorder="0" applyAlignment="0" applyProtection="0"/>
    <xf numFmtId="0" fontId="10" fillId="0" borderId="0"/>
    <xf numFmtId="166" fontId="10" fillId="0" borderId="0"/>
    <xf numFmtId="0" fontId="18" fillId="0" borderId="0" applyNumberFormat="0" applyFill="0" applyBorder="0" applyAlignment="0" applyProtection="0"/>
    <xf numFmtId="0" fontId="23" fillId="0" borderId="0"/>
    <xf numFmtId="166" fontId="19" fillId="0" borderId="0"/>
    <xf numFmtId="166" fontId="19" fillId="0" borderId="0"/>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3" fillId="0" borderId="0">
      <alignment vertical="top"/>
    </xf>
    <xf numFmtId="166" fontId="10" fillId="0" borderId="0"/>
    <xf numFmtId="166" fontId="10" fillId="0" borderId="0"/>
    <xf numFmtId="166" fontId="10" fillId="0" borderId="0"/>
    <xf numFmtId="166"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4" fillId="0" borderId="0"/>
    <xf numFmtId="0" fontId="24" fillId="0" borderId="0"/>
    <xf numFmtId="0" fontId="10" fillId="0" borderId="0"/>
    <xf numFmtId="166" fontId="10"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10" fillId="0" borderId="0"/>
    <xf numFmtId="0" fontId="10" fillId="0" borderId="0"/>
    <xf numFmtId="0" fontId="10" fillId="0" borderId="0"/>
    <xf numFmtId="0" fontId="24" fillId="0" borderId="0"/>
    <xf numFmtId="0" fontId="24" fillId="0" borderId="0"/>
    <xf numFmtId="166" fontId="24" fillId="0" borderId="0"/>
    <xf numFmtId="166" fontId="24"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8" fillId="0" borderId="0" applyNumberFormat="0" applyFill="0" applyBorder="0" applyAlignment="0" applyProtection="0"/>
    <xf numFmtId="0" fontId="25" fillId="0" borderId="0"/>
    <xf numFmtId="3" fontId="12"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24" fillId="0" borderId="0"/>
    <xf numFmtId="0" fontId="24" fillId="0" borderId="0"/>
    <xf numFmtId="0"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166" fontId="10" fillId="0" borderId="0"/>
    <xf numFmtId="3" fontId="12" fillId="0" borderId="0"/>
    <xf numFmtId="166" fontId="21" fillId="0" borderId="0"/>
    <xf numFmtId="0" fontId="21" fillId="0" borderId="0"/>
    <xf numFmtId="0"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21" fillId="0" borderId="0"/>
    <xf numFmtId="0" fontId="10" fillId="0" borderId="0"/>
    <xf numFmtId="166" fontId="10" fillId="0" borderId="0"/>
    <xf numFmtId="0" fontId="10" fillId="0" borderId="0"/>
    <xf numFmtId="0" fontId="10" fillId="0" borderId="0"/>
    <xf numFmtId="0" fontId="21"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5" fillId="0" borderId="0"/>
    <xf numFmtId="0" fontId="25"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66" fontId="21" fillId="0" borderId="0"/>
    <xf numFmtId="0" fontId="21" fillId="0" borderId="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2" fillId="0" borderId="0" applyFont="0" applyFill="0" applyBorder="0" applyAlignment="0" applyProtection="0"/>
    <xf numFmtId="174" fontId="10" fillId="0" borderId="0" applyFont="0" applyFill="0" applyBorder="0" applyAlignment="0" applyProtection="0"/>
    <xf numFmtId="0" fontId="10" fillId="0" borderId="0"/>
    <xf numFmtId="166" fontId="10" fillId="0" borderId="0"/>
    <xf numFmtId="175" fontId="10" fillId="0" borderId="0"/>
    <xf numFmtId="0" fontId="18" fillId="0" borderId="0" applyNumberFormat="0" applyFill="0" applyBorder="0" applyAlignment="0" applyProtection="0"/>
    <xf numFmtId="0" fontId="23" fillId="0" borderId="0"/>
    <xf numFmtId="0" fontId="25" fillId="0" borderId="0"/>
    <xf numFmtId="0" fontId="24" fillId="0" borderId="0"/>
    <xf numFmtId="0" fontId="10" fillId="0" borderId="0"/>
    <xf numFmtId="0" fontId="23" fillId="0" borderId="0"/>
    <xf numFmtId="0" fontId="10" fillId="0" borderId="0"/>
    <xf numFmtId="166" fontId="10" fillId="0" borderId="0"/>
    <xf numFmtId="0" fontId="24" fillId="0" borderId="0"/>
    <xf numFmtId="0" fontId="24" fillId="0" borderId="0"/>
    <xf numFmtId="0" fontId="26" fillId="0" borderId="0"/>
    <xf numFmtId="0" fontId="10" fillId="0" borderId="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0" fontId="12" fillId="0" borderId="0" applyFont="0" applyFill="0" applyBorder="0" applyAlignment="0" applyProtection="0"/>
    <xf numFmtId="177"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2" fillId="0" borderId="0" applyFont="0" applyFill="0" applyBorder="0" applyAlignment="0" applyProtection="0"/>
    <xf numFmtId="178" fontId="10" fillId="0" borderId="0" applyFont="0" applyFill="0" applyBorder="0" applyAlignment="0" applyProtection="0"/>
    <xf numFmtId="0" fontId="18" fillId="0" borderId="0" applyNumberFormat="0" applyFill="0" applyBorder="0" applyAlignment="0" applyProtection="0"/>
    <xf numFmtId="0" fontId="10" fillId="0" borderId="0"/>
    <xf numFmtId="166" fontId="10" fillId="0" borderId="0"/>
    <xf numFmtId="166" fontId="21" fillId="0" borderId="0"/>
    <xf numFmtId="0" fontId="21" fillId="0" borderId="0"/>
    <xf numFmtId="166" fontId="21" fillId="0" borderId="0"/>
    <xf numFmtId="0" fontId="21" fillId="0" borderId="0"/>
    <xf numFmtId="0" fontId="21" fillId="0" borderId="0"/>
    <xf numFmtId="0" fontId="25" fillId="0" borderId="0"/>
    <xf numFmtId="0" fontId="25" fillId="0" borderId="0"/>
    <xf numFmtId="0" fontId="10" fillId="0" borderId="0"/>
    <xf numFmtId="166" fontId="10" fillId="0" borderId="0"/>
    <xf numFmtId="166" fontId="24" fillId="0" borderId="0"/>
    <xf numFmtId="0" fontId="10" fillId="0" borderId="0"/>
    <xf numFmtId="0" fontId="10" fillId="0" borderId="0"/>
    <xf numFmtId="166" fontId="10" fillId="0" borderId="0"/>
    <xf numFmtId="0" fontId="23" fillId="0" borderId="0"/>
    <xf numFmtId="0" fontId="24" fillId="0" borderId="0"/>
    <xf numFmtId="0" fontId="24"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10" fillId="0" borderId="0"/>
    <xf numFmtId="166" fontId="10" fillId="0" borderId="0"/>
    <xf numFmtId="166" fontId="10" fillId="0" borderId="0"/>
    <xf numFmtId="0" fontId="10" fillId="0" borderId="0"/>
    <xf numFmtId="0" fontId="19" fillId="0" borderId="0"/>
    <xf numFmtId="0" fontId="10" fillId="0" borderId="0"/>
    <xf numFmtId="166" fontId="10" fillId="0" borderId="0"/>
    <xf numFmtId="166" fontId="21" fillId="0" borderId="0"/>
    <xf numFmtId="0" fontId="24" fillId="0" borderId="0"/>
    <xf numFmtId="0" fontId="24" fillId="0" borderId="0"/>
    <xf numFmtId="179" fontId="12" fillId="0" borderId="0" applyFont="0" applyFill="0" applyBorder="0" applyAlignment="0" applyProtection="0"/>
    <xf numFmtId="0" fontId="10" fillId="0" borderId="0"/>
    <xf numFmtId="166" fontId="10"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166"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9" fillId="0" borderId="0"/>
    <xf numFmtId="0" fontId="19" fillId="0" borderId="0"/>
    <xf numFmtId="0" fontId="19" fillId="0" borderId="0"/>
    <xf numFmtId="0" fontId="19" fillId="0" borderId="0"/>
    <xf numFmtId="0" fontId="19"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9"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4" fillId="0" borderId="0"/>
    <xf numFmtId="0" fontId="25" fillId="0" borderId="0"/>
    <xf numFmtId="3" fontId="12" fillId="0" borderId="0"/>
    <xf numFmtId="3"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3" fillId="0" borderId="0"/>
    <xf numFmtId="0" fontId="24" fillId="0" borderId="0"/>
    <xf numFmtId="166" fontId="10" fillId="0" borderId="0"/>
    <xf numFmtId="0" fontId="10" fillId="0" borderId="0"/>
    <xf numFmtId="166" fontId="10" fillId="0" borderId="0"/>
    <xf numFmtId="0" fontId="10" fillId="0" borderId="0"/>
    <xf numFmtId="166" fontId="24" fillId="0" borderId="0"/>
    <xf numFmtId="0" fontId="10" fillId="0" borderId="0"/>
    <xf numFmtId="166" fontId="10"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 fillId="2" borderId="0" applyNumberFormat="0" applyFont="0" applyAlignment="0" applyProtection="0"/>
    <xf numFmtId="166" fontId="21" fillId="0" borderId="0"/>
    <xf numFmtId="0" fontId="21" fillId="0" borderId="0"/>
    <xf numFmtId="0" fontId="10" fillId="0" borderId="0"/>
    <xf numFmtId="166" fontId="10"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1" fillId="0" borderId="0"/>
    <xf numFmtId="0" fontId="21" fillId="0" borderId="0"/>
    <xf numFmtId="0" fontId="25" fillId="0" borderId="0"/>
    <xf numFmtId="166" fontId="10" fillId="0" borderId="0"/>
    <xf numFmtId="0" fontId="10" fillId="0" borderId="0"/>
    <xf numFmtId="0" fontId="25" fillId="0" borderId="0"/>
    <xf numFmtId="0" fontId="10" fillId="0" borderId="0"/>
    <xf numFmtId="166" fontId="10" fillId="0" borderId="0"/>
    <xf numFmtId="0" fontId="25" fillId="0" borderId="0"/>
    <xf numFmtId="0" fontId="10" fillId="0" borderId="0"/>
    <xf numFmtId="166" fontId="10" fillId="0" borderId="0"/>
    <xf numFmtId="166" fontId="10" fillId="0" borderId="0"/>
    <xf numFmtId="0" fontId="19" fillId="0" borderId="0"/>
    <xf numFmtId="0" fontId="25"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25" fillId="0" borderId="0"/>
    <xf numFmtId="0" fontId="10" fillId="0" borderId="0"/>
    <xf numFmtId="166" fontId="10" fillId="0" borderId="0"/>
    <xf numFmtId="0" fontId="10" fillId="0" borderId="0"/>
    <xf numFmtId="166"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166" fontId="10"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2"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2" fillId="0" borderId="0" applyFont="0" applyFill="0" applyBorder="0" applyAlignment="0" applyProtection="0"/>
    <xf numFmtId="182" fontId="15" fillId="0" borderId="0" applyFill="0" applyAlignment="0" applyProtection="0"/>
    <xf numFmtId="183" fontId="10" fillId="0" borderId="0" applyFont="0" applyFill="0" applyBorder="0" applyProtection="0">
      <alignment horizontal="right"/>
    </xf>
    <xf numFmtId="166" fontId="28" fillId="0" borderId="0"/>
    <xf numFmtId="166" fontId="21" fillId="0" borderId="0"/>
    <xf numFmtId="0" fontId="21" fillId="0" borderId="0"/>
    <xf numFmtId="0" fontId="25" fillId="0" borderId="0"/>
    <xf numFmtId="166" fontId="21" fillId="0" borderId="0"/>
    <xf numFmtId="0" fontId="21" fillId="0" borderId="0"/>
    <xf numFmtId="166"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5" fillId="0" borderId="0"/>
    <xf numFmtId="0" fontId="25" fillId="0" borderId="0"/>
    <xf numFmtId="166" fontId="21" fillId="0" borderId="0"/>
    <xf numFmtId="0" fontId="21" fillId="0" borderId="0"/>
    <xf numFmtId="166" fontId="21" fillId="0" borderId="0"/>
    <xf numFmtId="0" fontId="24" fillId="0" borderId="0"/>
    <xf numFmtId="0" fontId="10" fillId="0" borderId="0"/>
    <xf numFmtId="166" fontId="10" fillId="0" borderId="0"/>
    <xf numFmtId="0" fontId="10" fillId="0" borderId="0"/>
    <xf numFmtId="0" fontId="21" fillId="0" borderId="0"/>
    <xf numFmtId="0" fontId="24" fillId="0" borderId="0"/>
    <xf numFmtId="0" fontId="24" fillId="0" borderId="0"/>
    <xf numFmtId="0" fontId="10" fillId="0" borderId="0"/>
    <xf numFmtId="166" fontId="10"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2"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21"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0" fontId="25"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0" fontId="24" fillId="0" borderId="0"/>
    <xf numFmtId="3" fontId="12" fillId="0" borderId="0"/>
    <xf numFmtId="0" fontId="10" fillId="0" borderId="0"/>
    <xf numFmtId="0" fontId="10" fillId="0" borderId="0"/>
    <xf numFmtId="166" fontId="10" fillId="0" borderId="0"/>
    <xf numFmtId="0"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4" fillId="0" borderId="0"/>
    <xf numFmtId="0" fontId="24" fillId="0" borderId="0"/>
    <xf numFmtId="0" fontId="10" fillId="0" borderId="0"/>
    <xf numFmtId="166" fontId="10" fillId="0" borderId="0"/>
    <xf numFmtId="0" fontId="24"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10" fillId="0" borderId="0"/>
    <xf numFmtId="166" fontId="10" fillId="0" borderId="0"/>
    <xf numFmtId="0" fontId="24" fillId="0" borderId="0"/>
    <xf numFmtId="0" fontId="24" fillId="0" borderId="0"/>
    <xf numFmtId="0" fontId="24" fillId="0" borderId="0"/>
    <xf numFmtId="0" fontId="10" fillId="0" borderId="0"/>
    <xf numFmtId="166" fontId="10" fillId="0" borderId="0"/>
    <xf numFmtId="0" fontId="10" fillId="0" borderId="0"/>
    <xf numFmtId="166" fontId="10" fillId="0" borderId="0"/>
    <xf numFmtId="3" fontId="12" fillId="0" borderId="0"/>
    <xf numFmtId="0" fontId="24" fillId="0" borderId="0"/>
    <xf numFmtId="0" fontId="10" fillId="0" borderId="0"/>
    <xf numFmtId="0" fontId="18" fillId="0" borderId="0" applyNumberFormat="0" applyFill="0" applyBorder="0" applyAlignment="0" applyProtection="0"/>
    <xf numFmtId="0" fontId="10" fillId="0" borderId="0"/>
    <xf numFmtId="166" fontId="10" fillId="0" borderId="0"/>
    <xf numFmtId="0" fontId="10" fillId="0" borderId="0"/>
    <xf numFmtId="166" fontId="10" fillId="0" borderId="0"/>
    <xf numFmtId="0" fontId="10" fillId="0" borderId="0"/>
    <xf numFmtId="0" fontId="19" fillId="0" borderId="0"/>
    <xf numFmtId="0" fontId="23" fillId="0" borderId="0"/>
    <xf numFmtId="0" fontId="23" fillId="0" borderId="0"/>
    <xf numFmtId="0" fontId="24"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24" fillId="0" borderId="0"/>
    <xf numFmtId="0" fontId="18" fillId="0" borderId="0" applyNumberFormat="0" applyFill="0" applyBorder="0" applyAlignment="0" applyProtection="0"/>
    <xf numFmtId="0" fontId="24" fillId="0" borderId="0"/>
    <xf numFmtId="166" fontId="19" fillId="0" borderId="0"/>
    <xf numFmtId="0" fontId="19" fillId="0" borderId="0"/>
    <xf numFmtId="166"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166" fontId="10" fillId="0" borderId="0"/>
    <xf numFmtId="0" fontId="21" fillId="0" borderId="0"/>
    <xf numFmtId="0" fontId="10" fillId="0" borderId="0"/>
    <xf numFmtId="166" fontId="10" fillId="0" borderId="0"/>
    <xf numFmtId="0" fontId="10" fillId="0" borderId="0"/>
    <xf numFmtId="166"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0" fillId="0" borderId="0"/>
    <xf numFmtId="0" fontId="21"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9" fillId="0" borderId="0"/>
    <xf numFmtId="0" fontId="19" fillId="0" borderId="0"/>
    <xf numFmtId="0" fontId="29" fillId="0" borderId="0" applyNumberFormat="0" applyFill="0" applyBorder="0" applyProtection="0">
      <alignment vertical="top"/>
    </xf>
    <xf numFmtId="0" fontId="29" fillId="0" borderId="0" applyNumberFormat="0" applyFill="0" applyBorder="0" applyProtection="0">
      <alignment vertical="top"/>
    </xf>
    <xf numFmtId="0" fontId="29" fillId="0" borderId="0" applyNumberFormat="0" applyFill="0" applyBorder="0" applyProtection="0">
      <alignment vertical="top"/>
    </xf>
    <xf numFmtId="0"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23" fillId="0" borderId="0"/>
    <xf numFmtId="0" fontId="23" fillId="0" borderId="0"/>
    <xf numFmtId="0" fontId="25" fillId="0" borderId="0"/>
    <xf numFmtId="0" fontId="30" fillId="0" borderId="5" applyNumberFormat="0" applyFill="0" applyAlignment="0" applyProtection="0"/>
    <xf numFmtId="0" fontId="10" fillId="0" borderId="0"/>
    <xf numFmtId="166" fontId="10" fillId="0" borderId="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6" applyNumberFormat="0" applyFill="0" applyProtection="0">
      <alignment horizontal="center"/>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1" fillId="0" borderId="0" applyNumberFormat="0" applyFill="0" applyBorder="0" applyProtection="0">
      <alignment horizontal="left"/>
    </xf>
    <xf numFmtId="0" fontId="32" fillId="0" borderId="0" applyNumberFormat="0" applyFill="0" applyBorder="0" applyProtection="0">
      <alignment horizontal="centerContinuous"/>
    </xf>
    <xf numFmtId="0" fontId="32" fillId="0" borderId="0" applyNumberFormat="0" applyFill="0" applyBorder="0" applyProtection="0">
      <alignment horizontal="centerContinuous"/>
    </xf>
    <xf numFmtId="0" fontId="32" fillId="0" borderId="0" applyNumberFormat="0" applyFill="0" applyBorder="0" applyProtection="0">
      <alignment horizontal="centerContinuous"/>
    </xf>
    <xf numFmtId="0" fontId="10" fillId="0" borderId="0"/>
    <xf numFmtId="166" fontId="10" fillId="0" borderId="0"/>
    <xf numFmtId="0" fontId="10" fillId="0" borderId="0"/>
    <xf numFmtId="166" fontId="10" fillId="0" borderId="0"/>
    <xf numFmtId="0" fontId="10" fillId="0" borderId="0"/>
    <xf numFmtId="0"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0" fontId="23" fillId="0" borderId="0"/>
    <xf numFmtId="0" fontId="23" fillId="0" borderId="0"/>
    <xf numFmtId="0" fontId="23" fillId="0" borderId="0"/>
    <xf numFmtId="0" fontId="23" fillId="0" borderId="0"/>
    <xf numFmtId="0" fontId="23" fillId="0" borderId="0"/>
    <xf numFmtId="0" fontId="23" fillId="0" borderId="0"/>
    <xf numFmtId="166" fontId="21" fillId="0" borderId="0"/>
    <xf numFmtId="0" fontId="21" fillId="0" borderId="0"/>
    <xf numFmtId="0" fontId="10" fillId="0" borderId="0"/>
    <xf numFmtId="166" fontId="10" fillId="0" borderId="0"/>
    <xf numFmtId="0" fontId="10" fillId="0" borderId="0"/>
    <xf numFmtId="0" fontId="10" fillId="0" borderId="0"/>
    <xf numFmtId="166" fontId="10" fillId="0" borderId="0"/>
    <xf numFmtId="166" fontId="10" fillId="0" borderId="0"/>
    <xf numFmtId="0" fontId="10" fillId="0" borderId="0"/>
    <xf numFmtId="166" fontId="10" fillId="0" borderId="0"/>
    <xf numFmtId="166" fontId="10" fillId="0" borderId="0"/>
    <xf numFmtId="166" fontId="10" fillId="0" borderId="0"/>
    <xf numFmtId="166" fontId="10" fillId="0" borderId="0"/>
    <xf numFmtId="0" fontId="19" fillId="0" borderId="0"/>
    <xf numFmtId="0" fontId="24" fillId="0" borderId="0"/>
    <xf numFmtId="0" fontId="10" fillId="0" borderId="0"/>
    <xf numFmtId="166" fontId="10" fillId="0" borderId="0"/>
    <xf numFmtId="0" fontId="10" fillId="0" borderId="0"/>
    <xf numFmtId="166" fontId="10" fillId="0" borderId="0"/>
    <xf numFmtId="0" fontId="24" fillId="0" borderId="0"/>
    <xf numFmtId="0"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0" fontId="10" fillId="0" borderId="0"/>
    <xf numFmtId="0" fontId="33" fillId="3" borderId="0" applyNumberFormat="0" applyBorder="0" applyAlignment="0" applyProtection="0">
      <alignment vertical="center"/>
    </xf>
    <xf numFmtId="0" fontId="34" fillId="0" borderId="7" applyNumberFormat="0" applyFill="0" applyAlignment="0" applyProtection="0">
      <alignment vertical="center"/>
    </xf>
    <xf numFmtId="0" fontId="35" fillId="2" borderId="8" applyNumberFormat="0" applyAlignment="0" applyProtection="0">
      <alignment vertical="center"/>
    </xf>
    <xf numFmtId="0" fontId="36" fillId="4" borderId="9" applyNumberFormat="0" applyAlignment="0" applyProtection="0">
      <alignment vertical="center"/>
    </xf>
    <xf numFmtId="186" fontId="10" fillId="0" borderId="0" applyFont="0" applyFill="0" applyBorder="0" applyAlignment="0" applyProtection="0"/>
    <xf numFmtId="187" fontId="10" fillId="0" borderId="0" applyFont="0" applyFill="0" applyBorder="0" applyAlignment="0" applyProtection="0"/>
    <xf numFmtId="0" fontId="37" fillId="2" borderId="0" applyNumberFormat="0" applyBorder="0" applyAlignment="0" applyProtection="0">
      <alignment vertical="center"/>
    </xf>
    <xf numFmtId="9" fontId="10" fillId="5" borderId="0"/>
    <xf numFmtId="0" fontId="10" fillId="0" borderId="0"/>
    <xf numFmtId="0" fontId="38"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41" fillId="0" borderId="0"/>
    <xf numFmtId="0" fontId="42" fillId="0" borderId="0"/>
    <xf numFmtId="188" fontId="43" fillId="0" borderId="0" applyFont="0" applyFill="0" applyBorder="0" applyAlignment="0" applyProtection="0"/>
    <xf numFmtId="189" fontId="44" fillId="0" borderId="0" applyFont="0" applyFill="0" applyBorder="0" applyAlignment="0" applyProtection="0"/>
    <xf numFmtId="0" fontId="21" fillId="0" borderId="0"/>
    <xf numFmtId="0" fontId="21" fillId="0" borderId="0"/>
    <xf numFmtId="175" fontId="10" fillId="0" borderId="0"/>
    <xf numFmtId="0" fontId="10" fillId="0" borderId="0"/>
    <xf numFmtId="190" fontId="43" fillId="0" borderId="0" applyFont="0" applyFill="0" applyBorder="0" applyAlignment="0" applyProtection="0"/>
    <xf numFmtId="10" fontId="43" fillId="0" borderId="0" applyFont="0" applyFill="0" applyBorder="0" applyAlignment="0" applyProtection="0"/>
    <xf numFmtId="5" fontId="45" fillId="12" borderId="0" applyFont="0" applyFill="0" applyBorder="0" applyAlignment="0" applyProtection="0"/>
    <xf numFmtId="191" fontId="19" fillId="0" borderId="0">
      <alignment horizontal="center"/>
    </xf>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8" fillId="0" borderId="11" applyNumberFormat="0" applyFill="0" applyAlignment="0" applyProtection="0">
      <alignment vertical="center"/>
    </xf>
    <xf numFmtId="0" fontId="49" fillId="0" borderId="12" applyNumberFormat="0" applyFill="0" applyAlignment="0" applyProtection="0">
      <alignment vertical="center"/>
    </xf>
    <xf numFmtId="0" fontId="49" fillId="0" borderId="0" applyNumberFormat="0" applyFill="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3" borderId="0" applyNumberFormat="0" applyBorder="0" applyAlignment="0" applyProtection="0">
      <alignment vertical="center"/>
    </xf>
    <xf numFmtId="0" fontId="50" fillId="15" borderId="0" applyNumberFormat="0" applyBorder="0" applyAlignment="0" applyProtection="0">
      <alignment vertical="center"/>
    </xf>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3" borderId="0" applyNumberFormat="0" applyBorder="0" applyAlignment="0" applyProtection="0"/>
    <xf numFmtId="0" fontId="51" fillId="21" borderId="0" applyNumberFormat="0" applyBorder="0" applyAlignment="0" applyProtection="0"/>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3" borderId="0" applyNumberFormat="0" applyBorder="0" applyAlignment="0" applyProtection="0">
      <alignment vertical="center"/>
    </xf>
    <xf numFmtId="0" fontId="52" fillId="21" borderId="0" applyNumberFormat="0" applyBorder="0" applyAlignment="0" applyProtection="0">
      <alignment vertical="center"/>
    </xf>
    <xf numFmtId="192" fontId="15" fillId="0" borderId="0">
      <alignment horizontal="center"/>
    </xf>
    <xf numFmtId="0" fontId="13" fillId="15" borderId="13" applyNumberFormat="0" applyFont="0" applyAlignment="0" applyProtection="0">
      <alignment vertical="center"/>
    </xf>
    <xf numFmtId="0" fontId="53" fillId="0" borderId="14" applyNumberFormat="0" applyFill="0" applyAlignment="0" applyProtection="0">
      <alignment vertical="center"/>
    </xf>
    <xf numFmtId="0" fontId="50" fillId="3" borderId="0" applyNumberFormat="0" applyBorder="0" applyAlignment="0" applyProtection="0">
      <alignment vertical="center"/>
    </xf>
    <xf numFmtId="0" fontId="50" fillId="14" borderId="0" applyNumberFormat="0" applyBorder="0" applyAlignment="0" applyProtection="0">
      <alignment vertical="center"/>
    </xf>
    <xf numFmtId="0" fontId="50" fillId="2" borderId="0" applyNumberFormat="0" applyBorder="0" applyAlignment="0" applyProtection="0">
      <alignment vertical="center"/>
    </xf>
    <xf numFmtId="0" fontId="50" fillId="18" borderId="0" applyNumberFormat="0" applyBorder="0" applyAlignment="0" applyProtection="0">
      <alignment vertical="center"/>
    </xf>
    <xf numFmtId="0" fontId="50" fillId="3" borderId="0" applyNumberFormat="0" applyBorder="0" applyAlignment="0" applyProtection="0">
      <alignment vertical="center"/>
    </xf>
    <xf numFmtId="0" fontId="50" fillId="15" borderId="0" applyNumberFormat="0" applyBorder="0" applyAlignment="0" applyProtection="0">
      <alignment vertical="center"/>
    </xf>
    <xf numFmtId="0" fontId="51" fillId="13" borderId="0" applyNumberFormat="0" applyBorder="0" applyAlignment="0" applyProtection="0"/>
    <xf numFmtId="0" fontId="51" fillId="14" borderId="0" applyNumberFormat="0" applyBorder="0" applyAlignment="0" applyProtection="0"/>
    <xf numFmtId="0" fontId="51" fillId="22" borderId="0" applyNumberFormat="0" applyBorder="0" applyAlignment="0" applyProtection="0"/>
    <xf numFmtId="0" fontId="51" fillId="20"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22" borderId="0" applyNumberFormat="0" applyBorder="0" applyAlignment="0" applyProtection="0">
      <alignment vertical="center"/>
    </xf>
    <xf numFmtId="0" fontId="52" fillId="20" borderId="0" applyNumberFormat="0" applyBorder="0" applyAlignment="0" applyProtection="0">
      <alignment vertical="center"/>
    </xf>
    <xf numFmtId="0" fontId="52" fillId="13" borderId="0" applyNumberFormat="0" applyBorder="0" applyAlignment="0" applyProtection="0">
      <alignment vertical="center"/>
    </xf>
    <xf numFmtId="0" fontId="52" fillId="8" borderId="0" applyNumberFormat="0" applyBorder="0" applyAlignment="0" applyProtection="0">
      <alignment vertical="center"/>
    </xf>
    <xf numFmtId="193" fontId="54" fillId="0" borderId="0">
      <alignment horizontal="center"/>
    </xf>
    <xf numFmtId="0" fontId="39" fillId="3"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18" borderId="0" applyNumberFormat="0" applyBorder="0" applyAlignment="0" applyProtection="0">
      <alignment vertical="center"/>
    </xf>
    <xf numFmtId="0" fontId="39" fillId="3" borderId="0" applyNumberFormat="0" applyBorder="0" applyAlignment="0" applyProtection="0">
      <alignment vertical="center"/>
    </xf>
    <xf numFmtId="0" fontId="39" fillId="14" borderId="0" applyNumberFormat="0" applyBorder="0" applyAlignment="0" applyProtection="0">
      <alignment vertical="center"/>
    </xf>
    <xf numFmtId="0" fontId="55" fillId="23" borderId="0" applyNumberFormat="0" applyBorder="0" applyAlignment="0" applyProtection="0"/>
    <xf numFmtId="0" fontId="55" fillId="14" borderId="0" applyNumberFormat="0" applyBorder="0" applyAlignment="0" applyProtection="0"/>
    <xf numFmtId="0" fontId="55" fillId="22" borderId="0" applyNumberFormat="0" applyBorder="0" applyAlignment="0" applyProtection="0"/>
    <xf numFmtId="0" fontId="55" fillId="24" borderId="0" applyNumberFormat="0" applyBorder="0" applyAlignment="0" applyProtection="0"/>
    <xf numFmtId="0" fontId="55" fillId="10" borderId="0" applyNumberFormat="0" applyBorder="0" applyAlignment="0" applyProtection="0"/>
    <xf numFmtId="0" fontId="55" fillId="25" borderId="0" applyNumberFormat="0" applyBorder="0" applyAlignment="0" applyProtection="0"/>
    <xf numFmtId="0" fontId="56" fillId="23" borderId="0" applyNumberFormat="0" applyBorder="0" applyAlignment="0" applyProtection="0">
      <alignment vertical="center"/>
    </xf>
    <xf numFmtId="0" fontId="56" fillId="14"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0" borderId="0" applyNumberFormat="0" applyBorder="0" applyAlignment="0" applyProtection="0">
      <alignment vertical="center"/>
    </xf>
    <xf numFmtId="0" fontId="56" fillId="25" borderId="0" applyNumberFormat="0" applyBorder="0" applyAlignment="0" applyProtection="0">
      <alignment vertical="center"/>
    </xf>
    <xf numFmtId="194" fontId="19"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192" fontId="10" fillId="0" borderId="0">
      <alignment horizontal="center"/>
    </xf>
    <xf numFmtId="0" fontId="53" fillId="0" borderId="0" applyNumberFormat="0" applyFill="0" applyBorder="0" applyAlignment="0" applyProtection="0">
      <alignment vertical="center"/>
    </xf>
    <xf numFmtId="0" fontId="57" fillId="20" borderId="0" applyNumberFormat="0" applyBorder="0" applyAlignment="0" applyProtection="0">
      <alignment vertical="center"/>
    </xf>
    <xf numFmtId="0" fontId="58" fillId="0" borderId="4" applyBorder="0"/>
    <xf numFmtId="0" fontId="55" fillId="26" borderId="0" applyNumberFormat="0" applyBorder="0" applyAlignment="0" applyProtection="0"/>
    <xf numFmtId="0" fontId="55" fillId="11" borderId="0" applyNumberFormat="0" applyBorder="0" applyAlignment="0" applyProtection="0"/>
    <xf numFmtId="0" fontId="55" fillId="27" borderId="0" applyNumberFormat="0" applyBorder="0" applyAlignment="0" applyProtection="0"/>
    <xf numFmtId="0" fontId="55" fillId="24" borderId="0" applyNumberFormat="0" applyBorder="0" applyAlignment="0" applyProtection="0"/>
    <xf numFmtId="0" fontId="55" fillId="10" borderId="0" applyNumberFormat="0" applyBorder="0" applyAlignment="0" applyProtection="0"/>
    <xf numFmtId="0" fontId="55" fillId="7" borderId="0" applyNumberFormat="0" applyBorder="0" applyAlignment="0" applyProtection="0"/>
    <xf numFmtId="195" fontId="10" fillId="0" borderId="0" applyFont="0" applyFill="0" applyBorder="0" applyAlignment="0" applyProtection="0"/>
    <xf numFmtId="0" fontId="59" fillId="0" borderId="15" applyBorder="0">
      <alignment horizontal="left"/>
    </xf>
    <xf numFmtId="0" fontId="60" fillId="0" borderId="0" applyNumberFormat="0" applyFill="0" applyBorder="0" applyAlignment="0" applyProtection="0"/>
    <xf numFmtId="0" fontId="61" fillId="0" borderId="0" applyNumberFormat="0" applyAlignment="0"/>
    <xf numFmtId="0" fontId="61" fillId="0" borderId="0" applyNumberFormat="0" applyAlignment="0"/>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196" fontId="10" fillId="28" borderId="16">
      <alignment horizontal="center" vertical="center"/>
    </xf>
    <xf numFmtId="0" fontId="62" fillId="29" borderId="17" applyNumberFormat="0" applyAlignment="0" applyProtection="0">
      <alignment vertical="center"/>
    </xf>
    <xf numFmtId="6" fontId="10" fillId="0" borderId="0"/>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63" fillId="0" borderId="0">
      <alignment horizontal="center" wrapText="1"/>
      <protection locked="0"/>
    </xf>
    <xf numFmtId="0" fontId="10" fillId="0" borderId="0" applyNumberFormat="0" applyFill="0" applyBorder="0" applyAlignment="0" applyProtection="0"/>
    <xf numFmtId="0" fontId="15" fillId="0" borderId="0" applyNumberFormat="0" applyFill="0" applyBorder="0" applyAlignment="0" applyProtection="0"/>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197" fontId="17" fillId="0" borderId="0" applyNumberFormat="0">
      <alignment horizont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8" fontId="10" fillId="16" borderId="0"/>
    <xf numFmtId="38" fontId="23" fillId="16" borderId="18">
      <alignment horizontal="right"/>
    </xf>
    <xf numFmtId="0" fontId="64" fillId="18" borderId="0" applyNumberFormat="0" applyBorder="0" applyAlignment="0" applyProtection="0"/>
    <xf numFmtId="38" fontId="65" fillId="0" borderId="0" applyNumberFormat="0" applyFill="0" applyBorder="0" applyAlignment="0" applyProtection="0"/>
    <xf numFmtId="190" fontId="10" fillId="0" borderId="0" applyNumberFormat="0" applyFont="0" applyAlignment="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38" fontId="68" fillId="0" borderId="18"/>
    <xf numFmtId="198" fontId="69" fillId="0" borderId="2" applyAlignment="0" applyProtection="0"/>
    <xf numFmtId="0" fontId="70" fillId="0" borderId="19" applyNumberFormat="0" applyAlignment="0"/>
    <xf numFmtId="0" fontId="65" fillId="0" borderId="4" applyNumberFormat="0" applyFont="0" applyFill="0" applyAlignment="0" applyProtection="0"/>
    <xf numFmtId="0" fontId="14" fillId="0" borderId="0" applyFont="0" applyFill="0" applyBorder="0" applyAlignment="0" applyProtection="0"/>
    <xf numFmtId="0" fontId="71" fillId="0" borderId="0"/>
    <xf numFmtId="0" fontId="72" fillId="0" borderId="0"/>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4" fontId="73" fillId="0" borderId="0">
      <alignment horizontal="center"/>
    </xf>
    <xf numFmtId="199"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200" fontId="10"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201" fontId="19" fillId="0" borderId="0" applyFill="0" applyBorder="0" applyAlignment="0"/>
    <xf numFmtId="202" fontId="74" fillId="0" borderId="0" applyFill="0" applyBorder="0" applyAlignment="0"/>
    <xf numFmtId="202" fontId="74" fillId="0" borderId="0" applyFill="0" applyBorder="0" applyAlignment="0"/>
    <xf numFmtId="0" fontId="10"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2" fontId="74" fillId="0" borderId="0" applyFill="0" applyBorder="0" applyAlignment="0"/>
    <xf numFmtId="203" fontId="10" fillId="0" borderId="0" applyFill="0" applyBorder="0" applyAlignment="0"/>
    <xf numFmtId="204" fontId="74" fillId="0" borderId="0" applyFill="0" applyBorder="0" applyAlignment="0"/>
    <xf numFmtId="204" fontId="74" fillId="0" borderId="0" applyFill="0" applyBorder="0" applyAlignment="0"/>
    <xf numFmtId="0" fontId="10"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4" fontId="74" fillId="0" borderId="0" applyFill="0" applyBorder="0" applyAlignment="0"/>
    <xf numFmtId="205" fontId="76" fillId="0" borderId="0" applyFill="0" applyBorder="0" applyAlignment="0"/>
    <xf numFmtId="206" fontId="74" fillId="0" borderId="0" applyFill="0" applyBorder="0" applyAlignment="0"/>
    <xf numFmtId="206" fontId="74" fillId="0" borderId="0" applyFill="0" applyBorder="0" applyAlignment="0"/>
    <xf numFmtId="0" fontId="10"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206"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77" fillId="16" borderId="8" applyNumberFormat="0" applyAlignment="0" applyProtection="0"/>
    <xf numFmtId="0" fontId="17" fillId="0" borderId="0" applyFill="0" applyBorder="0" applyProtection="0">
      <alignment horizontal="center"/>
      <protection locked="0"/>
    </xf>
    <xf numFmtId="0" fontId="78" fillId="29" borderId="17" applyNumberFormat="0" applyAlignment="0" applyProtection="0"/>
    <xf numFmtId="0" fontId="79" fillId="0" borderId="0"/>
    <xf numFmtId="0" fontId="79" fillId="30" borderId="0"/>
    <xf numFmtId="0" fontId="61" fillId="0" borderId="0" applyNumberFormat="0" applyFill="0" applyBorder="0" applyAlignment="0" applyProtection="0"/>
    <xf numFmtId="166"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0" fillId="31" borderId="1" applyNumberFormat="0">
      <alignment horizontal="right" vertical="center"/>
    </xf>
    <xf numFmtId="0" fontId="81" fillId="0" borderId="4" applyNumberFormat="0" applyFill="0" applyProtection="0">
      <alignment horizontal="center"/>
    </xf>
    <xf numFmtId="0" fontId="81" fillId="0" borderId="4" applyNumberFormat="0" applyFill="0" applyProtection="0">
      <alignment horizontal="center"/>
    </xf>
    <xf numFmtId="0" fontId="82" fillId="0" borderId="20">
      <alignment horizontal="center"/>
    </xf>
    <xf numFmtId="0" fontId="83" fillId="32" borderId="0">
      <alignment horizontal="left"/>
    </xf>
    <xf numFmtId="0" fontId="83" fillId="32" borderId="0">
      <alignment horizontal="left"/>
    </xf>
    <xf numFmtId="0" fontId="84" fillId="32" borderId="0">
      <alignment horizontal="right"/>
    </xf>
    <xf numFmtId="0" fontId="84" fillId="32" borderId="0">
      <alignment horizontal="right"/>
    </xf>
    <xf numFmtId="0" fontId="85" fillId="4" borderId="0">
      <alignment horizontal="center"/>
    </xf>
    <xf numFmtId="0" fontId="85" fillId="4" borderId="0">
      <alignment horizontal="center"/>
    </xf>
    <xf numFmtId="0" fontId="84" fillId="32" borderId="0">
      <alignment horizontal="right"/>
    </xf>
    <xf numFmtId="0" fontId="84" fillId="32" borderId="0">
      <alignment horizontal="right"/>
    </xf>
    <xf numFmtId="0" fontId="86" fillId="4" borderId="0">
      <alignment horizontal="left"/>
    </xf>
    <xf numFmtId="0" fontId="86" fillId="4" borderId="0">
      <alignment horizontal="left"/>
    </xf>
    <xf numFmtId="0" fontId="19" fillId="0" borderId="0"/>
    <xf numFmtId="209" fontId="19" fillId="0" borderId="0"/>
    <xf numFmtId="0" fontId="10" fillId="0" borderId="0" applyNumberFormat="0" applyFont="0" applyFill="0" applyBorder="0" applyAlignment="0" applyProtection="0"/>
    <xf numFmtId="209" fontId="19" fillId="0" borderId="0"/>
    <xf numFmtId="209" fontId="19" fillId="0" borderId="0"/>
    <xf numFmtId="209" fontId="19" fillId="0" borderId="0"/>
    <xf numFmtId="209" fontId="19" fillId="0" borderId="0"/>
    <xf numFmtId="209" fontId="19" fillId="0" borderId="0"/>
    <xf numFmtId="209" fontId="19" fillId="0" borderId="0"/>
    <xf numFmtId="209" fontId="19" fillId="0" borderId="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38" fontId="10" fillId="0" borderId="0" applyFill="0" applyBorder="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173" fontId="10" fillId="0" borderId="0" applyFill="0" applyBorder="0" applyProtection="0"/>
    <xf numFmtId="211"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40" fontId="10" fillId="0" borderId="0" applyFill="0" applyBorder="0" applyProtection="0"/>
    <xf numFmtId="212" fontId="10" fillId="0" borderId="0" applyFont="0" applyFill="0" applyBorder="0" applyAlignment="0" applyProtection="0"/>
    <xf numFmtId="212" fontId="10" fillId="0" borderId="0" applyFont="0" applyFill="0" applyBorder="0" applyAlignment="0" applyProtection="0"/>
    <xf numFmtId="213" fontId="19" fillId="0" borderId="4"/>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44" fontId="19"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0" fontId="75"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207" fontId="74" fillId="0" borderId="0" applyFont="0" applyFill="0" applyBorder="0" applyAlignment="0" applyProtection="0"/>
    <xf numFmtId="173" fontId="63" fillId="0" borderId="0"/>
    <xf numFmtId="40" fontId="15" fillId="0" borderId="0" applyFont="0" applyFill="0" applyBorder="0" applyAlignment="0" applyProtection="0"/>
    <xf numFmtId="218" fontId="87" fillId="0" borderId="0" applyFont="0" applyFill="0" applyBorder="0" applyAlignment="0" applyProtection="0">
      <alignment horizontal="right"/>
    </xf>
    <xf numFmtId="219" fontId="8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4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7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20" fontId="44" fillId="0" borderId="0"/>
    <xf numFmtId="37" fontId="43" fillId="0" borderId="0" applyFont="0" applyFill="0" applyBorder="0" applyAlignment="0" applyProtection="0"/>
    <xf numFmtId="173" fontId="43" fillId="0" borderId="0" applyFont="0" applyFill="0" applyBorder="0" applyAlignment="0" applyProtection="0"/>
    <xf numFmtId="39" fontId="43" fillId="0" borderId="0" applyFont="0" applyFill="0" applyBorder="0" applyAlignment="0" applyProtection="0"/>
    <xf numFmtId="37" fontId="10" fillId="0" borderId="0" applyFill="0" applyBorder="0" applyAlignment="0" applyProtection="0"/>
    <xf numFmtId="166" fontId="88" fillId="0" borderId="0"/>
    <xf numFmtId="166" fontId="19" fillId="0" borderId="0"/>
    <xf numFmtId="0" fontId="19" fillId="0" borderId="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7" fontId="10" fillId="0" borderId="0" applyFill="0" applyBorder="0" applyAlignment="0" applyProtection="0"/>
    <xf numFmtId="166" fontId="88" fillId="0" borderId="0"/>
    <xf numFmtId="166" fontId="19" fillId="0" borderId="0"/>
    <xf numFmtId="0" fontId="80" fillId="0" borderId="0" applyFill="0" applyBorder="0" applyAlignment="0" applyProtection="0">
      <protection locked="0"/>
    </xf>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190" fontId="90" fillId="0" borderId="0" applyNumberFormat="0" applyFill="0" applyAlignment="0" applyProtection="0"/>
    <xf numFmtId="220" fontId="91" fillId="0" borderId="0" applyBorder="0"/>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0" fontId="92" fillId="0" borderId="0">
      <alignment horizontal="left" vertical="center" indent="1"/>
    </xf>
    <xf numFmtId="221" fontId="54" fillId="0" borderId="0">
      <alignment horizontal="center"/>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4" fillId="0" borderId="0" applyNumberFormat="0" applyAlignment="0"/>
    <xf numFmtId="0" fontId="95" fillId="0" borderId="0">
      <alignment horizontal="left"/>
    </xf>
    <xf numFmtId="0" fontId="96" fillId="0" borderId="0"/>
    <xf numFmtId="0" fontId="97" fillId="0" borderId="0">
      <alignment horizontal="left"/>
    </xf>
    <xf numFmtId="220" fontId="17" fillId="0" borderId="0"/>
    <xf numFmtId="222" fontId="10" fillId="0" borderId="0" applyFont="0" applyFill="0" applyBorder="0" applyAlignment="0" applyProtection="0">
      <alignment horizontal="right"/>
    </xf>
    <xf numFmtId="6" fontId="10" fillId="0" borderId="0" applyFill="0" applyBorder="0" applyProtection="0">
      <alignment horizontal="right"/>
    </xf>
    <xf numFmtId="222" fontId="10" fillId="0" borderId="0" applyFont="0" applyFill="0" applyBorder="0" applyAlignment="0" applyProtection="0">
      <alignment horizontal="right"/>
    </xf>
    <xf numFmtId="222" fontId="10" fillId="0" borderId="0" applyFont="0" applyFill="0" applyBorder="0" applyAlignment="0" applyProtection="0">
      <alignment horizontal="right"/>
    </xf>
    <xf numFmtId="223" fontId="10" fillId="0" borderId="0" applyFont="0" applyFill="0" applyBorder="0" applyAlignment="0" applyProtection="0">
      <alignment horizontal="right"/>
    </xf>
    <xf numFmtId="165" fontId="10" fillId="0" borderId="0" applyFill="0" applyBorder="0" applyProtection="0">
      <alignment horizontal="right"/>
    </xf>
    <xf numFmtId="223" fontId="10" fillId="0" borderId="0" applyFont="0" applyFill="0" applyBorder="0" applyAlignment="0" applyProtection="0">
      <alignment horizontal="right"/>
    </xf>
    <xf numFmtId="223" fontId="10" fillId="0" borderId="0" applyFont="0" applyFill="0" applyBorder="0" applyAlignment="0" applyProtection="0">
      <alignment horizontal="right"/>
    </xf>
    <xf numFmtId="224" fontId="10" fillId="0" borderId="0" applyFont="0" applyFill="0" applyBorder="0" applyAlignment="0" applyProtection="0">
      <alignment horizontal="right"/>
    </xf>
    <xf numFmtId="7" fontId="10" fillId="0" borderId="0" applyFill="0" applyBorder="0" applyProtection="0">
      <alignment horizontal="right"/>
    </xf>
    <xf numFmtId="224" fontId="10" fillId="0" borderId="0" applyFont="0" applyFill="0" applyBorder="0" applyAlignment="0" applyProtection="0">
      <alignment horizontal="right"/>
    </xf>
    <xf numFmtId="224" fontId="10" fillId="0" borderId="0" applyFont="0" applyFill="0" applyBorder="0" applyAlignment="0" applyProtection="0">
      <alignment horizontal="right"/>
    </xf>
    <xf numFmtId="225" fontId="98" fillId="33" borderId="0" applyFont="0" applyFill="0" applyBorder="0" applyAlignment="0" applyProtection="0"/>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6"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7" fontId="10" fillId="0" borderId="0" applyFont="0" applyFill="0" applyBorder="0" applyAlignment="0" applyProtection="0">
      <alignment horizontal="right"/>
    </xf>
    <xf numFmtId="226"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8"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229" fontId="10" fillId="0" borderId="0" applyFont="0" applyFill="0" applyBorder="0" applyAlignment="0" applyProtection="0">
      <alignment horizontal="right"/>
    </xf>
    <xf numFmtId="42" fontId="10" fillId="0" borderId="0" applyFont="0" applyFill="0" applyBorder="0" applyAlignment="0" applyProtection="0"/>
    <xf numFmtId="173" fontId="19"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0" fontId="75"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230" fontId="15" fillId="0" borderId="0" applyFont="0" applyFill="0" applyBorder="0" applyAlignment="0" applyProtection="0"/>
    <xf numFmtId="8" fontId="10" fillId="0" borderId="0" applyFont="0" applyFill="0" applyBorder="0" applyAlignment="0"/>
    <xf numFmtId="231" fontId="87"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6" fontId="68" fillId="0" borderId="0" applyFont="0" applyFill="0" applyBorder="0" applyAlignment="0" applyProtection="0"/>
    <xf numFmtId="232" fontId="10" fillId="0" borderId="0" applyFont="0" applyFill="0" applyBorder="0" applyAlignment="0" applyProtection="0">
      <alignment vertical="top"/>
      <protection hidden="1"/>
    </xf>
    <xf numFmtId="232" fontId="10" fillId="0" borderId="0" applyFont="0" applyFill="0" applyBorder="0" applyAlignment="0" applyProtection="0">
      <alignment vertical="top"/>
      <protection hidden="1"/>
    </xf>
    <xf numFmtId="5" fontId="43" fillId="0" borderId="0" applyFont="0" applyFill="0" applyBorder="0" applyAlignment="0" applyProtection="0"/>
    <xf numFmtId="7" fontId="43"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4" fontId="10" fillId="0" borderId="0"/>
    <xf numFmtId="235" fontId="10" fillId="0" borderId="0" applyFill="0" applyBorder="0" applyProtection="0">
      <alignment vertical="center"/>
    </xf>
    <xf numFmtId="220" fontId="99" fillId="0" borderId="0">
      <protection locked="0"/>
    </xf>
    <xf numFmtId="15" fontId="41" fillId="0" borderId="0"/>
    <xf numFmtId="236" fontId="100" fillId="0" borderId="0" applyAlignment="0">
      <alignment horizontal="right"/>
    </xf>
    <xf numFmtId="0" fontId="19" fillId="0" borderId="0"/>
    <xf numFmtId="237" fontId="10" fillId="0" borderId="0" applyFill="0" applyBorder="0" applyProtection="0">
      <alignment horizontal="right"/>
    </xf>
    <xf numFmtId="14" fontId="10" fillId="0" borderId="0" applyFont="0" applyFill="0" applyBorder="0" applyProtection="0">
      <alignment horizontal="right"/>
    </xf>
    <xf numFmtId="14" fontId="10" fillId="0" borderId="0" applyFill="0" applyBorder="0" applyProtection="0">
      <alignment horizontal="right"/>
    </xf>
    <xf numFmtId="14" fontId="10" fillId="0" borderId="0" applyFont="0" applyFill="0" applyBorder="0" applyProtection="0">
      <alignment horizontal="right"/>
    </xf>
    <xf numFmtId="14" fontId="10" fillId="0" borderId="0" applyFont="0" applyFill="0" applyBorder="0" applyProtection="0">
      <alignment horizontal="right"/>
    </xf>
    <xf numFmtId="17" fontId="17" fillId="0" borderId="0" applyFill="0" applyBorder="0" applyProtection="0">
      <alignment horizontal="center"/>
    </xf>
    <xf numFmtId="15" fontId="82" fillId="0" borderId="0" applyFill="0" applyBorder="0" applyAlignment="0"/>
    <xf numFmtId="238" fontId="82" fillId="34" borderId="0" applyFont="0" applyFill="0" applyBorder="0" applyAlignment="0" applyProtection="0"/>
    <xf numFmtId="239" fontId="101" fillId="34" borderId="21" applyFont="0" applyFill="0" applyBorder="0" applyAlignment="0" applyProtection="0"/>
    <xf numFmtId="238" fontId="61" fillId="34" borderId="0" applyFont="0" applyFill="0" applyBorder="0" applyAlignment="0" applyProtection="0"/>
    <xf numFmtId="17" fontId="82" fillId="0" borderId="0" applyFill="0" applyBorder="0">
      <alignment horizontal="right"/>
    </xf>
    <xf numFmtId="240" fontId="82" fillId="0" borderId="4" applyFill="0" applyBorder="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35" fontId="87" fillId="0" borderId="0" applyFont="0" applyFill="0" applyBorder="0" applyAlignment="0" applyProtection="0"/>
    <xf numFmtId="14" fontId="13" fillId="0" borderId="0" applyFill="0" applyBorder="0" applyAlignment="0"/>
    <xf numFmtId="14" fontId="54" fillId="0" borderId="0">
      <alignment horizontal="center"/>
    </xf>
    <xf numFmtId="241" fontId="61" fillId="35" borderId="22" applyFill="0" applyBorder="0" applyProtection="0">
      <alignment horizontal="right"/>
      <protection locked="0"/>
    </xf>
    <xf numFmtId="42" fontId="102" fillId="0" borderId="0"/>
    <xf numFmtId="242" fontId="102" fillId="0" borderId="0"/>
    <xf numFmtId="0" fontId="103" fillId="0" borderId="0" applyNumberFormat="0" applyFill="0" applyBorder="0" applyAlignment="0" applyProtection="0"/>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38" fontId="41" fillId="0" borderId="23">
      <alignment vertical="center"/>
    </xf>
    <xf numFmtId="0" fontId="19" fillId="0" borderId="0"/>
    <xf numFmtId="0" fontId="19" fillId="0" borderId="0"/>
    <xf numFmtId="243" fontId="10" fillId="0" borderId="0" applyFont="0" applyFill="0" applyBorder="0" applyAlignment="0" applyProtection="0"/>
    <xf numFmtId="244" fontId="10" fillId="0" borderId="0" applyFont="0" applyFill="0" applyBorder="0" applyAlignment="0" applyProtection="0"/>
    <xf numFmtId="166" fontId="104" fillId="0" borderId="0">
      <protection locked="0"/>
    </xf>
    <xf numFmtId="245" fontId="82" fillId="0" borderId="24">
      <alignment vertical="top"/>
    </xf>
    <xf numFmtId="245" fontId="61" fillId="0" borderId="0"/>
    <xf numFmtId="7" fontId="10" fillId="0" borderId="0" applyFont="0" applyFill="0" applyBorder="0" applyAlignment="0"/>
    <xf numFmtId="246" fontId="10" fillId="0" borderId="0"/>
    <xf numFmtId="42" fontId="44" fillId="0" borderId="0"/>
    <xf numFmtId="7" fontId="61" fillId="0" borderId="0"/>
    <xf numFmtId="0" fontId="87" fillId="0" borderId="25" applyNumberFormat="0" applyFont="0" applyFill="0" applyAlignment="0" applyProtection="0"/>
    <xf numFmtId="42" fontId="105" fillId="0" borderId="0" applyFill="0" applyBorder="0" applyAlignment="0" applyProtection="0"/>
    <xf numFmtId="220" fontId="91" fillId="0" borderId="2"/>
    <xf numFmtId="173" fontId="101" fillId="0" borderId="0" applyBorder="0"/>
    <xf numFmtId="186" fontId="101" fillId="0" borderId="0" applyBorder="0"/>
    <xf numFmtId="49" fontId="106" fillId="0" borderId="0" applyBorder="0">
      <alignment horizontal="center"/>
    </xf>
    <xf numFmtId="0" fontId="106" fillId="0" borderId="0" applyBorder="0">
      <alignment horizontal="center"/>
    </xf>
    <xf numFmtId="0" fontId="107" fillId="28" borderId="26" applyBorder="0">
      <alignment horizontal="center" vertical="center" wrapText="1"/>
    </xf>
    <xf numFmtId="0" fontId="108" fillId="0" borderId="0" applyBorder="0">
      <alignment horizontal="center"/>
    </xf>
    <xf numFmtId="0" fontId="109" fillId="28" borderId="26" applyBorder="0">
      <alignment horizontal="center" vertical="center" wrapText="1"/>
    </xf>
    <xf numFmtId="0" fontId="110" fillId="28" borderId="26" applyFill="0" applyBorder="0">
      <alignment horizontal="left" vertical="center"/>
    </xf>
    <xf numFmtId="0" fontId="44" fillId="0" borderId="1" applyBorder="0">
      <alignment horizontal="center" vertical="center" wrapText="1"/>
    </xf>
    <xf numFmtId="15" fontId="44" fillId="0" borderId="1" applyBorder="0">
      <alignment wrapText="1"/>
    </xf>
    <xf numFmtId="15" fontId="44" fillId="0" borderId="1" applyNumberFormat="0" applyBorder="0">
      <alignment vertical="center" wrapText="1"/>
    </xf>
    <xf numFmtId="0" fontId="17" fillId="36" borderId="1" applyBorder="0">
      <alignment horizontal="center" wrapText="1"/>
    </xf>
    <xf numFmtId="0" fontId="111" fillId="28" borderId="26" applyBorder="0">
      <alignment horizontal="centerContinuous"/>
    </xf>
    <xf numFmtId="166" fontId="112" fillId="0" borderId="0">
      <protection locked="0"/>
    </xf>
    <xf numFmtId="166" fontId="112" fillId="0" borderId="0">
      <protection locked="0"/>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247" fontId="61" fillId="37" borderId="18" applyFill="0" applyBorder="0" applyProtection="0">
      <alignment horizontal="left"/>
    </xf>
    <xf numFmtId="0" fontId="114" fillId="0" borderId="0" applyNumberFormat="0" applyFill="0" applyBorder="0" applyAlignment="0" applyProtection="0"/>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166" fontId="104" fillId="0" borderId="0">
      <protection locked="0"/>
    </xf>
    <xf numFmtId="2" fontId="15" fillId="0" borderId="0" applyProtection="0"/>
    <xf numFmtId="248" fontId="10" fillId="0" borderId="0" applyFill="0" applyBorder="0" applyProtection="0">
      <alignment horizontal="left"/>
    </xf>
    <xf numFmtId="249" fontId="10" fillId="34" borderId="0" applyFont="0" applyFill="0" applyBorder="0" applyAlignment="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0" fontId="1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6" fillId="0" borderId="0">
      <alignment horizontal="left"/>
    </xf>
    <xf numFmtId="0" fontId="117" fillId="0" borderId="0">
      <alignment horizontal="left"/>
    </xf>
    <xf numFmtId="0" fontId="118" fillId="0" borderId="0" applyFill="0" applyBorder="0" applyProtection="0">
      <alignment horizontal="left"/>
    </xf>
    <xf numFmtId="0" fontId="118" fillId="0" borderId="0" applyNumberFormat="0" applyFill="0" applyBorder="0" applyProtection="0">
      <alignment horizontal="left"/>
    </xf>
    <xf numFmtId="0" fontId="118" fillId="0" borderId="0" applyFill="0" applyBorder="0" applyProtection="0">
      <alignment vertical="center"/>
    </xf>
    <xf numFmtId="0" fontId="119" fillId="19" borderId="0" applyNumberFormat="0" applyBorder="0" applyAlignment="0" applyProtection="0"/>
    <xf numFmtId="38" fontId="10" fillId="0" borderId="0" applyProtection="0"/>
    <xf numFmtId="38" fontId="61" fillId="33" borderId="0" applyNumberFormat="0" applyBorder="0" applyAlignment="0" applyProtection="0"/>
    <xf numFmtId="38" fontId="23" fillId="0" borderId="18"/>
    <xf numFmtId="250" fontId="87" fillId="0" borderId="0" applyFont="0" applyFill="0" applyBorder="0" applyAlignment="0" applyProtection="0">
      <alignment horizontal="right"/>
    </xf>
    <xf numFmtId="0" fontId="120" fillId="0" borderId="0">
      <alignment horizontal="left"/>
    </xf>
    <xf numFmtId="0" fontId="121" fillId="0" borderId="0" applyNumberFormat="0" applyFill="0" applyBorder="0" applyAlignment="0" applyProtection="0"/>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0" fillId="0" borderId="0">
      <alignment horizontal="left"/>
    </xf>
    <xf numFmtId="0" fontId="122" fillId="0" borderId="0">
      <alignment horizontal="left"/>
    </xf>
    <xf numFmtId="251" fontId="82" fillId="34" borderId="27"/>
    <xf numFmtId="251" fontId="82" fillId="0" borderId="4"/>
    <xf numFmtId="0" fontId="123" fillId="0" borderId="0">
      <alignment horizontal="right"/>
    </xf>
    <xf numFmtId="0" fontId="80" fillId="0" borderId="28" applyNumberFormat="0" applyAlignment="0" applyProtection="0">
      <alignment horizontal="left" vertical="center"/>
    </xf>
    <xf numFmtId="0" fontId="80" fillId="0" borderId="28" applyNumberFormat="0" applyAlignment="0" applyProtection="0">
      <alignment horizontal="left" vertical="center"/>
    </xf>
    <xf numFmtId="0" fontId="80" fillId="0" borderId="27">
      <alignment horizontal="left" vertical="center"/>
    </xf>
    <xf numFmtId="0" fontId="80" fillId="0" borderId="27">
      <alignment horizontal="left" vertical="center"/>
    </xf>
    <xf numFmtId="14" fontId="17" fillId="38" borderId="15">
      <alignment horizontal="center" vertical="center" wrapText="1"/>
    </xf>
    <xf numFmtId="0" fontId="124" fillId="0" borderId="29"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lignment horizontal="left"/>
    </xf>
    <xf numFmtId="0" fontId="127" fillId="0" borderId="30">
      <alignment horizontal="left" vertical="top"/>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9" fillId="0" borderId="31"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lignment horizontal="left"/>
    </xf>
    <xf numFmtId="0" fontId="132" fillId="0" borderId="30">
      <alignment horizontal="left" vertical="top"/>
    </xf>
    <xf numFmtId="0" fontId="133" fillId="0" borderId="32" applyNumberFormat="0" applyFill="0" applyAlignment="0" applyProtection="0"/>
    <xf numFmtId="0" fontId="134" fillId="0" borderId="0">
      <alignment horizontal="left"/>
    </xf>
    <xf numFmtId="0" fontId="133" fillId="0" borderId="0" applyNumberFormat="0" applyFill="0" applyBorder="0" applyAlignment="0" applyProtection="0"/>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0" fontId="128" fillId="39" borderId="1" applyNumberFormat="0">
      <alignment horizontal="center" vertical="center"/>
    </xf>
    <xf numFmtId="173" fontId="61" fillId="0" borderId="4">
      <alignment horizontal="right" vertical="center"/>
    </xf>
    <xf numFmtId="0" fontId="17" fillId="0" borderId="0" applyFill="0" applyAlignment="0" applyProtection="0">
      <protection locked="0"/>
    </xf>
    <xf numFmtId="0" fontId="135" fillId="0" borderId="4" applyFill="0" applyAlignment="0" applyProtection="0">
      <protection locked="0"/>
    </xf>
    <xf numFmtId="0" fontId="136" fillId="0" borderId="0" applyProtection="0"/>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0" fontId="80" fillId="0" borderId="0" applyProtection="0"/>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252" fontId="10" fillId="0" borderId="0">
      <protection locked="0"/>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0" fontId="137" fillId="0" borderId="15">
      <alignment horizontal="center"/>
    </xf>
    <xf numFmtId="38" fontId="138" fillId="0" borderId="0" applyNumberFormat="0" applyFill="0" applyBorder="0" applyProtection="0">
      <alignment horizontal="center"/>
    </xf>
    <xf numFmtId="0" fontId="137" fillId="0" borderId="15">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7" fillId="0" borderId="0">
      <alignment horizontal="center"/>
    </xf>
    <xf numFmtId="0" fontId="139" fillId="37" borderId="33" applyBorder="0">
      <alignment horizontal="center"/>
    </xf>
    <xf numFmtId="0" fontId="140" fillId="0" borderId="34" applyNumberFormat="0" applyFill="0" applyAlignment="0" applyProtection="0"/>
    <xf numFmtId="0" fontId="140" fillId="0" borderId="34" applyNumberFormat="0" applyFill="0" applyAlignment="0" applyProtection="0"/>
    <xf numFmtId="0" fontId="74" fillId="0" borderId="0"/>
    <xf numFmtId="166"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166" fontId="143" fillId="0" borderId="0" applyNumberFormat="0" applyAlignment="0">
      <alignment horizontal="left"/>
    </xf>
    <xf numFmtId="0" fontId="143" fillId="0" borderId="0" applyNumberFormat="0" applyAlignment="0">
      <alignment horizontal="left"/>
    </xf>
    <xf numFmtId="10" fontId="61" fillId="34" borderId="1" applyNumberFormat="0" applyBorder="0" applyAlignment="0" applyProtection="0"/>
    <xf numFmtId="218" fontId="144" fillId="0" borderId="0" applyFill="0" applyBorder="0" applyProtection="0">
      <alignment horizontal="right"/>
    </xf>
    <xf numFmtId="0" fontId="145" fillId="21" borderId="8" applyNumberFormat="0" applyAlignment="0" applyProtection="0"/>
    <xf numFmtId="40" fontId="140" fillId="0" borderId="0" applyNumberFormat="0" applyFill="0" applyBorder="0" applyAlignment="0" applyProtection="0"/>
    <xf numFmtId="173" fontId="58" fillId="30" borderId="0"/>
    <xf numFmtId="173" fontId="146" fillId="30" borderId="0"/>
    <xf numFmtId="173" fontId="146" fillId="30" borderId="0"/>
    <xf numFmtId="173" fontId="58" fillId="30" borderId="0"/>
    <xf numFmtId="173" fontId="146" fillId="30" borderId="0"/>
    <xf numFmtId="173" fontId="146" fillId="30" borderId="0"/>
    <xf numFmtId="173" fontId="146" fillId="30" borderId="0"/>
    <xf numFmtId="173" fontId="146" fillId="30" borderId="0"/>
    <xf numFmtId="173" fontId="146" fillId="30" borderId="0"/>
    <xf numFmtId="173" fontId="146" fillId="30" borderId="0"/>
    <xf numFmtId="173" fontId="146" fillId="30" borderId="0"/>
    <xf numFmtId="253" fontId="144" fillId="0" borderId="0" applyFill="0" applyBorder="0" applyProtection="0">
      <alignment horizontal="right"/>
    </xf>
    <xf numFmtId="254" fontId="144" fillId="0" borderId="0" applyFill="0" applyBorder="0" applyProtection="0">
      <alignment horizontal="right"/>
    </xf>
    <xf numFmtId="255" fontId="144" fillId="0" borderId="0" applyFill="0" applyBorder="0" applyProtection="0">
      <alignment horizontal="right"/>
    </xf>
    <xf numFmtId="8" fontId="61" fillId="34" borderId="0" applyFont="0" applyBorder="0" applyAlignment="0" applyProtection="0">
      <protection locked="0"/>
    </xf>
    <xf numFmtId="239" fontId="61" fillId="34" borderId="0" applyFont="0" applyBorder="0" applyAlignment="0" applyProtection="0">
      <protection locked="0"/>
    </xf>
    <xf numFmtId="249" fontId="61" fillId="34" borderId="0" applyFont="0" applyBorder="0" applyAlignment="0">
      <protection locked="0"/>
    </xf>
    <xf numFmtId="256" fontId="144" fillId="0" borderId="0" applyFill="0" applyBorder="0" applyProtection="0">
      <alignment horizontal="right"/>
    </xf>
    <xf numFmtId="257" fontId="144" fillId="0" borderId="0" applyFill="0" applyBorder="0" applyProtection="0"/>
    <xf numFmtId="38" fontId="101" fillId="34" borderId="0">
      <protection locked="0"/>
    </xf>
    <xf numFmtId="251" fontId="61" fillId="34" borderId="0" applyBorder="0"/>
    <xf numFmtId="251" fontId="101" fillId="34" borderId="0">
      <protection locked="0"/>
    </xf>
    <xf numFmtId="258" fontId="144" fillId="0" borderId="0" applyFill="0" applyBorder="0" applyProtection="0">
      <alignment horizontal="right"/>
    </xf>
    <xf numFmtId="10" fontId="61" fillId="34" borderId="0">
      <protection locked="0"/>
    </xf>
    <xf numFmtId="259" fontId="61" fillId="34" borderId="0" applyBorder="0"/>
    <xf numFmtId="259" fontId="101" fillId="34" borderId="0" applyBorder="0" applyAlignment="0">
      <protection locked="0"/>
    </xf>
    <xf numFmtId="251" fontId="147" fillId="34" borderId="0" applyNumberFormat="0" applyBorder="0" applyAlignment="0">
      <protection locked="0"/>
    </xf>
    <xf numFmtId="251" fontId="61" fillId="34" borderId="0" applyNumberFormat="0" applyBorder="0" applyAlignment="0"/>
    <xf numFmtId="260" fontId="144" fillId="0" borderId="0" applyFill="0" applyBorder="0" applyProtection="0">
      <alignment horizontal="right"/>
    </xf>
    <xf numFmtId="260" fontId="10" fillId="0" borderId="0" applyFill="0" applyBorder="0" applyProtection="0">
      <alignment vertical="center"/>
    </xf>
    <xf numFmtId="235" fontId="10" fillId="0" borderId="0" applyFill="0" applyBorder="0" applyProtection="0">
      <alignment vertical="center"/>
    </xf>
    <xf numFmtId="261" fontId="148" fillId="0" borderId="0" applyFont="0" applyFill="0" applyBorder="0" applyAlignment="0">
      <protection locked="0"/>
    </xf>
    <xf numFmtId="262" fontId="10" fillId="0" borderId="0" applyFont="0" applyFill="0" applyBorder="0" applyAlignment="0">
      <protection locked="0"/>
    </xf>
    <xf numFmtId="263" fontId="10" fillId="0" borderId="0" applyFill="0" applyBorder="0" applyProtection="0">
      <alignment vertical="center"/>
    </xf>
    <xf numFmtId="264" fontId="10" fillId="0" borderId="0" applyFill="0" applyBorder="0" applyProtection="0">
      <alignment vertical="center"/>
    </xf>
    <xf numFmtId="265" fontId="10" fillId="0" borderId="4" applyFill="0"/>
    <xf numFmtId="266" fontId="10" fillId="0" borderId="0" applyFont="0" applyFill="0" applyBorder="0" applyProtection="0">
      <alignment horizontal="right"/>
    </xf>
    <xf numFmtId="3" fontId="10" fillId="0" borderId="0" applyFont="0" applyFill="0" applyBorder="0" applyProtection="0">
      <alignment horizontal="right"/>
    </xf>
    <xf numFmtId="38" fontId="149" fillId="40" borderId="0" applyNumberFormat="0" applyBorder="0" applyAlignment="0" applyProtection="0">
      <alignment horizontal="center"/>
    </xf>
    <xf numFmtId="38" fontId="83" fillId="40" borderId="0" applyBorder="0" applyProtection="0">
      <alignment horizontal="center"/>
    </xf>
    <xf numFmtId="173" fontId="10"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150" fillId="0" borderId="0" applyNumberFormat="0" applyFill="0" applyBorder="0" applyAlignment="0" applyProtection="0">
      <alignment horizontal="centerContinuous"/>
    </xf>
    <xf numFmtId="267" fontId="10" fillId="0" borderId="0" applyFont="0" applyFill="0" applyBorder="0" applyAlignment="0" applyProtection="0"/>
    <xf numFmtId="0" fontId="41" fillId="0" borderId="0"/>
    <xf numFmtId="0" fontId="83" fillId="32" borderId="0">
      <alignment horizontal="left"/>
    </xf>
    <xf numFmtId="0" fontId="83" fillId="32" borderId="0">
      <alignment horizontal="left"/>
    </xf>
    <xf numFmtId="0" fontId="151" fillId="4" borderId="0">
      <alignment horizontal="left"/>
    </xf>
    <xf numFmtId="0" fontId="151" fillId="4" borderId="0">
      <alignment horizontal="left"/>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0" fontId="152" fillId="0" borderId="35" applyNumberFormat="0" applyFill="0" applyAlignment="0" applyProtection="0"/>
    <xf numFmtId="173" fontId="153" fillId="32" borderId="0"/>
    <xf numFmtId="173" fontId="154" fillId="32" borderId="0"/>
    <xf numFmtId="173" fontId="154" fillId="32" borderId="0"/>
    <xf numFmtId="173" fontId="153" fillId="32" borderId="0"/>
    <xf numFmtId="173" fontId="154" fillId="32" borderId="0"/>
    <xf numFmtId="173" fontId="154" fillId="32" borderId="0"/>
    <xf numFmtId="173" fontId="154" fillId="32" borderId="0"/>
    <xf numFmtId="173" fontId="154" fillId="32" borderId="0"/>
    <xf numFmtId="173" fontId="154" fillId="32" borderId="0"/>
    <xf numFmtId="173" fontId="154" fillId="32" borderId="0"/>
    <xf numFmtId="173" fontId="154" fillId="32" borderId="0"/>
    <xf numFmtId="0" fontId="155" fillId="0" borderId="0" applyNumberFormat="0" applyFont="0" applyBorder="0" applyAlignment="0" applyProtection="0"/>
    <xf numFmtId="0" fontId="61" fillId="41" borderId="36" applyBorder="0">
      <alignment horizontal="left"/>
    </xf>
    <xf numFmtId="209" fontId="10" fillId="0" borderId="0" applyFont="0" applyFill="0" applyBorder="0" applyAlignment="0" applyProtection="0"/>
    <xf numFmtId="43" fontId="10" fillId="0" borderId="0" applyFont="0" applyFill="0" applyBorder="0" applyAlignment="0" applyProtection="0"/>
    <xf numFmtId="268" fontId="10" fillId="0" borderId="0" applyFont="0" applyFill="0" applyBorder="0" applyAlignment="0" applyProtection="0"/>
    <xf numFmtId="269" fontId="76" fillId="0" borderId="0" applyFont="0" applyFill="0" applyBorder="0" applyAlignment="0" applyProtection="0"/>
    <xf numFmtId="270" fontId="10" fillId="0" borderId="0" applyFill="0" applyBorder="0" applyProtection="0"/>
    <xf numFmtId="271" fontId="10" fillId="0" borderId="0" applyFill="0" applyBorder="0" applyProtection="0"/>
    <xf numFmtId="0" fontId="156" fillId="0" borderId="15"/>
    <xf numFmtId="42" fontId="10" fillId="0" borderId="0" applyFont="0" applyFill="0" applyBorder="0" applyAlignment="0" applyProtection="0"/>
    <xf numFmtId="44" fontId="10" fillId="0" borderId="0" applyFont="0" applyFill="0" applyBorder="0" applyAlignment="0" applyProtection="0"/>
    <xf numFmtId="272" fontId="10" fillId="0" borderId="0" applyFont="0" applyFill="0" applyBorder="0" applyAlignment="0" applyProtection="0"/>
    <xf numFmtId="273" fontId="76" fillId="0" borderId="0" applyFont="0" applyFill="0" applyBorder="0" applyAlignment="0" applyProtection="0"/>
    <xf numFmtId="17" fontId="10" fillId="38" borderId="37" applyFill="0" applyBorder="0" applyProtection="0">
      <alignment horizontal="center"/>
    </xf>
    <xf numFmtId="274" fontId="61" fillId="37" borderId="0" applyFill="0" applyBorder="0" applyProtection="0">
      <alignment horizontal="center"/>
    </xf>
    <xf numFmtId="0" fontId="157" fillId="0" borderId="0" applyNumberFormat="0">
      <alignment horizontal="left"/>
    </xf>
    <xf numFmtId="275" fontId="12" fillId="0" borderId="0"/>
    <xf numFmtId="263" fontId="10" fillId="0" borderId="0" applyFill="0" applyBorder="0" applyProtection="0">
      <alignment vertical="center"/>
    </xf>
    <xf numFmtId="276" fontId="61" fillId="33" borderId="0" applyFont="0" applyBorder="0" applyAlignment="0" applyProtection="0">
      <alignment horizontal="right"/>
      <protection hidden="1"/>
    </xf>
    <xf numFmtId="0" fontId="158" fillId="2" borderId="0" applyNumberFormat="0" applyBorder="0" applyAlignment="0" applyProtection="0"/>
    <xf numFmtId="0" fontId="12" fillId="0" borderId="1">
      <alignment horizontal="left"/>
    </xf>
    <xf numFmtId="0" fontId="44" fillId="0" borderId="0"/>
    <xf numFmtId="0" fontId="12" fillId="0" borderId="1">
      <alignment horizontal="left"/>
    </xf>
    <xf numFmtId="0" fontId="159" fillId="0" borderId="0" applyNumberFormat="0" applyFill="0" applyBorder="0" applyAlignment="0" applyProtection="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277" fontId="94" fillId="0" borderId="0"/>
    <xf numFmtId="278" fontId="44" fillId="0" borderId="0"/>
    <xf numFmtId="38" fontId="61" fillId="0" borderId="0" applyFont="0" applyFill="0" applyBorder="0" applyAlignment="0"/>
    <xf numFmtId="251" fontId="10" fillId="0" borderId="0" applyFont="0" applyFill="0" applyBorder="0" applyAlignment="0"/>
    <xf numFmtId="40" fontId="61" fillId="0" borderId="0" applyFont="0" applyFill="0" applyBorder="0" applyAlignment="0"/>
    <xf numFmtId="279" fontId="61" fillId="0" borderId="0" applyFont="0" applyFill="0" applyBorder="0" applyAlignment="0"/>
    <xf numFmtId="0" fontId="10" fillId="0" borderId="0"/>
    <xf numFmtId="0" fontId="10" fillId="0" borderId="0"/>
    <xf numFmtId="0" fontId="10" fillId="0" borderId="0"/>
    <xf numFmtId="166" fontId="10"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1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166" fontId="10" fillId="0" borderId="0"/>
    <xf numFmtId="0" fontId="8" fillId="0" borderId="0"/>
    <xf numFmtId="0" fontId="8" fillId="0" borderId="0"/>
    <xf numFmtId="166" fontId="10" fillId="0" borderId="0"/>
    <xf numFmtId="0" fontId="10" fillId="0" borderId="0"/>
    <xf numFmtId="0" fontId="10" fillId="0" borderId="0"/>
    <xf numFmtId="0" fontId="161" fillId="0" borderId="0"/>
    <xf numFmtId="166" fontId="10" fillId="0" borderId="0"/>
    <xf numFmtId="0" fontId="10" fillId="0" borderId="0"/>
    <xf numFmtId="0" fontId="10" fillId="0" borderId="0"/>
    <xf numFmtId="0" fontId="10" fillId="0" borderId="0"/>
    <xf numFmtId="166" fontId="8" fillId="0" borderId="0"/>
    <xf numFmtId="166" fontId="8" fillId="0" borderId="0"/>
    <xf numFmtId="166" fontId="8" fillId="0" borderId="0"/>
    <xf numFmtId="0" fontId="10" fillId="0" borderId="0"/>
    <xf numFmtId="0" fontId="10" fillId="0" borderId="0"/>
    <xf numFmtId="166" fontId="8" fillId="0" borderId="0"/>
    <xf numFmtId="0" fontId="51" fillId="0" borderId="0"/>
    <xf numFmtId="0" fontId="10" fillId="0" borderId="0"/>
    <xf numFmtId="166" fontId="8" fillId="0" borderId="0"/>
    <xf numFmtId="166" fontId="8" fillId="0" borderId="0"/>
    <xf numFmtId="166" fontId="8" fillId="0" borderId="0"/>
    <xf numFmtId="0" fontId="10" fillId="0" borderId="0"/>
    <xf numFmtId="0" fontId="10" fillId="0" borderId="0"/>
    <xf numFmtId="0" fontId="10" fillId="0" borderId="0"/>
    <xf numFmtId="0" fontId="8" fillId="0" borderId="0"/>
    <xf numFmtId="251" fontId="82" fillId="0" borderId="0" applyNumberForma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38" fontId="68" fillId="0" borderId="0" applyFont="0" applyFill="0" applyBorder="0" applyAlignment="0" applyProtection="0"/>
    <xf numFmtId="280" fontId="61" fillId="0" borderId="0" applyFont="0" applyFill="0" applyBorder="0" applyAlignment="0" applyProtection="0"/>
    <xf numFmtId="281" fontId="10" fillId="0" borderId="0" applyFont="0" applyFill="0" applyBorder="0" applyAlignment="0" applyProtection="0"/>
    <xf numFmtId="282" fontId="23"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81" fontId="10" fillId="0" borderId="0" applyFont="0" applyFill="0" applyBorder="0" applyAlignment="0" applyProtection="0"/>
    <xf numFmtId="254" fontId="10" fillId="0" borderId="0" applyFill="0" applyBorder="0" applyProtection="0">
      <alignment vertical="center"/>
    </xf>
    <xf numFmtId="0" fontId="131" fillId="0" borderId="0"/>
    <xf numFmtId="0" fontId="162" fillId="0" borderId="0" applyNumberFormat="0" applyFill="0" applyBorder="0" applyAlignment="0" applyProtection="0"/>
    <xf numFmtId="0" fontId="163" fillId="0" borderId="0" applyNumberFormat="0" applyFill="0" applyBorder="0" applyAlignment="0" applyProtection="0"/>
    <xf numFmtId="0" fontId="24" fillId="0" borderId="0" applyNumberFormat="0" applyFill="0" applyBorder="0" applyAlignment="0" applyProtection="0"/>
    <xf numFmtId="0" fontId="10" fillId="15" borderId="13" applyNumberFormat="0" applyFont="0" applyAlignment="0" applyProtection="0"/>
    <xf numFmtId="283" fontId="164" fillId="0" borderId="0">
      <alignment horizontal="right"/>
    </xf>
    <xf numFmtId="284" fontId="164" fillId="0" borderId="0">
      <alignment horizontal="right"/>
    </xf>
    <xf numFmtId="3" fontId="12" fillId="0" borderId="2" applyBorder="0"/>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48" fontId="10" fillId="0" borderId="0" applyFont="0" applyFill="0" applyBorder="0" applyProtection="0">
      <alignment horizontal="left"/>
    </xf>
    <xf numFmtId="285" fontId="10" fillId="0" borderId="0" applyFont="0" applyFill="0" applyBorder="0" applyProtection="0">
      <alignment horizontal="center"/>
    </xf>
    <xf numFmtId="285" fontId="10" fillId="0" borderId="0" applyFont="0" applyFill="0" applyBorder="0" applyProtection="0">
      <alignment horizontal="center"/>
    </xf>
    <xf numFmtId="285" fontId="10" fillId="0" borderId="0" applyFont="0" applyFill="0" applyBorder="0" applyProtection="0">
      <alignment horizontal="center"/>
    </xf>
    <xf numFmtId="285"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286" fontId="10" fillId="0" borderId="0" applyFont="0" applyFill="0" applyBorder="0" applyProtection="0">
      <alignment horizontal="center"/>
    </xf>
    <xf numFmtId="40" fontId="165" fillId="0" borderId="0">
      <alignment horizontal="right"/>
    </xf>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248" fontId="10" fillId="0" borderId="0" applyFont="0" applyFill="0" applyBorder="0" applyAlignment="0" applyProtection="0"/>
    <xf numFmtId="5" fontId="45" fillId="0" borderId="0" applyNumberFormat="0" applyFill="0" applyBorder="0" applyAlignment="0" applyProtection="0"/>
    <xf numFmtId="0" fontId="82" fillId="0" borderId="0" applyNumberFormat="0" applyFill="0" applyBorder="0" applyAlignment="0" applyProtection="0"/>
    <xf numFmtId="167" fontId="61" fillId="0" borderId="0" applyNumberFormat="0" applyFill="0" applyBorder="0" applyAlignment="0" applyProtection="0"/>
    <xf numFmtId="40" fontId="166" fillId="0" borderId="0" applyFont="0" applyFill="0" applyBorder="0" applyAlignment="0" applyProtection="0"/>
    <xf numFmtId="38" fontId="166" fillId="0" borderId="0" applyFont="0" applyFill="0" applyBorder="0" applyAlignment="0" applyProtection="0"/>
    <xf numFmtId="166" fontId="167" fillId="0" borderId="0" applyNumberFormat="0" applyFill="0" applyBorder="0" applyAlignment="0" applyProtection="0"/>
    <xf numFmtId="166" fontId="167" fillId="0" borderId="0" applyNumberFormat="0" applyFill="0" applyBorder="0" applyAlignment="0" applyProtection="0"/>
    <xf numFmtId="0" fontId="168" fillId="16" borderId="9" applyNumberFormat="0" applyAlignment="0" applyProtection="0"/>
    <xf numFmtId="40" fontId="169" fillId="12" borderId="0">
      <alignment horizontal="right"/>
    </xf>
    <xf numFmtId="0" fontId="170" fillId="12" borderId="0">
      <alignment horizontal="right"/>
    </xf>
    <xf numFmtId="0" fontId="171" fillId="33" borderId="0">
      <alignment horizontal="right"/>
    </xf>
    <xf numFmtId="0" fontId="172" fillId="12" borderId="38"/>
    <xf numFmtId="0" fontId="83" fillId="42" borderId="38"/>
    <xf numFmtId="0" fontId="172" fillId="0" borderId="0" applyBorder="0">
      <alignment horizontal="centerContinuous"/>
    </xf>
    <xf numFmtId="0" fontId="31" fillId="0" borderId="0" applyBorder="0">
      <alignment horizontal="centerContinuous"/>
    </xf>
    <xf numFmtId="0" fontId="173" fillId="0" borderId="0" applyBorder="0">
      <alignment horizontal="centerContinuous"/>
    </xf>
    <xf numFmtId="0" fontId="174" fillId="0" borderId="0" applyBorder="0">
      <alignment horizontal="centerContinuous"/>
    </xf>
    <xf numFmtId="0" fontId="175" fillId="33" borderId="18" applyNumberFormat="0" applyFont="0" applyBorder="0" applyAlignment="0">
      <alignment horizontal="center"/>
      <protection locked="0"/>
    </xf>
    <xf numFmtId="1" fontId="176" fillId="0" borderId="0" applyProtection="0">
      <alignment horizontal="right" vertical="center"/>
    </xf>
    <xf numFmtId="0" fontId="177" fillId="0" borderId="0" applyNumberFormat="0" applyFill="0" applyBorder="0" applyAlignment="0" applyProtection="0"/>
    <xf numFmtId="0" fontId="178" fillId="32" borderId="0" applyNumberFormat="0">
      <alignment vertical="center"/>
    </xf>
    <xf numFmtId="0" fontId="10" fillId="43" borderId="36" applyNumberFormat="0" applyFont="0" applyBorder="0" applyAlignment="0">
      <alignment horizontal="centerContinuous"/>
      <protection locked="0"/>
    </xf>
    <xf numFmtId="0" fontId="82" fillId="44" borderId="0" applyNumberFormat="0" applyFont="0" applyBorder="0" applyAlignment="0">
      <alignment horizontal="centerContinuous"/>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14" fontId="63" fillId="0" borderId="0">
      <alignment horizontal="center" wrapText="1"/>
      <protection locked="0"/>
    </xf>
    <xf numFmtId="0" fontId="19" fillId="0" borderId="0"/>
    <xf numFmtId="287" fontId="10" fillId="0" borderId="0" applyFont="0" applyFill="0" applyBorder="0" applyAlignment="0" applyProtection="0"/>
    <xf numFmtId="9" fontId="10" fillId="0" borderId="0" applyFill="0" applyBorder="0" applyProtection="0"/>
    <xf numFmtId="288" fontId="10" fillId="0" borderId="0" applyFont="0" applyFill="0" applyBorder="0" applyAlignment="0" applyProtection="0"/>
    <xf numFmtId="288" fontId="10" fillId="0" borderId="0" applyFont="0" applyFill="0" applyBorder="0" applyAlignment="0" applyProtection="0"/>
    <xf numFmtId="289" fontId="61" fillId="38" borderId="0" applyFill="0" applyBorder="0" applyProtection="0">
      <alignment horizontal="right"/>
    </xf>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190" fontId="10" fillId="0" borderId="0" applyFill="0" applyBorder="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0" fontId="10" fillId="0" borderId="0" applyFont="0" applyFill="0" applyBorder="0" applyAlignment="0" applyProtection="0"/>
    <xf numFmtId="291" fontId="10" fillId="0" borderId="0"/>
    <xf numFmtId="291" fontId="10" fillId="0" borderId="0"/>
    <xf numFmtId="291" fontId="10" fillId="0" borderId="0"/>
    <xf numFmtId="291" fontId="10" fillId="0" borderId="0"/>
    <xf numFmtId="292" fontId="10" fillId="0" borderId="0" applyFont="0" applyFill="0" applyBorder="0" applyAlignment="0" applyProtection="0"/>
    <xf numFmtId="293" fontId="10" fillId="0" borderId="0" applyFill="0" applyBorder="0" applyProtection="0"/>
    <xf numFmtId="292" fontId="10" fillId="0" borderId="0" applyFont="0" applyFill="0" applyBorder="0" applyAlignment="0" applyProtection="0"/>
    <xf numFmtId="292" fontId="10" fillId="0" borderId="0" applyFont="0" applyFill="0" applyBorder="0" applyAlignment="0" applyProtection="0"/>
    <xf numFmtId="205" fontId="76"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0" fontId="10"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06" fontId="74" fillId="0" borderId="0" applyFont="0" applyFill="0" applyBorder="0" applyAlignment="0" applyProtection="0"/>
    <xf numFmtId="294" fontId="179" fillId="0" borderId="0" applyFill="0" applyBorder="0">
      <alignment horizontal="right"/>
    </xf>
    <xf numFmtId="295" fontId="10" fillId="0" borderId="0" applyFont="0" applyFill="0" applyBorder="0" applyAlignment="0" applyProtection="0"/>
    <xf numFmtId="296" fontId="10"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8" fontId="10"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297" fontId="74" fillId="0" borderId="0" applyFont="0" applyFill="0" applyBorder="0" applyAlignment="0" applyProtection="0"/>
    <xf numFmtId="190" fontId="18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299" fontId="10" fillId="0" borderId="0" applyFont="0" applyFill="0" applyBorder="0" applyAlignment="0" applyProtection="0"/>
    <xf numFmtId="300" fontId="23"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10" fillId="0" borderId="0" applyFont="0" applyFill="0" applyBorder="0" applyAlignment="0" applyProtection="0"/>
    <xf numFmtId="9" fontId="5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4" fontId="10" fillId="0" borderId="0" applyFill="0" applyBorder="0" applyProtection="0">
      <alignment vertical="center"/>
    </xf>
    <xf numFmtId="5" fontId="45" fillId="0" borderId="0"/>
    <xf numFmtId="301" fontId="61" fillId="0" borderId="0" applyFont="0" applyFill="0" applyBorder="0" applyAlignment="0" applyProtection="0"/>
    <xf numFmtId="0" fontId="181" fillId="4" borderId="8" applyNumberFormat="0" applyAlignment="0" applyProtection="0">
      <alignment vertical="center"/>
    </xf>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44" fontId="19" fillId="0" borderId="0" applyFill="0" applyBorder="0" applyAlignment="0"/>
    <xf numFmtId="207" fontId="74" fillId="0" borderId="0" applyFill="0" applyBorder="0" applyAlignment="0"/>
    <xf numFmtId="207" fontId="74" fillId="0" borderId="0" applyFill="0" applyBorder="0" applyAlignment="0"/>
    <xf numFmtId="0" fontId="75"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207" fontId="74" fillId="0" borderId="0" applyFill="0" applyBorder="0" applyAlignment="0"/>
    <xf numFmtId="186" fontId="19" fillId="0" borderId="0" applyFill="0" applyBorder="0" applyAlignment="0"/>
    <xf numFmtId="208" fontId="74" fillId="0" borderId="0" applyFill="0" applyBorder="0" applyAlignment="0"/>
    <xf numFmtId="208" fontId="74" fillId="0" borderId="0" applyFill="0" applyBorder="0" applyAlignment="0"/>
    <xf numFmtId="0" fontId="10"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208" fontId="74" fillId="0" borderId="0" applyFill="0" applyBorder="0" applyAlignment="0"/>
    <xf numFmtId="173" fontId="19" fillId="0" borderId="0" applyFill="0" applyBorder="0" applyAlignment="0"/>
    <xf numFmtId="197" fontId="74" fillId="0" borderId="0" applyFill="0" applyBorder="0" applyAlignment="0"/>
    <xf numFmtId="197" fontId="74" fillId="0" borderId="0" applyFill="0" applyBorder="0" applyAlignment="0"/>
    <xf numFmtId="0" fontId="75"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197" fontId="74" fillId="0" borderId="0" applyFill="0" applyBorder="0" applyAlignment="0"/>
    <xf numFmtId="5" fontId="19" fillId="0" borderId="0">
      <alignment horizontal="right"/>
    </xf>
    <xf numFmtId="5" fontId="19" fillId="0" borderId="0">
      <alignment horizontal="right"/>
    </xf>
    <xf numFmtId="302" fontId="10" fillId="0" borderId="0"/>
    <xf numFmtId="198" fontId="182" fillId="0" borderId="0"/>
    <xf numFmtId="198" fontId="182" fillId="0" borderId="0"/>
    <xf numFmtId="198" fontId="183" fillId="0" borderId="0"/>
    <xf numFmtId="198" fontId="182" fillId="0" borderId="0"/>
    <xf numFmtId="198" fontId="182" fillId="0" borderId="0"/>
    <xf numFmtId="198" fontId="182" fillId="0" borderId="0"/>
    <xf numFmtId="198" fontId="182" fillId="0" borderId="0"/>
    <xf numFmtId="198" fontId="182" fillId="0" borderId="0"/>
    <xf numFmtId="198" fontId="182" fillId="0" borderId="0"/>
    <xf numFmtId="198" fontId="182" fillId="0" borderId="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0" fontId="69" fillId="0" borderId="15">
      <alignment horizont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0" fontId="41" fillId="45" borderId="0" applyNumberFormat="0" applyFont="0" applyBorder="0" applyAlignment="0" applyProtection="0"/>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173" fontId="44" fillId="0" borderId="0">
      <alignment vertical="top"/>
    </xf>
    <xf numFmtId="303" fontId="61" fillId="38" borderId="18" applyFill="0" applyBorder="0" applyProtection="0">
      <alignment horizontal="left"/>
    </xf>
    <xf numFmtId="251" fontId="184" fillId="0" borderId="0" applyNumberFormat="0" applyFill="0" applyBorder="0" applyAlignment="0" applyProtection="0">
      <alignment horizontal="left"/>
    </xf>
    <xf numFmtId="49" fontId="12" fillId="0" borderId="0">
      <alignment horizontal="right"/>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85" fillId="46" borderId="0" applyNumberFormat="0" applyFont="0" applyBorder="0" applyAlignment="0">
      <alignment horizontal="center"/>
    </xf>
    <xf numFmtId="0" fontId="151" fillId="2" borderId="0">
      <alignment horizontal="center"/>
    </xf>
    <xf numFmtId="0" fontId="151" fillId="2" borderId="0">
      <alignment horizontal="center"/>
    </xf>
    <xf numFmtId="49" fontId="186" fillId="4" borderId="0">
      <alignment horizontal="center"/>
    </xf>
    <xf numFmtId="268" fontId="187"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304" fontId="10" fillId="0" borderId="0" applyNumberFormat="0" applyFill="0" applyBorder="0" applyAlignment="0" applyProtection="0">
      <alignment horizontal="left"/>
    </xf>
    <xf numFmtId="0" fontId="17" fillId="0" borderId="0" applyNumberFormat="0" applyFill="0" applyBorder="0" applyProtection="0">
      <alignment horizontal="center" vertical="top" wrapText="1"/>
    </xf>
    <xf numFmtId="0" fontId="17" fillId="0" borderId="0" applyFill="0" applyBorder="0" applyProtection="0">
      <alignment horizontal="center" vertical="top" wrapText="1"/>
    </xf>
    <xf numFmtId="0" fontId="84" fillId="32" borderId="0">
      <alignment horizontal="center"/>
    </xf>
    <xf numFmtId="0" fontId="84" fillId="32" borderId="0">
      <alignment horizontal="center"/>
    </xf>
    <xf numFmtId="0" fontId="84" fillId="32" borderId="0">
      <alignment horizontal="centerContinuous"/>
    </xf>
    <xf numFmtId="0" fontId="84" fillId="32" borderId="0">
      <alignment horizontal="centerContinuous"/>
    </xf>
    <xf numFmtId="0" fontId="161" fillId="4" borderId="0">
      <alignment horizontal="left"/>
    </xf>
    <xf numFmtId="0" fontId="161" fillId="4" borderId="0">
      <alignment horizontal="left"/>
    </xf>
    <xf numFmtId="49" fontId="161" fillId="4" borderId="0">
      <alignment horizontal="center"/>
    </xf>
    <xf numFmtId="0" fontId="83" fillId="32" borderId="0">
      <alignment horizontal="left"/>
    </xf>
    <xf numFmtId="0" fontId="83" fillId="32" borderId="0">
      <alignment horizontal="left"/>
    </xf>
    <xf numFmtId="49" fontId="161" fillId="4" borderId="0">
      <alignment horizontal="left"/>
    </xf>
    <xf numFmtId="0" fontId="83" fillId="32" borderId="0">
      <alignment horizontal="centerContinuous"/>
    </xf>
    <xf numFmtId="0" fontId="83" fillId="32" borderId="0">
      <alignment horizontal="centerContinuous"/>
    </xf>
    <xf numFmtId="0" fontId="83" fillId="32" borderId="0">
      <alignment horizontal="right"/>
    </xf>
    <xf numFmtId="0" fontId="83" fillId="32" borderId="0">
      <alignment horizontal="right"/>
    </xf>
    <xf numFmtId="49" fontId="151" fillId="4" borderId="0">
      <alignment horizontal="left"/>
    </xf>
    <xf numFmtId="0" fontId="84" fillId="32" borderId="0">
      <alignment horizontal="right"/>
    </xf>
    <xf numFmtId="0" fontId="84" fillId="32" borderId="0">
      <alignment horizontal="right"/>
    </xf>
    <xf numFmtId="166" fontId="167" fillId="0" borderId="0" applyNumberFormat="0" applyFill="0" applyBorder="0" applyAlignment="0" applyProtection="0"/>
    <xf numFmtId="0" fontId="10" fillId="0" borderId="0"/>
    <xf numFmtId="166" fontId="167" fillId="0" borderId="0" applyNumberFormat="0" applyFill="0" applyBorder="0" applyAlignment="0" applyProtection="0"/>
    <xf numFmtId="0" fontId="117" fillId="0" borderId="39">
      <alignment vertical="center"/>
    </xf>
    <xf numFmtId="0" fontId="161" fillId="21" borderId="0">
      <alignment horizontal="center"/>
    </xf>
    <xf numFmtId="0" fontId="161" fillId="21" borderId="0">
      <alignment horizontal="center"/>
    </xf>
    <xf numFmtId="0" fontId="101" fillId="21" borderId="0">
      <alignment horizontal="center"/>
    </xf>
    <xf numFmtId="0" fontId="101" fillId="21" borderId="0">
      <alignment horizontal="center"/>
    </xf>
    <xf numFmtId="4" fontId="19" fillId="0" borderId="0" applyFont="0" applyFill="0" applyBorder="0" applyAlignment="0" applyProtection="0"/>
    <xf numFmtId="38" fontId="23" fillId="16" borderId="0"/>
    <xf numFmtId="38" fontId="68" fillId="16" borderId="18"/>
    <xf numFmtId="38" fontId="23" fillId="16" borderId="18"/>
    <xf numFmtId="38" fontId="23" fillId="16" borderId="40"/>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0" fontId="185" fillId="1" borderId="27" applyNumberFormat="0" applyFont="0" applyAlignment="0">
      <alignment horizontal="center"/>
    </xf>
    <xf numFmtId="5" fontId="60" fillId="47" borderId="0" applyNumberFormat="0" applyFont="0" applyBorder="0" applyAlignment="0" applyProtection="0"/>
    <xf numFmtId="305" fontId="61" fillId="38" borderId="41" applyFill="0" applyBorder="0" applyProtection="0">
      <alignment horizontal="center"/>
    </xf>
    <xf numFmtId="42" fontId="188" fillId="0" borderId="0" applyFill="0" applyBorder="0" applyAlignment="0" applyProtection="0"/>
    <xf numFmtId="41" fontId="189" fillId="0" borderId="0"/>
    <xf numFmtId="242" fontId="189" fillId="0" borderId="0"/>
    <xf numFmtId="3" fontId="61" fillId="0" borderId="0"/>
    <xf numFmtId="38" fontId="23" fillId="47" borderId="0"/>
    <xf numFmtId="38" fontId="23" fillId="47" borderId="18"/>
    <xf numFmtId="38" fontId="23" fillId="47" borderId="40"/>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0" fontId="190" fillId="0" borderId="0" applyNumberFormat="0" applyFill="0" applyBorder="0" applyAlignment="0">
      <alignment horizontal="center"/>
    </xf>
    <xf numFmtId="1" fontId="44" fillId="0" borderId="0" applyBorder="0">
      <alignment horizontal="left" vertical="top" wrapText="1"/>
    </xf>
    <xf numFmtId="0" fontId="23" fillId="0" borderId="0"/>
    <xf numFmtId="0" fontId="10" fillId="0" borderId="0"/>
    <xf numFmtId="3" fontId="12" fillId="0" borderId="0"/>
    <xf numFmtId="1" fontId="8" fillId="48" borderId="1"/>
    <xf numFmtId="1" fontId="8" fillId="48" borderId="1"/>
    <xf numFmtId="0" fontId="10" fillId="0" borderId="0"/>
    <xf numFmtId="0" fontId="10" fillId="0" borderId="0"/>
    <xf numFmtId="0" fontId="10" fillId="0" borderId="0"/>
    <xf numFmtId="1" fontId="8" fillId="48" borderId="1"/>
    <xf numFmtId="1" fontId="8" fillId="48" borderId="1"/>
    <xf numFmtId="0" fontId="10" fillId="0" borderId="0"/>
    <xf numFmtId="0" fontId="10" fillId="0" borderId="0"/>
    <xf numFmtId="0" fontId="10" fillId="0" borderId="0"/>
    <xf numFmtId="1" fontId="8" fillId="48" borderId="1"/>
    <xf numFmtId="1" fontId="8" fillId="48" borderId="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4" borderId="27" applyNumberFormat="0" applyProtection="0">
      <alignment horizontal="center" vertical="center"/>
    </xf>
    <xf numFmtId="0" fontId="191" fillId="0" borderId="0" applyNumberFormat="0" applyFill="0" applyBorder="0" applyAlignment="0" applyProtection="0"/>
    <xf numFmtId="0" fontId="17" fillId="34" borderId="27" applyNumberFormat="0" applyProtection="0">
      <alignment horizontal="center" vertical="center"/>
    </xf>
    <xf numFmtId="0" fontId="17" fillId="49" borderId="0" applyNumberFormat="0" applyBorder="0" applyAlignment="0"/>
    <xf numFmtId="0" fontId="17" fillId="50" borderId="0" applyNumberFormat="0" applyBorder="0" applyAlignment="0"/>
    <xf numFmtId="0" fontId="10" fillId="0" borderId="0" applyNumberFormat="0" applyFont="0" applyFill="0" applyBorder="0" applyProtection="0">
      <alignment horizontal="left"/>
    </xf>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10" fillId="0" borderId="0" applyNumberFormat="0" applyFont="0" applyFill="0" applyBorder="0" applyProtection="0">
      <alignment horizontal="center"/>
    </xf>
    <xf numFmtId="0" fontId="10" fillId="0" borderId="0"/>
    <xf numFmtId="0" fontId="61" fillId="0" borderId="0" applyNumberFormat="0" applyFill="0" applyBorder="0" applyProtection="0">
      <alignment horizontal="left" vertical="top" wrapText="1"/>
    </xf>
    <xf numFmtId="0" fontId="82" fillId="0" borderId="0" applyNumberFormat="0" applyFill="0" applyBorder="0" applyProtection="0">
      <alignment horizontal="left" vertical="top" wrapText="1"/>
    </xf>
    <xf numFmtId="306" fontId="147" fillId="0" borderId="0" applyFill="0" applyBorder="0" applyProtection="0">
      <alignment horizontal="center" wrapText="1"/>
    </xf>
    <xf numFmtId="307" fontId="147" fillId="0" borderId="0" applyFill="0" applyBorder="0" applyProtection="0">
      <alignment horizontal="right" wrapText="1"/>
    </xf>
    <xf numFmtId="308" fontId="147" fillId="0" borderId="0" applyFill="0" applyBorder="0" applyProtection="0">
      <alignment horizontal="right" wrapText="1"/>
    </xf>
    <xf numFmtId="309" fontId="147" fillId="0" borderId="0" applyFill="0" applyBorder="0" applyProtection="0">
      <alignment horizontal="right" wrapText="1"/>
    </xf>
    <xf numFmtId="37" fontId="147" fillId="0" borderId="0" applyFill="0" applyBorder="0" applyProtection="0">
      <alignment horizontal="center" wrapText="1"/>
    </xf>
    <xf numFmtId="310" fontId="147" fillId="0" borderId="0" applyFill="0" applyBorder="0" applyProtection="0">
      <alignment horizontal="right"/>
    </xf>
    <xf numFmtId="311" fontId="147" fillId="0" borderId="0" applyFill="0" applyBorder="0" applyProtection="0">
      <alignment horizontal="right"/>
    </xf>
    <xf numFmtId="14" fontId="147" fillId="0" borderId="0" applyFill="0" applyBorder="0" applyProtection="0">
      <alignment horizontal="right"/>
    </xf>
    <xf numFmtId="166" fontId="10" fillId="0" borderId="0"/>
    <xf numFmtId="4" fontId="147" fillId="0" borderId="0" applyFill="0" applyBorder="0" applyProtection="0">
      <alignment wrapText="1"/>
    </xf>
    <xf numFmtId="0" fontId="82" fillId="0" borderId="42" applyNumberFormat="0" applyFill="0" applyProtection="0">
      <alignment wrapText="1"/>
    </xf>
    <xf numFmtId="0" fontId="17" fillId="0" borderId="0" applyNumberFormat="0" applyFill="0" applyBorder="0" applyProtection="0">
      <alignment wrapText="1"/>
    </xf>
    <xf numFmtId="0" fontId="82" fillId="0" borderId="42" applyNumberFormat="0" applyFill="0" applyProtection="0">
      <alignment horizontal="center" wrapText="1"/>
    </xf>
    <xf numFmtId="312" fontId="82" fillId="0" borderId="0" applyFill="0" applyBorder="0" applyProtection="0">
      <alignment horizontal="center" wrapText="1"/>
    </xf>
    <xf numFmtId="0" fontId="80" fillId="0" borderId="0" applyNumberFormat="0" applyFill="0" applyBorder="0" applyProtection="0">
      <alignment horizontal="justify" wrapText="1"/>
    </xf>
    <xf numFmtId="0" fontId="82" fillId="0" borderId="0" applyNumberFormat="0" applyFill="0" applyBorder="0" applyProtection="0">
      <alignment horizontal="centerContinuous" wrapText="1"/>
    </xf>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4" fontId="10" fillId="0" borderId="0" applyProtection="0">
      <protection locked="0"/>
    </xf>
    <xf numFmtId="0" fontId="13" fillId="0" borderId="0" applyNumberFormat="0" applyBorder="0" applyAlignment="0"/>
    <xf numFmtId="0" fontId="13" fillId="0" borderId="0" applyNumberFormat="0" applyBorder="0" applyAlignment="0"/>
    <xf numFmtId="0" fontId="13" fillId="0" borderId="0" applyNumberFormat="0" applyBorder="0" applyAlignment="0"/>
    <xf numFmtId="4" fontId="10" fillId="0" borderId="0" applyProtection="0">
      <protection locked="0"/>
    </xf>
    <xf numFmtId="4" fontId="10" fillId="0" borderId="0" applyProtection="0">
      <protection locked="0"/>
    </xf>
    <xf numFmtId="4" fontId="10" fillId="0" borderId="0" applyProtection="0">
      <protection locked="0"/>
    </xf>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51" fillId="0" borderId="0" applyNumberFormat="0" applyBorder="0" applyAlignment="0"/>
    <xf numFmtId="0" fontId="192" fillId="0" borderId="0" applyNumberFormat="0" applyBorder="0" applyAlignment="0"/>
    <xf numFmtId="0" fontId="171" fillId="0" borderId="0" applyNumberFormat="0" applyBorder="0" applyAlignment="0"/>
    <xf numFmtId="0" fontId="192" fillId="0" borderId="0" applyNumberFormat="0" applyBorder="0" applyAlignment="0"/>
    <xf numFmtId="0" fontId="156" fillId="0" borderId="0"/>
    <xf numFmtId="0" fontId="193" fillId="0" borderId="0"/>
    <xf numFmtId="0" fontId="193" fillId="0" borderId="0"/>
    <xf numFmtId="6" fontId="17" fillId="0" borderId="27" applyFill="0" applyProtection="0"/>
    <xf numFmtId="38" fontId="17" fillId="0" borderId="27" applyFill="0" applyProtection="0"/>
    <xf numFmtId="40" fontId="194"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40" fontId="143" fillId="0" borderId="0" applyBorder="0">
      <alignment horizontal="right"/>
    </xf>
    <xf numFmtId="0" fontId="195" fillId="0" borderId="0" applyBorder="0" applyProtection="0">
      <alignment vertical="center"/>
    </xf>
    <xf numFmtId="0" fontId="195" fillId="0" borderId="4" applyBorder="0" applyProtection="0">
      <alignment horizontal="right" vertical="center"/>
    </xf>
    <xf numFmtId="0" fontId="196" fillId="51" borderId="0" applyBorder="0" applyProtection="0">
      <alignment horizontal="centerContinuous" vertical="center"/>
    </xf>
    <xf numFmtId="0" fontId="196" fillId="40" borderId="4" applyBorder="0" applyProtection="0">
      <alignment horizontal="centerContinuous" vertical="center"/>
    </xf>
    <xf numFmtId="0" fontId="197" fillId="0" borderId="0" applyFill="0" applyBorder="0" applyProtection="0">
      <alignment horizontal="center" vertical="center"/>
    </xf>
    <xf numFmtId="3" fontId="135" fillId="0" borderId="0" applyNumberFormat="0"/>
    <xf numFmtId="0" fontId="118" fillId="0" borderId="0" applyNumberFormat="0" applyFill="0" applyBorder="0" applyProtection="0">
      <alignment horizontal="left"/>
    </xf>
    <xf numFmtId="0" fontId="131" fillId="0" borderId="0"/>
    <xf numFmtId="0" fontId="198" fillId="0" borderId="0" applyFill="0" applyBorder="0" applyProtection="0">
      <alignment horizontal="left"/>
    </xf>
    <xf numFmtId="0" fontId="118" fillId="0" borderId="30" applyFill="0" applyBorder="0" applyProtection="0">
      <alignment horizontal="left" vertical="top"/>
    </xf>
    <xf numFmtId="0" fontId="165" fillId="0" borderId="0">
      <alignment horizontal="centerContinuous"/>
    </xf>
    <xf numFmtId="0" fontId="199" fillId="0" borderId="0" applyNumberFormat="0" applyFill="0" applyBorder="0">
      <alignment horizontal="left"/>
    </xf>
    <xf numFmtId="173" fontId="199" fillId="0" borderId="0" applyNumberFormat="0" applyFill="0" applyBorder="0">
      <alignment horizontal="right"/>
    </xf>
    <xf numFmtId="0" fontId="200" fillId="0" borderId="0" applyNumberFormat="0" applyFill="0" applyBorder="0">
      <alignment horizontal="right"/>
    </xf>
    <xf numFmtId="0" fontId="61" fillId="0" borderId="0" applyFill="0" applyBorder="0" applyProtection="0">
      <alignment horizontal="left"/>
    </xf>
    <xf numFmtId="0" fontId="201" fillId="0" borderId="0"/>
    <xf numFmtId="0" fontId="202" fillId="0" borderId="0" applyNumberFormat="0" applyFill="0" applyBorder="0" applyProtection="0"/>
    <xf numFmtId="0" fontId="203" fillId="0" borderId="0" applyFill="0" applyBorder="0" applyProtection="0"/>
    <xf numFmtId="0" fontId="204" fillId="0" borderId="0"/>
    <xf numFmtId="0" fontId="203" fillId="0" borderId="0" applyNumberFormat="0" applyFill="0" applyBorder="0" applyProtection="0"/>
    <xf numFmtId="0" fontId="202" fillId="0" borderId="0" applyNumberFormat="0" applyFill="0" applyBorder="0" applyProtection="0"/>
    <xf numFmtId="0" fontId="202" fillId="0" borderId="0"/>
    <xf numFmtId="49" fontId="13" fillId="0" borderId="0" applyFill="0" applyBorder="0" applyAlignment="0"/>
    <xf numFmtId="313" fontId="76" fillId="0" borderId="0" applyFill="0" applyBorder="0" applyAlignment="0"/>
    <xf numFmtId="314" fontId="74" fillId="0" borderId="0" applyFill="0" applyBorder="0" applyAlignment="0"/>
    <xf numFmtId="314" fontId="74" fillId="0" borderId="0" applyFill="0" applyBorder="0" applyAlignment="0"/>
    <xf numFmtId="0" fontId="9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4" fontId="74" fillId="0" borderId="0" applyFill="0" applyBorder="0" applyAlignment="0"/>
    <xf numFmtId="315" fontId="76" fillId="0" borderId="0" applyFill="0" applyBorder="0" applyAlignment="0"/>
    <xf numFmtId="316" fontId="74" fillId="0" borderId="0" applyFill="0" applyBorder="0" applyAlignment="0"/>
    <xf numFmtId="316" fontId="74" fillId="0" borderId="0" applyFill="0" applyBorder="0" applyAlignment="0"/>
    <xf numFmtId="0" fontId="10"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316" fontId="74" fillId="0" borderId="0" applyFill="0" applyBorder="0" applyAlignment="0"/>
    <xf numFmtId="0" fontId="41" fillId="0" borderId="0"/>
    <xf numFmtId="166" fontId="167" fillId="0" borderId="0" applyNumberFormat="0" applyFill="0" applyBorder="0" applyAlignment="0" applyProtection="0"/>
    <xf numFmtId="166" fontId="167" fillId="0" borderId="0" applyNumberFormat="0" applyFill="0" applyBorder="0" applyAlignment="0" applyProtection="0"/>
    <xf numFmtId="0" fontId="205" fillId="0" borderId="0" applyFill="0" applyBorder="0" applyProtection="0">
      <alignment horizontal="left" vertical="top"/>
    </xf>
    <xf numFmtId="0" fontId="44" fillId="0" borderId="0" applyNumberFormat="0" applyFill="0" applyBorder="0" applyAlignment="0" applyProtection="0"/>
    <xf numFmtId="0" fontId="21" fillId="0" borderId="0" applyNumberFormat="0" applyFill="0" applyBorder="0" applyAlignment="0" applyProtection="0"/>
    <xf numFmtId="197" fontId="206" fillId="0" borderId="0"/>
    <xf numFmtId="0" fontId="207" fillId="0" borderId="0" applyNumberFormat="0" applyFill="0" applyBorder="0" applyAlignment="0" applyProtection="0"/>
    <xf numFmtId="0" fontId="208" fillId="0" borderId="0" applyNumberFormat="0" applyFill="0" applyBorder="0" applyAlignment="0" applyProtection="0"/>
    <xf numFmtId="251" fontId="135" fillId="0" borderId="0"/>
    <xf numFmtId="3" fontId="209" fillId="0" borderId="0"/>
    <xf numFmtId="251" fontId="210" fillId="0" borderId="15" applyNumberFormat="0" applyBorder="0">
      <alignment vertical="center"/>
    </xf>
    <xf numFmtId="251" fontId="211" fillId="0" borderId="43" applyNumberFormat="0" applyBorder="0"/>
    <xf numFmtId="0" fontId="135" fillId="0" borderId="0" applyNumberFormat="0" applyFill="0" applyBorder="0" applyAlignment="0" applyProtection="0"/>
    <xf numFmtId="0" fontId="203" fillId="0" borderId="0"/>
    <xf numFmtId="0" fontId="202" fillId="0" borderId="0"/>
    <xf numFmtId="0" fontId="135" fillId="0" borderId="27">
      <alignment horizontal="center" wrapText="1"/>
    </xf>
    <xf numFmtId="6" fontId="65" fillId="0" borderId="44" applyNumberFormat="0" applyFont="0" applyFill="0" applyAlignment="0" applyProtection="0"/>
    <xf numFmtId="37" fontId="140" fillId="0" borderId="2" applyNumberFormat="0" applyFont="0" applyFill="0" applyAlignment="0"/>
    <xf numFmtId="0" fontId="212" fillId="0" borderId="45" applyNumberForma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0" fontId="213" fillId="0" borderId="46" applyNumberFormat="0" applyFont="0" applyFill="0" applyAlignment="0" applyProtection="0"/>
    <xf numFmtId="253" fontId="214" fillId="0" borderId="0" applyFill="0" applyBorder="0" applyProtection="0"/>
    <xf numFmtId="251" fontId="82" fillId="0" borderId="2"/>
    <xf numFmtId="251" fontId="82" fillId="0" borderId="0"/>
    <xf numFmtId="251" fontId="61" fillId="0" borderId="2"/>
    <xf numFmtId="317" fontId="214" fillId="0" borderId="0" applyFill="0" applyBorder="0" applyProtection="0"/>
    <xf numFmtId="38" fontId="10" fillId="0" borderId="44"/>
    <xf numFmtId="3" fontId="135" fillId="0" borderId="4" applyNumberFormat="0"/>
    <xf numFmtId="0" fontId="58" fillId="0" borderId="47"/>
    <xf numFmtId="260" fontId="10" fillId="0" borderId="25" applyFill="0" applyBorder="0" applyProtection="0">
      <alignment vertical="center"/>
    </xf>
    <xf numFmtId="0" fontId="44" fillId="43" borderId="0" applyNumberFormat="0" applyFont="0" applyBorder="0" applyAlignment="0"/>
    <xf numFmtId="197" fontId="215" fillId="0" borderId="0">
      <alignment horizontal="left"/>
      <protection locked="0"/>
    </xf>
    <xf numFmtId="0" fontId="216" fillId="0" borderId="0"/>
    <xf numFmtId="0" fontId="217" fillId="0" borderId="0">
      <alignment horizontal="fill"/>
    </xf>
    <xf numFmtId="37" fontId="218" fillId="52" borderId="0"/>
    <xf numFmtId="37" fontId="219" fillId="33" borderId="0"/>
    <xf numFmtId="0" fontId="220" fillId="4" borderId="0">
      <alignment horizontal="center"/>
    </xf>
    <xf numFmtId="0" fontId="220" fillId="4" borderId="0">
      <alignment horizontal="center"/>
    </xf>
    <xf numFmtId="318" fontId="61" fillId="35" borderId="48" applyFill="0" applyBorder="0" applyAlignment="0" applyProtection="0">
      <alignment horizontal="right"/>
      <protection locked="0"/>
    </xf>
    <xf numFmtId="319" fontId="10" fillId="0" borderId="0" applyFont="0" applyFill="0" applyBorder="0" applyAlignment="0" applyProtection="0"/>
    <xf numFmtId="320" fontId="10" fillId="0" borderId="0" applyFont="0" applyFill="0" applyBorder="0" applyAlignment="0" applyProtection="0"/>
    <xf numFmtId="0" fontId="221" fillId="0" borderId="0" applyNumberFormat="0" applyFill="0" applyBorder="0" applyAlignment="0" applyProtection="0"/>
    <xf numFmtId="321" fontId="10" fillId="0" borderId="0"/>
    <xf numFmtId="37" fontId="150" fillId="0" borderId="0"/>
    <xf numFmtId="0" fontId="10" fillId="0" borderId="0">
      <alignment wrapText="1"/>
    </xf>
    <xf numFmtId="322" fontId="12" fillId="0" borderId="0"/>
    <xf numFmtId="323" fontId="44" fillId="0" borderId="0"/>
    <xf numFmtId="324" fontId="193" fillId="0" borderId="4" applyBorder="0" applyProtection="0">
      <alignment horizontal="right"/>
    </xf>
    <xf numFmtId="325" fontId="14" fillId="0" borderId="0" applyFont="0" applyFill="0" applyBorder="0" applyAlignment="0" applyProtection="0"/>
    <xf numFmtId="0" fontId="222" fillId="0" borderId="0" applyNumberFormat="0" applyFill="0" applyBorder="0" applyAlignment="0" applyProtection="0">
      <alignment vertical="top"/>
      <protection locked="0"/>
    </xf>
    <xf numFmtId="0" fontId="223" fillId="0" borderId="0"/>
    <xf numFmtId="0" fontId="224" fillId="0" borderId="0" applyNumberFormat="0" applyFill="0" applyBorder="0" applyAlignment="0" applyProtection="0">
      <alignment vertical="top"/>
      <protection locked="0"/>
    </xf>
    <xf numFmtId="0" fontId="10" fillId="0" borderId="0"/>
    <xf numFmtId="0" fontId="225" fillId="0" borderId="0"/>
    <xf numFmtId="0" fontId="226" fillId="2" borderId="0" applyNumberFormat="0" applyBorder="0" applyAlignment="0" applyProtection="0">
      <alignment vertical="center"/>
    </xf>
    <xf numFmtId="0" fontId="52" fillId="15" borderId="13" applyNumberFormat="0" applyFont="0" applyAlignment="0" applyProtection="0">
      <alignment vertical="center"/>
    </xf>
    <xf numFmtId="187" fontId="227" fillId="0" borderId="0" applyFont="0" applyFill="0" applyBorder="0" applyAlignment="0" applyProtection="0"/>
    <xf numFmtId="326" fontId="228" fillId="0" borderId="0" applyFont="0" applyFill="0" applyBorder="0" applyAlignment="0" applyProtection="0"/>
    <xf numFmtId="267" fontId="228" fillId="0" borderId="0" applyFont="0" applyFill="0" applyBorder="0" applyAlignment="0" applyProtection="0"/>
    <xf numFmtId="0" fontId="229" fillId="0" borderId="45" applyNumberFormat="0" applyFill="0" applyAlignment="0" applyProtection="0">
      <alignment vertical="center"/>
    </xf>
    <xf numFmtId="0" fontId="230" fillId="18" borderId="0" applyNumberFormat="0" applyBorder="0" applyAlignment="0" applyProtection="0">
      <alignment vertical="center"/>
    </xf>
    <xf numFmtId="0" fontId="231" fillId="19" borderId="0" applyNumberFormat="0" applyBorder="0" applyAlignment="0" applyProtection="0">
      <alignment vertical="center"/>
    </xf>
    <xf numFmtId="166" fontId="10" fillId="0" borderId="0"/>
    <xf numFmtId="43" fontId="10" fillId="0" borderId="0" applyFont="0" applyFill="0" applyBorder="0" applyAlignment="0" applyProtection="0"/>
    <xf numFmtId="326" fontId="232" fillId="0" borderId="0" applyFont="0" applyFill="0" applyBorder="0" applyAlignment="0" applyProtection="0"/>
    <xf numFmtId="0" fontId="10" fillId="0" borderId="0"/>
    <xf numFmtId="0" fontId="233" fillId="0" borderId="0" applyNumberFormat="0" applyFill="0" applyBorder="0" applyAlignment="0" applyProtection="0">
      <alignment vertical="center"/>
    </xf>
    <xf numFmtId="0" fontId="234" fillId="0" borderId="29" applyNumberFormat="0" applyFill="0" applyAlignment="0" applyProtection="0">
      <alignment vertical="center"/>
    </xf>
    <xf numFmtId="0" fontId="235" fillId="0" borderId="31" applyNumberFormat="0" applyFill="0" applyAlignment="0" applyProtection="0">
      <alignment vertical="center"/>
    </xf>
    <xf numFmtId="0" fontId="236" fillId="0" borderId="32" applyNumberFormat="0" applyFill="0" applyAlignment="0" applyProtection="0">
      <alignment vertical="center"/>
    </xf>
    <xf numFmtId="0" fontId="236" fillId="0" borderId="0" applyNumberFormat="0" applyFill="0" applyBorder="0" applyAlignment="0" applyProtection="0">
      <alignment vertical="center"/>
    </xf>
    <xf numFmtId="0" fontId="237" fillId="29" borderId="17" applyNumberFormat="0" applyAlignment="0" applyProtection="0">
      <alignment vertical="center"/>
    </xf>
    <xf numFmtId="0" fontId="238" fillId="0" borderId="0" applyNumberFormat="0" applyFill="0" applyBorder="0" applyAlignment="0" applyProtection="0">
      <alignment vertical="top"/>
      <protection locked="0"/>
    </xf>
    <xf numFmtId="0" fontId="239" fillId="16" borderId="8" applyNumberFormat="0" applyAlignment="0" applyProtection="0">
      <alignment vertical="center"/>
    </xf>
    <xf numFmtId="0" fontId="240" fillId="0" borderId="0" applyNumberFormat="0" applyFill="0" applyBorder="0" applyAlignment="0" applyProtection="0">
      <alignment vertical="center"/>
    </xf>
    <xf numFmtId="0" fontId="241" fillId="0" borderId="0" applyNumberFormat="0" applyFill="0" applyBorder="0" applyAlignment="0" applyProtection="0">
      <alignment vertical="center"/>
    </xf>
    <xf numFmtId="327" fontId="228" fillId="0" borderId="0" applyFont="0" applyFill="0" applyBorder="0" applyAlignment="0" applyProtection="0"/>
    <xf numFmtId="275" fontId="228" fillId="0" borderId="0" applyFont="0" applyFill="0" applyBorder="0" applyAlignment="0" applyProtection="0"/>
    <xf numFmtId="0" fontId="56" fillId="26" borderId="0" applyNumberFormat="0" applyBorder="0" applyAlignment="0" applyProtection="0">
      <alignment vertical="center"/>
    </xf>
    <xf numFmtId="0" fontId="56" fillId="11" borderId="0" applyNumberFormat="0" applyBorder="0" applyAlignment="0" applyProtection="0">
      <alignment vertical="center"/>
    </xf>
    <xf numFmtId="0" fontId="56" fillId="27" borderId="0" applyNumberFormat="0" applyBorder="0" applyAlignment="0" applyProtection="0">
      <alignment vertical="center"/>
    </xf>
    <xf numFmtId="0" fontId="56" fillId="24" borderId="0" applyNumberFormat="0" applyBorder="0" applyAlignment="0" applyProtection="0">
      <alignment vertical="center"/>
    </xf>
    <xf numFmtId="0" fontId="56" fillId="10" borderId="0" applyNumberFormat="0" applyBorder="0" applyAlignment="0" applyProtection="0">
      <alignment vertical="center"/>
    </xf>
    <xf numFmtId="0" fontId="56" fillId="7" borderId="0" applyNumberFormat="0" applyBorder="0" applyAlignment="0" applyProtection="0">
      <alignment vertical="center"/>
    </xf>
    <xf numFmtId="0" fontId="242" fillId="21" borderId="8" applyNumberFormat="0" applyAlignment="0" applyProtection="0">
      <alignment vertical="center"/>
    </xf>
    <xf numFmtId="0" fontId="243" fillId="16" borderId="9" applyNumberFormat="0" applyAlignment="0" applyProtection="0">
      <alignment vertical="center"/>
    </xf>
    <xf numFmtId="328" fontId="232" fillId="0" borderId="0" applyFont="0" applyFill="0" applyBorder="0" applyAlignment="0" applyProtection="0"/>
    <xf numFmtId="329" fontId="232" fillId="0" borderId="0" applyFont="0" applyFill="0" applyBorder="0" applyAlignment="0" applyProtection="0"/>
    <xf numFmtId="0" fontId="244" fillId="0" borderId="35" applyNumberFormat="0" applyFill="0" applyAlignment="0" applyProtection="0">
      <alignment vertical="center"/>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249" fillId="0" borderId="0" applyNumberFormat="0" applyFill="0" applyBorder="0" applyAlignment="0" applyProtection="0"/>
    <xf numFmtId="43" fontId="10" fillId="0" borderId="0" applyFont="0" applyFill="0" applyBorder="0" applyAlignment="0" applyProtection="0"/>
    <xf numFmtId="44" fontId="7" fillId="0" borderId="0" applyFont="0" applyFill="0" applyBorder="0" applyAlignment="0" applyProtection="0"/>
    <xf numFmtId="0" fontId="13" fillId="0" borderId="0"/>
    <xf numFmtId="9"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cellStyleXfs>
  <cellXfs count="1941">
    <xf numFmtId="0" fontId="0" fillId="0" borderId="0" xfId="0"/>
    <xf numFmtId="0" fontId="17"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8" fillId="0" borderId="0" xfId="11"/>
    <xf numFmtId="0" fontId="0" fillId="0" borderId="38" xfId="0" applyBorder="1"/>
    <xf numFmtId="0" fontId="8"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6" fillId="0" borderId="0" xfId="1" applyNumberFormat="1" applyFont="1"/>
    <xf numFmtId="0" fontId="246" fillId="0" borderId="0" xfId="0" applyFont="1"/>
    <xf numFmtId="0" fontId="247" fillId="0" borderId="0" xfId="11" applyFont="1"/>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6"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164" fontId="10" fillId="0" borderId="0" xfId="1" applyNumberFormat="1" applyFont="1" applyFill="1"/>
    <xf numFmtId="0" fontId="250" fillId="0" borderId="0" xfId="0" applyFont="1"/>
    <xf numFmtId="330" fontId="10" fillId="0" borderId="0" xfId="1" applyNumberFormat="1" applyFont="1" applyFill="1"/>
    <xf numFmtId="190" fontId="0" fillId="0" borderId="0" xfId="2" applyNumberFormat="1" applyFont="1"/>
    <xf numFmtId="330" fontId="0" fillId="0" borderId="0" xfId="1" applyNumberFormat="1" applyFont="1"/>
    <xf numFmtId="0" fontId="0" fillId="54" borderId="0" xfId="0" applyFill="1"/>
    <xf numFmtId="0" fontId="252" fillId="0" borderId="0" xfId="0" applyFont="1"/>
    <xf numFmtId="0" fontId="254" fillId="0" borderId="0" xfId="0" applyFont="1"/>
    <xf numFmtId="0" fontId="0" fillId="0" borderId="0" xfId="0" applyAlignment="1">
      <alignment horizontal="left"/>
    </xf>
    <xf numFmtId="0" fontId="255" fillId="0" borderId="0" xfId="0" applyFont="1"/>
    <xf numFmtId="0" fontId="16" fillId="0" borderId="0" xfId="0" applyFont="1"/>
    <xf numFmtId="0" fontId="254" fillId="0" borderId="0" xfId="0" applyFont="1" applyAlignment="1">
      <alignment horizontal="left" indent="1"/>
    </xf>
    <xf numFmtId="0" fontId="245" fillId="54" borderId="0" xfId="0" applyFont="1" applyFill="1"/>
    <xf numFmtId="0" fontId="0" fillId="54" borderId="38" xfId="0" applyFill="1" applyBorder="1"/>
    <xf numFmtId="164" fontId="256" fillId="0" borderId="0" xfId="1" applyNumberFormat="1" applyFont="1" applyFill="1"/>
    <xf numFmtId="0" fontId="0" fillId="0" borderId="2" xfId="0" applyBorder="1"/>
    <xf numFmtId="0" fontId="0" fillId="0" borderId="30" xfId="0"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5" fontId="0" fillId="0" borderId="0" xfId="0" applyNumberFormat="1"/>
    <xf numFmtId="190" fontId="247" fillId="0" borderId="0" xfId="2" applyNumberFormat="1" applyFont="1"/>
    <xf numFmtId="0" fontId="17" fillId="0" borderId="58" xfId="0" applyFont="1" applyBorder="1"/>
    <xf numFmtId="164" fontId="246" fillId="0" borderId="0" xfId="0" applyNumberFormat="1" applyFont="1"/>
    <xf numFmtId="0" fontId="17" fillId="54" borderId="0" xfId="0" applyFont="1" applyFill="1" applyAlignment="1">
      <alignment horizontal="left" vertical="center"/>
    </xf>
    <xf numFmtId="164" fontId="0" fillId="0" borderId="0" xfId="4340" applyNumberFormat="1" applyFont="1"/>
    <xf numFmtId="0" fontId="257" fillId="0" borderId="0" xfId="0" applyFont="1" applyAlignment="1">
      <alignment horizontal="right"/>
    </xf>
    <xf numFmtId="0" fontId="0" fillId="12" borderId="0" xfId="0" applyFill="1"/>
    <xf numFmtId="0" fontId="80" fillId="12" borderId="0" xfId="0" applyFont="1" applyFill="1"/>
    <xf numFmtId="0" fontId="250" fillId="12" borderId="0" xfId="0" applyFont="1" applyFill="1"/>
    <xf numFmtId="0" fontId="246" fillId="12" borderId="0" xfId="0" applyFont="1" applyFill="1"/>
    <xf numFmtId="0" fontId="0" fillId="12" borderId="61" xfId="0" applyFill="1" applyBorder="1" applyAlignment="1">
      <alignment horizontal="center"/>
    </xf>
    <xf numFmtId="9" fontId="0" fillId="12" borderId="61" xfId="0" applyNumberFormat="1" applyFill="1" applyBorder="1" applyAlignment="1">
      <alignment horizontal="center"/>
    </xf>
    <xf numFmtId="0" fontId="0" fillId="12" borderId="61" xfId="0" applyFill="1" applyBorder="1" applyAlignment="1">
      <alignment horizontal="left"/>
    </xf>
    <xf numFmtId="1" fontId="0" fillId="0" borderId="61" xfId="0" applyNumberFormat="1" applyBorder="1" applyAlignment="1">
      <alignment horizontal="left"/>
    </xf>
    <xf numFmtId="1" fontId="10" fillId="0" borderId="61" xfId="0" applyNumberFormat="1" applyFont="1" applyBorder="1" applyAlignment="1">
      <alignment horizontal="left"/>
    </xf>
    <xf numFmtId="0" fontId="10" fillId="12" borderId="61" xfId="0" applyFont="1" applyFill="1" applyBorder="1" applyAlignment="1">
      <alignment horizontal="left"/>
    </xf>
    <xf numFmtId="0" fontId="0" fillId="0" borderId="61" xfId="0" applyBorder="1"/>
    <xf numFmtId="0" fontId="13" fillId="0" borderId="0" xfId="4341" applyAlignment="1">
      <alignment wrapText="1"/>
    </xf>
    <xf numFmtId="0" fontId="10" fillId="0" borderId="61" xfId="0" applyFont="1" applyBorder="1"/>
    <xf numFmtId="1" fontId="10" fillId="0" borderId="0" xfId="0" applyNumberFormat="1" applyFont="1" applyAlignment="1">
      <alignment horizontal="left"/>
    </xf>
    <xf numFmtId="0" fontId="0" fillId="0" borderId="0" xfId="0" applyAlignment="1" applyProtection="1">
      <alignment readingOrder="1"/>
      <protection locked="0"/>
    </xf>
    <xf numFmtId="0" fontId="0" fillId="57" borderId="61" xfId="0" applyFill="1" applyBorder="1" applyAlignment="1">
      <alignment horizontal="center" vertical="center"/>
    </xf>
    <xf numFmtId="0" fontId="0" fillId="57" borderId="65" xfId="0" applyFill="1" applyBorder="1" applyAlignment="1">
      <alignment horizontal="center" vertical="center"/>
    </xf>
    <xf numFmtId="331" fontId="0" fillId="0" borderId="61" xfId="4339" applyNumberFormat="1" applyFont="1" applyFill="1" applyBorder="1" applyAlignment="1"/>
    <xf numFmtId="9" fontId="0" fillId="0" borderId="0" xfId="4342" applyFont="1"/>
    <xf numFmtId="9" fontId="0" fillId="0" borderId="61" xfId="3458" applyFont="1" applyFill="1" applyBorder="1" applyAlignment="1"/>
    <xf numFmtId="0" fontId="80" fillId="0" borderId="0" xfId="0" applyFont="1" applyAlignment="1" applyProtection="1">
      <alignment readingOrder="1"/>
      <protection locked="0"/>
    </xf>
    <xf numFmtId="0" fontId="0" fillId="12" borderId="0" xfId="0" applyFill="1" applyAlignment="1" applyProtection="1">
      <alignment horizontal="left" readingOrder="1"/>
      <protection locked="0"/>
    </xf>
    <xf numFmtId="190" fontId="0" fillId="12" borderId="0" xfId="3458" applyNumberFormat="1" applyFont="1" applyFill="1" applyBorder="1" applyAlignment="1">
      <alignment horizontal="right"/>
    </xf>
    <xf numFmtId="0" fontId="17" fillId="60" borderId="69" xfId="0" applyFont="1" applyFill="1" applyBorder="1" applyAlignment="1" applyProtection="1">
      <alignment horizontal="center"/>
      <protection locked="0"/>
    </xf>
    <xf numFmtId="0" fontId="17" fillId="60" borderId="70" xfId="0" applyFont="1" applyFill="1" applyBorder="1" applyAlignment="1" applyProtection="1">
      <alignment horizontal="center"/>
      <protection locked="0"/>
    </xf>
    <xf numFmtId="37" fontId="0" fillId="12" borderId="30" xfId="0" applyNumberFormat="1" applyFill="1" applyBorder="1"/>
    <xf numFmtId="37" fontId="0" fillId="12" borderId="63" xfId="0" applyNumberFormat="1" applyFill="1" applyBorder="1" applyAlignment="1">
      <alignment horizontal="right"/>
    </xf>
    <xf numFmtId="0" fontId="17" fillId="60" borderId="71"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5" xfId="0" applyNumberFormat="1" applyFill="1" applyBorder="1"/>
    <xf numFmtId="331" fontId="0" fillId="0" borderId="55" xfId="0" applyNumberFormat="1" applyBorder="1"/>
    <xf numFmtId="37" fontId="0" fillId="0" borderId="65" xfId="0" applyNumberFormat="1" applyBorder="1" applyAlignment="1">
      <alignment horizontal="right"/>
    </xf>
    <xf numFmtId="9" fontId="0" fillId="0" borderId="0" xfId="3458" applyFont="1" applyFill="1"/>
    <xf numFmtId="3" fontId="0" fillId="0" borderId="55" xfId="0" applyNumberFormat="1" applyBorder="1"/>
    <xf numFmtId="3" fontId="0" fillId="0" borderId="61" xfId="0" applyNumberFormat="1" applyBorder="1"/>
    <xf numFmtId="330" fontId="10" fillId="0" borderId="61" xfId="4" applyNumberFormat="1" applyFont="1" applyFill="1" applyBorder="1" applyAlignment="1">
      <alignment horizontal="center" vertical="center"/>
    </xf>
    <xf numFmtId="331" fontId="10" fillId="0" borderId="63" xfId="4339" applyNumberFormat="1" applyFont="1" applyFill="1" applyBorder="1" applyAlignment="1">
      <alignment horizontal="right" vertical="center"/>
    </xf>
    <xf numFmtId="37" fontId="0" fillId="12" borderId="63" xfId="0" applyNumberFormat="1" applyFill="1" applyBorder="1"/>
    <xf numFmtId="37" fontId="10" fillId="0" borderId="63" xfId="0" applyNumberFormat="1" applyFont="1" applyBorder="1" applyAlignment="1">
      <alignment horizontal="right" vertical="center"/>
    </xf>
    <xf numFmtId="332" fontId="10" fillId="0" borderId="61" xfId="0" applyNumberFormat="1" applyFont="1" applyBorder="1" applyAlignment="1">
      <alignment horizontal="center" vertical="center"/>
    </xf>
    <xf numFmtId="37" fontId="0" fillId="12" borderId="61" xfId="0" applyNumberFormat="1" applyFill="1" applyBorder="1"/>
    <xf numFmtId="330" fontId="0" fillId="0" borderId="61" xfId="4" applyNumberFormat="1" applyFont="1" applyFill="1" applyBorder="1"/>
    <xf numFmtId="0" fontId="17" fillId="60" borderId="79" xfId="0" applyFont="1" applyFill="1" applyBorder="1" applyAlignment="1" applyProtection="1">
      <alignment horizontal="center"/>
      <protection locked="0"/>
    </xf>
    <xf numFmtId="0" fontId="256" fillId="0" borderId="30" xfId="0" applyFont="1" applyBorder="1" applyAlignment="1" applyProtection="1">
      <alignment horizontal="center"/>
      <protection locked="0"/>
    </xf>
    <xf numFmtId="331" fontId="10" fillId="0" borderId="61" xfId="0" applyNumberFormat="1" applyFont="1" applyBorder="1" applyAlignment="1">
      <alignment horizontal="right"/>
    </xf>
    <xf numFmtId="331" fontId="0" fillId="0" borderId="61" xfId="4339" applyNumberFormat="1" applyFont="1" applyFill="1" applyBorder="1"/>
    <xf numFmtId="164" fontId="0" fillId="0" borderId="61" xfId="4" applyNumberFormat="1" applyFont="1" applyFill="1" applyBorder="1"/>
    <xf numFmtId="331" fontId="0" fillId="0" borderId="70" xfId="4339" applyNumberFormat="1" applyFont="1" applyFill="1" applyBorder="1"/>
    <xf numFmtId="331" fontId="0" fillId="0" borderId="77" xfId="4339" applyNumberFormat="1" applyFont="1" applyFill="1" applyBorder="1"/>
    <xf numFmtId="164" fontId="0" fillId="0" borderId="70" xfId="4" applyNumberFormat="1" applyFont="1" applyFill="1" applyBorder="1"/>
    <xf numFmtId="164" fontId="0" fillId="0" borderId="69" xfId="4" applyNumberFormat="1" applyFont="1" applyFill="1" applyBorder="1"/>
    <xf numFmtId="164" fontId="0" fillId="0" borderId="71" xfId="4" applyNumberFormat="1" applyFont="1" applyFill="1" applyBorder="1"/>
    <xf numFmtId="331" fontId="10" fillId="0" borderId="21" xfId="0" applyNumberFormat="1" applyFont="1" applyBorder="1" applyAlignment="1">
      <alignment horizontal="right"/>
    </xf>
    <xf numFmtId="331" fontId="0" fillId="0" borderId="21" xfId="4339" applyNumberFormat="1" applyFont="1" applyFill="1" applyBorder="1"/>
    <xf numFmtId="331" fontId="0" fillId="0" borderId="66" xfId="4339" applyNumberFormat="1" applyFont="1" applyFill="1" applyBorder="1"/>
    <xf numFmtId="331" fontId="10" fillId="0" borderId="90" xfId="4339" applyNumberFormat="1" applyFont="1" applyFill="1" applyBorder="1"/>
    <xf numFmtId="0" fontId="0" fillId="0" borderId="96" xfId="0" applyBorder="1" applyAlignment="1" applyProtection="1">
      <alignment horizontal="center"/>
      <protection locked="0"/>
    </xf>
    <xf numFmtId="0" fontId="0" fillId="0" borderId="65" xfId="0"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0" fillId="0" borderId="30" xfId="0" applyBorder="1" applyAlignment="1" applyProtection="1">
      <alignment horizontal="center"/>
      <protection locked="0"/>
    </xf>
    <xf numFmtId="0" fontId="10" fillId="0" borderId="95" xfId="0" applyFont="1" applyBorder="1" applyAlignment="1">
      <alignment horizontal="center" vertical="center" wrapText="1"/>
    </xf>
    <xf numFmtId="0" fontId="10" fillId="0" borderId="66" xfId="0" applyFont="1" applyBorder="1" applyAlignment="1">
      <alignment horizontal="center" vertical="center"/>
    </xf>
    <xf numFmtId="331" fontId="10" fillId="0" borderId="55" xfId="0" applyNumberFormat="1" applyFont="1" applyBorder="1" applyAlignment="1">
      <alignment horizontal="right"/>
    </xf>
    <xf numFmtId="0" fontId="0" fillId="0" borderId="76" xfId="0" applyBorder="1"/>
    <xf numFmtId="331" fontId="0" fillId="0" borderId="70" xfId="4339" applyNumberFormat="1" applyFont="1" applyBorder="1"/>
    <xf numFmtId="0" fontId="0" fillId="0" borderId="97" xfId="0" applyBorder="1" applyAlignment="1">
      <alignment horizontal="center" vertical="center"/>
    </xf>
    <xf numFmtId="331" fontId="0" fillId="0" borderId="65" xfId="0" applyNumberFormat="1" applyBorder="1" applyAlignment="1">
      <alignment horizontal="right"/>
    </xf>
    <xf numFmtId="331" fontId="0" fillId="0" borderId="61" xfId="0" applyNumberFormat="1" applyBorder="1" applyAlignment="1">
      <alignment horizontal="right"/>
    </xf>
    <xf numFmtId="331" fontId="0" fillId="0" borderId="92" xfId="0" applyNumberFormat="1" applyBorder="1" applyAlignment="1">
      <alignment horizontal="right"/>
    </xf>
    <xf numFmtId="164" fontId="0" fillId="0" borderId="65" xfId="4" applyNumberFormat="1" applyFont="1" applyFill="1" applyBorder="1" applyAlignment="1">
      <alignment horizontal="right"/>
    </xf>
    <xf numFmtId="164" fontId="0" fillId="0" borderId="61" xfId="4" applyNumberFormat="1" applyFont="1" applyFill="1" applyBorder="1" applyAlignment="1">
      <alignment horizontal="right"/>
    </xf>
    <xf numFmtId="164" fontId="10" fillId="0" borderId="61" xfId="4" applyNumberFormat="1" applyFont="1" applyFill="1" applyBorder="1" applyAlignment="1">
      <alignment horizontal="right"/>
    </xf>
    <xf numFmtId="164" fontId="10" fillId="0" borderId="92" xfId="4" applyNumberFormat="1" applyFont="1" applyFill="1" applyBorder="1" applyAlignment="1">
      <alignment horizontal="right"/>
    </xf>
    <xf numFmtId="0" fontId="0" fillId="0" borderId="61" xfId="0" applyBorder="1" applyAlignment="1">
      <alignment horizontal="center" vertical="center"/>
    </xf>
    <xf numFmtId="0" fontId="0" fillId="0" borderId="92" xfId="0" applyBorder="1" applyAlignment="1">
      <alignment horizontal="center" vertical="center"/>
    </xf>
    <xf numFmtId="331" fontId="0" fillId="0" borderId="65" xfId="0" applyNumberFormat="1" applyBorder="1" applyAlignment="1">
      <alignment horizontal="right" vertical="center"/>
    </xf>
    <xf numFmtId="331" fontId="0" fillId="0" borderId="61" xfId="0" applyNumberFormat="1" applyBorder="1" applyAlignment="1">
      <alignment horizontal="right" vertical="center"/>
    </xf>
    <xf numFmtId="164" fontId="0" fillId="0" borderId="65" xfId="4" applyNumberFormat="1" applyFont="1" applyFill="1" applyBorder="1" applyAlignment="1">
      <alignment horizontal="right" vertical="center"/>
    </xf>
    <xf numFmtId="164" fontId="0" fillId="0" borderId="61" xfId="4" applyNumberFormat="1" applyFont="1" applyFill="1" applyBorder="1" applyAlignment="1">
      <alignment horizontal="right" vertical="center"/>
    </xf>
    <xf numFmtId="0" fontId="0" fillId="0" borderId="21" xfId="0" applyBorder="1" applyAlignment="1">
      <alignment horizontal="center" vertical="center"/>
    </xf>
    <xf numFmtId="0" fontId="0" fillId="0" borderId="56" xfId="0" applyBorder="1" applyAlignment="1">
      <alignment horizontal="center" vertical="center" wrapText="1"/>
    </xf>
    <xf numFmtId="331" fontId="10" fillId="0" borderId="61" xfId="4339" applyNumberFormat="1" applyFont="1" applyFill="1" applyBorder="1"/>
    <xf numFmtId="331" fontId="0" fillId="0" borderId="92" xfId="0" applyNumberFormat="1" applyBorder="1" applyAlignment="1">
      <alignment horizontal="right" vertical="center"/>
    </xf>
    <xf numFmtId="164" fontId="10" fillId="0" borderId="61" xfId="4" applyNumberFormat="1" applyFont="1" applyFill="1" applyBorder="1" applyAlignment="1">
      <alignment horizontal="right" vertical="center"/>
    </xf>
    <xf numFmtId="164" fontId="10" fillId="0" borderId="92" xfId="4" applyNumberFormat="1" applyFont="1" applyFill="1" applyBorder="1" applyAlignment="1">
      <alignment horizontal="right" vertical="center"/>
    </xf>
    <xf numFmtId="0" fontId="10" fillId="0" borderId="92" xfId="0" applyFont="1" applyBorder="1" applyAlignment="1">
      <alignment horizontal="center" vertical="center" wrapText="1"/>
    </xf>
    <xf numFmtId="331" fontId="0" fillId="0" borderId="88" xfId="0" applyNumberFormat="1" applyBorder="1" applyAlignment="1">
      <alignment horizontal="right" vertical="center"/>
    </xf>
    <xf numFmtId="164" fontId="0" fillId="0" borderId="88" xfId="4" applyNumberFormat="1" applyFont="1" applyFill="1" applyBorder="1" applyAlignment="1">
      <alignment horizontal="right" vertical="center"/>
    </xf>
    <xf numFmtId="331" fontId="0" fillId="0" borderId="21" xfId="0" applyNumberFormat="1" applyBorder="1" applyAlignment="1">
      <alignment horizontal="right"/>
    </xf>
    <xf numFmtId="331" fontId="0" fillId="0" borderId="60" xfId="0" applyNumberFormat="1" applyBorder="1" applyAlignment="1">
      <alignment horizontal="right"/>
    </xf>
    <xf numFmtId="164" fontId="0" fillId="0" borderId="21" xfId="4" applyNumberFormat="1" applyFont="1" applyFill="1" applyBorder="1" applyAlignment="1">
      <alignment horizontal="right"/>
    </xf>
    <xf numFmtId="0" fontId="10" fillId="0" borderId="62" xfId="0" applyFont="1" applyBorder="1" applyAlignment="1" applyProtection="1">
      <alignment horizontal="center"/>
      <protection locked="0"/>
    </xf>
    <xf numFmtId="3" fontId="0" fillId="0" borderId="91" xfId="0" applyNumberFormat="1" applyBorder="1"/>
    <xf numFmtId="3" fontId="0" fillId="0" borderId="100" xfId="0" applyNumberFormat="1" applyBorder="1"/>
    <xf numFmtId="3" fontId="0" fillId="0" borderId="99" xfId="0" applyNumberFormat="1" applyBorder="1"/>
    <xf numFmtId="164" fontId="0" fillId="0" borderId="98" xfId="4" applyNumberFormat="1" applyFont="1" applyBorder="1" applyAlignment="1"/>
    <xf numFmtId="164" fontId="0" fillId="0" borderId="100" xfId="4" applyNumberFormat="1" applyFont="1" applyBorder="1" applyAlignment="1"/>
    <xf numFmtId="164" fontId="0" fillId="0" borderId="61" xfId="4" applyNumberFormat="1" applyFont="1" applyBorder="1" applyAlignment="1"/>
    <xf numFmtId="164" fontId="0" fillId="0" borderId="92" xfId="4" applyNumberFormat="1" applyFont="1" applyBorder="1" applyAlignment="1"/>
    <xf numFmtId="164" fontId="0" fillId="0" borderId="82" xfId="0" applyNumberFormat="1" applyBorder="1"/>
    <xf numFmtId="164" fontId="0" fillId="0" borderId="73" xfId="0" applyNumberFormat="1" applyBorder="1"/>
    <xf numFmtId="3" fontId="0" fillId="0" borderId="65" xfId="0" applyNumberFormat="1" applyBorder="1"/>
    <xf numFmtId="3" fontId="0" fillId="0" borderId="54" xfId="0" applyNumberFormat="1" applyBorder="1"/>
    <xf numFmtId="164" fontId="0" fillId="0" borderId="3" xfId="4" applyNumberFormat="1" applyFont="1" applyBorder="1" applyAlignment="1"/>
    <xf numFmtId="164" fontId="0" fillId="0" borderId="60" xfId="4" applyNumberFormat="1" applyFont="1" applyBorder="1" applyAlignment="1"/>
    <xf numFmtId="164" fontId="0" fillId="0" borderId="96" xfId="0" applyNumberFormat="1" applyBorder="1"/>
    <xf numFmtId="164" fontId="0" fillId="0" borderId="66" xfId="0" applyNumberFormat="1" applyBorder="1"/>
    <xf numFmtId="0" fontId="10" fillId="0" borderId="30" xfId="0" applyFont="1" applyBorder="1" applyAlignment="1" applyProtection="1">
      <alignment horizontal="center"/>
      <protection locked="0"/>
    </xf>
    <xf numFmtId="3" fontId="0" fillId="0" borderId="97" xfId="0" applyNumberFormat="1" applyBorder="1"/>
    <xf numFmtId="3" fontId="0" fillId="0" borderId="96" xfId="0" applyNumberFormat="1" applyBorder="1"/>
    <xf numFmtId="164" fontId="0" fillId="0" borderId="63" xfId="4" applyNumberFormat="1" applyFont="1" applyBorder="1" applyAlignment="1"/>
    <xf numFmtId="331" fontId="10" fillId="0" borderId="61" xfId="0" applyNumberFormat="1" applyFont="1" applyBorder="1" applyAlignment="1" applyProtection="1">
      <alignment horizontal="center"/>
      <protection locked="0"/>
    </xf>
    <xf numFmtId="331" fontId="10" fillId="0" borderId="88" xfId="0" applyNumberFormat="1" applyFont="1" applyBorder="1" applyAlignment="1" applyProtection="1">
      <alignment horizontal="center"/>
      <protection locked="0"/>
    </xf>
    <xf numFmtId="164" fontId="0" fillId="0" borderId="69" xfId="0" applyNumberFormat="1" applyBorder="1"/>
    <xf numFmtId="331" fontId="0" fillId="0" borderId="59" xfId="0" applyNumberFormat="1" applyBorder="1" applyAlignment="1">
      <alignment horizontal="right"/>
    </xf>
    <xf numFmtId="331" fontId="0" fillId="0" borderId="91" xfId="0" applyNumberFormat="1" applyBorder="1" applyAlignment="1">
      <alignment horizontal="right"/>
    </xf>
    <xf numFmtId="164" fontId="0" fillId="0" borderId="21" xfId="0" applyNumberFormat="1" applyBorder="1"/>
    <xf numFmtId="331" fontId="0" fillId="0" borderId="89" xfId="0" applyNumberFormat="1" applyBorder="1" applyAlignment="1">
      <alignment horizontal="right"/>
    </xf>
    <xf numFmtId="164" fontId="0" fillId="0" borderId="61" xfId="0" applyNumberFormat="1" applyBorder="1"/>
    <xf numFmtId="164" fontId="0" fillId="0" borderId="63" xfId="4" applyNumberFormat="1" applyFont="1" applyFill="1" applyBorder="1" applyAlignment="1">
      <alignment horizontal="right"/>
    </xf>
    <xf numFmtId="331" fontId="0" fillId="0" borderId="69" xfId="0" applyNumberFormat="1" applyBorder="1" applyAlignment="1">
      <alignment horizontal="right"/>
    </xf>
    <xf numFmtId="331" fontId="0" fillId="0" borderId="70" xfId="0" applyNumberFormat="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71" xfId="4" applyNumberFormat="1" applyFont="1" applyFill="1" applyBorder="1" applyAlignment="1">
      <alignment horizontal="right"/>
    </xf>
    <xf numFmtId="331" fontId="0" fillId="0" borderId="61" xfId="0" applyNumberFormat="1" applyBorder="1" applyAlignment="1">
      <alignment horizontal="center" vertical="center"/>
    </xf>
    <xf numFmtId="164" fontId="0" fillId="0" borderId="61" xfId="4" applyNumberFormat="1" applyFont="1" applyFill="1" applyBorder="1" applyAlignment="1">
      <alignment horizontal="center" vertical="center"/>
    </xf>
    <xf numFmtId="164" fontId="0" fillId="0" borderId="97" xfId="0" applyNumberFormat="1" applyBorder="1"/>
    <xf numFmtId="0" fontId="0" fillId="0" borderId="61" xfId="0" applyBorder="1" applyAlignment="1">
      <alignment horizontal="center"/>
    </xf>
    <xf numFmtId="331" fontId="161" fillId="0" borderId="0" xfId="4339" applyNumberFormat="1" applyFont="1" applyFill="1" applyBorder="1" applyAlignment="1">
      <alignment horizontal="center"/>
    </xf>
    <xf numFmtId="0" fontId="256" fillId="0" borderId="66" xfId="0" applyFont="1" applyBorder="1" applyAlignment="1">
      <alignment horizontal="center" vertical="center"/>
    </xf>
    <xf numFmtId="0" fontId="256" fillId="0" borderId="86" xfId="0" applyFont="1" applyBorder="1" applyAlignment="1">
      <alignment horizontal="center" vertical="center"/>
    </xf>
    <xf numFmtId="37" fontId="0" fillId="61" borderId="91" xfId="4" applyNumberFormat="1" applyFont="1" applyFill="1" applyBorder="1"/>
    <xf numFmtId="164" fontId="0" fillId="61" borderId="91" xfId="4" applyNumberFormat="1" applyFont="1" applyFill="1" applyBorder="1"/>
    <xf numFmtId="164" fontId="0" fillId="0" borderId="89" xfId="0" applyNumberFormat="1" applyBorder="1"/>
    <xf numFmtId="0" fontId="256" fillId="0" borderId="55" xfId="0" applyFont="1" applyBorder="1" applyAlignment="1">
      <alignment horizontal="center" vertical="center"/>
    </xf>
    <xf numFmtId="0" fontId="256" fillId="0" borderId="0" xfId="0" applyFont="1" applyAlignment="1">
      <alignment horizontal="center" vertical="center"/>
    </xf>
    <xf numFmtId="37" fontId="0" fillId="61" borderId="61" xfId="4" applyNumberFormat="1" applyFont="1" applyFill="1" applyBorder="1"/>
    <xf numFmtId="164" fontId="0" fillId="61" borderId="61" xfId="4" applyNumberFormat="1" applyFont="1" applyFill="1" applyBorder="1"/>
    <xf numFmtId="164" fontId="0" fillId="61" borderId="92" xfId="4" applyNumberFormat="1" applyFont="1" applyFill="1" applyBorder="1"/>
    <xf numFmtId="164" fontId="0" fillId="0" borderId="107" xfId="0" applyNumberFormat="1" applyBorder="1"/>
    <xf numFmtId="331" fontId="0" fillId="61" borderId="66" xfId="4339" applyNumberFormat="1" applyFont="1" applyFill="1" applyBorder="1"/>
    <xf numFmtId="0" fontId="256" fillId="0" borderId="73" xfId="0" applyFont="1" applyBorder="1" applyAlignment="1">
      <alignment horizontal="center" vertical="center"/>
    </xf>
    <xf numFmtId="0" fontId="256" fillId="0" borderId="80" xfId="0" applyFont="1" applyBorder="1" applyAlignment="1">
      <alignment horizontal="center" vertical="center"/>
    </xf>
    <xf numFmtId="331" fontId="0" fillId="61" borderId="91" xfId="4339" applyNumberFormat="1" applyFont="1" applyFill="1" applyBorder="1"/>
    <xf numFmtId="164" fontId="0" fillId="61" borderId="21" xfId="4" applyNumberFormat="1" applyFont="1" applyFill="1" applyBorder="1"/>
    <xf numFmtId="164" fontId="0" fillId="61" borderId="60" xfId="4" applyNumberFormat="1" applyFont="1" applyFill="1" applyBorder="1"/>
    <xf numFmtId="164" fontId="0" fillId="0" borderId="81" xfId="0" applyNumberFormat="1" applyBorder="1"/>
    <xf numFmtId="0" fontId="256" fillId="0" borderId="30" xfId="0" applyFont="1" applyBorder="1" applyAlignment="1">
      <alignment horizontal="center" vertical="center"/>
    </xf>
    <xf numFmtId="331" fontId="0" fillId="61" borderId="61" xfId="4339" applyNumberFormat="1" applyFont="1" applyFill="1" applyBorder="1"/>
    <xf numFmtId="0" fontId="256" fillId="0" borderId="108" xfId="0" applyFont="1" applyBorder="1" applyAlignment="1">
      <alignment horizontal="center" vertical="center"/>
    </xf>
    <xf numFmtId="0" fontId="256" fillId="0" borderId="109" xfId="0" applyFont="1" applyBorder="1" applyAlignment="1">
      <alignment horizontal="center" vertical="center"/>
    </xf>
    <xf numFmtId="164" fontId="0" fillId="0" borderId="88" xfId="0" applyNumberFormat="1" applyBorder="1"/>
    <xf numFmtId="164" fontId="0" fillId="0" borderId="93" xfId="0" applyNumberFormat="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Border="1"/>
    <xf numFmtId="164" fontId="0" fillId="0" borderId="19" xfId="0" applyNumberFormat="1" applyBorder="1"/>
    <xf numFmtId="164" fontId="0" fillId="61" borderId="65" xfId="4" applyNumberFormat="1" applyFont="1" applyFill="1" applyBorder="1"/>
    <xf numFmtId="164" fontId="0" fillId="61" borderId="88" xfId="4" applyNumberFormat="1" applyFont="1" applyFill="1" applyBorder="1"/>
    <xf numFmtId="164" fontId="0" fillId="0" borderId="65" xfId="0" applyNumberFormat="1" applyBorder="1"/>
    <xf numFmtId="164" fontId="0" fillId="0" borderId="90" xfId="0" applyNumberFormat="1" applyBorder="1"/>
    <xf numFmtId="0" fontId="256" fillId="0" borderId="71" xfId="0" applyFont="1" applyBorder="1" applyAlignment="1">
      <alignment horizontal="center" vertical="center"/>
    </xf>
    <xf numFmtId="37" fontId="0" fillId="0" borderId="106" xfId="0" applyNumberFormat="1" applyBorder="1"/>
    <xf numFmtId="164" fontId="0" fillId="61" borderId="70" xfId="4" applyNumberFormat="1" applyFont="1" applyFill="1" applyBorder="1"/>
    <xf numFmtId="164" fontId="0" fillId="61" borderId="71" xfId="4" applyNumberFormat="1" applyFont="1" applyFill="1" applyBorder="1"/>
    <xf numFmtId="164" fontId="0" fillId="61" borderId="78" xfId="4" applyNumberFormat="1" applyFont="1" applyFill="1" applyBorder="1"/>
    <xf numFmtId="9" fontId="246" fillId="0" borderId="0" xfId="2" applyFont="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42" fontId="0" fillId="12" borderId="55" xfId="0" applyNumberFormat="1" applyFill="1" applyBorder="1"/>
    <xf numFmtId="164" fontId="0" fillId="12" borderId="1" xfId="4" applyNumberFormat="1" applyFont="1" applyFill="1" applyBorder="1" applyAlignment="1">
      <alignment horizontal="right"/>
    </xf>
    <xf numFmtId="190" fontId="246" fillId="0" borderId="0" xfId="2" applyNumberFormat="1" applyFont="1"/>
    <xf numFmtId="0" fontId="0" fillId="0" borderId="0" xfId="0" applyAlignment="1">
      <alignment horizontal="left" indent="1"/>
    </xf>
    <xf numFmtId="0" fontId="258" fillId="12" borderId="0" xfId="0" applyFont="1" applyFill="1"/>
    <xf numFmtId="3" fontId="0" fillId="0" borderId="60" xfId="0" applyNumberFormat="1" applyBorder="1"/>
    <xf numFmtId="3" fontId="0" fillId="0" borderId="71" xfId="0" applyNumberFormat="1" applyBorder="1" applyAlignment="1">
      <alignment horizontal="right" vertical="center"/>
    </xf>
    <xf numFmtId="331" fontId="0" fillId="0" borderId="71" xfId="0" applyNumberFormat="1" applyBorder="1" applyAlignment="1">
      <alignment horizontal="right"/>
    </xf>
    <xf numFmtId="3" fontId="0" fillId="0" borderId="21" xfId="0" applyNumberFormat="1" applyBorder="1" applyAlignment="1">
      <alignment horizontal="right"/>
    </xf>
    <xf numFmtId="3" fontId="0" fillId="0" borderId="61" xfId="0" applyNumberFormat="1" applyBorder="1" applyAlignment="1">
      <alignment horizontal="right"/>
    </xf>
    <xf numFmtId="3" fontId="0" fillId="0" borderId="110" xfId="0" applyNumberFormat="1" applyBorder="1" applyAlignment="1">
      <alignment horizontal="right"/>
    </xf>
    <xf numFmtId="3" fontId="0" fillId="0" borderId="94" xfId="0" applyNumberFormat="1" applyBorder="1" applyAlignment="1">
      <alignment horizontal="right"/>
    </xf>
    <xf numFmtId="164" fontId="0" fillId="0" borderId="38" xfId="4" applyNumberFormat="1" applyFont="1" applyFill="1" applyBorder="1" applyAlignment="1"/>
    <xf numFmtId="164" fontId="0" fillId="0" borderId="65" xfId="4" applyNumberFormat="1" applyFont="1" applyFill="1" applyBorder="1" applyAlignment="1"/>
    <xf numFmtId="37" fontId="0" fillId="0" borderId="84" xfId="0" applyNumberFormat="1" applyBorder="1"/>
    <xf numFmtId="164" fontId="0" fillId="0" borderId="54" xfId="0" applyNumberFormat="1" applyBorder="1"/>
    <xf numFmtId="164" fontId="0" fillId="0" borderId="78" xfId="0" applyNumberFormat="1" applyBorder="1"/>
    <xf numFmtId="164" fontId="0" fillId="0" borderId="70" xfId="0" applyNumberFormat="1" applyBorder="1"/>
    <xf numFmtId="164" fontId="0" fillId="0" borderId="71" xfId="0" applyNumberFormat="1" applyBorder="1"/>
    <xf numFmtId="3" fontId="0" fillId="0" borderId="70" xfId="0" applyNumberFormat="1" applyBorder="1" applyAlignment="1">
      <alignment horizontal="right" vertical="center"/>
    </xf>
    <xf numFmtId="0" fontId="0" fillId="0" borderId="3" xfId="0" applyBorder="1" applyAlignment="1" applyProtection="1">
      <alignment horizontal="center"/>
      <protection locked="0"/>
    </xf>
    <xf numFmtId="37" fontId="0" fillId="12" borderId="61" xfId="0" applyNumberFormat="1" applyFill="1" applyBorder="1" applyAlignment="1">
      <alignment horizontal="right"/>
    </xf>
    <xf numFmtId="164" fontId="0" fillId="12" borderId="61" xfId="4" applyNumberFormat="1" applyFont="1" applyFill="1" applyBorder="1" applyAlignment="1">
      <alignment horizontal="right"/>
    </xf>
    <xf numFmtId="331" fontId="10" fillId="0" borderId="61" xfId="4339" applyNumberFormat="1" applyFont="1" applyFill="1" applyBorder="1" applyAlignment="1">
      <alignment horizontal="center"/>
    </xf>
    <xf numFmtId="9" fontId="0" fillId="0" borderId="0" xfId="0" applyNumberFormat="1" applyAlignment="1">
      <alignment horizontal="right"/>
    </xf>
    <xf numFmtId="0" fontId="252" fillId="0" borderId="0" xfId="0" applyFont="1" applyAlignment="1">
      <alignment horizontal="right"/>
    </xf>
    <xf numFmtId="9" fontId="252" fillId="0" borderId="0" xfId="2" applyFont="1" applyFill="1"/>
    <xf numFmtId="9" fontId="252" fillId="0" borderId="0" xfId="2" applyFont="1" applyFill="1" applyBorder="1"/>
    <xf numFmtId="0" fontId="17" fillId="60" borderId="108" xfId="0" applyFont="1" applyFill="1" applyBorder="1" applyAlignment="1" applyProtection="1">
      <alignment horizontal="center"/>
      <protection locked="0"/>
    </xf>
    <xf numFmtId="330" fontId="256" fillId="0" borderId="0" xfId="1" applyNumberFormat="1" applyFont="1" applyFill="1"/>
    <xf numFmtId="331" fontId="10" fillId="0" borderId="88" xfId="4339" applyNumberFormat="1" applyFont="1" applyFill="1" applyBorder="1"/>
    <xf numFmtId="9" fontId="0" fillId="0" borderId="0" xfId="2" applyFont="1" applyFill="1" applyBorder="1"/>
    <xf numFmtId="0" fontId="261" fillId="0" borderId="0" xfId="0" applyFont="1" applyAlignment="1" applyProtection="1">
      <alignment readingOrder="1"/>
      <protection locked="0"/>
    </xf>
    <xf numFmtId="331" fontId="0" fillId="0" borderId="54" xfId="0" applyNumberFormat="1" applyBorder="1" applyAlignment="1">
      <alignment horizontal="right"/>
    </xf>
    <xf numFmtId="38" fontId="17" fillId="55" borderId="78" xfId="0" applyNumberFormat="1" applyFont="1" applyFill="1" applyBorder="1" applyAlignment="1" applyProtection="1">
      <alignment horizontal="center"/>
      <protection locked="0"/>
    </xf>
    <xf numFmtId="331" fontId="0" fillId="0" borderId="65" xfId="0" applyNumberFormat="1" applyBorder="1" applyAlignment="1">
      <alignment horizontal="left"/>
    </xf>
    <xf numFmtId="164" fontId="262" fillId="0" borderId="0" xfId="0" applyNumberFormat="1" applyFont="1"/>
    <xf numFmtId="0" fontId="250" fillId="0" borderId="0" xfId="0" applyFont="1" applyAlignment="1">
      <alignment horizontal="center"/>
    </xf>
    <xf numFmtId="9" fontId="0" fillId="0" borderId="112" xfId="2" applyFont="1" applyBorder="1"/>
    <xf numFmtId="9" fontId="0" fillId="0" borderId="111" xfId="2" applyFont="1" applyBorder="1"/>
    <xf numFmtId="331" fontId="10" fillId="0" borderId="70" xfId="0" applyNumberFormat="1" applyFont="1" applyBorder="1" applyAlignment="1">
      <alignment horizontal="right"/>
    </xf>
    <xf numFmtId="0" fontId="0" fillId="0" borderId="62" xfId="0" applyBorder="1" applyAlignment="1">
      <alignment horizontal="center"/>
    </xf>
    <xf numFmtId="0" fontId="0" fillId="0" borderId="66" xfId="0" applyBorder="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xf>
    <xf numFmtId="0" fontId="0" fillId="0" borderId="6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3" xfId="0" applyBorder="1" applyAlignment="1" applyProtection="1">
      <alignment horizontal="center"/>
      <protection locked="0"/>
    </xf>
    <xf numFmtId="0" fontId="0" fillId="0" borderId="54"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protection locked="0"/>
    </xf>
    <xf numFmtId="0" fontId="0" fillId="0" borderId="66" xfId="0" applyBorder="1" applyAlignment="1" applyProtection="1">
      <alignment horizontal="center" vertical="center" wrapText="1"/>
      <protection locked="0"/>
    </xf>
    <xf numFmtId="0" fontId="0" fillId="0" borderId="86" xfId="0" applyBorder="1" applyAlignment="1">
      <alignment horizontal="center" vertical="center"/>
    </xf>
    <xf numFmtId="0" fontId="0" fillId="0" borderId="109" xfId="0" applyBorder="1" applyAlignment="1" applyProtection="1">
      <alignment horizontal="center"/>
      <protection locked="0"/>
    </xf>
    <xf numFmtId="331" fontId="10" fillId="0" borderId="61" xfId="4339" applyNumberFormat="1" applyFont="1" applyFill="1" applyBorder="1" applyAlignment="1">
      <alignment horizontal="right"/>
    </xf>
    <xf numFmtId="0" fontId="17" fillId="60" borderId="116" xfId="0" applyFont="1" applyFill="1" applyBorder="1" applyAlignment="1" applyProtection="1">
      <alignment horizontal="center"/>
      <protection locked="0"/>
    </xf>
    <xf numFmtId="164" fontId="0" fillId="0" borderId="113" xfId="4" applyNumberFormat="1" applyFont="1" applyFill="1" applyBorder="1"/>
    <xf numFmtId="331" fontId="0" fillId="0" borderId="55" xfId="4339" applyNumberFormat="1" applyFont="1" applyFill="1" applyBorder="1"/>
    <xf numFmtId="164" fontId="0" fillId="0" borderId="74" xfId="0" applyNumberFormat="1" applyBorder="1"/>
    <xf numFmtId="0" fontId="17" fillId="60" borderId="115" xfId="0" applyFont="1" applyFill="1" applyBorder="1" applyAlignment="1" applyProtection="1">
      <alignment horizontal="center"/>
      <protection locked="0"/>
    </xf>
    <xf numFmtId="0" fontId="17" fillId="60" borderId="118" xfId="0" applyFont="1" applyFill="1" applyBorder="1" applyAlignment="1" applyProtection="1">
      <alignment horizontal="center"/>
      <protection locked="0"/>
    </xf>
    <xf numFmtId="164" fontId="0" fillId="0" borderId="119" xfId="4" applyNumberFormat="1" applyFont="1" applyFill="1" applyBorder="1" applyAlignment="1">
      <alignment horizontal="right"/>
    </xf>
    <xf numFmtId="164" fontId="0" fillId="0" borderId="113" xfId="4" applyNumberFormat="1" applyFont="1" applyFill="1" applyBorder="1" applyAlignment="1">
      <alignment horizontal="right"/>
    </xf>
    <xf numFmtId="331" fontId="0" fillId="0" borderId="117" xfId="0" applyNumberFormat="1" applyBorder="1" applyAlignment="1">
      <alignment horizontal="right"/>
    </xf>
    <xf numFmtId="331" fontId="0" fillId="0" borderId="119" xfId="0" applyNumberFormat="1" applyBorder="1" applyAlignment="1">
      <alignment horizontal="right"/>
    </xf>
    <xf numFmtId="331" fontId="0" fillId="0" borderId="61" xfId="0" applyNumberFormat="1" applyBorder="1" applyAlignment="1">
      <alignment horizontal="left" vertical="center"/>
    </xf>
    <xf numFmtId="37" fontId="10" fillId="0" borderId="91" xfId="4" applyNumberFormat="1" applyFont="1" applyFill="1" applyBorder="1"/>
    <xf numFmtId="37" fontId="10" fillId="0" borderId="100" xfId="4" applyNumberFormat="1" applyFont="1" applyFill="1" applyBorder="1"/>
    <xf numFmtId="331" fontId="10" fillId="0" borderId="66" xfId="4339" applyNumberFormat="1" applyFont="1" applyFill="1" applyBorder="1"/>
    <xf numFmtId="331" fontId="10" fillId="0" borderId="97" xfId="4339" applyNumberFormat="1" applyFont="1" applyFill="1" applyBorder="1"/>
    <xf numFmtId="331" fontId="10" fillId="0" borderId="91" xfId="4339" applyNumberFormat="1" applyFont="1" applyFill="1" applyBorder="1"/>
    <xf numFmtId="331" fontId="10" fillId="0" borderId="100" xfId="4339" applyNumberFormat="1" applyFont="1" applyFill="1" applyBorder="1"/>
    <xf numFmtId="331" fontId="10" fillId="0" borderId="92" xfId="4339" applyNumberFormat="1" applyFont="1" applyFill="1" applyBorder="1"/>
    <xf numFmtId="331" fontId="10" fillId="0" borderId="21" xfId="4339" applyNumberFormat="1" applyFont="1" applyFill="1" applyBorder="1"/>
    <xf numFmtId="3" fontId="0" fillId="0" borderId="90" xfId="0" applyNumberFormat="1" applyBorder="1" applyAlignment="1">
      <alignment horizontal="right"/>
    </xf>
    <xf numFmtId="3" fontId="0" fillId="0" borderId="65" xfId="0" applyNumberFormat="1" applyBorder="1" applyAlignment="1">
      <alignment horizontal="right"/>
    </xf>
    <xf numFmtId="0" fontId="0" fillId="57" borderId="122" xfId="0" applyFill="1" applyBorder="1" applyAlignment="1">
      <alignment horizontal="center" vertical="center"/>
    </xf>
    <xf numFmtId="0" fontId="0" fillId="57" borderId="113" xfId="0" applyFill="1" applyBorder="1" applyAlignment="1">
      <alignment horizontal="center" vertical="center"/>
    </xf>
    <xf numFmtId="9" fontId="0" fillId="0" borderId="113" xfId="3458" applyFont="1" applyFill="1" applyBorder="1" applyAlignment="1"/>
    <xf numFmtId="331" fontId="0" fillId="0" borderId="113" xfId="4339" applyNumberFormat="1" applyFont="1" applyFill="1" applyBorder="1" applyAlignment="1"/>
    <xf numFmtId="164" fontId="0" fillId="12" borderId="113" xfId="4" applyNumberFormat="1" applyFont="1" applyFill="1" applyBorder="1" applyAlignment="1">
      <alignment horizontal="right"/>
    </xf>
    <xf numFmtId="37" fontId="0" fillId="12" borderId="96" xfId="0" applyNumberFormat="1" applyFill="1" applyBorder="1"/>
    <xf numFmtId="37" fontId="0" fillId="12" borderId="114" xfId="0" applyNumberFormat="1" applyFill="1" applyBorder="1"/>
    <xf numFmtId="37" fontId="0" fillId="12" borderId="113" xfId="0" applyNumberFormat="1" applyFill="1" applyBorder="1" applyAlignment="1">
      <alignment horizontal="right"/>
    </xf>
    <xf numFmtId="330" fontId="0" fillId="0" borderId="61" xfId="0" applyNumberFormat="1" applyBorder="1"/>
    <xf numFmtId="331" fontId="0" fillId="0" borderId="55" xfId="4339" applyNumberFormat="1" applyFont="1" applyFill="1" applyBorder="1" applyAlignment="1">
      <alignment vertical="center"/>
    </xf>
    <xf numFmtId="330" fontId="0" fillId="0" borderId="55" xfId="0" applyNumberFormat="1" applyBorder="1"/>
    <xf numFmtId="330" fontId="0" fillId="0" borderId="61" xfId="0" applyNumberFormat="1" applyBorder="1" applyAlignment="1">
      <alignment horizontal="right"/>
    </xf>
    <xf numFmtId="37" fontId="0" fillId="0" borderId="66" xfId="0" applyNumberFormat="1" applyBorder="1"/>
    <xf numFmtId="330" fontId="0" fillId="0" borderId="38" xfId="0" applyNumberFormat="1" applyBorder="1"/>
    <xf numFmtId="331" fontId="0" fillId="0" borderId="21" xfId="0" applyNumberFormat="1" applyBorder="1"/>
    <xf numFmtId="331" fontId="10" fillId="0" borderId="61" xfId="4339" applyNumberFormat="1" applyFont="1" applyFill="1" applyBorder="1" applyAlignment="1">
      <alignment horizontal="center" vertical="center"/>
    </xf>
    <xf numFmtId="37" fontId="0" fillId="0" borderId="63" xfId="0" applyNumberFormat="1" applyBorder="1"/>
    <xf numFmtId="332" fontId="0" fillId="0" borderId="61" xfId="4" applyNumberFormat="1" applyFont="1" applyFill="1" applyBorder="1"/>
    <xf numFmtId="332" fontId="0" fillId="0" borderId="61" xfId="0" applyNumberFormat="1" applyBorder="1"/>
    <xf numFmtId="37" fontId="0" fillId="0" borderId="61" xfId="0" applyNumberFormat="1" applyBorder="1"/>
    <xf numFmtId="37" fontId="0" fillId="12" borderId="119" xfId="0" applyNumberFormat="1" applyFill="1" applyBorder="1"/>
    <xf numFmtId="37" fontId="0" fillId="0" borderId="113" xfId="0" applyNumberFormat="1" applyBorder="1" applyAlignment="1">
      <alignment horizontal="right"/>
    </xf>
    <xf numFmtId="331" fontId="0" fillId="0" borderId="38" xfId="0" applyNumberFormat="1" applyBorder="1"/>
    <xf numFmtId="330" fontId="0" fillId="0" borderId="65" xfId="0" applyNumberFormat="1" applyBorder="1" applyAlignment="1">
      <alignment horizontal="right"/>
    </xf>
    <xf numFmtId="331" fontId="0" fillId="0" borderId="114" xfId="4339" applyNumberFormat="1" applyFont="1" applyFill="1" applyBorder="1" applyAlignment="1">
      <alignment vertical="center"/>
    </xf>
    <xf numFmtId="3" fontId="0" fillId="0" borderId="114" xfId="0" applyNumberFormat="1" applyBorder="1"/>
    <xf numFmtId="3" fontId="0" fillId="0" borderId="113" xfId="0" applyNumberFormat="1" applyBorder="1"/>
    <xf numFmtId="330" fontId="0" fillId="0" borderId="113" xfId="0" applyNumberFormat="1" applyBorder="1"/>
    <xf numFmtId="332" fontId="10" fillId="0" borderId="113" xfId="0" applyNumberFormat="1" applyFont="1" applyBorder="1" applyAlignment="1">
      <alignment horizontal="center" vertical="center"/>
    </xf>
    <xf numFmtId="332" fontId="0" fillId="0" borderId="113" xfId="4" applyNumberFormat="1" applyFont="1" applyFill="1" applyBorder="1"/>
    <xf numFmtId="331" fontId="10" fillId="0" borderId="113" xfId="4339" applyNumberFormat="1" applyFont="1" applyFill="1" applyBorder="1" applyAlignment="1">
      <alignment horizontal="center"/>
    </xf>
    <xf numFmtId="331" fontId="10" fillId="0" borderId="113" xfId="4339" applyNumberFormat="1" applyFont="1" applyFill="1" applyBorder="1" applyAlignment="1">
      <alignment horizontal="center" vertical="center"/>
    </xf>
    <xf numFmtId="331" fontId="0" fillId="0" borderId="113" xfId="4339" applyNumberFormat="1" applyFont="1" applyFill="1" applyBorder="1"/>
    <xf numFmtId="331" fontId="10" fillId="0" borderId="65" xfId="4339" applyNumberFormat="1" applyFont="1" applyFill="1" applyBorder="1" applyAlignment="1">
      <alignment horizontal="center"/>
    </xf>
    <xf numFmtId="331" fontId="10" fillId="0" borderId="64" xfId="4339" applyNumberFormat="1" applyFont="1" applyFill="1" applyBorder="1" applyAlignment="1">
      <alignment horizontal="right" vertical="center"/>
    </xf>
    <xf numFmtId="37" fontId="0" fillId="12" borderId="64" xfId="0" applyNumberFormat="1" applyFill="1" applyBorder="1"/>
    <xf numFmtId="332" fontId="0" fillId="0" borderId="113" xfId="0" applyNumberFormat="1" applyBorder="1"/>
    <xf numFmtId="330" fontId="0" fillId="0" borderId="113" xfId="4" applyNumberFormat="1" applyFont="1" applyFill="1" applyBorder="1"/>
    <xf numFmtId="330" fontId="0" fillId="12" borderId="126" xfId="4" applyNumberFormat="1" applyFont="1" applyFill="1" applyBorder="1"/>
    <xf numFmtId="330" fontId="0" fillId="12" borderId="114" xfId="4" applyNumberFormat="1" applyFont="1" applyFill="1" applyBorder="1"/>
    <xf numFmtId="330" fontId="0" fillId="12" borderId="127" xfId="4" applyNumberFormat="1" applyFont="1" applyFill="1" applyBorder="1"/>
    <xf numFmtId="331" fontId="0" fillId="0" borderId="96" xfId="0" applyNumberFormat="1" applyBorder="1" applyAlignment="1">
      <alignment horizontal="right" vertical="center"/>
    </xf>
    <xf numFmtId="331" fontId="0" fillId="0" borderId="66" xfId="0" applyNumberFormat="1" applyBorder="1" applyAlignment="1">
      <alignment horizontal="right" vertical="center"/>
    </xf>
    <xf numFmtId="331" fontId="0" fillId="0" borderId="97" xfId="0" applyNumberFormat="1" applyBorder="1" applyAlignment="1">
      <alignment horizontal="right" vertical="center"/>
    </xf>
    <xf numFmtId="164" fontId="0" fillId="0" borderId="96" xfId="4" applyNumberFormat="1" applyFont="1" applyFill="1" applyBorder="1" applyAlignment="1">
      <alignment horizontal="right" vertical="center"/>
    </xf>
    <xf numFmtId="164" fontId="10" fillId="0" borderId="66" xfId="4" applyNumberFormat="1" applyFont="1" applyFill="1" applyBorder="1" applyAlignment="1">
      <alignment horizontal="right" vertical="center"/>
    </xf>
    <xf numFmtId="164" fontId="10" fillId="0" borderId="97" xfId="4" applyNumberFormat="1" applyFont="1" applyFill="1" applyBorder="1" applyAlignment="1">
      <alignment horizontal="right" vertical="center"/>
    </xf>
    <xf numFmtId="0" fontId="0" fillId="0" borderId="92" xfId="0" applyBorder="1" applyAlignment="1">
      <alignment horizontal="center" vertical="center" wrapText="1"/>
    </xf>
    <xf numFmtId="0" fontId="0" fillId="0" borderId="77" xfId="0" applyBorder="1"/>
    <xf numFmtId="9" fontId="0" fillId="0" borderId="0" xfId="2" applyFont="1" applyBorder="1" applyAlignment="1">
      <alignment horizontal="center"/>
    </xf>
    <xf numFmtId="0" fontId="0" fillId="0" borderId="62" xfId="0" applyBorder="1"/>
    <xf numFmtId="0" fontId="0" fillId="0" borderId="86" xfId="0" applyBorder="1"/>
    <xf numFmtId="190" fontId="0" fillId="0" borderId="112" xfId="2" applyNumberFormat="1" applyFont="1" applyBorder="1"/>
    <xf numFmtId="331" fontId="0" fillId="0" borderId="120" xfId="4339" applyNumberFormat="1" applyFont="1" applyFill="1" applyBorder="1" applyAlignment="1"/>
    <xf numFmtId="331" fontId="0" fillId="0" borderId="126" xfId="4339" applyNumberFormat="1" applyFont="1" applyFill="1" applyBorder="1" applyAlignment="1"/>
    <xf numFmtId="331" fontId="0" fillId="0" borderId="114" xfId="4339" applyNumberFormat="1" applyFont="1" applyFill="1" applyBorder="1" applyAlignment="1"/>
    <xf numFmtId="331" fontId="0" fillId="0" borderId="129" xfId="4339" applyNumberFormat="1" applyFont="1" applyFill="1" applyBorder="1" applyAlignment="1"/>
    <xf numFmtId="331" fontId="0" fillId="0" borderId="119" xfId="4339" applyNumberFormat="1" applyFont="1" applyFill="1" applyBorder="1" applyAlignment="1"/>
    <xf numFmtId="164" fontId="0" fillId="12" borderId="65" xfId="4" applyNumberFormat="1" applyFont="1" applyFill="1" applyBorder="1" applyAlignment="1">
      <alignment horizontal="right"/>
    </xf>
    <xf numFmtId="331" fontId="0" fillId="0" borderId="125" xfId="4339" applyNumberFormat="1" applyFont="1" applyFill="1" applyBorder="1" applyAlignment="1"/>
    <xf numFmtId="9" fontId="0" fillId="0" borderId="0" xfId="2" applyFont="1" applyFill="1"/>
    <xf numFmtId="0" fontId="264" fillId="0" borderId="0" xfId="0" applyFont="1"/>
    <xf numFmtId="9" fontId="0" fillId="0" borderId="63" xfId="3458" applyFont="1" applyFill="1" applyBorder="1" applyAlignment="1"/>
    <xf numFmtId="0" fontId="0" fillId="57" borderId="131" xfId="0" applyFill="1" applyBorder="1" applyAlignment="1">
      <alignment horizontal="center" vertical="center"/>
    </xf>
    <xf numFmtId="331" fontId="0" fillId="0" borderId="62"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3" xfId="4339" applyNumberFormat="1" applyFont="1" applyFill="1" applyBorder="1" applyAlignment="1"/>
    <xf numFmtId="9" fontId="0" fillId="53" borderId="0" xfId="2" applyFont="1" applyFill="1"/>
    <xf numFmtId="331" fontId="246" fillId="0" borderId="61" xfId="4339" applyNumberFormat="1" applyFont="1" applyFill="1" applyBorder="1"/>
    <xf numFmtId="331" fontId="246" fillId="0" borderId="90" xfId="4339" applyNumberFormat="1" applyFont="1" applyFill="1" applyBorder="1"/>
    <xf numFmtId="331" fontId="246" fillId="0" borderId="93" xfId="4339" applyNumberFormat="1" applyFont="1" applyFill="1" applyBorder="1"/>
    <xf numFmtId="331" fontId="246" fillId="0" borderId="61" xfId="0" applyNumberFormat="1" applyFont="1" applyBorder="1" applyAlignment="1">
      <alignment horizontal="right"/>
    </xf>
    <xf numFmtId="331" fontId="10" fillId="0" borderId="87" xfId="4339" applyNumberFormat="1" applyFont="1" applyFill="1" applyBorder="1"/>
    <xf numFmtId="331" fontId="10" fillId="0" borderId="93" xfId="4339" applyNumberFormat="1" applyFont="1" applyFill="1" applyBorder="1"/>
    <xf numFmtId="164" fontId="10" fillId="0" borderId="65" xfId="4" applyNumberFormat="1" applyFont="1" applyFill="1" applyBorder="1" applyAlignment="1">
      <alignment horizontal="right" vertical="center"/>
    </xf>
    <xf numFmtId="37" fontId="265" fillId="0" borderId="61" xfId="4" applyNumberFormat="1" applyFont="1" applyFill="1" applyBorder="1"/>
    <xf numFmtId="37" fontId="265" fillId="0" borderId="92" xfId="4" applyNumberFormat="1" applyFont="1" applyFill="1" applyBorder="1"/>
    <xf numFmtId="331" fontId="265" fillId="0" borderId="66" xfId="4339" applyNumberFormat="1" applyFont="1" applyFill="1" applyBorder="1"/>
    <xf numFmtId="0" fontId="17" fillId="58" borderId="80" xfId="0" applyFont="1" applyFill="1" applyBorder="1" applyAlignment="1">
      <alignment horizontal="center" wrapText="1"/>
    </xf>
    <xf numFmtId="0" fontId="17" fillId="55" borderId="72" xfId="0" applyFont="1" applyFill="1" applyBorder="1" applyAlignment="1">
      <alignment horizontal="center"/>
    </xf>
    <xf numFmtId="0" fontId="17" fillId="55" borderId="73" xfId="0" applyFont="1" applyFill="1" applyBorder="1" applyAlignment="1">
      <alignment horizontal="center"/>
    </xf>
    <xf numFmtId="0" fontId="17" fillId="55" borderId="74" xfId="0" applyFont="1" applyFill="1" applyBorder="1" applyAlignment="1">
      <alignment horizontal="center"/>
    </xf>
    <xf numFmtId="164" fontId="258" fillId="0" borderId="0" xfId="4340" applyNumberFormat="1" applyFont="1"/>
    <xf numFmtId="164" fontId="258" fillId="0" borderId="0" xfId="1" applyNumberFormat="1" applyFont="1" applyFill="1"/>
    <xf numFmtId="5" fontId="258" fillId="0" borderId="0" xfId="0" applyNumberFormat="1" applyFont="1"/>
    <xf numFmtId="330" fontId="258" fillId="0" borderId="0" xfId="1" applyNumberFormat="1" applyFont="1" applyFill="1"/>
    <xf numFmtId="330" fontId="258" fillId="0" borderId="0" xfId="1" applyNumberFormat="1" applyFont="1"/>
    <xf numFmtId="164" fontId="258" fillId="0" borderId="0" xfId="1" applyNumberFormat="1" applyFont="1"/>
    <xf numFmtId="0" fontId="14" fillId="55" borderId="64" xfId="0" applyFont="1" applyFill="1" applyBorder="1"/>
    <xf numFmtId="0" fontId="17" fillId="59" borderId="64" xfId="0" applyFont="1" applyFill="1" applyBorder="1" applyProtection="1">
      <protection locked="0"/>
    </xf>
    <xf numFmtId="0" fontId="17" fillId="59" borderId="124" xfId="0" applyFont="1" applyFill="1" applyBorder="1" applyProtection="1">
      <protection locked="0"/>
    </xf>
    <xf numFmtId="330" fontId="10" fillId="0" borderId="132" xfId="4" applyNumberFormat="1" applyFont="1" applyFill="1" applyBorder="1" applyAlignment="1">
      <alignment horizontal="center"/>
    </xf>
    <xf numFmtId="332" fontId="10" fillId="0" borderId="91" xfId="0" applyNumberFormat="1" applyFont="1" applyBorder="1" applyAlignment="1">
      <alignment horizontal="center"/>
    </xf>
    <xf numFmtId="330" fontId="10" fillId="0" borderId="91" xfId="4" applyNumberFormat="1" applyFont="1" applyFill="1" applyBorder="1" applyAlignment="1">
      <alignment horizontal="center"/>
    </xf>
    <xf numFmtId="332" fontId="10" fillId="0" borderId="117" xfId="0" applyNumberFormat="1" applyFont="1" applyBorder="1" applyAlignment="1">
      <alignment horizontal="center"/>
    </xf>
    <xf numFmtId="330" fontId="10" fillId="0" borderId="125" xfId="4" applyNumberFormat="1" applyFont="1" applyFill="1" applyBorder="1" applyAlignment="1">
      <alignment horizontal="center" vertical="center"/>
    </xf>
    <xf numFmtId="330" fontId="0" fillId="0" borderId="125" xfId="4" applyNumberFormat="1" applyFont="1" applyFill="1" applyBorder="1"/>
    <xf numFmtId="330" fontId="10" fillId="0" borderId="133" xfId="4" applyNumberFormat="1" applyFont="1" applyFill="1" applyBorder="1" applyAlignment="1">
      <alignment horizontal="center" vertical="center"/>
    </xf>
    <xf numFmtId="332" fontId="10" fillId="0" borderId="73" xfId="0" applyNumberFormat="1" applyFont="1" applyBorder="1" applyAlignment="1">
      <alignment horizontal="center" vertical="center"/>
    </xf>
    <xf numFmtId="330" fontId="10" fillId="0" borderId="73" xfId="4" applyNumberFormat="1" applyFont="1" applyFill="1" applyBorder="1" applyAlignment="1">
      <alignment horizontal="center" vertical="center"/>
    </xf>
    <xf numFmtId="332" fontId="10" fillId="0" borderId="121" xfId="0" applyNumberFormat="1" applyFont="1" applyBorder="1" applyAlignment="1">
      <alignment horizontal="center" vertical="center"/>
    </xf>
    <xf numFmtId="330" fontId="10" fillId="0" borderId="126" xfId="4" applyNumberFormat="1" applyFont="1" applyFill="1" applyBorder="1" applyAlignment="1">
      <alignment horizontal="center" vertical="center"/>
    </xf>
    <xf numFmtId="332" fontId="10" fillId="0" borderId="55" xfId="0" applyNumberFormat="1" applyFont="1" applyBorder="1" applyAlignment="1">
      <alignment horizontal="center" vertical="center"/>
    </xf>
    <xf numFmtId="330" fontId="10" fillId="0" borderId="55" xfId="4" applyNumberFormat="1" applyFont="1" applyFill="1" applyBorder="1" applyAlignment="1">
      <alignment horizontal="center" vertical="center"/>
    </xf>
    <xf numFmtId="332" fontId="10" fillId="0" borderId="114" xfId="0" applyNumberFormat="1" applyFont="1" applyBorder="1" applyAlignment="1">
      <alignment horizontal="center" vertical="center"/>
    </xf>
    <xf numFmtId="330" fontId="10" fillId="0" borderId="129" xfId="4" applyNumberFormat="1" applyFont="1" applyFill="1" applyBorder="1" applyAlignment="1">
      <alignment horizontal="center" vertical="center"/>
    </xf>
    <xf numFmtId="332" fontId="10" fillId="0" borderId="21" xfId="0" applyNumberFormat="1" applyFont="1" applyBorder="1" applyAlignment="1">
      <alignment horizontal="center" vertical="center"/>
    </xf>
    <xf numFmtId="330" fontId="10" fillId="0" borderId="21" xfId="4" applyNumberFormat="1" applyFont="1" applyFill="1" applyBorder="1" applyAlignment="1">
      <alignment horizontal="center" vertical="center"/>
    </xf>
    <xf numFmtId="332" fontId="10" fillId="0" borderId="119" xfId="0" applyNumberFormat="1" applyFont="1" applyBorder="1" applyAlignment="1">
      <alignment horizontal="center" vertical="center"/>
    </xf>
    <xf numFmtId="0" fontId="0" fillId="57" borderId="134" xfId="0" applyFill="1" applyBorder="1" applyAlignment="1">
      <alignment horizontal="center" vertical="center"/>
    </xf>
    <xf numFmtId="0" fontId="0" fillId="57" borderId="119" xfId="0" applyFill="1" applyBorder="1" applyAlignment="1">
      <alignment horizontal="center" vertical="center"/>
    </xf>
    <xf numFmtId="331" fontId="10" fillId="64" borderId="70" xfId="0" applyNumberFormat="1" applyFont="1" applyFill="1" applyBorder="1" applyAlignment="1">
      <alignment horizontal="right"/>
    </xf>
    <xf numFmtId="331" fontId="10" fillId="64" borderId="70" xfId="4339" applyNumberFormat="1" applyFont="1" applyFill="1" applyBorder="1"/>
    <xf numFmtId="331" fontId="10" fillId="64" borderId="77" xfId="4339" applyNumberFormat="1" applyFont="1" applyFill="1" applyBorder="1"/>
    <xf numFmtId="164" fontId="0" fillId="64" borderId="108" xfId="4" applyNumberFormat="1" applyFont="1" applyFill="1" applyBorder="1"/>
    <xf numFmtId="164" fontId="0" fillId="64" borderId="118" xfId="4" applyNumberFormat="1" applyFont="1" applyFill="1" applyBorder="1"/>
    <xf numFmtId="331" fontId="10" fillId="0" borderId="55" xfId="4339" applyNumberFormat="1" applyFont="1" applyFill="1" applyBorder="1"/>
    <xf numFmtId="331" fontId="10" fillId="0" borderId="71" xfId="4339" applyNumberFormat="1" applyFont="1" applyFill="1" applyBorder="1"/>
    <xf numFmtId="0" fontId="254" fillId="12" borderId="53" xfId="0" applyFont="1" applyFill="1" applyBorder="1" applyAlignment="1" applyProtection="1">
      <alignment horizontal="left" readingOrder="1"/>
      <protection locked="0"/>
    </xf>
    <xf numFmtId="0" fontId="254" fillId="12" borderId="2" xfId="0" applyFont="1" applyFill="1" applyBorder="1" applyAlignment="1" applyProtection="1">
      <alignment horizontal="left" readingOrder="1"/>
      <protection locked="0"/>
    </xf>
    <xf numFmtId="0" fontId="254" fillId="12" borderId="30" xfId="0" applyFont="1" applyFill="1" applyBorder="1" applyAlignment="1" applyProtection="1">
      <alignment horizontal="left" readingOrder="1"/>
      <protection locked="0"/>
    </xf>
    <xf numFmtId="0" fontId="254" fillId="12" borderId="0" xfId="0" applyFont="1" applyFill="1" applyAlignment="1" applyProtection="1">
      <alignment horizontal="left" readingOrder="1"/>
      <protection locked="0"/>
    </xf>
    <xf numFmtId="0" fontId="254" fillId="12" borderId="3" xfId="0" applyFont="1" applyFill="1" applyBorder="1" applyAlignment="1" applyProtection="1">
      <alignment horizontal="left" readingOrder="1"/>
      <protection locked="0"/>
    </xf>
    <xf numFmtId="0" fontId="254" fillId="12" borderId="4" xfId="0" applyFont="1" applyFill="1" applyBorder="1" applyAlignment="1" applyProtection="1">
      <alignment horizontal="left" readingOrder="1"/>
      <protection locked="0"/>
    </xf>
    <xf numFmtId="0" fontId="254" fillId="12" borderId="63" xfId="0" applyFont="1" applyFill="1" applyBorder="1" applyAlignment="1" applyProtection="1">
      <alignment readingOrder="1"/>
      <protection locked="0"/>
    </xf>
    <xf numFmtId="0" fontId="254" fillId="12" borderId="64" xfId="0" applyFont="1" applyFill="1" applyBorder="1" applyAlignment="1" applyProtection="1">
      <alignment readingOrder="1"/>
      <protection locked="0"/>
    </xf>
    <xf numFmtId="3" fontId="0" fillId="0" borderId="0" xfId="0" applyNumberFormat="1"/>
    <xf numFmtId="331" fontId="256" fillId="0" borderId="66" xfId="4339" applyNumberFormat="1" applyFont="1" applyFill="1" applyBorder="1"/>
    <xf numFmtId="0" fontId="6" fillId="0" borderId="0" xfId="11" applyFont="1" applyAlignment="1">
      <alignment horizontal="right"/>
    </xf>
    <xf numFmtId="190" fontId="5" fillId="0" borderId="0" xfId="2" applyNumberFormat="1" applyFont="1" applyAlignment="1">
      <alignment horizontal="right"/>
    </xf>
    <xf numFmtId="164" fontId="247" fillId="0" borderId="0" xfId="1" applyNumberFormat="1" applyFont="1"/>
    <xf numFmtId="9" fontId="0" fillId="53" borderId="112" xfId="2" applyFont="1" applyFill="1" applyBorder="1"/>
    <xf numFmtId="331" fontId="256" fillId="0" borderId="54" xfId="0" applyNumberFormat="1" applyFont="1" applyBorder="1" applyAlignment="1">
      <alignment horizontal="right"/>
    </xf>
    <xf numFmtId="331" fontId="256" fillId="0" borderId="21" xfId="0" applyNumberFormat="1" applyFont="1" applyBorder="1" applyAlignment="1">
      <alignment horizontal="right"/>
    </xf>
    <xf numFmtId="331" fontId="256" fillId="0" borderId="65" xfId="0" applyNumberFormat="1" applyFont="1" applyBorder="1" applyAlignment="1">
      <alignment horizontal="left"/>
    </xf>
    <xf numFmtId="331" fontId="256" fillId="0" borderId="61" xfId="0" applyNumberFormat="1" applyFont="1" applyBorder="1" applyAlignment="1">
      <alignment horizontal="right"/>
    </xf>
    <xf numFmtId="331" fontId="256" fillId="0" borderId="65" xfId="0" applyNumberFormat="1" applyFont="1" applyBorder="1" applyAlignment="1">
      <alignment horizontal="right"/>
    </xf>
    <xf numFmtId="331" fontId="256" fillId="0" borderId="65" xfId="0" applyNumberFormat="1" applyFont="1" applyBorder="1" applyAlignment="1">
      <alignment horizontal="right" vertical="center"/>
    </xf>
    <xf numFmtId="331" fontId="256" fillId="0" borderId="61" xfId="0" applyNumberFormat="1" applyFont="1" applyBorder="1" applyAlignment="1">
      <alignment horizontal="right" vertical="center"/>
    </xf>
    <xf numFmtId="331" fontId="256" fillId="0" borderId="96" xfId="0" applyNumberFormat="1" applyFont="1" applyBorder="1" applyAlignment="1">
      <alignment horizontal="right" vertical="center"/>
    </xf>
    <xf numFmtId="331" fontId="256" fillId="0" borderId="88" xfId="0" applyNumberFormat="1" applyFont="1" applyBorder="1" applyAlignment="1">
      <alignment horizontal="right" vertical="center"/>
    </xf>
    <xf numFmtId="164" fontId="256" fillId="0" borderId="61" xfId="4" applyNumberFormat="1" applyFont="1" applyFill="1" applyBorder="1" applyAlignment="1">
      <alignment horizontal="right"/>
    </xf>
    <xf numFmtId="164" fontId="256" fillId="0" borderId="65" xfId="4" applyNumberFormat="1" applyFont="1" applyFill="1" applyBorder="1" applyAlignment="1">
      <alignment horizontal="right" vertical="center"/>
    </xf>
    <xf numFmtId="164" fontId="256" fillId="0" borderId="61" xfId="4" applyNumberFormat="1" applyFont="1" applyFill="1" applyBorder="1" applyAlignment="1">
      <alignment horizontal="right" vertical="center"/>
    </xf>
    <xf numFmtId="0" fontId="0" fillId="0" borderId="61" xfId="0" applyBorder="1" applyAlignment="1" applyProtection="1">
      <alignment horizontal="center"/>
      <protection locked="0"/>
    </xf>
    <xf numFmtId="164" fontId="256" fillId="0" borderId="21" xfId="4" applyNumberFormat="1" applyFont="1" applyFill="1" applyBorder="1" applyAlignment="1">
      <alignment horizontal="right"/>
    </xf>
    <xf numFmtId="164" fontId="256" fillId="0" borderId="61" xfId="4" applyNumberFormat="1" applyFont="1" applyFill="1" applyBorder="1" applyAlignment="1">
      <alignment horizontal="center" vertical="center"/>
    </xf>
    <xf numFmtId="331" fontId="10" fillId="0" borderId="96" xfId="4339" applyNumberFormat="1" applyFont="1" applyFill="1" applyBorder="1"/>
    <xf numFmtId="164" fontId="0" fillId="61" borderId="96" xfId="4" applyNumberFormat="1" applyFont="1" applyFill="1" applyBorder="1"/>
    <xf numFmtId="164" fontId="0" fillId="61" borderId="66" xfId="4" applyNumberFormat="1" applyFont="1" applyFill="1" applyBorder="1"/>
    <xf numFmtId="164" fontId="0" fillId="61" borderId="97" xfId="4" applyNumberFormat="1" applyFont="1" applyFill="1" applyBorder="1"/>
    <xf numFmtId="333" fontId="0" fillId="0" borderId="61" xfId="0" applyNumberFormat="1" applyBorder="1"/>
    <xf numFmtId="333" fontId="0" fillId="0" borderId="113" xfId="0" applyNumberFormat="1" applyBorder="1"/>
    <xf numFmtId="44" fontId="0" fillId="0" borderId="0" xfId="0" applyNumberFormat="1"/>
    <xf numFmtId="331" fontId="0" fillId="0" borderId="114" xfId="0" applyNumberFormat="1" applyBorder="1"/>
    <xf numFmtId="331" fontId="0" fillId="0" borderId="73" xfId="4339" applyNumberFormat="1" applyFont="1" applyFill="1" applyBorder="1" applyAlignment="1">
      <alignment vertical="center"/>
    </xf>
    <xf numFmtId="331" fontId="0" fillId="12" borderId="121" xfId="0" applyNumberFormat="1" applyFill="1" applyBorder="1"/>
    <xf numFmtId="331" fontId="0" fillId="0" borderId="135" xfId="4339" applyNumberFormat="1" applyFont="1" applyFill="1" applyBorder="1" applyAlignment="1">
      <alignment vertical="center"/>
    </xf>
    <xf numFmtId="3" fontId="0" fillId="0" borderId="121" xfId="0" applyNumberFormat="1" applyBorder="1"/>
    <xf numFmtId="332" fontId="10" fillId="0" borderId="91" xfId="0" applyNumberFormat="1" applyFont="1" applyBorder="1" applyAlignment="1">
      <alignment horizontal="center" vertical="center"/>
    </xf>
    <xf numFmtId="332" fontId="10" fillId="0" borderId="117" xfId="0" applyNumberFormat="1" applyFont="1" applyBorder="1" applyAlignment="1">
      <alignment horizontal="center" vertical="center"/>
    </xf>
    <xf numFmtId="0" fontId="256" fillId="0" borderId="21" xfId="0" applyFont="1" applyBorder="1" applyAlignment="1" applyProtection="1">
      <alignment horizontal="center"/>
      <protection locked="0"/>
    </xf>
    <xf numFmtId="331" fontId="0" fillId="0" borderId="65" xfId="0" applyNumberFormat="1" applyBorder="1" applyAlignment="1">
      <alignment horizontal="left" vertical="center"/>
    </xf>
    <xf numFmtId="331" fontId="0" fillId="0" borderId="88" xfId="0" applyNumberFormat="1" applyBorder="1" applyAlignment="1">
      <alignment horizontal="center" vertical="center"/>
    </xf>
    <xf numFmtId="0" fontId="10" fillId="0" borderId="61" xfId="0" applyFont="1" applyBorder="1" applyAlignment="1" applyProtection="1">
      <alignment vertical="center"/>
      <protection locked="0"/>
    </xf>
    <xf numFmtId="0" fontId="256" fillId="0" borderId="61" xfId="0" applyFont="1" applyBorder="1" applyAlignment="1" applyProtection="1">
      <alignment horizontal="center"/>
      <protection locked="0"/>
    </xf>
    <xf numFmtId="0" fontId="10" fillId="0" borderId="61" xfId="0" applyFont="1" applyBorder="1" applyAlignment="1" applyProtection="1">
      <alignment vertical="center" wrapText="1"/>
      <protection locked="0"/>
    </xf>
    <xf numFmtId="0" fontId="0" fillId="0" borderId="61" xfId="0" applyBorder="1" applyAlignment="1" applyProtection="1">
      <alignment vertical="center" wrapText="1"/>
      <protection locked="0"/>
    </xf>
    <xf numFmtId="0" fontId="10" fillId="0" borderId="61" xfId="0" applyFont="1" applyBorder="1" applyAlignment="1" applyProtection="1">
      <alignment horizontal="center"/>
      <protection locked="0"/>
    </xf>
    <xf numFmtId="0" fontId="10" fillId="0" borderId="61"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1" xfId="0" applyFont="1" applyBorder="1" applyAlignment="1" applyProtection="1">
      <alignment horizontal="center" vertical="center"/>
      <protection locked="0"/>
    </xf>
    <xf numFmtId="331" fontId="0" fillId="0" borderId="108" xfId="0" applyNumberFormat="1" applyBorder="1" applyAlignment="1">
      <alignment horizontal="center" vertical="center"/>
    </xf>
    <xf numFmtId="331" fontId="0" fillId="0" borderId="118" xfId="0" applyNumberFormat="1" applyBorder="1" applyAlignment="1">
      <alignment horizontal="right"/>
    </xf>
    <xf numFmtId="331" fontId="0" fillId="0" borderId="115" xfId="0" applyNumberFormat="1" applyBorder="1" applyAlignment="1">
      <alignment horizontal="center" vertical="center"/>
    </xf>
    <xf numFmtId="331" fontId="0" fillId="0" borderId="61" xfId="0" applyNumberFormat="1" applyBorder="1"/>
    <xf numFmtId="331" fontId="256" fillId="0" borderId="61" xfId="0" applyNumberFormat="1" applyFont="1" applyBorder="1" applyAlignment="1">
      <alignment horizontal="left" vertical="center"/>
    </xf>
    <xf numFmtId="164" fontId="0" fillId="0" borderId="88" xfId="4" applyNumberFormat="1" applyFont="1" applyFill="1" applyBorder="1" applyAlignment="1">
      <alignment horizontal="center" vertical="center"/>
    </xf>
    <xf numFmtId="164" fontId="0" fillId="0" borderId="136" xfId="4" applyNumberFormat="1" applyFont="1" applyFill="1" applyBorder="1" applyAlignment="1">
      <alignment horizontal="center" vertical="center"/>
    </xf>
    <xf numFmtId="164" fontId="256" fillId="0" borderId="88" xfId="4" applyNumberFormat="1" applyFont="1" applyFill="1" applyBorder="1" applyAlignment="1">
      <alignment horizontal="center" vertical="center"/>
    </xf>
    <xf numFmtId="331" fontId="0" fillId="0" borderId="65" xfId="0" applyNumberFormat="1" applyBorder="1"/>
    <xf numFmtId="331" fontId="0" fillId="0" borderId="65" xfId="0" applyNumberFormat="1" applyBorder="1" applyAlignment="1">
      <alignment horizontal="center" vertical="center"/>
    </xf>
    <xf numFmtId="331" fontId="256" fillId="0" borderId="117" xfId="0" applyNumberFormat="1" applyFont="1" applyBorder="1" applyAlignment="1">
      <alignment horizontal="right"/>
    </xf>
    <xf numFmtId="331" fontId="256" fillId="0" borderId="119" xfId="0" applyNumberFormat="1" applyFont="1" applyBorder="1" applyAlignment="1">
      <alignment horizontal="right"/>
    </xf>
    <xf numFmtId="0" fontId="17" fillId="0" borderId="0" xfId="0" applyFont="1" applyProtection="1">
      <protection locked="0"/>
    </xf>
    <xf numFmtId="0" fontId="17" fillId="60" borderId="137" xfId="0" applyFont="1" applyFill="1" applyBorder="1" applyAlignment="1" applyProtection="1">
      <alignment horizontal="center"/>
      <protection locked="0"/>
    </xf>
    <xf numFmtId="0" fontId="17" fillId="60" borderId="138" xfId="0" applyFont="1" applyFill="1" applyBorder="1" applyAlignment="1" applyProtection="1">
      <alignment horizontal="center"/>
      <protection locked="0"/>
    </xf>
    <xf numFmtId="0" fontId="17" fillId="60" borderId="139" xfId="0" applyFont="1" applyFill="1" applyBorder="1" applyAlignment="1" applyProtection="1">
      <alignment horizontal="center"/>
      <protection locked="0"/>
    </xf>
    <xf numFmtId="0" fontId="80" fillId="0" borderId="68" xfId="0" applyFont="1" applyBorder="1" applyAlignment="1" applyProtection="1">
      <alignment horizontal="center"/>
      <protection locked="0"/>
    </xf>
    <xf numFmtId="0" fontId="6" fillId="0" borderId="21" xfId="0" applyFont="1" applyBorder="1" applyAlignment="1">
      <alignment horizontal="center" vertical="center"/>
    </xf>
    <xf numFmtId="0" fontId="6" fillId="0" borderId="61" xfId="0" applyFont="1" applyBorder="1" applyAlignment="1">
      <alignment horizontal="center" vertical="center"/>
    </xf>
    <xf numFmtId="0" fontId="0" fillId="0" borderId="79" xfId="0" applyBorder="1" applyAlignment="1">
      <alignment horizontal="center"/>
    </xf>
    <xf numFmtId="0" fontId="0" fillId="0" borderId="78" xfId="0" applyBorder="1"/>
    <xf numFmtId="0" fontId="17" fillId="58" borderId="73" xfId="0" applyFont="1" applyFill="1" applyBorder="1" applyAlignment="1">
      <alignment horizontal="center"/>
    </xf>
    <xf numFmtId="0" fontId="0" fillId="0" borderId="21" xfId="0" applyBorder="1" applyAlignment="1">
      <alignment horizontal="center" vertical="center" wrapText="1"/>
    </xf>
    <xf numFmtId="0" fontId="0" fillId="0" borderId="55" xfId="0" applyBorder="1" applyAlignment="1" applyProtection="1">
      <alignment horizontal="center" vertical="center"/>
      <protection locked="0"/>
    </xf>
    <xf numFmtId="0" fontId="0" fillId="0" borderId="55" xfId="0" applyBorder="1" applyAlignment="1">
      <alignment horizontal="center" vertical="center"/>
    </xf>
    <xf numFmtId="0" fontId="17" fillId="58" borderId="74" xfId="0" applyFont="1" applyFill="1" applyBorder="1" applyAlignment="1">
      <alignment horizontal="center" wrapText="1"/>
    </xf>
    <xf numFmtId="0" fontId="0" fillId="0" borderId="73"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17" fillId="58" borderId="72" xfId="0" applyFont="1" applyFill="1" applyBorder="1" applyAlignment="1">
      <alignment horizontal="center"/>
    </xf>
    <xf numFmtId="0" fontId="0" fillId="0" borderId="91"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331" fontId="246" fillId="0" borderId="0" xfId="0" applyNumberFormat="1" applyFont="1"/>
    <xf numFmtId="0" fontId="250" fillId="0" borderId="0" xfId="0" applyFont="1" applyAlignment="1" applyProtection="1">
      <alignment readingOrder="1"/>
      <protection locked="0"/>
    </xf>
    <xf numFmtId="0" fontId="17" fillId="60" borderId="141" xfId="0" applyFont="1" applyFill="1" applyBorder="1" applyAlignment="1" applyProtection="1">
      <alignment horizontal="center"/>
      <protection locked="0"/>
    </xf>
    <xf numFmtId="332" fontId="10" fillId="0" borderId="125" xfId="0" applyNumberFormat="1" applyFont="1" applyBorder="1" applyAlignment="1">
      <alignment horizontal="center" vertical="center"/>
    </xf>
    <xf numFmtId="332" fontId="0" fillId="0" borderId="125" xfId="4" applyNumberFormat="1" applyFont="1" applyFill="1" applyBorder="1"/>
    <xf numFmtId="332" fontId="0" fillId="0" borderId="125" xfId="0" applyNumberFormat="1" applyBorder="1"/>
    <xf numFmtId="333" fontId="0" fillId="0" borderId="125" xfId="0" applyNumberFormat="1" applyBorder="1"/>
    <xf numFmtId="0" fontId="80" fillId="0" borderId="105" xfId="0" applyFont="1" applyBorder="1" applyAlignment="1" applyProtection="1">
      <alignment horizontal="center"/>
      <protection locked="0"/>
    </xf>
    <xf numFmtId="0" fontId="17" fillId="60" borderId="142" xfId="0" applyFont="1" applyFill="1" applyBorder="1" applyAlignment="1" applyProtection="1">
      <alignment horizontal="center"/>
      <protection locked="0"/>
    </xf>
    <xf numFmtId="164" fontId="0" fillId="64" borderId="130" xfId="4" applyNumberFormat="1" applyFont="1" applyFill="1" applyBorder="1"/>
    <xf numFmtId="164" fontId="0" fillId="0" borderId="125" xfId="4" applyNumberFormat="1" applyFont="1" applyFill="1" applyBorder="1"/>
    <xf numFmtId="164" fontId="0" fillId="0" borderId="141" xfId="4" applyNumberFormat="1" applyFont="1" applyFill="1" applyBorder="1"/>
    <xf numFmtId="331" fontId="10" fillId="0" borderId="142" xfId="0" applyNumberFormat="1" applyFont="1" applyBorder="1" applyAlignment="1">
      <alignment horizontal="right"/>
    </xf>
    <xf numFmtId="0" fontId="0" fillId="0" borderId="3" xfId="0" applyBorder="1" applyAlignment="1" applyProtection="1">
      <alignment horizontal="center" vertical="center"/>
      <protection locked="0"/>
    </xf>
    <xf numFmtId="0" fontId="0" fillId="0" borderId="98" xfId="0" applyBorder="1" applyAlignment="1" applyProtection="1">
      <alignment horizontal="center"/>
      <protection locked="0"/>
    </xf>
    <xf numFmtId="0" fontId="0" fillId="0" borderId="98"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331" fontId="0" fillId="64" borderId="142" xfId="4339" applyNumberFormat="1" applyFont="1" applyFill="1" applyBorder="1"/>
    <xf numFmtId="331" fontId="0" fillId="0" borderId="129" xfId="4339" applyNumberFormat="1" applyFont="1" applyFill="1" applyBorder="1"/>
    <xf numFmtId="331" fontId="0" fillId="0" borderId="125" xfId="4339" applyNumberFormat="1" applyFont="1" applyFill="1" applyBorder="1"/>
    <xf numFmtId="331" fontId="0" fillId="0" borderId="141" xfId="4339" applyNumberFormat="1" applyFont="1" applyFill="1" applyBorder="1"/>
    <xf numFmtId="331" fontId="10" fillId="0" borderId="125" xfId="4339" applyNumberFormat="1" applyFont="1" applyFill="1" applyBorder="1"/>
    <xf numFmtId="331" fontId="10" fillId="0" borderId="125" xfId="0" applyNumberFormat="1" applyFont="1" applyBorder="1" applyAlignment="1">
      <alignment horizontal="right"/>
    </xf>
    <xf numFmtId="331" fontId="10" fillId="0" borderId="141" xfId="0" applyNumberFormat="1" applyFont="1" applyBorder="1" applyAlignment="1">
      <alignment horizontal="right"/>
    </xf>
    <xf numFmtId="0" fontId="0" fillId="0" borderId="126" xfId="0" applyBorder="1"/>
    <xf numFmtId="331" fontId="0" fillId="0" borderId="142" xfId="4339" applyNumberFormat="1" applyFont="1" applyBorder="1"/>
    <xf numFmtId="0" fontId="245" fillId="0" borderId="0" xfId="0" applyFont="1"/>
    <xf numFmtId="0" fontId="256" fillId="64" borderId="69" xfId="0" applyFont="1" applyFill="1" applyBorder="1" applyAlignment="1">
      <alignment horizontal="center" wrapText="1"/>
    </xf>
    <xf numFmtId="0" fontId="0" fillId="0" borderId="21" xfId="0" applyBorder="1" applyAlignment="1" applyProtection="1">
      <alignment horizontal="center" vertical="center" wrapText="1"/>
      <protection locked="0"/>
    </xf>
    <xf numFmtId="0" fontId="0" fillId="0" borderId="79" xfId="0" applyBorder="1" applyAlignment="1" applyProtection="1">
      <alignment horizontal="left"/>
      <protection locked="0"/>
    </xf>
    <xf numFmtId="0" fontId="0" fillId="0" borderId="75" xfId="0" applyBorder="1" applyAlignment="1">
      <alignment horizontal="left" indent="1"/>
    </xf>
    <xf numFmtId="164" fontId="0" fillId="0" borderId="138" xfId="4" applyNumberFormat="1" applyFont="1" applyFill="1" applyBorder="1"/>
    <xf numFmtId="331" fontId="10" fillId="0" borderId="138" xfId="0" applyNumberFormat="1" applyFont="1" applyBorder="1" applyAlignment="1">
      <alignment horizontal="right"/>
    </xf>
    <xf numFmtId="331" fontId="0" fillId="0" borderId="138" xfId="4339" applyNumberFormat="1" applyFont="1" applyFill="1" applyBorder="1"/>
    <xf numFmtId="331" fontId="10" fillId="0" borderId="138" xfId="4339" applyNumberFormat="1" applyFont="1" applyFill="1" applyBorder="1"/>
    <xf numFmtId="0" fontId="17" fillId="0" borderId="104" xfId="0" applyFont="1" applyBorder="1" applyProtection="1">
      <protection locked="0"/>
    </xf>
    <xf numFmtId="0" fontId="0" fillId="0" borderId="101" xfId="0" applyBorder="1" applyAlignment="1">
      <alignment horizontal="center" wrapText="1"/>
    </xf>
    <xf numFmtId="0" fontId="0" fillId="0" borderId="93" xfId="0" applyBorder="1" applyAlignment="1">
      <alignment horizontal="center" wrapText="1"/>
    </xf>
    <xf numFmtId="0" fontId="0" fillId="0" borderId="63" xfId="0" applyBorder="1" applyAlignment="1">
      <alignment horizontal="center" vertical="center"/>
    </xf>
    <xf numFmtId="0" fontId="0" fillId="0" borderId="63" xfId="0" quotePrefix="1" applyBorder="1" applyAlignment="1">
      <alignment horizontal="center" vertical="center"/>
    </xf>
    <xf numFmtId="0" fontId="0" fillId="0" borderId="83" xfId="0" applyBorder="1" applyAlignment="1">
      <alignment horizontal="center" vertical="center" wrapText="1"/>
    </xf>
    <xf numFmtId="0" fontId="80" fillId="0" borderId="0" xfId="0" applyFont="1"/>
    <xf numFmtId="0" fontId="0" fillId="0" borderId="55" xfId="0" applyBorder="1" applyAlignment="1" applyProtection="1">
      <alignment horizontal="center" vertical="center" wrapText="1"/>
      <protection locked="0"/>
    </xf>
    <xf numFmtId="3" fontId="0" fillId="0" borderId="78" xfId="0" applyNumberFormat="1" applyBorder="1" applyAlignment="1">
      <alignment horizontal="right" vertical="center"/>
    </xf>
    <xf numFmtId="0" fontId="17" fillId="58" borderId="94" xfId="0" applyFont="1" applyFill="1" applyBorder="1" applyAlignment="1">
      <alignment horizontal="center" vertical="center" wrapText="1"/>
    </xf>
    <xf numFmtId="0" fontId="17" fillId="58" borderId="91" xfId="0" applyFont="1" applyFill="1" applyBorder="1" applyAlignment="1">
      <alignment horizontal="center" vertical="center" wrapText="1"/>
    </xf>
    <xf numFmtId="0" fontId="17" fillId="58" borderId="100" xfId="0" applyFont="1" applyFill="1" applyBorder="1" applyAlignment="1">
      <alignment horizontal="center" vertical="center" wrapText="1"/>
    </xf>
    <xf numFmtId="0" fontId="0" fillId="0" borderId="70" xfId="0" applyBorder="1" applyAlignment="1">
      <alignment horizontal="center"/>
    </xf>
    <xf numFmtId="0" fontId="0" fillId="0" borderId="57" xfId="0" applyBorder="1" applyAlignment="1">
      <alignment horizontal="left" vertical="center" indent="1"/>
    </xf>
    <xf numFmtId="0" fontId="0" fillId="0" borderId="115" xfId="0" applyBorder="1" applyAlignment="1">
      <alignment horizontal="left" vertical="center" indent="1"/>
    </xf>
    <xf numFmtId="0" fontId="256" fillId="0" borderId="72" xfId="0" applyFont="1" applyBorder="1" applyAlignment="1">
      <alignment horizontal="left" vertical="center" indent="1"/>
    </xf>
    <xf numFmtId="0" fontId="256" fillId="0" borderId="57" xfId="0" applyFont="1" applyBorder="1" applyAlignment="1">
      <alignment horizontal="left" vertical="center" indent="1"/>
    </xf>
    <xf numFmtId="331" fontId="10" fillId="0" borderId="38" xfId="4339" applyNumberFormat="1" applyFont="1" applyFill="1" applyBorder="1"/>
    <xf numFmtId="331" fontId="10"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87" xfId="0" applyNumberFormat="1" applyBorder="1"/>
    <xf numFmtId="331" fontId="10" fillId="0" borderId="140" xfId="4339" applyNumberFormat="1" applyFont="1" applyFill="1" applyBorder="1"/>
    <xf numFmtId="164" fontId="0" fillId="61" borderId="138" xfId="4" applyNumberFormat="1" applyFont="1" applyFill="1" applyBorder="1"/>
    <xf numFmtId="164" fontId="0" fillId="61" borderId="140" xfId="4" applyNumberFormat="1" applyFont="1" applyFill="1" applyBorder="1"/>
    <xf numFmtId="0" fontId="0" fillId="0" borderId="69" xfId="0" applyBorder="1" applyAlignment="1">
      <alignment horizontal="left" indent="1"/>
    </xf>
    <xf numFmtId="0" fontId="256" fillId="0" borderId="95" xfId="0" applyFont="1" applyBorder="1" applyAlignment="1">
      <alignment horizontal="left" vertical="center" indent="1"/>
    </xf>
    <xf numFmtId="331" fontId="0" fillId="0" borderId="108" xfId="4339" applyNumberFormat="1" applyFont="1" applyFill="1" applyBorder="1"/>
    <xf numFmtId="331" fontId="10" fillId="0" borderId="106" xfId="4339" applyNumberFormat="1" applyFont="1" applyFill="1" applyBorder="1"/>
    <xf numFmtId="331" fontId="10" fillId="0" borderId="84" xfId="4339" applyNumberFormat="1" applyFont="1" applyFill="1" applyBorder="1"/>
    <xf numFmtId="164" fontId="0" fillId="61" borderId="106" xfId="4" applyNumberFormat="1" applyFont="1" applyFill="1" applyBorder="1"/>
    <xf numFmtId="164" fontId="0" fillId="61" borderId="108" xfId="4" applyNumberFormat="1" applyFont="1" applyFill="1" applyBorder="1"/>
    <xf numFmtId="164" fontId="0" fillId="61" borderId="84" xfId="4" applyNumberFormat="1" applyFont="1" applyFill="1" applyBorder="1"/>
    <xf numFmtId="164" fontId="0" fillId="0" borderId="77" xfId="0" applyNumberFormat="1" applyBorder="1"/>
    <xf numFmtId="164" fontId="246" fillId="61" borderId="61" xfId="4" applyNumberFormat="1" applyFont="1" applyFill="1" applyBorder="1"/>
    <xf numFmtId="164" fontId="246" fillId="61" borderId="92" xfId="4" applyNumberFormat="1" applyFont="1" applyFill="1" applyBorder="1"/>
    <xf numFmtId="164" fontId="246" fillId="61" borderId="21" xfId="4" applyNumberFormat="1" applyFont="1" applyFill="1" applyBorder="1"/>
    <xf numFmtId="164" fontId="246" fillId="61" borderId="60" xfId="4" applyNumberFormat="1" applyFont="1" applyFill="1" applyBorder="1"/>
    <xf numFmtId="164" fontId="246" fillId="61" borderId="138" xfId="4" applyNumberFormat="1" applyFont="1" applyFill="1" applyBorder="1"/>
    <xf numFmtId="164" fontId="246" fillId="61" borderId="140" xfId="4" applyNumberFormat="1" applyFont="1" applyFill="1" applyBorder="1"/>
    <xf numFmtId="164" fontId="246" fillId="61" borderId="66" xfId="4" applyNumberFormat="1" applyFont="1" applyFill="1" applyBorder="1"/>
    <xf numFmtId="164" fontId="246" fillId="61" borderId="97" xfId="4" applyNumberFormat="1" applyFont="1" applyFill="1" applyBorder="1"/>
    <xf numFmtId="164" fontId="256" fillId="0" borderId="96" xfId="0" applyNumberFormat="1" applyFont="1" applyBorder="1"/>
    <xf numFmtId="164" fontId="256" fillId="0" borderId="82" xfId="0" applyNumberFormat="1" applyFont="1" applyBorder="1"/>
    <xf numFmtId="164" fontId="256" fillId="0" borderId="65" xfId="0" applyNumberFormat="1" applyFont="1" applyBorder="1"/>
    <xf numFmtId="164" fontId="256" fillId="0" borderId="88" xfId="0" applyNumberFormat="1" applyFont="1" applyBorder="1"/>
    <xf numFmtId="164" fontId="256" fillId="0" borderId="54" xfId="0" applyNumberFormat="1" applyFont="1" applyBorder="1"/>
    <xf numFmtId="164" fontId="256" fillId="0" borderId="78" xfId="0" applyNumberFormat="1" applyFont="1" applyBorder="1"/>
    <xf numFmtId="164" fontId="256" fillId="0" borderId="87" xfId="0" applyNumberFormat="1" applyFont="1" applyBorder="1"/>
    <xf numFmtId="37" fontId="246" fillId="0" borderId="91" xfId="4" applyNumberFormat="1" applyFont="1" applyFill="1" applyBorder="1"/>
    <xf numFmtId="37" fontId="246" fillId="0" borderId="100" xfId="4" applyNumberFormat="1" applyFont="1" applyFill="1" applyBorder="1"/>
    <xf numFmtId="37" fontId="246" fillId="0" borderId="61" xfId="4" applyNumberFormat="1" applyFont="1" applyFill="1" applyBorder="1"/>
    <xf numFmtId="37" fontId="246" fillId="0" borderId="92" xfId="4" applyNumberFormat="1" applyFont="1" applyFill="1" applyBorder="1"/>
    <xf numFmtId="331" fontId="246" fillId="0" borderId="66" xfId="4339" applyNumberFormat="1" applyFont="1" applyFill="1" applyBorder="1"/>
    <xf numFmtId="331" fontId="246" fillId="0" borderId="97" xfId="4339" applyNumberFormat="1" applyFont="1" applyFill="1" applyBorder="1"/>
    <xf numFmtId="331" fontId="246" fillId="0" borderId="91" xfId="4339" applyNumberFormat="1" applyFont="1" applyFill="1" applyBorder="1"/>
    <xf numFmtId="331" fontId="246" fillId="0" borderId="100" xfId="4339" applyNumberFormat="1" applyFont="1" applyFill="1" applyBorder="1"/>
    <xf numFmtId="331" fontId="246" fillId="0" borderId="92" xfId="4339" applyNumberFormat="1" applyFont="1" applyFill="1" applyBorder="1"/>
    <xf numFmtId="331" fontId="246" fillId="0" borderId="21" xfId="4339" applyNumberFormat="1" applyFont="1" applyFill="1" applyBorder="1"/>
    <xf numFmtId="331" fontId="246" fillId="0" borderId="138" xfId="4339" applyNumberFormat="1" applyFont="1" applyFill="1" applyBorder="1"/>
    <xf numFmtId="331" fontId="246" fillId="0" borderId="140" xfId="4339" applyNumberFormat="1" applyFont="1" applyFill="1" applyBorder="1"/>
    <xf numFmtId="331" fontId="246" fillId="0" borderId="96" xfId="4339" applyNumberFormat="1" applyFont="1" applyFill="1" applyBorder="1"/>
    <xf numFmtId="331" fontId="246" fillId="0" borderId="88" xfId="4339" applyNumberFormat="1" applyFont="1" applyFill="1" applyBorder="1"/>
    <xf numFmtId="164" fontId="246" fillId="61" borderId="91" xfId="4" applyNumberFormat="1" applyFont="1" applyFill="1" applyBorder="1"/>
    <xf numFmtId="0" fontId="15" fillId="0" borderId="0" xfId="0" applyFont="1"/>
    <xf numFmtId="0" fontId="15" fillId="0" borderId="0" xfId="0" applyFont="1" applyAlignment="1">
      <alignment horizontal="center"/>
    </xf>
    <xf numFmtId="0" fontId="10" fillId="0" borderId="85" xfId="0" applyFont="1" applyBorder="1" applyAlignment="1">
      <alignment horizontal="left" wrapText="1" indent="1"/>
    </xf>
    <xf numFmtId="0" fontId="10" fillId="0" borderId="102" xfId="0" applyFont="1" applyBorder="1" applyAlignment="1">
      <alignment horizontal="left" indent="1"/>
    </xf>
    <xf numFmtId="331" fontId="0" fillId="0" borderId="0" xfId="0" applyNumberFormat="1" applyAlignment="1">
      <alignment horizontal="center" vertical="center"/>
    </xf>
    <xf numFmtId="0" fontId="256" fillId="0" borderId="79" xfId="0" applyFont="1" applyBorder="1" applyAlignment="1">
      <alignment horizontal="center" vertical="center"/>
    </xf>
    <xf numFmtId="0" fontId="0" fillId="0" borderId="119" xfId="0" applyBorder="1" applyAlignment="1" applyProtection="1">
      <alignment horizontal="center"/>
      <protection locked="0"/>
    </xf>
    <xf numFmtId="0" fontId="266" fillId="55" borderId="49" xfId="0" applyFont="1" applyFill="1" applyBorder="1" applyAlignment="1">
      <alignment horizontal="center" vertical="center" wrapText="1" readingOrder="1"/>
    </xf>
    <xf numFmtId="0" fontId="266" fillId="55" borderId="1" xfId="0" applyFont="1" applyFill="1" applyBorder="1" applyAlignment="1">
      <alignment horizontal="center" vertical="center" wrapText="1" readingOrder="1"/>
    </xf>
    <xf numFmtId="0" fontId="266" fillId="56" borderId="49" xfId="0" applyFont="1" applyFill="1" applyBorder="1" applyAlignment="1">
      <alignment horizontal="center" vertical="center" wrapText="1" readingOrder="1"/>
    </xf>
    <xf numFmtId="0" fontId="266" fillId="56" borderId="1" xfId="0" applyFont="1" applyFill="1" applyBorder="1" applyAlignment="1">
      <alignment horizontal="center" vertical="center" wrapText="1" readingOrder="1"/>
    </xf>
    <xf numFmtId="190" fontId="267" fillId="54" borderId="1" xfId="0" applyNumberFormat="1" applyFont="1" applyFill="1" applyBorder="1" applyAlignment="1">
      <alignment horizontal="center" wrapText="1" readingOrder="1"/>
    </xf>
    <xf numFmtId="190" fontId="267" fillId="54" borderId="1" xfId="0" applyNumberFormat="1" applyFont="1" applyFill="1" applyBorder="1" applyAlignment="1">
      <alignment horizontal="center"/>
    </xf>
    <xf numFmtId="190" fontId="267" fillId="54" borderId="1" xfId="2" applyNumberFormat="1" applyFont="1" applyFill="1" applyBorder="1" applyAlignment="1">
      <alignment horizontal="center"/>
    </xf>
    <xf numFmtId="9" fontId="267" fillId="54" borderId="1" xfId="0" applyNumberFormat="1" applyFont="1" applyFill="1" applyBorder="1" applyAlignment="1">
      <alignment horizontal="center" wrapText="1" readingOrder="1"/>
    </xf>
    <xf numFmtId="9" fontId="267" fillId="54" borderId="1" xfId="2" applyFont="1" applyFill="1" applyBorder="1" applyAlignment="1">
      <alignment horizontal="center"/>
    </xf>
    <xf numFmtId="9" fontId="267" fillId="54" borderId="1" xfId="0" applyNumberFormat="1" applyFont="1" applyFill="1" applyBorder="1" applyAlignment="1">
      <alignment horizontal="center"/>
    </xf>
    <xf numFmtId="9" fontId="267" fillId="54" borderId="1" xfId="2" applyFont="1" applyFill="1" applyBorder="1" applyAlignment="1">
      <alignment horizontal="center" wrapText="1" readingOrder="1"/>
    </xf>
    <xf numFmtId="9" fontId="268" fillId="54" borderId="1" xfId="0" applyNumberFormat="1" applyFont="1" applyFill="1" applyBorder="1" applyAlignment="1">
      <alignment horizontal="center" wrapText="1" readingOrder="1"/>
    </xf>
    <xf numFmtId="331" fontId="256" fillId="64" borderId="70" xfId="4339" applyNumberFormat="1" applyFont="1" applyFill="1" applyBorder="1"/>
    <xf numFmtId="331" fontId="256" fillId="64" borderId="76" xfId="4339" applyNumberFormat="1" applyFont="1" applyFill="1" applyBorder="1"/>
    <xf numFmtId="331" fontId="256" fillId="0" borderId="61" xfId="4339" applyNumberFormat="1" applyFont="1" applyFill="1" applyBorder="1"/>
    <xf numFmtId="331" fontId="256" fillId="0" borderId="138" xfId="4339" applyNumberFormat="1" applyFont="1" applyFill="1" applyBorder="1"/>
    <xf numFmtId="331" fontId="256" fillId="0" borderId="21" xfId="4339" applyNumberFormat="1" applyFont="1" applyFill="1" applyBorder="1"/>
    <xf numFmtId="164" fontId="256" fillId="64" borderId="108" xfId="4" applyNumberFormat="1" applyFont="1" applyFill="1" applyBorder="1"/>
    <xf numFmtId="331" fontId="256" fillId="0" borderId="55" xfId="4339" applyNumberFormat="1" applyFont="1" applyFill="1" applyBorder="1"/>
    <xf numFmtId="331" fontId="256" fillId="0" borderId="106" xfId="4339" applyNumberFormat="1" applyFont="1" applyFill="1" applyBorder="1"/>
    <xf numFmtId="331" fontId="256" fillId="0" borderId="84" xfId="4339" applyNumberFormat="1" applyFont="1" applyFill="1" applyBorder="1"/>
    <xf numFmtId="331" fontId="256" fillId="0" borderId="70" xfId="4339" applyNumberFormat="1" applyFont="1" applyFill="1" applyBorder="1"/>
    <xf numFmtId="164" fontId="256" fillId="61" borderId="108" xfId="4" applyNumberFormat="1" applyFont="1" applyFill="1" applyBorder="1"/>
    <xf numFmtId="164" fontId="256" fillId="61" borderId="84" xfId="4" applyNumberFormat="1" applyFont="1" applyFill="1" applyBorder="1"/>
    <xf numFmtId="164" fontId="256" fillId="61" borderId="70" xfId="4" applyNumberFormat="1" applyFont="1" applyFill="1" applyBorder="1"/>
    <xf numFmtId="164" fontId="256" fillId="61" borderId="71" xfId="4" applyNumberFormat="1" applyFont="1" applyFill="1" applyBorder="1"/>
    <xf numFmtId="331" fontId="256" fillId="0" borderId="97" xfId="4339" applyNumberFormat="1" applyFont="1" applyFill="1" applyBorder="1"/>
    <xf numFmtId="331" fontId="256" fillId="0" borderId="100" xfId="4339" applyNumberFormat="1" applyFont="1" applyFill="1" applyBorder="1"/>
    <xf numFmtId="331" fontId="256" fillId="0" borderId="92" xfId="4339" applyNumberFormat="1" applyFont="1" applyFill="1" applyBorder="1"/>
    <xf numFmtId="331" fontId="256" fillId="0" borderId="91" xfId="4339" applyNumberFormat="1" applyFont="1" applyFill="1" applyBorder="1"/>
    <xf numFmtId="331" fontId="256" fillId="0" borderId="140" xfId="4339" applyNumberFormat="1" applyFont="1" applyFill="1" applyBorder="1"/>
    <xf numFmtId="331" fontId="256" fillId="0" borderId="38" xfId="4339" applyNumberFormat="1" applyFont="1" applyFill="1" applyBorder="1"/>
    <xf numFmtId="331" fontId="256" fillId="0" borderId="56" xfId="4339" applyNumberFormat="1" applyFont="1" applyFill="1" applyBorder="1"/>
    <xf numFmtId="331" fontId="256" fillId="0" borderId="96" xfId="4339" applyNumberFormat="1" applyFont="1" applyFill="1" applyBorder="1"/>
    <xf numFmtId="164" fontId="256" fillId="61" borderId="21" xfId="4" applyNumberFormat="1" applyFont="1" applyFill="1" applyBorder="1"/>
    <xf numFmtId="164" fontId="256" fillId="61" borderId="60" xfId="4" applyNumberFormat="1" applyFont="1" applyFill="1" applyBorder="1"/>
    <xf numFmtId="164" fontId="256" fillId="61" borderId="61" xfId="4" applyNumberFormat="1" applyFont="1" applyFill="1" applyBorder="1"/>
    <xf numFmtId="164" fontId="256" fillId="61" borderId="92" xfId="4" applyNumberFormat="1" applyFont="1" applyFill="1" applyBorder="1"/>
    <xf numFmtId="164" fontId="256" fillId="61" borderId="138" xfId="4" applyNumberFormat="1" applyFont="1" applyFill="1" applyBorder="1"/>
    <xf numFmtId="164" fontId="256" fillId="61" borderId="140" xfId="4" applyNumberFormat="1" applyFont="1" applyFill="1" applyBorder="1"/>
    <xf numFmtId="164" fontId="256" fillId="61" borderId="55" xfId="4" applyNumberFormat="1" applyFont="1" applyFill="1" applyBorder="1"/>
    <xf numFmtId="164" fontId="256" fillId="61" borderId="56" xfId="4" applyNumberFormat="1" applyFont="1" applyFill="1" applyBorder="1"/>
    <xf numFmtId="164" fontId="256" fillId="61" borderId="66" xfId="4" applyNumberFormat="1" applyFont="1" applyFill="1" applyBorder="1"/>
    <xf numFmtId="164" fontId="256" fillId="61" borderId="97" xfId="4" applyNumberFormat="1" applyFont="1" applyFill="1" applyBorder="1"/>
    <xf numFmtId="0" fontId="0" fillId="0" borderId="61" xfId="0" applyBorder="1" applyAlignment="1" applyProtection="1">
      <alignment vertical="center"/>
      <protection locked="0"/>
    </xf>
    <xf numFmtId="164" fontId="256" fillId="0" borderId="63" xfId="4" applyNumberFormat="1" applyFont="1" applyFill="1" applyBorder="1" applyAlignment="1">
      <alignment horizontal="right"/>
    </xf>
    <xf numFmtId="164" fontId="256" fillId="0" borderId="61" xfId="4" applyNumberFormat="1" applyFont="1" applyBorder="1" applyAlignment="1"/>
    <xf numFmtId="331" fontId="256" fillId="0" borderId="92" xfId="0" applyNumberFormat="1" applyFont="1" applyBorder="1" applyAlignment="1">
      <alignment horizontal="right"/>
    </xf>
    <xf numFmtId="331" fontId="256" fillId="0" borderId="92" xfId="0" applyNumberFormat="1" applyFont="1" applyBorder="1" applyAlignment="1">
      <alignment horizontal="right" vertical="center"/>
    </xf>
    <xf numFmtId="331" fontId="256" fillId="0" borderId="66" xfId="0" applyNumberFormat="1" applyFont="1" applyBorder="1" applyAlignment="1">
      <alignment horizontal="right" vertical="center"/>
    </xf>
    <xf numFmtId="331" fontId="256" fillId="0" borderId="97" xfId="0" applyNumberFormat="1" applyFont="1" applyBorder="1" applyAlignment="1">
      <alignment horizontal="right" vertical="center"/>
    </xf>
    <xf numFmtId="164" fontId="256" fillId="0" borderId="92" xfId="4" applyNumberFormat="1" applyFont="1" applyFill="1" applyBorder="1" applyAlignment="1">
      <alignment horizontal="right"/>
    </xf>
    <xf numFmtId="164" fontId="256" fillId="0" borderId="92" xfId="4" applyNumberFormat="1" applyFont="1" applyFill="1" applyBorder="1" applyAlignment="1">
      <alignment horizontal="right" vertical="center"/>
    </xf>
    <xf numFmtId="164" fontId="256" fillId="0" borderId="66" xfId="4" applyNumberFormat="1" applyFont="1" applyFill="1" applyBorder="1" applyAlignment="1">
      <alignment horizontal="right" vertical="center"/>
    </xf>
    <xf numFmtId="164" fontId="256" fillId="0" borderId="97" xfId="4" applyNumberFormat="1" applyFont="1" applyFill="1" applyBorder="1" applyAlignment="1">
      <alignment horizontal="right" vertical="center"/>
    </xf>
    <xf numFmtId="3" fontId="256" fillId="0" borderId="99" xfId="0" applyNumberFormat="1" applyFont="1" applyBorder="1"/>
    <xf numFmtId="3" fontId="256" fillId="0" borderId="54" xfId="0" applyNumberFormat="1" applyFont="1" applyBorder="1"/>
    <xf numFmtId="331" fontId="256" fillId="0" borderId="88" xfId="0" applyNumberFormat="1" applyFont="1" applyBorder="1" applyAlignment="1" applyProtection="1">
      <alignment horizontal="center"/>
      <protection locked="0"/>
    </xf>
    <xf numFmtId="164" fontId="256" fillId="0" borderId="98" xfId="4" applyNumberFormat="1" applyFont="1" applyBorder="1" applyAlignment="1"/>
    <xf numFmtId="164" fontId="256" fillId="0" borderId="3" xfId="4" applyNumberFormat="1" applyFont="1" applyBorder="1" applyAlignment="1"/>
    <xf numFmtId="164" fontId="256" fillId="0" borderId="63" xfId="4" applyNumberFormat="1" applyFont="1" applyBorder="1" applyAlignment="1"/>
    <xf numFmtId="164" fontId="256" fillId="0" borderId="38" xfId="4" applyNumberFormat="1" applyFont="1" applyFill="1" applyBorder="1" applyAlignment="1"/>
    <xf numFmtId="164" fontId="256" fillId="0" borderId="65" xfId="4" applyNumberFormat="1" applyFont="1" applyFill="1" applyBorder="1" applyAlignment="1"/>
    <xf numFmtId="331" fontId="246" fillId="0" borderId="0" xfId="4339" applyNumberFormat="1" applyFont="1"/>
    <xf numFmtId="0" fontId="0" fillId="0" borderId="55" xfId="0" applyBorder="1" applyAlignment="1">
      <alignment horizontal="center" vertical="center" wrapText="1"/>
    </xf>
    <xf numFmtId="164" fontId="246" fillId="0" borderId="0" xfId="4343" applyNumberFormat="1" applyFont="1"/>
    <xf numFmtId="0" fontId="253" fillId="0" borderId="0" xfId="0" applyFont="1"/>
    <xf numFmtId="0" fontId="270" fillId="54" borderId="0" xfId="0" applyFont="1" applyFill="1" applyAlignment="1">
      <alignment horizontal="left" vertical="center"/>
    </xf>
    <xf numFmtId="0" fontId="270" fillId="54" borderId="0" xfId="0" applyFont="1" applyFill="1"/>
    <xf numFmtId="331" fontId="0" fillId="0" borderId="0" xfId="0" applyNumberFormat="1"/>
    <xf numFmtId="0" fontId="0" fillId="0" borderId="38"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38" xfId="0" applyBorder="1" applyAlignment="1">
      <alignment horizontal="center" vertical="center" wrapText="1"/>
    </xf>
    <xf numFmtId="0" fontId="17" fillId="58" borderId="91" xfId="0" applyFont="1" applyFill="1" applyBorder="1" applyAlignment="1">
      <alignment horizontal="center" wrapText="1"/>
    </xf>
    <xf numFmtId="164" fontId="0" fillId="0" borderId="138" xfId="0" applyNumberFormat="1" applyBorder="1"/>
    <xf numFmtId="331" fontId="0" fillId="61" borderId="138" xfId="4339" applyNumberFormat="1" applyFont="1" applyFill="1" applyBorder="1"/>
    <xf numFmtId="37" fontId="0" fillId="0" borderId="108" xfId="0" applyNumberFormat="1" applyBorder="1"/>
    <xf numFmtId="164" fontId="0" fillId="0" borderId="91" xfId="0" applyNumberFormat="1" applyBorder="1"/>
    <xf numFmtId="164" fontId="0" fillId="0" borderId="55" xfId="0" applyNumberFormat="1" applyBorder="1"/>
    <xf numFmtId="164" fontId="10" fillId="0" borderId="0" xfId="4340" applyNumberFormat="1" applyFont="1"/>
    <xf numFmtId="190" fontId="0" fillId="53" borderId="112" xfId="2" applyNumberFormat="1" applyFont="1" applyFill="1" applyBorder="1"/>
    <xf numFmtId="330" fontId="0" fillId="0" borderId="114" xfId="0" applyNumberFormat="1" applyBorder="1"/>
    <xf numFmtId="330" fontId="0" fillId="0" borderId="113" xfId="0" applyNumberFormat="1" applyBorder="1" applyAlignment="1">
      <alignment horizontal="right"/>
    </xf>
    <xf numFmtId="0" fontId="256" fillId="0" borderId="63" xfId="0" applyFont="1" applyBorder="1" applyAlignment="1" applyProtection="1">
      <alignment horizontal="center"/>
      <protection locked="0"/>
    </xf>
    <xf numFmtId="0" fontId="256" fillId="0" borderId="83" xfId="0" applyFont="1" applyBorder="1" applyAlignment="1" applyProtection="1">
      <alignment horizontal="center"/>
      <protection locked="0"/>
    </xf>
    <xf numFmtId="0" fontId="256" fillId="0" borderId="3" xfId="0" applyFont="1" applyBorder="1" applyAlignment="1" applyProtection="1">
      <alignment horizontal="center"/>
      <protection locked="0"/>
    </xf>
    <xf numFmtId="0" fontId="10" fillId="0" borderId="63" xfId="0" applyFont="1" applyBorder="1" applyAlignment="1" applyProtection="1">
      <alignment horizontal="center"/>
      <protection locked="0"/>
    </xf>
    <xf numFmtId="164" fontId="0" fillId="0" borderId="129" xfId="4" applyNumberFormat="1" applyFont="1" applyFill="1" applyBorder="1" applyAlignment="1">
      <alignment horizontal="right"/>
    </xf>
    <xf numFmtId="164" fontId="0" fillId="0" borderId="125" xfId="4" applyNumberFormat="1" applyFont="1" applyFill="1" applyBorder="1" applyAlignment="1">
      <alignment horizontal="right"/>
    </xf>
    <xf numFmtId="164" fontId="0" fillId="0" borderId="141" xfId="4" applyNumberFormat="1" applyFont="1" applyFill="1" applyBorder="1" applyAlignment="1">
      <alignment horizontal="right"/>
    </xf>
    <xf numFmtId="164" fontId="0" fillId="0" borderId="125" xfId="4" applyNumberFormat="1" applyFont="1" applyBorder="1" applyAlignment="1"/>
    <xf numFmtId="164" fontId="0" fillId="0" borderId="125" xfId="4" applyNumberFormat="1" applyFont="1" applyFill="1" applyBorder="1" applyAlignment="1">
      <alignment horizontal="center" vertical="center"/>
    </xf>
    <xf numFmtId="164" fontId="0" fillId="0" borderId="141" xfId="4" applyNumberFormat="1" applyFont="1" applyFill="1" applyBorder="1" applyAlignment="1">
      <alignment horizontal="center" vertical="center"/>
    </xf>
    <xf numFmtId="331" fontId="0" fillId="0" borderId="129" xfId="0" applyNumberFormat="1" applyBorder="1" applyAlignment="1">
      <alignment horizontal="right"/>
    </xf>
    <xf numFmtId="331" fontId="0" fillId="0" borderId="125" xfId="0" applyNumberFormat="1" applyBorder="1" applyAlignment="1">
      <alignment horizontal="right"/>
    </xf>
    <xf numFmtId="331" fontId="0" fillId="0" borderId="141" xfId="0" applyNumberFormat="1" applyBorder="1" applyAlignment="1">
      <alignment horizontal="right"/>
    </xf>
    <xf numFmtId="331" fontId="0" fillId="0" borderId="125" xfId="0" applyNumberFormat="1" applyBorder="1"/>
    <xf numFmtId="331" fontId="0" fillId="0" borderId="125" xfId="0" applyNumberFormat="1" applyBorder="1" applyAlignment="1">
      <alignment horizontal="center" vertical="center"/>
    </xf>
    <xf numFmtId="331" fontId="0" fillId="0" borderId="125" xfId="0" applyNumberFormat="1" applyBorder="1" applyAlignment="1">
      <alignment horizontal="left" vertical="center"/>
    </xf>
    <xf numFmtId="331" fontId="0" fillId="0" borderId="141" xfId="0" applyNumberFormat="1" applyBorder="1" applyAlignment="1">
      <alignment horizontal="center" vertical="center"/>
    </xf>
    <xf numFmtId="331" fontId="0" fillId="0" borderId="130" xfId="0" applyNumberFormat="1" applyBorder="1" applyAlignment="1">
      <alignment horizontal="center" vertical="center"/>
    </xf>
    <xf numFmtId="0" fontId="10" fillId="0" borderId="21" xfId="0" applyFont="1" applyBorder="1" applyAlignment="1" applyProtection="1">
      <alignment vertical="center"/>
      <protection locked="0"/>
    </xf>
    <xf numFmtId="0" fontId="17" fillId="58" borderId="146" xfId="0" applyFont="1" applyFill="1" applyBorder="1" applyAlignment="1">
      <alignment horizontal="center"/>
    </xf>
    <xf numFmtId="0" fontId="17" fillId="58" borderId="137" xfId="0" applyFont="1" applyFill="1" applyBorder="1" applyAlignment="1">
      <alignment horizontal="center"/>
    </xf>
    <xf numFmtId="0" fontId="17" fillId="58" borderId="138" xfId="0" applyFont="1" applyFill="1" applyBorder="1" applyAlignment="1">
      <alignment horizontal="center"/>
    </xf>
    <xf numFmtId="0" fontId="17" fillId="58" borderId="139" xfId="0" applyFont="1" applyFill="1" applyBorder="1" applyAlignment="1">
      <alignment horizontal="center" wrapText="1"/>
    </xf>
    <xf numFmtId="0" fontId="0" fillId="0" borderId="79" xfId="0" applyBorder="1" applyAlignment="1">
      <alignment horizontal="left" indent="1"/>
    </xf>
    <xf numFmtId="0" fontId="0" fillId="0" borderId="144" xfId="0" applyBorder="1"/>
    <xf numFmtId="0" fontId="273" fillId="0" borderId="0" xfId="0" applyFont="1"/>
    <xf numFmtId="331" fontId="246" fillId="0" borderId="107" xfId="4339" applyNumberFormat="1" applyFont="1" applyFill="1" applyBorder="1"/>
    <xf numFmtId="0" fontId="274" fillId="0" borderId="0" xfId="0" applyFont="1"/>
    <xf numFmtId="0" fontId="271" fillId="0" borderId="0" xfId="0" applyFont="1"/>
    <xf numFmtId="37" fontId="0" fillId="0" borderId="0" xfId="0" applyNumberFormat="1"/>
    <xf numFmtId="3" fontId="0" fillId="0" borderId="0" xfId="0" applyNumberFormat="1" applyAlignment="1">
      <alignment horizontal="center"/>
    </xf>
    <xf numFmtId="0" fontId="0" fillId="53" borderId="0" xfId="0" applyFill="1"/>
    <xf numFmtId="190" fontId="175" fillId="0" borderId="0" xfId="2" applyNumberFormat="1" applyFont="1"/>
    <xf numFmtId="9" fontId="14" fillId="0" borderId="0" xfId="2" applyFont="1" applyAlignment="1">
      <alignment horizontal="center"/>
    </xf>
    <xf numFmtId="331" fontId="256" fillId="0" borderId="88" xfId="4339" applyNumberFormat="1" applyFont="1" applyFill="1" applyBorder="1"/>
    <xf numFmtId="3" fontId="256" fillId="0" borderId="21" xfId="0" applyNumberFormat="1" applyFont="1" applyBorder="1"/>
    <xf numFmtId="331" fontId="256" fillId="0" borderId="61" xfId="0" applyNumberFormat="1" applyFont="1" applyBorder="1" applyAlignment="1" applyProtection="1">
      <alignment horizontal="center"/>
      <protection locked="0"/>
    </xf>
    <xf numFmtId="0" fontId="17" fillId="60" borderId="78" xfId="0" applyFont="1" applyFill="1" applyBorder="1" applyAlignment="1" applyProtection="1">
      <alignment horizontal="center"/>
      <protection locked="0"/>
    </xf>
    <xf numFmtId="331" fontId="256" fillId="0" borderId="60" xfId="0" applyNumberFormat="1" applyFont="1" applyBorder="1" applyAlignment="1">
      <alignment horizontal="right"/>
    </xf>
    <xf numFmtId="164" fontId="0" fillId="0" borderId="79" xfId="4" applyNumberFormat="1" applyFont="1" applyFill="1" applyBorder="1" applyAlignment="1">
      <alignment horizontal="right"/>
    </xf>
    <xf numFmtId="164" fontId="0" fillId="0" borderId="66" xfId="4" applyNumberFormat="1" applyFont="1" applyFill="1" applyBorder="1" applyAlignment="1">
      <alignment horizontal="right" vertical="center"/>
    </xf>
    <xf numFmtId="0" fontId="275" fillId="0" borderId="61" xfId="0" applyFont="1" applyBorder="1" applyAlignment="1" applyProtection="1">
      <alignment horizontal="center" vertical="center"/>
      <protection locked="0"/>
    </xf>
    <xf numFmtId="331" fontId="10" fillId="0" borderId="66" xfId="0" applyNumberFormat="1" applyFont="1" applyBorder="1" applyAlignment="1">
      <alignment horizontal="right"/>
    </xf>
    <xf numFmtId="164" fontId="0" fillId="64" borderId="109" xfId="4" applyNumberFormat="1" applyFont="1" applyFill="1" applyBorder="1"/>
    <xf numFmtId="164" fontId="0" fillId="0" borderId="63" xfId="4" applyNumberFormat="1" applyFont="1" applyFill="1" applyBorder="1"/>
    <xf numFmtId="164" fontId="0" fillId="0" borderId="83" xfId="4" applyNumberFormat="1" applyFont="1" applyFill="1" applyBorder="1"/>
    <xf numFmtId="331" fontId="10" fillId="0" borderId="64" xfId="4339" applyNumberFormat="1" applyFont="1" applyFill="1" applyBorder="1"/>
    <xf numFmtId="331" fontId="10" fillId="0" borderId="101" xfId="4339" applyNumberFormat="1" applyFont="1" applyFill="1" applyBorder="1"/>
    <xf numFmtId="331" fontId="10" fillId="0" borderId="4" xfId="4339" applyNumberFormat="1" applyFont="1" applyFill="1" applyBorder="1"/>
    <xf numFmtId="331" fontId="246" fillId="0" borderId="63" xfId="0" applyNumberFormat="1" applyFont="1" applyBorder="1" applyAlignment="1">
      <alignment horizontal="right"/>
    </xf>
    <xf numFmtId="331" fontId="246" fillId="0" borderId="64" xfId="4339" applyNumberFormat="1" applyFont="1" applyFill="1" applyBorder="1"/>
    <xf numFmtId="331" fontId="246" fillId="0" borderId="101" xfId="4339" applyNumberFormat="1" applyFont="1" applyFill="1" applyBorder="1"/>
    <xf numFmtId="331" fontId="246" fillId="0" borderId="86" xfId="4339" applyNumberFormat="1" applyFont="1" applyFill="1" applyBorder="1"/>
    <xf numFmtId="331" fontId="0" fillId="0" borderId="76" xfId="4339" applyNumberFormat="1" applyFont="1" applyFill="1" applyBorder="1"/>
    <xf numFmtId="331" fontId="10" fillId="64" borderId="76" xfId="4339" applyNumberFormat="1" applyFont="1" applyFill="1" applyBorder="1"/>
    <xf numFmtId="331" fontId="256" fillId="64" borderId="69" xfId="4339" applyNumberFormat="1" applyFont="1" applyFill="1" applyBorder="1"/>
    <xf numFmtId="331" fontId="256" fillId="64" borderId="71" xfId="4339" applyNumberFormat="1" applyFont="1" applyFill="1" applyBorder="1"/>
    <xf numFmtId="331" fontId="256" fillId="0" borderId="94" xfId="4339" applyNumberFormat="1" applyFont="1" applyFill="1" applyBorder="1"/>
    <xf numFmtId="331" fontId="256" fillId="0" borderId="137" xfId="4339" applyNumberFormat="1" applyFont="1" applyFill="1" applyBorder="1"/>
    <xf numFmtId="331" fontId="256" fillId="0" borderId="66" xfId="0" applyNumberFormat="1" applyFont="1" applyBorder="1" applyAlignment="1">
      <alignment horizontal="right"/>
    </xf>
    <xf numFmtId="331" fontId="0" fillId="0" borderId="137" xfId="4339" applyNumberFormat="1" applyFont="1" applyFill="1" applyBorder="1"/>
    <xf numFmtId="331" fontId="0" fillId="0" borderId="69" xfId="4339" applyNumberFormat="1" applyFont="1" applyBorder="1"/>
    <xf numFmtId="331" fontId="246" fillId="0" borderId="60" xfId="4339" applyNumberFormat="1" applyFont="1" applyFill="1" applyBorder="1"/>
    <xf numFmtId="164" fontId="256" fillId="64" borderId="69" xfId="4" applyNumberFormat="1" applyFont="1" applyFill="1" applyBorder="1"/>
    <xf numFmtId="164" fontId="256" fillId="64" borderId="70" xfId="4" applyNumberFormat="1" applyFont="1" applyFill="1" applyBorder="1"/>
    <xf numFmtId="164" fontId="256" fillId="0" borderId="94" xfId="4" applyNumberFormat="1" applyFont="1" applyFill="1" applyBorder="1"/>
    <xf numFmtId="164" fontId="256" fillId="0" borderId="89" xfId="4" applyNumberFormat="1" applyFont="1" applyFill="1" applyBorder="1"/>
    <xf numFmtId="164" fontId="256" fillId="0" borderId="59" xfId="4" applyNumberFormat="1" applyFont="1" applyFill="1" applyBorder="1"/>
    <xf numFmtId="164" fontId="256" fillId="0" borderId="95" xfId="4" applyNumberFormat="1" applyFont="1" applyFill="1" applyBorder="1"/>
    <xf numFmtId="164" fontId="0" fillId="64" borderId="55" xfId="4" applyNumberFormat="1" applyFont="1" applyFill="1" applyBorder="1"/>
    <xf numFmtId="164" fontId="0" fillId="64" borderId="38" xfId="4" applyNumberFormat="1" applyFont="1" applyFill="1" applyBorder="1"/>
    <xf numFmtId="164" fontId="0" fillId="64" borderId="56" xfId="4" applyNumberFormat="1" applyFont="1" applyFill="1" applyBorder="1"/>
    <xf numFmtId="164" fontId="0" fillId="0" borderId="94" xfId="4" applyNumberFormat="1" applyFont="1" applyFill="1" applyBorder="1"/>
    <xf numFmtId="164" fontId="0" fillId="0" borderId="89" xfId="4" applyNumberFormat="1" applyFont="1" applyFill="1" applyBorder="1"/>
    <xf numFmtId="164" fontId="0" fillId="0" borderId="137" xfId="4" applyNumberFormat="1" applyFont="1" applyFill="1" applyBorder="1"/>
    <xf numFmtId="331" fontId="10" fillId="0" borderId="69" xfId="0" applyNumberFormat="1" applyFont="1" applyBorder="1" applyAlignment="1">
      <alignment horizontal="right"/>
    </xf>
    <xf numFmtId="164" fontId="256" fillId="0" borderId="3" xfId="4" applyNumberFormat="1" applyFont="1" applyFill="1" applyBorder="1" applyAlignment="1">
      <alignment horizontal="right"/>
    </xf>
    <xf numFmtId="164" fontId="256" fillId="0" borderId="83" xfId="4" applyNumberFormat="1" applyFont="1" applyFill="1" applyBorder="1" applyAlignment="1">
      <alignment horizontal="right"/>
    </xf>
    <xf numFmtId="0" fontId="17" fillId="60" borderId="66" xfId="0" applyFont="1" applyFill="1" applyBorder="1" applyAlignment="1" applyProtection="1">
      <alignment horizontal="center"/>
      <protection locked="0"/>
    </xf>
    <xf numFmtId="0" fontId="17" fillId="60" borderId="62" xfId="0" applyFont="1" applyFill="1" applyBorder="1" applyAlignment="1" applyProtection="1">
      <alignment horizontal="center"/>
      <protection locked="0"/>
    </xf>
    <xf numFmtId="164" fontId="256" fillId="0" borderId="98" xfId="4" applyNumberFormat="1" applyFont="1" applyFill="1" applyBorder="1" applyAlignment="1">
      <alignment horizontal="right"/>
    </xf>
    <xf numFmtId="164" fontId="256" fillId="0" borderId="91" xfId="4" applyNumberFormat="1" applyFont="1" applyFill="1" applyBorder="1" applyAlignment="1">
      <alignment horizontal="right"/>
    </xf>
    <xf numFmtId="164" fontId="256" fillId="0" borderId="96" xfId="4" applyNumberFormat="1" applyFont="1" applyFill="1" applyBorder="1" applyAlignment="1">
      <alignment horizontal="center" vertical="center"/>
    </xf>
    <xf numFmtId="164" fontId="256" fillId="0" borderId="86" xfId="4" applyNumberFormat="1" applyFont="1" applyFill="1" applyBorder="1" applyAlignment="1">
      <alignment horizontal="center" vertical="center"/>
    </xf>
    <xf numFmtId="164" fontId="256" fillId="0" borderId="66" xfId="4" applyNumberFormat="1" applyFont="1" applyFill="1" applyBorder="1" applyAlignment="1">
      <alignment horizontal="center" vertical="center"/>
    </xf>
    <xf numFmtId="0" fontId="269" fillId="60" borderId="66"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3" xfId="4" applyNumberFormat="1" applyFont="1" applyFill="1" applyBorder="1" applyAlignment="1">
      <alignment horizontal="right"/>
    </xf>
    <xf numFmtId="0" fontId="17" fillId="60" borderId="120" xfId="0" applyFont="1" applyFill="1" applyBorder="1" applyAlignment="1" applyProtection="1">
      <alignment horizontal="center"/>
      <protection locked="0"/>
    </xf>
    <xf numFmtId="164" fontId="0" fillId="0" borderId="94"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59"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102" xfId="4" applyNumberFormat="1" applyFont="1" applyFill="1" applyBorder="1" applyAlignment="1">
      <alignment horizontal="right"/>
    </xf>
    <xf numFmtId="164" fontId="0" fillId="0" borderId="92" xfId="4" applyNumberFormat="1" applyFont="1" applyFill="1" applyBorder="1" applyAlignment="1">
      <alignment horizontal="right"/>
    </xf>
    <xf numFmtId="164" fontId="0" fillId="0" borderId="137" xfId="4" applyNumberFormat="1" applyFont="1" applyFill="1" applyBorder="1" applyAlignment="1">
      <alignment horizontal="right"/>
    </xf>
    <xf numFmtId="164" fontId="0" fillId="0" borderId="138" xfId="4" applyNumberFormat="1" applyFont="1" applyFill="1" applyBorder="1" applyAlignment="1">
      <alignment horizontal="right"/>
    </xf>
    <xf numFmtId="164" fontId="0" fillId="0" borderId="140" xfId="4" applyNumberFormat="1" applyFont="1" applyFill="1" applyBorder="1" applyAlignment="1">
      <alignment horizontal="right"/>
    </xf>
    <xf numFmtId="164" fontId="0" fillId="0" borderId="96" xfId="4" applyNumberFormat="1" applyFont="1" applyFill="1" applyBorder="1" applyAlignment="1">
      <alignment horizontal="center" vertical="center"/>
    </xf>
    <xf numFmtId="164" fontId="0" fillId="0" borderId="66" xfId="4" applyNumberFormat="1" applyFont="1" applyFill="1" applyBorder="1" applyAlignment="1">
      <alignment horizontal="center" vertical="center"/>
    </xf>
    <xf numFmtId="164" fontId="0" fillId="0" borderId="111" xfId="4" applyNumberFormat="1" applyFont="1" applyFill="1" applyBorder="1" applyAlignment="1">
      <alignment horizontal="center" vertical="center"/>
    </xf>
    <xf numFmtId="0" fontId="80" fillId="0" borderId="0" xfId="0" applyFont="1" applyAlignment="1">
      <alignment horizontal="right"/>
    </xf>
    <xf numFmtId="164" fontId="256" fillId="0" borderId="138" xfId="4" applyNumberFormat="1" applyFont="1" applyFill="1" applyBorder="1" applyAlignment="1">
      <alignment horizontal="right"/>
    </xf>
    <xf numFmtId="164" fontId="0" fillId="0" borderId="54" xfId="4343" applyNumberFormat="1" applyFont="1" applyFill="1" applyBorder="1" applyAlignment="1"/>
    <xf numFmtId="164" fontId="0" fillId="0" borderId="21" xfId="4343" applyNumberFormat="1" applyFont="1" applyFill="1" applyBorder="1" applyAlignment="1"/>
    <xf numFmtId="164" fontId="0" fillId="0" borderId="119" xfId="4343" applyNumberFormat="1" applyFont="1" applyFill="1" applyBorder="1" applyAlignment="1"/>
    <xf numFmtId="164" fontId="0" fillId="0" borderId="123" xfId="4343" applyNumberFormat="1" applyFont="1" applyFill="1" applyBorder="1" applyAlignment="1"/>
    <xf numFmtId="164" fontId="0" fillId="0" borderId="126" xfId="4343" applyNumberFormat="1" applyFont="1" applyFill="1" applyBorder="1" applyAlignment="1"/>
    <xf numFmtId="164" fontId="0" fillId="0" borderId="55" xfId="4343" applyNumberFormat="1" applyFont="1" applyFill="1" applyBorder="1" applyAlignment="1"/>
    <xf numFmtId="164" fontId="0" fillId="12" borderId="114" xfId="4343" applyNumberFormat="1" applyFont="1" applyFill="1" applyBorder="1"/>
    <xf numFmtId="164" fontId="0" fillId="0" borderId="66" xfId="4343" applyNumberFormat="1" applyFont="1" applyFill="1" applyBorder="1" applyAlignment="1"/>
    <xf numFmtId="164" fontId="0" fillId="0" borderId="38" xfId="4343" applyNumberFormat="1" applyFont="1" applyFill="1" applyBorder="1" applyAlignment="1"/>
    <xf numFmtId="164" fontId="0" fillId="0" borderId="129" xfId="4343" applyNumberFormat="1" applyFont="1" applyFill="1" applyBorder="1" applyAlignment="1"/>
    <xf numFmtId="164" fontId="0" fillId="12" borderId="119" xfId="4343" applyNumberFormat="1" applyFont="1" applyFill="1" applyBorder="1"/>
    <xf numFmtId="331" fontId="0" fillId="0" borderId="113" xfId="0" applyNumberFormat="1" applyBorder="1"/>
    <xf numFmtId="0" fontId="0" fillId="0" borderId="138" xfId="0" applyBorder="1" applyAlignment="1" applyProtection="1">
      <alignment horizontal="center" vertical="center"/>
      <protection locked="0"/>
    </xf>
    <xf numFmtId="0" fontId="10" fillId="0" borderId="138" xfId="0" applyFont="1" applyBorder="1" applyAlignment="1" applyProtection="1">
      <alignment horizontal="left" vertical="center"/>
      <protection locked="0"/>
    </xf>
    <xf numFmtId="0" fontId="10" fillId="0" borderId="138" xfId="0" applyFont="1" applyBorder="1" applyAlignment="1" applyProtection="1">
      <alignment horizontal="center" vertical="center"/>
      <protection locked="0"/>
    </xf>
    <xf numFmtId="331" fontId="0" fillId="0" borderId="138" xfId="0" applyNumberFormat="1" applyBorder="1" applyAlignment="1">
      <alignment horizontal="right"/>
    </xf>
    <xf numFmtId="331" fontId="0" fillId="0" borderId="139" xfId="0" applyNumberFormat="1" applyBorder="1" applyAlignment="1">
      <alignment horizontal="right"/>
    </xf>
    <xf numFmtId="331" fontId="0" fillId="0" borderId="137" xfId="0" applyNumberFormat="1" applyBorder="1" applyAlignment="1">
      <alignment horizontal="right"/>
    </xf>
    <xf numFmtId="331" fontId="256" fillId="0" borderId="138" xfId="0" applyNumberFormat="1" applyFont="1" applyBorder="1" applyAlignment="1">
      <alignment horizontal="right"/>
    </xf>
    <xf numFmtId="331" fontId="256" fillId="0" borderId="139" xfId="0" applyNumberFormat="1" applyFont="1" applyBorder="1" applyAlignment="1">
      <alignment horizontal="right"/>
    </xf>
    <xf numFmtId="9" fontId="0" fillId="0" borderId="0" xfId="4342" applyFont="1" applyFill="1" applyBorder="1"/>
    <xf numFmtId="331" fontId="0" fillId="0" borderId="143" xfId="0" applyNumberFormat="1" applyBorder="1" applyAlignment="1">
      <alignment horizontal="center" vertical="center"/>
    </xf>
    <xf numFmtId="331" fontId="0" fillId="0" borderId="66" xfId="0" applyNumberFormat="1" applyBorder="1" applyAlignment="1">
      <alignment horizontal="center" vertical="center"/>
    </xf>
    <xf numFmtId="331" fontId="0" fillId="0" borderId="66" xfId="0" applyNumberFormat="1" applyBorder="1" applyAlignment="1">
      <alignment horizontal="right"/>
    </xf>
    <xf numFmtId="331" fontId="0" fillId="0" borderId="114" xfId="0" applyNumberFormat="1" applyBorder="1" applyAlignment="1">
      <alignment horizontal="right"/>
    </xf>
    <xf numFmtId="331" fontId="0" fillId="0" borderId="96" xfId="0" applyNumberFormat="1" applyBorder="1" applyAlignment="1">
      <alignment horizontal="center" vertical="center"/>
    </xf>
    <xf numFmtId="331" fontId="256" fillId="0" borderId="114" xfId="0" applyNumberFormat="1" applyFont="1" applyBorder="1" applyAlignment="1">
      <alignment horizontal="right"/>
    </xf>
    <xf numFmtId="0" fontId="6" fillId="0" borderId="138" xfId="0" applyFont="1" applyBorder="1" applyAlignment="1">
      <alignment horizontal="center" vertical="center"/>
    </xf>
    <xf numFmtId="331" fontId="0" fillId="0" borderId="138" xfId="0" applyNumberFormat="1" applyBorder="1" applyAlignment="1">
      <alignment horizontal="center" vertical="center"/>
    </xf>
    <xf numFmtId="0" fontId="256" fillId="0" borderId="138" xfId="0" applyFont="1" applyBorder="1" applyAlignment="1" applyProtection="1">
      <alignment horizontal="center"/>
      <protection locked="0"/>
    </xf>
    <xf numFmtId="164" fontId="0" fillId="0" borderId="139" xfId="4" applyNumberFormat="1" applyFont="1" applyFill="1" applyBorder="1" applyAlignment="1">
      <alignment horizontal="right"/>
    </xf>
    <xf numFmtId="164" fontId="0" fillId="0" borderId="143" xfId="4" applyNumberFormat="1" applyFont="1" applyFill="1" applyBorder="1" applyAlignment="1">
      <alignment horizontal="center" vertical="center"/>
    </xf>
    <xf numFmtId="164" fontId="0" fillId="0" borderId="111" xfId="4" applyNumberFormat="1" applyFont="1" applyFill="1" applyBorder="1" applyAlignment="1">
      <alignment horizontal="right"/>
    </xf>
    <xf numFmtId="164" fontId="256" fillId="0" borderId="86" xfId="4" applyNumberFormat="1" applyFont="1" applyFill="1" applyBorder="1" applyAlignment="1">
      <alignment horizontal="right"/>
    </xf>
    <xf numFmtId="164" fontId="0" fillId="12" borderId="130" xfId="4343" applyNumberFormat="1" applyFont="1" applyFill="1" applyBorder="1" applyAlignment="1">
      <alignment horizontal="center" vertical="center"/>
    </xf>
    <xf numFmtId="164" fontId="0" fillId="12" borderId="108" xfId="4343" applyNumberFormat="1" applyFont="1" applyFill="1" applyBorder="1" applyAlignment="1">
      <alignment horizontal="center" vertical="center"/>
    </xf>
    <xf numFmtId="164" fontId="0" fillId="12" borderId="118" xfId="4343" applyNumberFormat="1" applyFont="1" applyFill="1" applyBorder="1" applyAlignment="1">
      <alignment horizontal="center" vertical="center"/>
    </xf>
    <xf numFmtId="164" fontId="0" fillId="12" borderId="109"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79" xfId="4343" applyNumberFormat="1" applyFont="1" applyFill="1" applyBorder="1" applyAlignment="1">
      <alignment horizontal="center" vertical="center"/>
    </xf>
    <xf numFmtId="164" fontId="0" fillId="12" borderId="70"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6" xfId="4" applyNumberFormat="1" applyFont="1" applyFill="1" applyBorder="1" applyAlignment="1">
      <alignment horizontal="right"/>
    </xf>
    <xf numFmtId="164" fontId="0" fillId="12" borderId="71" xfId="4343" applyNumberFormat="1" applyFont="1" applyFill="1" applyBorder="1" applyAlignment="1">
      <alignment horizontal="center" vertical="center"/>
    </xf>
    <xf numFmtId="164" fontId="0" fillId="0" borderId="0" xfId="4343" applyNumberFormat="1" applyFont="1"/>
    <xf numFmtId="0" fontId="0" fillId="0" borderId="138" xfId="0" applyBorder="1"/>
    <xf numFmtId="0" fontId="0" fillId="0" borderId="138" xfId="0" applyBorder="1" applyAlignment="1">
      <alignment horizontal="center"/>
    </xf>
    <xf numFmtId="331" fontId="246" fillId="0" borderId="138" xfId="0" applyNumberFormat="1" applyFont="1" applyBorder="1" applyAlignment="1">
      <alignment horizontal="right"/>
    </xf>
    <xf numFmtId="0" fontId="4" fillId="0" borderId="68" xfId="0" applyFont="1" applyBorder="1" applyAlignment="1">
      <alignment horizontal="center" vertical="center"/>
    </xf>
    <xf numFmtId="164" fontId="256" fillId="0" borderId="65" xfId="4343" applyNumberFormat="1" applyFont="1" applyFill="1" applyBorder="1"/>
    <xf numFmtId="164" fontId="256" fillId="0" borderId="21" xfId="4343" applyNumberFormat="1" applyFont="1" applyFill="1" applyBorder="1"/>
    <xf numFmtId="164" fontId="256" fillId="0" borderId="60" xfId="4343" applyNumberFormat="1" applyFont="1" applyFill="1" applyBorder="1"/>
    <xf numFmtId="164" fontId="246" fillId="0" borderId="65" xfId="4343" applyNumberFormat="1" applyFont="1" applyFill="1" applyBorder="1"/>
    <xf numFmtId="164" fontId="256" fillId="0" borderId="61" xfId="4343" applyNumberFormat="1" applyFont="1" applyFill="1" applyBorder="1"/>
    <xf numFmtId="164" fontId="256" fillId="0" borderId="92" xfId="4343" applyNumberFormat="1" applyFont="1" applyFill="1" applyBorder="1"/>
    <xf numFmtId="164" fontId="256" fillId="0" borderId="88" xfId="4343" applyNumberFormat="1" applyFont="1" applyFill="1" applyBorder="1"/>
    <xf numFmtId="164" fontId="256" fillId="0" borderId="66" xfId="4343" applyNumberFormat="1" applyFont="1" applyFill="1" applyBorder="1"/>
    <xf numFmtId="164" fontId="256" fillId="0" borderId="97" xfId="4343" applyNumberFormat="1" applyFont="1" applyFill="1" applyBorder="1"/>
    <xf numFmtId="164" fontId="246" fillId="0" borderId="88" xfId="4343" applyNumberFormat="1" applyFont="1" applyFill="1" applyBorder="1"/>
    <xf numFmtId="164" fontId="246" fillId="0" borderId="140" xfId="4343" applyNumberFormat="1" applyFont="1" applyFill="1" applyBorder="1"/>
    <xf numFmtId="164" fontId="256" fillId="0" borderId="91" xfId="4343" applyNumberFormat="1" applyFont="1" applyFill="1" applyBorder="1"/>
    <xf numFmtId="164" fontId="256" fillId="0" borderId="100" xfId="4343" applyNumberFormat="1" applyFont="1" applyFill="1" applyBorder="1"/>
    <xf numFmtId="164" fontId="246" fillId="0" borderId="60" xfId="4343" applyNumberFormat="1" applyFont="1" applyFill="1" applyBorder="1"/>
    <xf numFmtId="164" fontId="0" fillId="0" borderId="125" xfId="4343" applyNumberFormat="1" applyFont="1" applyFill="1" applyBorder="1"/>
    <xf numFmtId="164" fontId="0" fillId="0" borderId="61" xfId="4343" applyNumberFormat="1" applyFont="1" applyFill="1" applyBorder="1"/>
    <xf numFmtId="164" fontId="0" fillId="0" borderId="113" xfId="4343" applyNumberFormat="1" applyFont="1" applyFill="1" applyBorder="1"/>
    <xf numFmtId="164" fontId="0" fillId="0" borderId="63" xfId="4343" applyNumberFormat="1" applyFont="1" applyFill="1" applyBorder="1"/>
    <xf numFmtId="164" fontId="256" fillId="0" borderId="89" xfId="4343" applyNumberFormat="1" applyFont="1" applyFill="1" applyBorder="1"/>
    <xf numFmtId="164" fontId="0" fillId="0" borderId="141" xfId="4343" applyNumberFormat="1" applyFont="1" applyFill="1" applyBorder="1"/>
    <xf numFmtId="164" fontId="0" fillId="0" borderId="138" xfId="4343" applyNumberFormat="1" applyFont="1" applyFill="1" applyBorder="1"/>
    <xf numFmtId="164" fontId="0" fillId="0" borderId="139" xfId="4343" applyNumberFormat="1" applyFont="1" applyFill="1" applyBorder="1"/>
    <xf numFmtId="164" fontId="256" fillId="0" borderId="138" xfId="4343" applyNumberFormat="1" applyFont="1" applyFill="1" applyBorder="1"/>
    <xf numFmtId="164" fontId="0" fillId="0" borderId="83" xfId="4343" applyNumberFormat="1" applyFont="1" applyFill="1" applyBorder="1"/>
    <xf numFmtId="164" fontId="256" fillId="0" borderId="137" xfId="4343" applyNumberFormat="1" applyFont="1" applyFill="1" applyBorder="1"/>
    <xf numFmtId="164" fontId="256" fillId="0" borderId="140" xfId="4343" applyNumberFormat="1" applyFont="1" applyFill="1" applyBorder="1"/>
    <xf numFmtId="164" fontId="10" fillId="0" borderId="129" xfId="4343" applyNumberFormat="1" applyFont="1" applyFill="1" applyBorder="1" applyAlignment="1">
      <alignment horizontal="right"/>
    </xf>
    <xf numFmtId="164" fontId="10"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6" fillId="0" borderId="54" xfId="4343" applyNumberFormat="1" applyFont="1" applyFill="1" applyBorder="1"/>
    <xf numFmtId="164" fontId="256" fillId="0" borderId="59" xfId="4343" applyNumberFormat="1" applyFont="1" applyFill="1" applyBorder="1" applyAlignment="1">
      <alignment horizontal="right"/>
    </xf>
    <xf numFmtId="164" fontId="10" fillId="0" borderId="125" xfId="4343" applyNumberFormat="1" applyFont="1" applyFill="1" applyBorder="1" applyAlignment="1">
      <alignment horizontal="right"/>
    </xf>
    <xf numFmtId="164" fontId="10" fillId="0" borderId="61" xfId="4343" applyNumberFormat="1" applyFont="1" applyFill="1" applyBorder="1" applyAlignment="1">
      <alignment horizontal="right"/>
    </xf>
    <xf numFmtId="164" fontId="256" fillId="0" borderId="89" xfId="4343" applyNumberFormat="1" applyFont="1" applyFill="1" applyBorder="1" applyAlignment="1">
      <alignment horizontal="right"/>
    </xf>
    <xf numFmtId="164" fontId="0" fillId="0" borderId="95" xfId="4343" applyNumberFormat="1" applyFont="1" applyFill="1" applyBorder="1"/>
    <xf numFmtId="164" fontId="246" fillId="0" borderId="66" xfId="4343" applyNumberFormat="1" applyFont="1" applyFill="1" applyBorder="1"/>
    <xf numFmtId="164" fontId="0" fillId="0" borderId="119" xfId="4343" applyNumberFormat="1" applyFont="1" applyFill="1" applyBorder="1"/>
    <xf numFmtId="164" fontId="0" fillId="0" borderId="141" xfId="4343" applyNumberFormat="1" applyFont="1" applyBorder="1"/>
    <xf numFmtId="164" fontId="0" fillId="0" borderId="138" xfId="4343" applyNumberFormat="1" applyFont="1" applyBorder="1"/>
    <xf numFmtId="164" fontId="256" fillId="0" borderId="137" xfId="4343" applyNumberFormat="1" applyFont="1" applyBorder="1"/>
    <xf numFmtId="164" fontId="256" fillId="0" borderId="95" xfId="4343" applyNumberFormat="1" applyFont="1" applyBorder="1"/>
    <xf numFmtId="164" fontId="10" fillId="0" borderId="94" xfId="4343" applyNumberFormat="1" applyFont="1" applyFill="1" applyBorder="1" applyAlignment="1">
      <alignment horizontal="right"/>
    </xf>
    <xf numFmtId="164" fontId="0" fillId="0" borderId="89" xfId="4343" applyNumberFormat="1" applyFont="1" applyFill="1" applyBorder="1"/>
    <xf numFmtId="164" fontId="0" fillId="0" borderId="125" xfId="4343" applyNumberFormat="1" applyFont="1" applyBorder="1"/>
    <xf numFmtId="164" fontId="0" fillId="0" borderId="61" xfId="4343" applyNumberFormat="1" applyFont="1" applyBorder="1"/>
    <xf numFmtId="164" fontId="256" fillId="0" borderId="89" xfId="4343" applyNumberFormat="1" applyFont="1" applyBorder="1"/>
    <xf numFmtId="164" fontId="0" fillId="0" borderId="143" xfId="4343" applyNumberFormat="1" applyFont="1" applyBorder="1"/>
    <xf numFmtId="164" fontId="0" fillId="0" borderId="66" xfId="4343" applyNumberFormat="1" applyFont="1" applyBorder="1"/>
    <xf numFmtId="164" fontId="0" fillId="0" borderId="120" xfId="4343" applyNumberFormat="1" applyFont="1" applyFill="1" applyBorder="1"/>
    <xf numFmtId="164" fontId="0" fillId="0" borderId="62" xfId="4343" applyNumberFormat="1" applyFont="1" applyFill="1" applyBorder="1"/>
    <xf numFmtId="164" fontId="0" fillId="0" borderId="143" xfId="4343" applyNumberFormat="1" applyFont="1" applyFill="1" applyBorder="1"/>
    <xf numFmtId="164" fontId="0" fillId="0" borderId="66" xfId="4343" applyNumberFormat="1" applyFont="1" applyFill="1" applyBorder="1"/>
    <xf numFmtId="164" fontId="10" fillId="0" borderId="59" xfId="4343" applyNumberFormat="1" applyFont="1" applyFill="1" applyBorder="1" applyAlignment="1">
      <alignment horizontal="right"/>
    </xf>
    <xf numFmtId="164" fontId="246" fillId="0" borderId="21" xfId="4343" applyNumberFormat="1" applyFont="1" applyFill="1" applyBorder="1"/>
    <xf numFmtId="164" fontId="256" fillId="0" borderId="95" xfId="4343" applyNumberFormat="1" applyFont="1" applyFill="1" applyBorder="1"/>
    <xf numFmtId="164" fontId="246" fillId="0" borderId="61" xfId="4343" applyNumberFormat="1" applyFont="1" applyFill="1" applyBorder="1"/>
    <xf numFmtId="164" fontId="256" fillId="0" borderId="94" xfId="4343" applyNumberFormat="1" applyFont="1" applyFill="1" applyBorder="1" applyAlignment="1">
      <alignment horizontal="right"/>
    </xf>
    <xf numFmtId="164" fontId="10" fillId="0" borderId="96" xfId="4343" applyNumberFormat="1" applyFont="1" applyFill="1" applyBorder="1" applyAlignment="1">
      <alignment horizontal="right"/>
    </xf>
    <xf numFmtId="164" fontId="10" fillId="0" borderId="66" xfId="4343" applyNumberFormat="1" applyFont="1" applyFill="1" applyBorder="1" applyAlignment="1">
      <alignment horizontal="right"/>
    </xf>
    <xf numFmtId="164" fontId="10" fillId="0" borderId="143" xfId="4343" applyNumberFormat="1" applyFont="1" applyFill="1" applyBorder="1" applyAlignment="1">
      <alignment horizontal="right"/>
    </xf>
    <xf numFmtId="164" fontId="0" fillId="0" borderId="137" xfId="4343" applyNumberFormat="1" applyFont="1" applyFill="1" applyBorder="1"/>
    <xf numFmtId="164" fontId="246" fillId="0" borderId="138" xfId="4343" applyNumberFormat="1" applyFont="1" applyFill="1" applyBorder="1"/>
    <xf numFmtId="164" fontId="256" fillId="0" borderId="38" xfId="4343" applyNumberFormat="1" applyFont="1" applyFill="1" applyBorder="1"/>
    <xf numFmtId="164" fontId="0" fillId="12" borderId="142" xfId="4343" applyNumberFormat="1" applyFont="1" applyFill="1" applyBorder="1" applyAlignment="1">
      <alignment horizontal="center" vertical="center"/>
    </xf>
    <xf numFmtId="164" fontId="0" fillId="0" borderId="70" xfId="4343" applyNumberFormat="1" applyFont="1" applyFill="1" applyBorder="1"/>
    <xf numFmtId="164" fontId="0" fillId="0" borderId="71" xfId="4343" applyNumberFormat="1" applyFont="1" applyFill="1" applyBorder="1"/>
    <xf numFmtId="164" fontId="0" fillId="0" borderId="78" xfId="4343" applyNumberFormat="1" applyFont="1" applyFill="1" applyBorder="1"/>
    <xf numFmtId="164" fontId="0" fillId="0" borderId="65" xfId="4343" applyNumberFormat="1" applyFont="1" applyFill="1" applyBorder="1"/>
    <xf numFmtId="164" fontId="0" fillId="0" borderId="91" xfId="4343" applyNumberFormat="1" applyFont="1" applyFill="1" applyBorder="1"/>
    <xf numFmtId="164" fontId="0" fillId="0" borderId="99" xfId="4343" applyNumberFormat="1" applyFont="1" applyFill="1" applyBorder="1"/>
    <xf numFmtId="164" fontId="0" fillId="0" borderId="100" xfId="4343" applyNumberFormat="1" applyFont="1" applyFill="1" applyBorder="1"/>
    <xf numFmtId="164" fontId="0" fillId="0" borderId="92" xfId="4343" applyNumberFormat="1" applyFont="1" applyFill="1" applyBorder="1"/>
    <xf numFmtId="164" fontId="0" fillId="0" borderId="88" xfId="4343" applyNumberFormat="1" applyFont="1" applyFill="1" applyBorder="1"/>
    <xf numFmtId="164" fontId="0" fillId="0" borderId="140" xfId="4343" applyNumberFormat="1" applyFont="1" applyFill="1" applyBorder="1"/>
    <xf numFmtId="164" fontId="0" fillId="0" borderId="54" xfId="4343" applyNumberFormat="1" applyFont="1" applyFill="1" applyBorder="1"/>
    <xf numFmtId="164" fontId="0" fillId="0" borderId="60" xfId="4343" applyNumberFormat="1" applyFont="1" applyFill="1" applyBorder="1"/>
    <xf numFmtId="164" fontId="0" fillId="0" borderId="96" xfId="4343" applyNumberFormat="1" applyFont="1" applyFill="1" applyBorder="1"/>
    <xf numFmtId="164" fontId="0" fillId="0" borderId="97" xfId="4343" applyNumberFormat="1" applyFont="1" applyFill="1" applyBorder="1"/>
    <xf numFmtId="164" fontId="10" fillId="0" borderId="89" xfId="4343" applyNumberFormat="1" applyFont="1" applyFill="1" applyBorder="1" applyAlignment="1">
      <alignment horizontal="right"/>
    </xf>
    <xf numFmtId="164" fontId="0" fillId="0" borderId="95" xfId="4343" applyNumberFormat="1" applyFont="1" applyBorder="1"/>
    <xf numFmtId="164" fontId="0" fillId="0" borderId="137" xfId="4343" applyNumberFormat="1" applyFont="1" applyBorder="1"/>
    <xf numFmtId="164" fontId="10" fillId="0" borderId="125" xfId="4343" applyNumberFormat="1" applyFont="1" applyBorder="1"/>
    <xf numFmtId="164" fontId="10" fillId="0" borderId="61" xfId="4343" applyNumberFormat="1" applyFont="1" applyBorder="1"/>
    <xf numFmtId="164" fontId="10" fillId="0" borderId="61" xfId="4343" applyNumberFormat="1" applyFont="1" applyFill="1" applyBorder="1"/>
    <xf numFmtId="164" fontId="10" fillId="0" borderId="89" xfId="4343" applyNumberFormat="1" applyFont="1" applyBorder="1"/>
    <xf numFmtId="164" fontId="10" fillId="0" borderId="65" xfId="4343" applyNumberFormat="1" applyFont="1" applyFill="1" applyBorder="1"/>
    <xf numFmtId="164" fontId="10" fillId="0" borderId="92" xfId="4343" applyNumberFormat="1" applyFont="1" applyFill="1" applyBorder="1"/>
    <xf numFmtId="164" fontId="10" fillId="0" borderId="143" xfId="4343" applyNumberFormat="1" applyFont="1" applyBorder="1"/>
    <xf numFmtId="164" fontId="10" fillId="0" borderId="66" xfId="4343" applyNumberFormat="1" applyFont="1" applyBorder="1"/>
    <xf numFmtId="164" fontId="10" fillId="0" borderId="65" xfId="4343" applyNumberFormat="1" applyFont="1" applyFill="1" applyBorder="1" applyAlignment="1">
      <alignment horizontal="right"/>
    </xf>
    <xf numFmtId="164" fontId="10" fillId="0" borderId="92" xfId="4343" applyNumberFormat="1" applyFont="1" applyFill="1" applyBorder="1" applyAlignment="1">
      <alignment horizontal="right"/>
    </xf>
    <xf numFmtId="164" fontId="10" fillId="0" borderId="137" xfId="4343" applyNumberFormat="1" applyFont="1" applyFill="1" applyBorder="1" applyAlignment="1">
      <alignment horizontal="right"/>
    </xf>
    <xf numFmtId="164" fontId="10" fillId="0" borderId="138" xfId="4343" applyNumberFormat="1" applyFont="1" applyFill="1" applyBorder="1" applyAlignment="1">
      <alignment horizontal="right"/>
    </xf>
    <xf numFmtId="164" fontId="10" fillId="0" borderId="88" xfId="4343" applyNumberFormat="1" applyFont="1" applyFill="1" applyBorder="1" applyAlignment="1">
      <alignment horizontal="right"/>
    </xf>
    <xf numFmtId="164" fontId="10" fillId="0" borderId="140" xfId="4343" applyNumberFormat="1" applyFont="1" applyFill="1" applyBorder="1" applyAlignment="1">
      <alignment horizontal="right"/>
    </xf>
    <xf numFmtId="164" fontId="0" fillId="0" borderId="38" xfId="4343" applyNumberFormat="1" applyFont="1" applyFill="1" applyBorder="1"/>
    <xf numFmtId="164" fontId="0" fillId="12" borderId="78" xfId="4343" applyNumberFormat="1" applyFont="1" applyFill="1" applyBorder="1" applyAlignment="1">
      <alignment horizontal="center" vertical="center"/>
    </xf>
    <xf numFmtId="331" fontId="0" fillId="0" borderId="138" xfId="0" applyNumberFormat="1" applyBorder="1" applyAlignment="1">
      <alignment horizontal="right" vertical="center"/>
    </xf>
    <xf numFmtId="331" fontId="0" fillId="0" borderId="140" xfId="0" applyNumberFormat="1" applyBorder="1" applyAlignment="1">
      <alignment horizontal="right" vertical="center"/>
    </xf>
    <xf numFmtId="331" fontId="256" fillId="0" borderId="138" xfId="0" applyNumberFormat="1" applyFont="1" applyBorder="1" applyAlignment="1">
      <alignment horizontal="right" vertical="center"/>
    </xf>
    <xf numFmtId="331" fontId="256" fillId="0" borderId="140" xfId="0" applyNumberFormat="1" applyFont="1" applyBorder="1" applyAlignment="1">
      <alignment horizontal="right" vertical="center"/>
    </xf>
    <xf numFmtId="331" fontId="246" fillId="0" borderId="0" xfId="4339" applyNumberFormat="1" applyFont="1" applyFill="1"/>
    <xf numFmtId="164" fontId="256" fillId="0" borderId="54" xfId="4343" applyNumberFormat="1" applyFont="1" applyFill="1" applyBorder="1" applyAlignment="1">
      <alignment horizontal="right"/>
    </xf>
    <xf numFmtId="164" fontId="256" fillId="0" borderId="60" xfId="4343" applyNumberFormat="1" applyFont="1" applyFill="1" applyBorder="1" applyAlignment="1">
      <alignment horizontal="right"/>
    </xf>
    <xf numFmtId="164" fontId="256" fillId="0" borderId="65" xfId="4343" applyNumberFormat="1" applyFont="1" applyFill="1" applyBorder="1" applyAlignment="1">
      <alignment horizontal="right"/>
    </xf>
    <xf numFmtId="164" fontId="256" fillId="0" borderId="92" xfId="4343" applyNumberFormat="1" applyFont="1" applyFill="1" applyBorder="1" applyAlignment="1">
      <alignment horizontal="right"/>
    </xf>
    <xf numFmtId="164" fontId="256" fillId="0" borderId="65" xfId="4343" applyNumberFormat="1" applyFont="1" applyFill="1" applyBorder="1" applyAlignment="1">
      <alignment horizontal="right" vertical="center"/>
    </xf>
    <xf numFmtId="164" fontId="256" fillId="0" borderId="92" xfId="4343" applyNumberFormat="1" applyFont="1" applyFill="1" applyBorder="1" applyAlignment="1">
      <alignment horizontal="right" vertical="center"/>
    </xf>
    <xf numFmtId="164" fontId="256" fillId="0" borderId="96" xfId="4343" applyNumberFormat="1" applyFont="1" applyFill="1" applyBorder="1" applyAlignment="1">
      <alignment horizontal="right" vertical="center"/>
    </xf>
    <xf numFmtId="164" fontId="256" fillId="0" borderId="97" xfId="4343" applyNumberFormat="1" applyFont="1" applyFill="1" applyBorder="1" applyAlignment="1">
      <alignment horizontal="right" vertical="center"/>
    </xf>
    <xf numFmtId="164" fontId="10" fillId="0" borderId="96" xfId="4" applyNumberFormat="1" applyFont="1" applyFill="1" applyBorder="1" applyAlignment="1">
      <alignment horizontal="right" vertical="center"/>
    </xf>
    <xf numFmtId="164" fontId="10" fillId="0" borderId="86" xfId="4" applyNumberFormat="1" applyFont="1" applyFill="1" applyBorder="1" applyAlignment="1">
      <alignment horizontal="right" vertical="center"/>
    </xf>
    <xf numFmtId="164" fontId="256" fillId="0" borderId="96" xfId="4" applyNumberFormat="1" applyFont="1" applyFill="1" applyBorder="1" applyAlignment="1">
      <alignment horizontal="right" vertical="center"/>
    </xf>
    <xf numFmtId="164" fontId="0" fillId="0" borderId="138" xfId="4" applyNumberFormat="1" applyFont="1" applyFill="1" applyBorder="1" applyAlignment="1">
      <alignment horizontal="right" vertical="center"/>
    </xf>
    <xf numFmtId="164" fontId="10" fillId="0" borderId="138" xfId="4" applyNumberFormat="1" applyFont="1" applyFill="1" applyBorder="1" applyAlignment="1">
      <alignment horizontal="right" vertical="center"/>
    </xf>
    <xf numFmtId="164" fontId="10" fillId="0" borderId="140" xfId="4" applyNumberFormat="1" applyFont="1" applyFill="1" applyBorder="1" applyAlignment="1">
      <alignment horizontal="right" vertical="center"/>
    </xf>
    <xf numFmtId="164" fontId="256" fillId="0" borderId="138" xfId="4" applyNumberFormat="1" applyFont="1" applyFill="1" applyBorder="1" applyAlignment="1">
      <alignment horizontal="right" vertical="center"/>
    </xf>
    <xf numFmtId="164" fontId="256" fillId="0" borderId="140" xfId="4" applyNumberFormat="1" applyFont="1" applyFill="1" applyBorder="1" applyAlignment="1">
      <alignment horizontal="right" vertical="center"/>
    </xf>
    <xf numFmtId="164" fontId="0" fillId="12" borderId="105" xfId="4343" applyNumberFormat="1" applyFont="1" applyFill="1" applyBorder="1" applyAlignment="1">
      <alignment horizontal="center" vertical="center"/>
    </xf>
    <xf numFmtId="0" fontId="256" fillId="0" borderId="62" xfId="0" applyFont="1" applyBorder="1" applyAlignment="1" applyProtection="1">
      <alignment horizontal="center" wrapText="1"/>
      <protection locked="0"/>
    </xf>
    <xf numFmtId="0" fontId="256" fillId="0" borderId="62" xfId="0" applyFont="1" applyBorder="1" applyAlignment="1" applyProtection="1">
      <alignment horizontal="left" wrapText="1" indent="1"/>
      <protection locked="0"/>
    </xf>
    <xf numFmtId="0" fontId="256" fillId="0" borderId="66" xfId="0" applyFont="1" applyBorder="1" applyAlignment="1" applyProtection="1">
      <alignment horizontal="center" wrapText="1"/>
      <protection locked="0"/>
    </xf>
    <xf numFmtId="0" fontId="10" fillId="0" borderId="96" xfId="0" applyFont="1" applyBorder="1" applyAlignment="1" applyProtection="1">
      <alignment horizontal="center"/>
      <protection locked="0"/>
    </xf>
    <xf numFmtId="0" fontId="10" fillId="0" borderId="38" xfId="0" applyFont="1" applyBorder="1" applyAlignment="1" applyProtection="1">
      <alignment horizontal="center"/>
      <protection locked="0"/>
    </xf>
    <xf numFmtId="0" fontId="10" fillId="0" borderId="66"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54" xfId="0" applyFont="1" applyBorder="1" applyAlignment="1" applyProtection="1">
      <alignment horizontal="center"/>
      <protection locked="0"/>
    </xf>
    <xf numFmtId="0" fontId="0" fillId="0" borderId="38" xfId="0" applyBorder="1" applyAlignment="1" applyProtection="1">
      <alignment horizontal="center"/>
      <protection locked="0"/>
    </xf>
    <xf numFmtId="0" fontId="10" fillId="0" borderId="65"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66" xfId="0" applyBorder="1"/>
    <xf numFmtId="0" fontId="10" fillId="0" borderId="55" xfId="0" applyFont="1" applyBorder="1" applyAlignment="1" applyProtection="1">
      <alignment horizontal="center"/>
      <protection locked="0"/>
    </xf>
    <xf numFmtId="3" fontId="0" fillId="0" borderId="79" xfId="0" applyNumberFormat="1" applyBorder="1" applyAlignment="1">
      <alignment horizontal="right" vertical="center"/>
    </xf>
    <xf numFmtId="3" fontId="0" fillId="0" borderId="76" xfId="0" applyNumberFormat="1" applyBorder="1" applyAlignment="1">
      <alignment horizontal="right" vertical="center"/>
    </xf>
    <xf numFmtId="164" fontId="256" fillId="12" borderId="70" xfId="4343" applyNumberFormat="1" applyFont="1" applyFill="1" applyBorder="1" applyAlignment="1">
      <alignment horizontal="center" vertical="center"/>
    </xf>
    <xf numFmtId="164" fontId="256" fillId="12" borderId="71" xfId="4343" applyNumberFormat="1" applyFont="1" applyFill="1" applyBorder="1" applyAlignment="1">
      <alignment horizontal="center" vertical="center"/>
    </xf>
    <xf numFmtId="164" fontId="256" fillId="12" borderId="69" xfId="4343" applyNumberFormat="1" applyFont="1" applyFill="1" applyBorder="1" applyAlignment="1">
      <alignment horizontal="center" vertical="center"/>
    </xf>
    <xf numFmtId="164" fontId="0" fillId="0" borderId="137" xfId="0" applyNumberFormat="1" applyBorder="1"/>
    <xf numFmtId="190" fontId="0" fillId="0" borderId="0" xfId="4342" applyNumberFormat="1" applyFont="1"/>
    <xf numFmtId="9" fontId="15" fillId="0" borderId="0" xfId="4342" applyFont="1"/>
    <xf numFmtId="164" fontId="12" fillId="0" borderId="0" xfId="4342" applyNumberFormat="1" applyFont="1"/>
    <xf numFmtId="331" fontId="13" fillId="0" borderId="137" xfId="4339" applyNumberFormat="1" applyFont="1" applyFill="1" applyBorder="1" applyAlignment="1">
      <alignment horizontal="left" indent="1"/>
    </xf>
    <xf numFmtId="0" fontId="0" fillId="0" borderId="55" xfId="0"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10" fillId="0" borderId="61" xfId="0" applyFont="1" applyBorder="1" applyAlignment="1" applyProtection="1">
      <alignment horizontal="left" indent="1"/>
      <protection locked="0"/>
    </xf>
    <xf numFmtId="331" fontId="0" fillId="0" borderId="62"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Border="1" applyAlignment="1" applyProtection="1">
      <alignment horizontal="left" indent="1"/>
      <protection locked="0"/>
    </xf>
    <xf numFmtId="0" fontId="0" fillId="0" borderId="62" xfId="0" applyBorder="1" applyAlignment="1" applyProtection="1">
      <alignment horizontal="left" indent="1"/>
      <protection locked="0"/>
    </xf>
    <xf numFmtId="0" fontId="275" fillId="0" borderId="21" xfId="0" applyFont="1" applyBorder="1" applyAlignment="1" applyProtection="1">
      <alignment horizontal="center" vertical="center"/>
      <protection locked="0"/>
    </xf>
    <xf numFmtId="0" fontId="276" fillId="0" borderId="0" xfId="0" applyFont="1" applyAlignment="1">
      <alignment horizontal="right"/>
    </xf>
    <xf numFmtId="331" fontId="276" fillId="0" borderId="0" xfId="0" applyNumberFormat="1" applyFont="1" applyAlignment="1">
      <alignment horizontal="right"/>
    </xf>
    <xf numFmtId="164" fontId="276" fillId="0" borderId="0" xfId="0" applyNumberFormat="1" applyFont="1" applyAlignment="1">
      <alignment horizontal="right"/>
    </xf>
    <xf numFmtId="37" fontId="276" fillId="0" borderId="0" xfId="0" applyNumberFormat="1" applyFont="1" applyAlignment="1">
      <alignment horizontal="right"/>
    </xf>
    <xf numFmtId="164" fontId="276" fillId="0" borderId="0" xfId="4343" applyNumberFormat="1" applyFont="1" applyAlignment="1">
      <alignment horizontal="right"/>
    </xf>
    <xf numFmtId="0" fontId="274" fillId="0" borderId="0" xfId="0" applyFont="1" applyAlignment="1">
      <alignment horizontal="right"/>
    </xf>
    <xf numFmtId="0" fontId="4" fillId="0" borderId="0" xfId="0" applyFont="1" applyAlignment="1">
      <alignment horizontal="right"/>
    </xf>
    <xf numFmtId="9" fontId="4" fillId="0" borderId="0" xfId="4342" applyFont="1" applyBorder="1" applyAlignment="1">
      <alignment horizontal="right"/>
    </xf>
    <xf numFmtId="9" fontId="274" fillId="0" borderId="0" xfId="4342" applyFont="1" applyAlignment="1">
      <alignment horizontal="right"/>
    </xf>
    <xf numFmtId="0" fontId="4" fillId="0" borderId="0" xfId="0" applyFont="1"/>
    <xf numFmtId="44" fontId="246" fillId="0" borderId="0" xfId="0" applyNumberFormat="1" applyFont="1"/>
    <xf numFmtId="331" fontId="246" fillId="12" borderId="0" xfId="4339" applyNumberFormat="1" applyFont="1" applyFill="1" applyBorder="1"/>
    <xf numFmtId="0" fontId="258" fillId="0" borderId="0" xfId="0" applyFont="1"/>
    <xf numFmtId="164" fontId="17" fillId="60" borderId="139" xfId="1" applyNumberFormat="1" applyFont="1" applyFill="1" applyBorder="1" applyAlignment="1" applyProtection="1">
      <alignment horizontal="center"/>
      <protection locked="0"/>
    </xf>
    <xf numFmtId="164" fontId="17" fillId="60" borderId="138" xfId="1" applyNumberFormat="1" applyFont="1" applyFill="1" applyBorder="1" applyAlignment="1" applyProtection="1">
      <alignment horizontal="center"/>
      <protection locked="0"/>
    </xf>
    <xf numFmtId="164" fontId="256" fillId="0" borderId="117" xfId="1" applyNumberFormat="1" applyFont="1" applyFill="1" applyBorder="1" applyAlignment="1">
      <alignment horizontal="right"/>
    </xf>
    <xf numFmtId="164" fontId="256" fillId="0" borderId="21" xfId="1" applyNumberFormat="1" applyFont="1" applyFill="1" applyBorder="1" applyAlignment="1">
      <alignment horizontal="right"/>
    </xf>
    <xf numFmtId="164" fontId="256" fillId="0" borderId="119" xfId="1" applyNumberFormat="1" applyFont="1" applyFill="1" applyBorder="1" applyAlignment="1">
      <alignment horizontal="right"/>
    </xf>
    <xf numFmtId="164" fontId="256" fillId="0" borderId="139" xfId="1" applyNumberFormat="1" applyFont="1" applyFill="1" applyBorder="1" applyAlignment="1">
      <alignment horizontal="right"/>
    </xf>
    <xf numFmtId="164" fontId="256" fillId="0" borderId="138" xfId="1" applyNumberFormat="1" applyFont="1" applyFill="1" applyBorder="1" applyAlignment="1">
      <alignment horizontal="right"/>
    </xf>
    <xf numFmtId="164" fontId="256" fillId="0" borderId="61" xfId="1" applyNumberFormat="1" applyFont="1" applyFill="1" applyBorder="1" applyAlignment="1">
      <alignment horizontal="right"/>
    </xf>
    <xf numFmtId="164" fontId="256" fillId="0" borderId="61" xfId="1" applyNumberFormat="1" applyFont="1" applyFill="1" applyBorder="1" applyAlignment="1">
      <alignment horizontal="left" vertical="center"/>
    </xf>
    <xf numFmtId="164" fontId="256" fillId="0" borderId="114" xfId="1" applyNumberFormat="1" applyFont="1" applyFill="1" applyBorder="1" applyAlignment="1">
      <alignment horizontal="right"/>
    </xf>
    <xf numFmtId="164" fontId="256" fillId="0" borderId="66" xfId="1" applyNumberFormat="1" applyFont="1" applyFill="1" applyBorder="1" applyAlignment="1">
      <alignment horizontal="right"/>
    </xf>
    <xf numFmtId="164" fontId="0" fillId="0" borderId="118" xfId="1" applyNumberFormat="1" applyFont="1" applyFill="1" applyBorder="1" applyAlignment="1">
      <alignment horizontal="right"/>
    </xf>
    <xf numFmtId="164" fontId="0" fillId="0" borderId="108" xfId="1" applyNumberFormat="1" applyFont="1" applyFill="1" applyBorder="1" applyAlignment="1">
      <alignment horizontal="center" vertical="center"/>
    </xf>
    <xf numFmtId="164" fontId="0" fillId="0" borderId="88" xfId="4" applyNumberFormat="1" applyFont="1" applyFill="1" applyBorder="1" applyAlignment="1">
      <alignment horizontal="right"/>
    </xf>
    <xf numFmtId="164" fontId="0" fillId="0" borderId="117" xfId="4" applyNumberFormat="1" applyFont="1" applyFill="1" applyBorder="1" applyAlignment="1">
      <alignment horizontal="right"/>
    </xf>
    <xf numFmtId="331" fontId="246" fillId="0" borderId="21" xfId="0" applyNumberFormat="1" applyFont="1" applyBorder="1" applyAlignment="1">
      <alignment horizontal="right"/>
    </xf>
    <xf numFmtId="164" fontId="246" fillId="0" borderId="21" xfId="4" applyNumberFormat="1" applyFont="1" applyFill="1" applyBorder="1" applyAlignment="1">
      <alignment horizontal="right"/>
    </xf>
    <xf numFmtId="164" fontId="246" fillId="0" borderId="54" xfId="4343" applyNumberFormat="1" applyFont="1" applyFill="1" applyBorder="1" applyAlignment="1">
      <alignment horizontal="right"/>
    </xf>
    <xf numFmtId="164" fontId="246" fillId="0" borderId="92" xfId="4343" applyNumberFormat="1" applyFont="1" applyFill="1" applyBorder="1" applyAlignment="1">
      <alignment horizontal="right"/>
    </xf>
    <xf numFmtId="164" fontId="246" fillId="0" borderId="61" xfId="4" applyNumberFormat="1" applyFont="1" applyFill="1" applyBorder="1" applyAlignment="1">
      <alignment horizontal="right"/>
    </xf>
    <xf numFmtId="3" fontId="256" fillId="0" borderId="61" xfId="0" applyNumberFormat="1" applyFont="1" applyBorder="1"/>
    <xf numFmtId="164" fontId="246" fillId="12" borderId="70" xfId="4343" applyNumberFormat="1" applyFont="1" applyFill="1" applyBorder="1" applyAlignment="1">
      <alignment horizontal="center" vertical="center"/>
    </xf>
    <xf numFmtId="164" fontId="246" fillId="12" borderId="71" xfId="4343" applyNumberFormat="1" applyFont="1" applyFill="1" applyBorder="1" applyAlignment="1">
      <alignment horizontal="center" vertical="center"/>
    </xf>
    <xf numFmtId="164" fontId="246" fillId="0" borderId="98" xfId="4" applyNumberFormat="1" applyFont="1" applyFill="1" applyBorder="1" applyAlignment="1">
      <alignment horizontal="right"/>
    </xf>
    <xf numFmtId="164" fontId="246" fillId="0" borderId="91" xfId="4" applyNumberFormat="1" applyFont="1" applyFill="1" applyBorder="1" applyAlignment="1">
      <alignment horizontal="right"/>
    </xf>
    <xf numFmtId="164" fontId="246" fillId="0" borderId="3" xfId="4" applyNumberFormat="1" applyFont="1" applyFill="1" applyBorder="1" applyAlignment="1">
      <alignment horizontal="right"/>
    </xf>
    <xf numFmtId="164" fontId="246" fillId="0" borderId="119" xfId="1" applyNumberFormat="1" applyFont="1" applyFill="1" applyBorder="1" applyAlignment="1">
      <alignment horizontal="right"/>
    </xf>
    <xf numFmtId="164" fontId="246" fillId="0" borderId="63" xfId="4" applyNumberFormat="1" applyFont="1" applyFill="1" applyBorder="1" applyAlignment="1">
      <alignment horizontal="right"/>
    </xf>
    <xf numFmtId="164" fontId="256" fillId="0" borderId="89" xfId="0" applyNumberFormat="1" applyFont="1" applyBorder="1"/>
    <xf numFmtId="164" fontId="256" fillId="0" borderId="61" xfId="0" applyNumberFormat="1" applyFont="1" applyBorder="1"/>
    <xf numFmtId="164" fontId="256" fillId="0" borderId="107" xfId="0" applyNumberFormat="1" applyFont="1" applyBorder="1"/>
    <xf numFmtId="164" fontId="256" fillId="0" borderId="81" xfId="0" applyNumberFormat="1" applyFont="1" applyBorder="1"/>
    <xf numFmtId="164" fontId="256" fillId="0" borderId="93" xfId="0" applyNumberFormat="1" applyFont="1" applyBorder="1"/>
    <xf numFmtId="164" fontId="256" fillId="0" borderId="38" xfId="0" applyNumberFormat="1" applyFont="1" applyBorder="1"/>
    <xf numFmtId="164" fontId="256" fillId="0" borderId="19" xfId="0" applyNumberFormat="1" applyFont="1" applyBorder="1"/>
    <xf numFmtId="164" fontId="256" fillId="0" borderId="90" xfId="0" applyNumberFormat="1" applyFont="1" applyBorder="1"/>
    <xf numFmtId="164" fontId="256" fillId="0" borderId="67" xfId="0" applyNumberFormat="1" applyFont="1" applyBorder="1"/>
    <xf numFmtId="164" fontId="256" fillId="0" borderId="77" xfId="0" applyNumberFormat="1" applyFont="1" applyBorder="1"/>
    <xf numFmtId="164" fontId="256" fillId="64" borderId="55" xfId="4" applyNumberFormat="1" applyFont="1" applyFill="1" applyBorder="1"/>
    <xf numFmtId="164" fontId="256" fillId="64" borderId="38" xfId="4" applyNumberFormat="1" applyFont="1" applyFill="1" applyBorder="1"/>
    <xf numFmtId="164" fontId="256" fillId="64" borderId="56" xfId="4" applyNumberFormat="1" applyFont="1" applyFill="1" applyBorder="1"/>
    <xf numFmtId="164" fontId="256" fillId="0" borderId="99" xfId="4343" applyNumberFormat="1" applyFont="1" applyFill="1" applyBorder="1"/>
    <xf numFmtId="164" fontId="256" fillId="0" borderId="137" xfId="4" applyNumberFormat="1" applyFont="1" applyFill="1" applyBorder="1"/>
    <xf numFmtId="164" fontId="256" fillId="0" borderId="96" xfId="4343" applyNumberFormat="1" applyFont="1" applyFill="1" applyBorder="1"/>
    <xf numFmtId="164" fontId="256" fillId="0" borderId="61" xfId="4343" applyNumberFormat="1" applyFont="1" applyFill="1" applyBorder="1" applyAlignment="1">
      <alignment horizontal="right"/>
    </xf>
    <xf numFmtId="164" fontId="256" fillId="0" borderId="137" xfId="4343" applyNumberFormat="1" applyFont="1" applyFill="1" applyBorder="1" applyAlignment="1">
      <alignment horizontal="right"/>
    </xf>
    <xf numFmtId="164" fontId="256" fillId="0" borderId="138" xfId="4343" applyNumberFormat="1" applyFont="1" applyFill="1" applyBorder="1" applyAlignment="1">
      <alignment horizontal="right"/>
    </xf>
    <xf numFmtId="164" fontId="256" fillId="0" borderId="88" xfId="4343" applyNumberFormat="1" applyFont="1" applyFill="1" applyBorder="1" applyAlignment="1">
      <alignment horizontal="right"/>
    </xf>
    <xf numFmtId="164" fontId="256" fillId="0" borderId="140" xfId="4343" applyNumberFormat="1" applyFont="1" applyFill="1" applyBorder="1" applyAlignment="1">
      <alignment horizontal="right"/>
    </xf>
    <xf numFmtId="331" fontId="256" fillId="0" borderId="69" xfId="0" applyNumberFormat="1" applyFont="1" applyBorder="1" applyAlignment="1">
      <alignment horizontal="right"/>
    </xf>
    <xf numFmtId="164" fontId="256" fillId="0" borderId="70" xfId="4343" applyNumberFormat="1" applyFont="1" applyFill="1" applyBorder="1"/>
    <xf numFmtId="164" fontId="256" fillId="0" borderId="78" xfId="4343" applyNumberFormat="1" applyFont="1" applyFill="1" applyBorder="1"/>
    <xf numFmtId="164" fontId="256" fillId="0" borderId="71" xfId="4343" applyNumberFormat="1" applyFont="1" applyFill="1" applyBorder="1"/>
    <xf numFmtId="164" fontId="256" fillId="12" borderId="78" xfId="4343" applyNumberFormat="1" applyFont="1" applyFill="1" applyBorder="1" applyAlignment="1">
      <alignment horizontal="center" vertical="center"/>
    </xf>
    <xf numFmtId="0" fontId="275" fillId="0" borderId="138" xfId="0" applyFont="1" applyBorder="1" applyAlignment="1" applyProtection="1">
      <alignment horizontal="center" vertical="center"/>
      <protection locked="0"/>
    </xf>
    <xf numFmtId="0" fontId="0" fillId="0" borderId="66" xfId="0" applyBorder="1" applyAlignment="1">
      <alignment horizontal="center" vertical="center" wrapText="1"/>
    </xf>
    <xf numFmtId="0" fontId="0" fillId="0" borderId="147" xfId="0" applyBorder="1" applyAlignment="1">
      <alignment horizontal="center" vertical="center" wrapText="1"/>
    </xf>
    <xf numFmtId="0" fontId="0" fillId="0" borderId="147" xfId="0" applyBorder="1" applyAlignment="1">
      <alignment horizontal="center" vertical="center"/>
    </xf>
    <xf numFmtId="0" fontId="0" fillId="0" borderId="66" xfId="0" applyBorder="1" applyAlignment="1">
      <alignment horizontal="left" vertical="center" indent="1"/>
    </xf>
    <xf numFmtId="331" fontId="0" fillId="0" borderId="73" xfId="4339" applyNumberFormat="1" applyFont="1" applyFill="1" applyBorder="1"/>
    <xf numFmtId="331" fontId="10" fillId="0" borderId="82" xfId="4339" applyNumberFormat="1" applyFont="1" applyFill="1" applyBorder="1"/>
    <xf numFmtId="331" fontId="10" fillId="0" borderId="74" xfId="4339" applyNumberFormat="1" applyFont="1" applyFill="1" applyBorder="1"/>
    <xf numFmtId="331" fontId="246" fillId="0" borderId="82" xfId="4339" applyNumberFormat="1" applyFont="1" applyFill="1" applyBorder="1"/>
    <xf numFmtId="331" fontId="246" fillId="0" borderId="74" xfId="4339" applyNumberFormat="1" applyFont="1" applyFill="1" applyBorder="1"/>
    <xf numFmtId="0" fontId="0" fillId="0" borderId="148" xfId="0" applyBorder="1" applyAlignment="1">
      <alignment horizontal="left" vertical="center" indent="1"/>
    </xf>
    <xf numFmtId="0" fontId="256" fillId="0" borderId="149" xfId="0" applyFont="1" applyBorder="1" applyAlignment="1">
      <alignment horizontal="center" vertical="center"/>
    </xf>
    <xf numFmtId="0" fontId="256" fillId="0" borderId="150" xfId="0" applyFont="1" applyBorder="1" applyAlignment="1">
      <alignment horizontal="center" vertical="center"/>
    </xf>
    <xf numFmtId="164" fontId="10" fillId="61" borderId="66" xfId="4" applyNumberFormat="1" applyFont="1" applyFill="1" applyBorder="1"/>
    <xf numFmtId="164" fontId="10" fillId="61" borderId="97" xfId="4" applyNumberFormat="1" applyFont="1" applyFill="1" applyBorder="1"/>
    <xf numFmtId="164" fontId="0" fillId="61" borderId="73" xfId="4" applyNumberFormat="1" applyFont="1" applyFill="1" applyBorder="1"/>
    <xf numFmtId="164" fontId="0" fillId="61" borderId="74" xfId="4" applyNumberFormat="1" applyFont="1" applyFill="1" applyBorder="1"/>
    <xf numFmtId="164" fontId="0" fillId="61" borderId="82" xfId="4" applyNumberFormat="1" applyFont="1" applyFill="1" applyBorder="1"/>
    <xf numFmtId="164" fontId="246" fillId="61" borderId="73" xfId="4" applyNumberFormat="1" applyFont="1" applyFill="1" applyBorder="1"/>
    <xf numFmtId="164" fontId="246" fillId="61" borderId="74" xfId="4" applyNumberFormat="1" applyFont="1" applyFill="1" applyBorder="1"/>
    <xf numFmtId="164" fontId="256" fillId="0" borderId="66" xfId="0" applyNumberFormat="1" applyFont="1" applyBorder="1"/>
    <xf numFmtId="164" fontId="256" fillId="0" borderId="106" xfId="0" applyNumberFormat="1" applyFont="1" applyBorder="1"/>
    <xf numFmtId="164" fontId="0" fillId="0" borderId="99" xfId="0" applyNumberFormat="1" applyBorder="1"/>
    <xf numFmtId="164" fontId="0" fillId="0" borderId="151" xfId="0" applyNumberFormat="1" applyBorder="1"/>
    <xf numFmtId="164" fontId="256" fillId="0" borderId="99" xfId="0" applyNumberFormat="1" applyFont="1" applyBorder="1"/>
    <xf numFmtId="164" fontId="256" fillId="0" borderId="151" xfId="0" applyNumberFormat="1" applyFont="1" applyBorder="1"/>
    <xf numFmtId="331" fontId="256" fillId="0" borderId="82" xfId="4339" applyNumberFormat="1" applyFont="1" applyFill="1" applyBorder="1"/>
    <xf numFmtId="331" fontId="256" fillId="0" borderId="74" xfId="4339" applyNumberFormat="1" applyFont="1" applyFill="1" applyBorder="1"/>
    <xf numFmtId="164" fontId="256" fillId="61" borderId="73" xfId="4" applyNumberFormat="1" applyFont="1" applyFill="1" applyBorder="1"/>
    <xf numFmtId="164" fontId="256" fillId="61" borderId="74" xfId="4" applyNumberFormat="1" applyFont="1" applyFill="1" applyBorder="1"/>
    <xf numFmtId="331" fontId="256" fillId="0" borderId="69" xfId="4339" applyNumberFormat="1" applyFont="1" applyBorder="1"/>
    <xf numFmtId="3" fontId="0" fillId="0" borderId="94" xfId="0" applyNumberFormat="1" applyBorder="1" applyAlignment="1">
      <alignment horizontal="left"/>
    </xf>
    <xf numFmtId="331" fontId="256" fillId="0" borderId="21" xfId="0" applyNumberFormat="1" applyFont="1" applyBorder="1" applyAlignment="1">
      <alignment horizontal="left"/>
    </xf>
    <xf numFmtId="0" fontId="10" fillId="0" borderId="152" xfId="0" applyFont="1" applyBorder="1" applyAlignment="1">
      <alignment horizontal="center"/>
    </xf>
    <xf numFmtId="331" fontId="13" fillId="0" borderId="153" xfId="4339" applyNumberFormat="1" applyFont="1" applyFill="1" applyBorder="1" applyAlignment="1">
      <alignment horizontal="center"/>
    </xf>
    <xf numFmtId="3" fontId="0" fillId="0" borderId="154" xfId="0" applyNumberFormat="1" applyBorder="1" applyAlignment="1">
      <alignment horizontal="right"/>
    </xf>
    <xf numFmtId="0" fontId="0" fillId="0" borderId="98" xfId="0" applyBorder="1" applyAlignment="1">
      <alignment horizontal="center"/>
    </xf>
    <xf numFmtId="0" fontId="0" fillId="0" borderId="63" xfId="0" applyBorder="1" applyAlignment="1">
      <alignment horizontal="center"/>
    </xf>
    <xf numFmtId="3" fontId="0" fillId="0" borderId="99" xfId="0" applyNumberFormat="1" applyBorder="1" applyAlignment="1">
      <alignment horizontal="right"/>
    </xf>
    <xf numFmtId="3" fontId="0" fillId="0" borderId="155" xfId="0" applyNumberFormat="1" applyBorder="1" applyAlignment="1">
      <alignment horizontal="right"/>
    </xf>
    <xf numFmtId="3" fontId="0" fillId="0" borderId="156" xfId="0" applyNumberFormat="1" applyBorder="1" applyAlignment="1">
      <alignment horizontal="right"/>
    </xf>
    <xf numFmtId="3" fontId="0" fillId="0" borderId="64" xfId="0" applyNumberFormat="1" applyBorder="1" applyAlignment="1">
      <alignment horizontal="right"/>
    </xf>
    <xf numFmtId="3" fontId="0" fillId="0" borderId="63" xfId="0" applyNumberFormat="1" applyBorder="1" applyAlignment="1">
      <alignment horizontal="right"/>
    </xf>
    <xf numFmtId="0" fontId="17" fillId="60" borderId="157" xfId="0" applyFont="1" applyFill="1" applyBorder="1" applyAlignment="1" applyProtection="1">
      <alignment horizontal="center"/>
      <protection locked="0"/>
    </xf>
    <xf numFmtId="331" fontId="0" fillId="0" borderId="95" xfId="4339" applyNumberFormat="1" applyFont="1" applyFill="1" applyBorder="1" applyAlignment="1">
      <alignment horizontal="right"/>
    </xf>
    <xf numFmtId="331" fontId="0" fillId="0" borderId="66" xfId="4339" applyNumberFormat="1" applyFont="1" applyFill="1" applyBorder="1" applyAlignment="1">
      <alignment horizontal="right"/>
    </xf>
    <xf numFmtId="3" fontId="0" fillId="0" borderId="66" xfId="0" applyNumberFormat="1" applyBorder="1" applyAlignment="1">
      <alignment horizontal="right"/>
    </xf>
    <xf numFmtId="3" fontId="0" fillId="0" borderId="97" xfId="0" applyNumberFormat="1" applyBorder="1" applyAlignment="1">
      <alignment horizontal="right"/>
    </xf>
    <xf numFmtId="331" fontId="0" fillId="0" borderId="96" xfId="4339" applyNumberFormat="1" applyFont="1" applyFill="1" applyBorder="1" applyAlignment="1">
      <alignment horizontal="right"/>
    </xf>
    <xf numFmtId="3" fontId="0" fillId="0" borderId="62" xfId="0" applyNumberFormat="1" applyBorder="1" applyAlignment="1">
      <alignment horizontal="right"/>
    </xf>
    <xf numFmtId="3" fontId="0" fillId="0" borderId="158" xfId="0" applyNumberFormat="1" applyBorder="1" applyAlignment="1">
      <alignment horizontal="right"/>
    </xf>
    <xf numFmtId="3" fontId="0" fillId="0" borderId="159" xfId="0" applyNumberFormat="1" applyBorder="1" applyAlignment="1">
      <alignment horizontal="right"/>
    </xf>
    <xf numFmtId="3" fontId="0" fillId="0" borderId="160" xfId="0" applyNumberFormat="1" applyBorder="1" applyAlignment="1">
      <alignment horizontal="right"/>
    </xf>
    <xf numFmtId="164" fontId="0" fillId="0" borderId="154" xfId="4" applyNumberFormat="1" applyFont="1" applyFill="1" applyBorder="1" applyAlignment="1"/>
    <xf numFmtId="164" fontId="256" fillId="0" borderId="154" xfId="4" applyNumberFormat="1" applyFont="1" applyFill="1" applyBorder="1" applyAlignment="1"/>
    <xf numFmtId="164" fontId="0" fillId="0" borderId="154" xfId="4" applyNumberFormat="1" applyFont="1" applyFill="1" applyBorder="1" applyAlignment="1">
      <alignment horizontal="right"/>
    </xf>
    <xf numFmtId="0" fontId="10" fillId="0" borderId="98" xfId="0" applyFont="1" applyBorder="1" applyAlignment="1">
      <alignment horizontal="center"/>
    </xf>
    <xf numFmtId="0" fontId="10" fillId="0" borderId="63" xfId="0" applyFont="1" applyBorder="1" applyAlignment="1">
      <alignment horizontal="center"/>
    </xf>
    <xf numFmtId="164" fontId="0" fillId="0" borderId="57" xfId="4" applyNumberFormat="1" applyFont="1" applyFill="1" applyBorder="1" applyAlignment="1"/>
    <xf numFmtId="164" fontId="0" fillId="0" borderId="74" xfId="4" applyNumberFormat="1" applyFont="1" applyFill="1" applyBorder="1" applyAlignment="1"/>
    <xf numFmtId="164" fontId="0" fillId="0" borderId="155" xfId="4" applyNumberFormat="1" applyFont="1" applyFill="1" applyBorder="1" applyAlignment="1"/>
    <xf numFmtId="164" fontId="0" fillId="0" borderId="156" xfId="4" applyNumberFormat="1" applyFont="1" applyFill="1" applyBorder="1" applyAlignment="1"/>
    <xf numFmtId="164" fontId="256" fillId="0" borderId="80" xfId="4" applyNumberFormat="1" applyFont="1" applyFill="1" applyBorder="1" applyAlignment="1"/>
    <xf numFmtId="164" fontId="256" fillId="0" borderId="63" xfId="4" applyNumberFormat="1" applyFont="1" applyFill="1" applyBorder="1" applyAlignment="1"/>
    <xf numFmtId="164" fontId="256" fillId="0" borderId="74" xfId="4" applyNumberFormat="1" applyFont="1" applyFill="1" applyBorder="1" applyAlignment="1"/>
    <xf numFmtId="164" fontId="256" fillId="0" borderId="156" xfId="4" applyNumberFormat="1" applyFont="1" applyFill="1" applyBorder="1" applyAlignment="1"/>
    <xf numFmtId="0" fontId="80" fillId="0" borderId="0" xfId="0" applyFont="1" applyProtection="1">
      <protection locked="0"/>
    </xf>
    <xf numFmtId="164" fontId="256" fillId="0" borderId="138" xfId="4" applyNumberFormat="1" applyFont="1" applyFill="1" applyBorder="1" applyAlignment="1"/>
    <xf numFmtId="164" fontId="256" fillId="0" borderId="153" xfId="4" applyNumberFormat="1" applyFont="1" applyFill="1" applyBorder="1" applyAlignment="1"/>
    <xf numFmtId="164" fontId="256" fillId="0" borderId="140" xfId="4" applyNumberFormat="1" applyFont="1" applyFill="1" applyBorder="1" applyAlignment="1"/>
    <xf numFmtId="164" fontId="0" fillId="0" borderId="155" xfId="4" applyNumberFormat="1" applyFont="1" applyFill="1" applyBorder="1" applyAlignment="1">
      <alignment horizontal="right"/>
    </xf>
    <xf numFmtId="164" fontId="0" fillId="0" borderId="156" xfId="4" applyNumberFormat="1" applyFont="1" applyFill="1" applyBorder="1" applyAlignment="1">
      <alignment horizontal="right"/>
    </xf>
    <xf numFmtId="164" fontId="13" fillId="0" borderId="137" xfId="4" applyNumberFormat="1" applyFont="1" applyFill="1" applyBorder="1" applyAlignment="1">
      <alignment horizontal="right"/>
    </xf>
    <xf numFmtId="0" fontId="10" fillId="0" borderId="162" xfId="0" applyFont="1" applyBorder="1" applyAlignment="1">
      <alignment horizontal="center"/>
    </xf>
    <xf numFmtId="0" fontId="0" fillId="0" borderId="153" xfId="0" applyBorder="1" applyAlignment="1">
      <alignment horizontal="center"/>
    </xf>
    <xf numFmtId="164" fontId="0" fillId="0" borderId="137" xfId="4" applyNumberFormat="1" applyFont="1" applyFill="1" applyBorder="1" applyAlignment="1"/>
    <xf numFmtId="164" fontId="0" fillId="0" borderId="138" xfId="4" applyNumberFormat="1" applyFont="1" applyFill="1" applyBorder="1" applyAlignment="1"/>
    <xf numFmtId="164" fontId="0" fillId="0" borderId="140" xfId="4" applyNumberFormat="1" applyFont="1" applyFill="1" applyBorder="1" applyAlignment="1"/>
    <xf numFmtId="164" fontId="0" fillId="0" borderId="157" xfId="4" applyNumberFormat="1" applyFont="1" applyFill="1" applyBorder="1" applyAlignment="1"/>
    <xf numFmtId="331" fontId="0" fillId="0" borderId="21" xfId="0" applyNumberFormat="1" applyBorder="1" applyAlignment="1">
      <alignment horizontal="left"/>
    </xf>
    <xf numFmtId="334" fontId="246" fillId="0" borderId="0" xfId="4339" applyNumberFormat="1" applyFont="1"/>
    <xf numFmtId="0" fontId="17" fillId="65" borderId="0" xfId="0" applyFont="1" applyFill="1" applyAlignment="1" applyProtection="1">
      <alignment readingOrder="1"/>
      <protection locked="0"/>
    </xf>
    <xf numFmtId="42" fontId="0" fillId="65" borderId="0" xfId="0" applyNumberFormat="1" applyFill="1"/>
    <xf numFmtId="0" fontId="0" fillId="65" borderId="0" xfId="0" applyFill="1"/>
    <xf numFmtId="44" fontId="0" fillId="65" borderId="0" xfId="0" applyNumberFormat="1" applyFill="1"/>
    <xf numFmtId="331" fontId="10" fillId="0" borderId="119" xfId="0" applyNumberFormat="1" applyFont="1" applyBorder="1" applyAlignment="1">
      <alignment horizontal="right"/>
    </xf>
    <xf numFmtId="331" fontId="10" fillId="0" borderId="139" xfId="0" applyNumberFormat="1" applyFont="1" applyBorder="1" applyAlignment="1">
      <alignment horizontal="right"/>
    </xf>
    <xf numFmtId="331" fontId="10" fillId="0" borderId="61" xfId="0" applyNumberFormat="1" applyFont="1" applyBorder="1" applyAlignment="1">
      <alignment horizontal="left" vertical="center"/>
    </xf>
    <xf numFmtId="331" fontId="10" fillId="0" borderId="114" xfId="0" applyNumberFormat="1" applyFont="1" applyBorder="1" applyAlignment="1">
      <alignment horizontal="right"/>
    </xf>
    <xf numFmtId="164" fontId="0" fillId="0" borderId="99"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4" xfId="4" applyNumberFormat="1" applyFont="1" applyFill="1" applyBorder="1" applyAlignment="1">
      <alignment horizontal="left"/>
    </xf>
    <xf numFmtId="164" fontId="0" fillId="0" borderId="21" xfId="4" applyNumberFormat="1" applyFont="1" applyFill="1" applyBorder="1" applyAlignment="1">
      <alignment horizontal="left"/>
    </xf>
    <xf numFmtId="164" fontId="10" fillId="0" borderId="138" xfId="4" applyNumberFormat="1" applyFont="1" applyFill="1" applyBorder="1" applyAlignment="1">
      <alignment horizontal="right"/>
    </xf>
    <xf numFmtId="164" fontId="10" fillId="0" borderId="139" xfId="1" applyNumberFormat="1" applyFont="1" applyFill="1" applyBorder="1" applyAlignment="1">
      <alignment horizontal="right"/>
    </xf>
    <xf numFmtId="164" fontId="10" fillId="0" borderId="21" xfId="4" applyNumberFormat="1" applyFont="1" applyFill="1" applyBorder="1" applyAlignment="1">
      <alignment horizontal="right"/>
    </xf>
    <xf numFmtId="164" fontId="10" fillId="0" borderId="119" xfId="1" applyNumberFormat="1" applyFont="1" applyFill="1" applyBorder="1" applyAlignment="1">
      <alignment horizontal="right"/>
    </xf>
    <xf numFmtId="164" fontId="10" fillId="0" borderId="61" xfId="4" applyNumberFormat="1" applyFont="1" applyBorder="1" applyAlignment="1"/>
    <xf numFmtId="164" fontId="10" fillId="0" borderId="61" xfId="4" applyNumberFormat="1" applyFont="1" applyFill="1" applyBorder="1" applyAlignment="1">
      <alignment horizontal="center" vertical="center"/>
    </xf>
    <xf numFmtId="164" fontId="10" fillId="0" borderId="66" xfId="4" applyNumberFormat="1" applyFont="1" applyFill="1" applyBorder="1" applyAlignment="1">
      <alignment horizontal="center" vertical="center"/>
    </xf>
    <xf numFmtId="164" fontId="10" fillId="0" borderId="114" xfId="1" applyNumberFormat="1" applyFont="1" applyFill="1" applyBorder="1" applyAlignment="1">
      <alignment horizontal="right"/>
    </xf>
    <xf numFmtId="164" fontId="10" fillId="12" borderId="70" xfId="4343" applyNumberFormat="1" applyFont="1" applyFill="1" applyBorder="1" applyAlignment="1">
      <alignment horizontal="center" vertical="center"/>
    </xf>
    <xf numFmtId="164" fontId="10" fillId="0" borderId="118" xfId="1" applyNumberFormat="1" applyFont="1" applyFill="1" applyBorder="1" applyAlignment="1">
      <alignment horizontal="right"/>
    </xf>
    <xf numFmtId="331" fontId="10" fillId="0" borderId="94" xfId="4339" applyNumberFormat="1" applyFont="1" applyFill="1" applyBorder="1"/>
    <xf numFmtId="331" fontId="10" fillId="0" borderId="89" xfId="4339" applyNumberFormat="1" applyFont="1" applyFill="1" applyBorder="1"/>
    <xf numFmtId="331" fontId="10" fillId="0" borderId="95" xfId="4339" applyNumberFormat="1" applyFont="1" applyFill="1" applyBorder="1"/>
    <xf numFmtId="331" fontId="10" fillId="0" borderId="137" xfId="4339" applyNumberFormat="1" applyFont="1" applyFill="1" applyBorder="1"/>
    <xf numFmtId="331" fontId="10" fillId="0" borderId="59" xfId="4339" applyNumberFormat="1" applyFont="1" applyFill="1" applyBorder="1"/>
    <xf numFmtId="331" fontId="10" fillId="0" borderId="59" xfId="0" applyNumberFormat="1" applyFont="1" applyBorder="1" applyAlignment="1">
      <alignment horizontal="left"/>
    </xf>
    <xf numFmtId="331" fontId="10" fillId="0" borderId="95" xfId="0" applyNumberFormat="1" applyFont="1" applyBorder="1" applyAlignment="1">
      <alignment horizontal="right"/>
    </xf>
    <xf numFmtId="3" fontId="10" fillId="0" borderId="89" xfId="4339" applyNumberFormat="1" applyFont="1" applyFill="1" applyBorder="1"/>
    <xf numFmtId="3" fontId="10" fillId="0" borderId="61" xfId="4339" applyNumberFormat="1" applyFont="1" applyFill="1" applyBorder="1"/>
    <xf numFmtId="3" fontId="10" fillId="0" borderId="138" xfId="4339" applyNumberFormat="1" applyFont="1" applyFill="1" applyBorder="1"/>
    <xf numFmtId="3" fontId="10" fillId="0" borderId="137" xfId="4339" applyNumberFormat="1" applyFont="1" applyFill="1" applyBorder="1"/>
    <xf numFmtId="164" fontId="10" fillId="64" borderId="69" xfId="4" applyNumberFormat="1" applyFont="1" applyFill="1" applyBorder="1"/>
    <xf numFmtId="164" fontId="10" fillId="64" borderId="70" xfId="4" applyNumberFormat="1" applyFont="1" applyFill="1" applyBorder="1"/>
    <xf numFmtId="331" fontId="10" fillId="64" borderId="71" xfId="4339" applyNumberFormat="1" applyFont="1" applyFill="1" applyBorder="1"/>
    <xf numFmtId="164" fontId="10" fillId="0" borderId="59" xfId="4" applyNumberFormat="1" applyFont="1" applyFill="1" applyBorder="1"/>
    <xf numFmtId="164" fontId="10" fillId="0" borderId="21" xfId="4343" applyNumberFormat="1" applyFont="1" applyFill="1" applyBorder="1"/>
    <xf numFmtId="164" fontId="10" fillId="0" borderId="60" xfId="4343" applyNumberFormat="1" applyFont="1" applyFill="1" applyBorder="1"/>
    <xf numFmtId="164" fontId="10" fillId="0" borderId="89" xfId="4" applyNumberFormat="1" applyFont="1" applyFill="1" applyBorder="1"/>
    <xf numFmtId="164" fontId="10" fillId="0" borderId="95" xfId="4" applyNumberFormat="1" applyFont="1" applyFill="1" applyBorder="1"/>
    <xf numFmtId="164" fontId="10" fillId="0" borderId="66" xfId="4343" applyNumberFormat="1" applyFont="1" applyFill="1" applyBorder="1"/>
    <xf numFmtId="164" fontId="10" fillId="0" borderId="97" xfId="4343" applyNumberFormat="1" applyFont="1" applyFill="1" applyBorder="1"/>
    <xf numFmtId="164" fontId="10" fillId="0" borderId="91" xfId="4343" applyNumberFormat="1" applyFont="1" applyFill="1" applyBorder="1"/>
    <xf numFmtId="164" fontId="10" fillId="0" borderId="100" xfId="4343" applyNumberFormat="1" applyFont="1" applyFill="1" applyBorder="1"/>
    <xf numFmtId="164" fontId="10" fillId="0" borderId="89" xfId="4343" applyNumberFormat="1" applyFont="1" applyFill="1" applyBorder="1"/>
    <xf numFmtId="164" fontId="10" fillId="0" borderId="137" xfId="4343" applyNumberFormat="1" applyFont="1" applyFill="1" applyBorder="1"/>
    <xf numFmtId="164" fontId="10" fillId="0" borderId="138" xfId="4343" applyNumberFormat="1" applyFont="1" applyFill="1" applyBorder="1"/>
    <xf numFmtId="164" fontId="10" fillId="0" borderId="140" xfId="4343" applyNumberFormat="1" applyFont="1" applyFill="1" applyBorder="1"/>
    <xf numFmtId="164" fontId="10" fillId="0" borderId="95" xfId="4343" applyNumberFormat="1" applyFont="1" applyFill="1" applyBorder="1"/>
    <xf numFmtId="164" fontId="10" fillId="0" borderId="137" xfId="4343" applyNumberFormat="1" applyFont="1" applyBorder="1"/>
    <xf numFmtId="164" fontId="10" fillId="0" borderId="95" xfId="4343" applyNumberFormat="1" applyFont="1" applyBorder="1"/>
    <xf numFmtId="3" fontId="0" fillId="0" borderId="21" xfId="0" applyNumberFormat="1" applyBorder="1"/>
    <xf numFmtId="331" fontId="0" fillId="0" borderId="61" xfId="4339" applyNumberFormat="1" applyFont="1" applyBorder="1"/>
    <xf numFmtId="331" fontId="0" fillId="0" borderId="61" xfId="0" applyNumberFormat="1" applyBorder="1" applyAlignment="1" applyProtection="1">
      <alignment horizontal="center"/>
      <protection locked="0"/>
    </xf>
    <xf numFmtId="164" fontId="10" fillId="0" borderId="3" xfId="4" applyNumberFormat="1" applyFont="1" applyFill="1" applyBorder="1" applyAlignment="1"/>
    <xf numFmtId="164" fontId="10" fillId="0" borderId="63" xfId="4" applyNumberFormat="1" applyFont="1" applyFill="1" applyBorder="1" applyAlignment="1"/>
    <xf numFmtId="164" fontId="10" fillId="0" borderId="60" xfId="4" applyNumberFormat="1" applyFont="1" applyFill="1" applyBorder="1" applyAlignment="1"/>
    <xf numFmtId="164" fontId="10" fillId="0" borderId="61" xfId="4" applyNumberFormat="1" applyFont="1" applyFill="1" applyBorder="1" applyAlignment="1"/>
    <xf numFmtId="164" fontId="10" fillId="0" borderId="92" xfId="4" applyNumberFormat="1" applyFont="1" applyFill="1" applyBorder="1" applyAlignment="1"/>
    <xf numFmtId="0" fontId="10" fillId="0" borderId="66" xfId="0" applyFont="1" applyBorder="1"/>
    <xf numFmtId="164" fontId="10" fillId="0" borderId="98" xfId="4" applyNumberFormat="1" applyFont="1" applyFill="1" applyBorder="1" applyAlignment="1"/>
    <xf numFmtId="164" fontId="10" fillId="0" borderId="100" xfId="4" applyNumberFormat="1" applyFont="1" applyFill="1" applyBorder="1" applyAlignment="1"/>
    <xf numFmtId="3" fontId="10" fillId="0" borderId="65" xfId="0" applyNumberFormat="1" applyFont="1" applyBorder="1"/>
    <xf numFmtId="37" fontId="10" fillId="0" borderId="61" xfId="4" applyNumberFormat="1" applyFont="1" applyFill="1" applyBorder="1"/>
    <xf numFmtId="37" fontId="10" fillId="0" borderId="92" xfId="4" applyNumberFormat="1" applyFont="1" applyFill="1" applyBorder="1"/>
    <xf numFmtId="331" fontId="10" fillId="0" borderId="73" xfId="4339" applyNumberFormat="1" applyFont="1" applyFill="1" applyBorder="1"/>
    <xf numFmtId="331" fontId="10" fillId="0" borderId="108" xfId="4339" applyNumberFormat="1" applyFont="1" applyFill="1" applyBorder="1"/>
    <xf numFmtId="37" fontId="10" fillId="0" borderId="99" xfId="4" applyNumberFormat="1" applyFont="1" applyFill="1" applyBorder="1"/>
    <xf numFmtId="37" fontId="10" fillId="0" borderId="65" xfId="4" applyNumberFormat="1" applyFont="1" applyFill="1" applyBorder="1"/>
    <xf numFmtId="331" fontId="10" fillId="0" borderId="99" xfId="4339" applyNumberFormat="1" applyFont="1" applyFill="1" applyBorder="1"/>
    <xf numFmtId="331" fontId="10" fillId="0" borderId="65" xfId="4339" applyNumberFormat="1" applyFont="1" applyFill="1" applyBorder="1"/>
    <xf numFmtId="331" fontId="10" fillId="0" borderId="54" xfId="4339" applyNumberFormat="1" applyFont="1" applyFill="1" applyBorder="1"/>
    <xf numFmtId="164" fontId="10" fillId="61" borderId="70" xfId="4" applyNumberFormat="1" applyFont="1" applyFill="1" applyBorder="1"/>
    <xf numFmtId="164" fontId="10" fillId="61" borderId="71" xfId="4" applyNumberFormat="1" applyFont="1" applyFill="1" applyBorder="1"/>
    <xf numFmtId="164" fontId="10" fillId="0" borderId="91" xfId="4" applyNumberFormat="1" applyFont="1" applyFill="1" applyBorder="1"/>
    <xf numFmtId="164" fontId="10" fillId="0" borderId="61" xfId="4" applyNumberFormat="1" applyFont="1" applyFill="1" applyBorder="1"/>
    <xf numFmtId="164" fontId="10" fillId="0" borderId="138" xfId="4" applyNumberFormat="1" applyFont="1" applyFill="1" applyBorder="1"/>
    <xf numFmtId="164" fontId="10" fillId="0" borderId="21" xfId="4" applyNumberFormat="1" applyFont="1" applyFill="1" applyBorder="1"/>
    <xf numFmtId="164" fontId="10" fillId="0" borderId="54" xfId="4" applyNumberFormat="1" applyFont="1" applyFill="1" applyBorder="1"/>
    <xf numFmtId="164" fontId="10" fillId="0" borderId="65" xfId="4" applyNumberFormat="1" applyFont="1" applyFill="1" applyBorder="1"/>
    <xf numFmtId="164" fontId="10" fillId="0" borderId="88" xfId="4" applyNumberFormat="1" applyFont="1" applyFill="1" applyBorder="1"/>
    <xf numFmtId="164" fontId="10" fillId="0" borderId="38" xfId="4" applyNumberFormat="1" applyFont="1" applyFill="1" applyBorder="1"/>
    <xf numFmtId="164" fontId="10" fillId="0" borderId="55" xfId="4" applyNumberFormat="1" applyFont="1" applyFill="1" applyBorder="1"/>
    <xf numFmtId="164" fontId="10" fillId="0" borderId="96" xfId="4" applyNumberFormat="1" applyFont="1" applyFill="1" applyBorder="1"/>
    <xf numFmtId="164" fontId="10" fillId="0" borderId="66" xfId="4" applyNumberFormat="1" applyFont="1" applyFill="1" applyBorder="1"/>
    <xf numFmtId="164" fontId="10" fillId="0" borderId="82" xfId="4" applyNumberFormat="1" applyFont="1" applyFill="1" applyBorder="1"/>
    <xf numFmtId="164" fontId="10" fillId="0" borderId="73" xfId="4" applyNumberFormat="1" applyFont="1" applyFill="1" applyBorder="1"/>
    <xf numFmtId="164" fontId="10" fillId="0" borderId="106" xfId="4" applyNumberFormat="1" applyFont="1" applyFill="1" applyBorder="1"/>
    <xf numFmtId="164" fontId="10" fillId="0" borderId="108" xfId="4" applyNumberFormat="1" applyFont="1" applyFill="1" applyBorder="1"/>
    <xf numFmtId="3" fontId="0" fillId="0" borderId="99" xfId="0" applyNumberFormat="1" applyBorder="1" applyAlignment="1">
      <alignment horizontal="left"/>
    </xf>
    <xf numFmtId="3" fontId="0" fillId="0" borderId="96" xfId="0" applyNumberFormat="1" applyBorder="1" applyAlignment="1">
      <alignment horizontal="right"/>
    </xf>
    <xf numFmtId="3" fontId="0" fillId="0" borderId="107" xfId="0" applyNumberFormat="1" applyBorder="1" applyAlignment="1">
      <alignment horizontal="right"/>
    </xf>
    <xf numFmtId="331" fontId="0" fillId="0" borderId="137" xfId="4339" applyNumberFormat="1" applyFont="1" applyFill="1" applyBorder="1" applyAlignment="1">
      <alignment horizontal="right"/>
    </xf>
    <xf numFmtId="331" fontId="0" fillId="0" borderId="138" xfId="4339" applyNumberFormat="1" applyFont="1" applyFill="1" applyBorder="1" applyAlignment="1">
      <alignment horizontal="right"/>
    </xf>
    <xf numFmtId="331" fontId="0" fillId="0" borderId="140" xfId="4339" applyNumberFormat="1" applyFont="1" applyFill="1" applyBorder="1" applyAlignment="1">
      <alignment horizontal="right"/>
    </xf>
    <xf numFmtId="0" fontId="17" fillId="0" borderId="2" xfId="0" applyFont="1" applyBorder="1"/>
    <xf numFmtId="331" fontId="246" fillId="0" borderId="119" xfId="0" applyNumberFormat="1" applyFont="1" applyBorder="1" applyAlignment="1">
      <alignment horizontal="right"/>
    </xf>
    <xf numFmtId="0" fontId="17" fillId="58" borderId="162" xfId="0" applyFont="1" applyFill="1" applyBorder="1" applyAlignment="1">
      <alignment horizontal="center"/>
    </xf>
    <xf numFmtId="0" fontId="17" fillId="60" borderId="140" xfId="0" applyFont="1" applyFill="1" applyBorder="1" applyAlignment="1" applyProtection="1">
      <alignment horizontal="center"/>
      <protection locked="0"/>
    </xf>
    <xf numFmtId="0" fontId="17" fillId="60" borderId="153" xfId="0" applyFont="1" applyFill="1" applyBorder="1" applyAlignment="1" applyProtection="1">
      <alignment horizontal="center"/>
      <protection locked="0"/>
    </xf>
    <xf numFmtId="164" fontId="246" fillId="0" borderId="60" xfId="4" applyNumberFormat="1" applyFont="1" applyFill="1" applyBorder="1" applyAlignment="1"/>
    <xf numFmtId="164" fontId="246" fillId="0" borderId="63" xfId="4" applyNumberFormat="1" applyFont="1" applyFill="1" applyBorder="1" applyAlignment="1"/>
    <xf numFmtId="164" fontId="246" fillId="0" borderId="61" xfId="4" applyNumberFormat="1" applyFont="1" applyFill="1" applyBorder="1" applyAlignment="1"/>
    <xf numFmtId="164" fontId="246" fillId="0" borderId="92" xfId="4" applyNumberFormat="1" applyFont="1" applyFill="1" applyBorder="1" applyAlignment="1"/>
    <xf numFmtId="3" fontId="246" fillId="0" borderId="65" xfId="0" applyNumberFormat="1" applyFont="1" applyBorder="1"/>
    <xf numFmtId="3" fontId="246" fillId="0" borderId="96" xfId="0" applyNumberFormat="1" applyFont="1" applyBorder="1"/>
    <xf numFmtId="164" fontId="246" fillId="0" borderId="91" xfId="4" applyNumberFormat="1" applyFont="1" applyFill="1" applyBorder="1"/>
    <xf numFmtId="164" fontId="246" fillId="0" borderId="60" xfId="4" applyNumberFormat="1" applyFont="1" applyFill="1" applyBorder="1"/>
    <xf numFmtId="164" fontId="246" fillId="0" borderId="61" xfId="4" applyNumberFormat="1" applyFont="1" applyFill="1" applyBorder="1"/>
    <xf numFmtId="164" fontId="246" fillId="0" borderId="92" xfId="4" applyNumberFormat="1" applyFont="1" applyFill="1" applyBorder="1"/>
    <xf numFmtId="164" fontId="246" fillId="0" borderId="138" xfId="4" applyNumberFormat="1" applyFont="1" applyFill="1" applyBorder="1"/>
    <xf numFmtId="164" fontId="246" fillId="0" borderId="140" xfId="4" applyNumberFormat="1" applyFont="1" applyFill="1" applyBorder="1"/>
    <xf numFmtId="164" fontId="246" fillId="0" borderId="21" xfId="4" applyNumberFormat="1" applyFont="1" applyFill="1" applyBorder="1"/>
    <xf numFmtId="164" fontId="246" fillId="0" borderId="38" xfId="4" applyNumberFormat="1" applyFont="1" applyFill="1" applyBorder="1" applyAlignment="1"/>
    <xf numFmtId="164" fontId="246" fillId="0" borderId="74" xfId="4" applyNumberFormat="1" applyFont="1" applyFill="1" applyBorder="1" applyAlignment="1"/>
    <xf numFmtId="0" fontId="17" fillId="60" borderId="165" xfId="0" applyFont="1" applyFill="1" applyBorder="1" applyAlignment="1" applyProtection="1">
      <alignment horizontal="center"/>
      <protection locked="0"/>
    </xf>
    <xf numFmtId="37" fontId="0" fillId="61" borderId="94" xfId="4" applyNumberFormat="1" applyFont="1" applyFill="1" applyBorder="1"/>
    <xf numFmtId="37" fontId="0" fillId="61" borderId="155" xfId="4" applyNumberFormat="1" applyFont="1" applyFill="1" applyBorder="1"/>
    <xf numFmtId="331" fontId="0" fillId="61" borderId="95" xfId="4339" applyNumberFormat="1" applyFont="1" applyFill="1" applyBorder="1"/>
    <xf numFmtId="331" fontId="0" fillId="61" borderId="94" xfId="4339" applyNumberFormat="1" applyFont="1" applyFill="1" applyBorder="1"/>
    <xf numFmtId="331" fontId="0" fillId="61" borderId="155" xfId="4339" applyNumberFormat="1" applyFont="1" applyFill="1" applyBorder="1"/>
    <xf numFmtId="331" fontId="0" fillId="61" borderId="137" xfId="4339" applyNumberFormat="1" applyFont="1" applyFill="1" applyBorder="1"/>
    <xf numFmtId="331" fontId="0" fillId="61" borderId="59" xfId="4339" applyNumberFormat="1" applyFont="1" applyFill="1" applyBorder="1"/>
    <xf numFmtId="331" fontId="0" fillId="0" borderId="57" xfId="4339" applyNumberFormat="1" applyFont="1" applyFill="1" applyBorder="1"/>
    <xf numFmtId="331" fontId="0" fillId="0" borderId="95" xfId="4339" applyNumberFormat="1" applyFont="1" applyFill="1" applyBorder="1"/>
    <xf numFmtId="331" fontId="0" fillId="0" borderId="72" xfId="4339" applyNumberFormat="1" applyFont="1" applyFill="1" applyBorder="1"/>
    <xf numFmtId="331" fontId="0" fillId="0" borderId="148" xfId="4339" applyNumberFormat="1" applyFont="1" applyFill="1" applyBorder="1"/>
    <xf numFmtId="37" fontId="0" fillId="0" borderId="148" xfId="0" applyNumberFormat="1" applyBorder="1"/>
    <xf numFmtId="0" fontId="80" fillId="0" borderId="104" xfId="0" applyFont="1" applyBorder="1" applyAlignment="1" applyProtection="1">
      <alignment horizontal="left"/>
      <protection locked="0"/>
    </xf>
    <xf numFmtId="0" fontId="17" fillId="60" borderId="166" xfId="0" applyFont="1" applyFill="1" applyBorder="1" applyAlignment="1" applyProtection="1">
      <alignment horizontal="center"/>
      <protection locked="0"/>
    </xf>
    <xf numFmtId="164" fontId="10" fillId="0" borderId="63" xfId="4" applyNumberFormat="1" applyFont="1" applyFill="1" applyBorder="1" applyAlignment="1">
      <alignment horizontal="right"/>
    </xf>
    <xf numFmtId="164" fontId="10" fillId="0" borderId="63" xfId="4" applyNumberFormat="1" applyFont="1" applyFill="1" applyBorder="1" applyAlignment="1">
      <alignment horizontal="right" vertical="center"/>
    </xf>
    <xf numFmtId="164" fontId="10" fillId="0" borderId="64" xfId="4" applyNumberFormat="1" applyFont="1" applyFill="1" applyBorder="1" applyAlignment="1">
      <alignment horizontal="right" vertical="center"/>
    </xf>
    <xf numFmtId="164" fontId="10" fillId="0" borderId="153" xfId="4" applyNumberFormat="1" applyFont="1" applyFill="1" applyBorder="1" applyAlignment="1">
      <alignment horizontal="right" vertical="center"/>
    </xf>
    <xf numFmtId="164" fontId="0" fillId="12" borderId="104" xfId="4343" applyNumberFormat="1" applyFont="1" applyFill="1" applyBorder="1" applyAlignment="1">
      <alignment horizontal="center" vertical="center"/>
    </xf>
    <xf numFmtId="164" fontId="256" fillId="0" borderId="155" xfId="4" applyNumberFormat="1" applyFont="1" applyFill="1" applyBorder="1" applyAlignment="1">
      <alignment horizontal="right"/>
    </xf>
    <xf numFmtId="164" fontId="256" fillId="0" borderId="155" xfId="4" applyNumberFormat="1" applyFont="1" applyFill="1" applyBorder="1" applyAlignment="1">
      <alignment horizontal="right" vertical="center"/>
    </xf>
    <xf numFmtId="164" fontId="256" fillId="0" borderId="95" xfId="4" applyNumberFormat="1" applyFont="1" applyFill="1" applyBorder="1" applyAlignment="1">
      <alignment horizontal="right" vertical="center"/>
    </xf>
    <xf numFmtId="164" fontId="256" fillId="0" borderId="137" xfId="4" applyNumberFormat="1" applyFont="1" applyFill="1" applyBorder="1" applyAlignment="1">
      <alignment horizontal="right" vertical="center"/>
    </xf>
    <xf numFmtId="164" fontId="0" fillId="12" borderId="148" xfId="4343" applyNumberFormat="1" applyFont="1" applyFill="1" applyBorder="1" applyAlignment="1">
      <alignment horizontal="center" vertical="center"/>
    </xf>
    <xf numFmtId="331" fontId="246" fillId="0" borderId="66" xfId="0" applyNumberFormat="1" applyFont="1" applyBorder="1" applyAlignment="1">
      <alignment horizontal="right" vertical="center"/>
    </xf>
    <xf numFmtId="0" fontId="80" fillId="0" borderId="4" xfId="0" applyFont="1" applyBorder="1" applyProtection="1">
      <protection locked="0"/>
    </xf>
    <xf numFmtId="0" fontId="80" fillId="0" borderId="4" xfId="0" applyFont="1" applyBorder="1" applyAlignment="1" applyProtection="1">
      <alignment horizontal="left"/>
      <protection locked="0"/>
    </xf>
    <xf numFmtId="0" fontId="80" fillId="0" borderId="0" xfId="0" applyFont="1" applyAlignment="1">
      <alignment horizontal="left"/>
    </xf>
    <xf numFmtId="0" fontId="6" fillId="0" borderId="57" xfId="0" applyFont="1" applyBorder="1" applyAlignment="1">
      <alignment horizontal="center" vertical="center"/>
    </xf>
    <xf numFmtId="0" fontId="6" fillId="0" borderId="115" xfId="0" applyFont="1" applyBorder="1" applyAlignment="1">
      <alignment horizontal="center" vertical="center"/>
    </xf>
    <xf numFmtId="0" fontId="6" fillId="0" borderId="72" xfId="0" applyFont="1" applyBorder="1" applyAlignment="1">
      <alignment horizontal="center" vertical="center"/>
    </xf>
    <xf numFmtId="0" fontId="6" fillId="0" borderId="57" xfId="0" applyFont="1" applyBorder="1" applyAlignment="1">
      <alignment horizontal="center" vertical="center" wrapText="1"/>
    </xf>
    <xf numFmtId="0" fontId="6" fillId="0" borderId="115" xfId="0" applyFont="1" applyBorder="1" applyAlignment="1">
      <alignment horizontal="center" vertical="center" wrapText="1"/>
    </xf>
    <xf numFmtId="0" fontId="250" fillId="55" borderId="64" xfId="0" applyFont="1" applyFill="1" applyBorder="1" applyAlignment="1">
      <alignment horizontal="left"/>
    </xf>
    <xf numFmtId="0" fontId="245" fillId="0" borderId="0" xfId="0" applyFont="1" applyAlignment="1" applyProtection="1">
      <alignment readingOrder="1"/>
      <protection locked="0"/>
    </xf>
    <xf numFmtId="331" fontId="10" fillId="0" borderId="163" xfId="4339" applyNumberFormat="1" applyFont="1" applyFill="1" applyBorder="1" applyAlignment="1">
      <alignment wrapText="1"/>
    </xf>
    <xf numFmtId="331" fontId="10" fillId="0" borderId="91" xfId="4339" applyNumberFormat="1" applyFont="1" applyFill="1" applyBorder="1" applyAlignment="1">
      <alignment wrapText="1"/>
    </xf>
    <xf numFmtId="0" fontId="0" fillId="55" borderId="120" xfId="0" applyFill="1" applyBorder="1" applyAlignment="1" applyProtection="1">
      <alignment horizontal="center" wrapText="1" readingOrder="1"/>
      <protection locked="0"/>
    </xf>
    <xf numFmtId="0" fontId="17" fillId="55" borderId="119" xfId="0" applyFont="1" applyFill="1" applyBorder="1" applyAlignment="1" applyProtection="1">
      <alignment horizontal="left" wrapText="1" readingOrder="1"/>
      <protection locked="0"/>
    </xf>
    <xf numFmtId="0" fontId="0" fillId="0" borderId="113" xfId="0" applyBorder="1" applyAlignment="1" applyProtection="1">
      <alignment horizontal="left" wrapText="1" readingOrder="1"/>
      <protection locked="0"/>
    </xf>
    <xf numFmtId="37" fontId="0" fillId="12" borderId="65" xfId="0" applyNumberFormat="1" applyFill="1" applyBorder="1" applyAlignment="1">
      <alignment horizontal="right"/>
    </xf>
    <xf numFmtId="0" fontId="14" fillId="58" borderId="120" xfId="0" applyFont="1" applyFill="1" applyBorder="1" applyAlignment="1" applyProtection="1">
      <alignment readingOrder="1"/>
      <protection locked="0"/>
    </xf>
    <xf numFmtId="0" fontId="0" fillId="58" borderId="119" xfId="0" applyFill="1" applyBorder="1" applyAlignment="1" applyProtection="1">
      <alignment readingOrder="1"/>
      <protection locked="0"/>
    </xf>
    <xf numFmtId="0" fontId="0" fillId="12" borderId="114" xfId="0" applyFill="1" applyBorder="1" applyAlignment="1" applyProtection="1">
      <alignment readingOrder="1"/>
      <protection locked="0"/>
    </xf>
    <xf numFmtId="0" fontId="0" fillId="12" borderId="119" xfId="0" applyFill="1" applyBorder="1" applyAlignment="1" applyProtection="1">
      <alignment readingOrder="1"/>
      <protection locked="0"/>
    </xf>
    <xf numFmtId="0" fontId="0" fillId="12" borderId="113" xfId="0" applyFill="1" applyBorder="1" applyAlignment="1" applyProtection="1">
      <alignment horizontal="left" readingOrder="1"/>
      <protection locked="0"/>
    </xf>
    <xf numFmtId="0" fontId="10" fillId="12" borderId="114" xfId="0" applyFont="1" applyFill="1" applyBorder="1" applyAlignment="1" applyProtection="1">
      <alignment readingOrder="1"/>
      <protection locked="0"/>
    </xf>
    <xf numFmtId="0" fontId="0" fillId="0" borderId="113" xfId="0" applyBorder="1" applyAlignment="1" applyProtection="1">
      <alignment readingOrder="1"/>
      <protection locked="0"/>
    </xf>
    <xf numFmtId="0" fontId="0" fillId="12" borderId="120" xfId="0" applyFill="1" applyBorder="1" applyAlignment="1" applyProtection="1">
      <alignment readingOrder="1"/>
      <protection locked="0"/>
    </xf>
    <xf numFmtId="0" fontId="0" fillId="0" borderId="114" xfId="0" applyBorder="1" applyAlignment="1" applyProtection="1">
      <alignment readingOrder="1"/>
      <protection locked="0"/>
    </xf>
    <xf numFmtId="0" fontId="0" fillId="0" borderId="119" xfId="0" applyBorder="1" applyAlignment="1" applyProtection="1">
      <alignment readingOrder="1"/>
      <protection locked="0"/>
    </xf>
    <xf numFmtId="0" fontId="10" fillId="0" borderId="113" xfId="0" applyFont="1" applyBorder="1" applyAlignment="1" applyProtection="1">
      <alignment wrapText="1" readingOrder="1"/>
      <protection locked="0"/>
    </xf>
    <xf numFmtId="0" fontId="0" fillId="0" borderId="113" xfId="0" applyBorder="1" applyAlignment="1">
      <alignment wrapText="1"/>
    </xf>
    <xf numFmtId="190" fontId="0" fillId="0" borderId="0" xfId="2" applyNumberFormat="1" applyFont="1" applyFill="1"/>
    <xf numFmtId="164" fontId="0" fillId="0" borderId="0" xfId="1" applyNumberFormat="1" applyFont="1" applyFill="1"/>
    <xf numFmtId="331" fontId="10" fillId="0" borderId="129" xfId="4339" applyNumberFormat="1" applyFont="1" applyFill="1" applyBorder="1"/>
    <xf numFmtId="0" fontId="0" fillId="0" borderId="153" xfId="0" applyBorder="1" applyAlignment="1" applyProtection="1">
      <alignment horizontal="center" vertical="center"/>
      <protection locked="0"/>
    </xf>
    <xf numFmtId="0" fontId="0" fillId="0" borderId="154" xfId="0" applyBorder="1" applyAlignment="1" applyProtection="1">
      <alignment horizontal="center" vertical="center"/>
      <protection locked="0"/>
    </xf>
    <xf numFmtId="0" fontId="0" fillId="0" borderId="113" xfId="0" applyBorder="1" applyAlignment="1" applyProtection="1">
      <alignment horizontal="center"/>
      <protection locked="0"/>
    </xf>
    <xf numFmtId="164" fontId="0" fillId="0" borderId="153" xfId="4343" applyNumberFormat="1" applyFont="1" applyFill="1" applyBorder="1"/>
    <xf numFmtId="164" fontId="256" fillId="0" borderId="157" xfId="4343" applyNumberFormat="1" applyFont="1" applyFill="1" applyBorder="1"/>
    <xf numFmtId="0" fontId="0" fillId="0" borderId="106" xfId="0" applyBorder="1" applyAlignment="1" applyProtection="1">
      <alignment horizontal="center"/>
      <protection locked="0"/>
    </xf>
    <xf numFmtId="0" fontId="0" fillId="0" borderId="149" xfId="0" applyBorder="1" applyAlignment="1" applyProtection="1">
      <alignment horizontal="center" vertical="center"/>
      <protection locked="0"/>
    </xf>
    <xf numFmtId="0" fontId="0" fillId="0" borderId="150" xfId="0" applyBorder="1" applyAlignment="1" applyProtection="1">
      <alignment horizontal="center"/>
      <protection locked="0"/>
    </xf>
    <xf numFmtId="0" fontId="0" fillId="0" borderId="154" xfId="0" applyBorder="1" applyAlignment="1" applyProtection="1">
      <alignment horizontal="center"/>
      <protection locked="0"/>
    </xf>
    <xf numFmtId="331" fontId="256" fillId="0" borderId="154" xfId="0" applyNumberFormat="1" applyFont="1" applyBorder="1" applyAlignment="1">
      <alignment horizontal="right"/>
    </xf>
    <xf numFmtId="331" fontId="256" fillId="0" borderId="154" xfId="0" applyNumberFormat="1" applyFont="1" applyBorder="1" applyAlignment="1">
      <alignment horizontal="left" vertical="center"/>
    </xf>
    <xf numFmtId="164" fontId="256" fillId="0" borderId="153" xfId="4" applyNumberFormat="1" applyFont="1" applyFill="1" applyBorder="1" applyAlignment="1">
      <alignment horizontal="right"/>
    </xf>
    <xf numFmtId="164" fontId="256" fillId="0" borderId="139" xfId="4343" applyNumberFormat="1" applyFont="1" applyFill="1" applyBorder="1" applyAlignment="1">
      <alignment horizontal="right"/>
    </xf>
    <xf numFmtId="164" fontId="10" fillId="0" borderId="61" xfId="1" applyNumberFormat="1" applyFont="1" applyFill="1" applyBorder="1" applyAlignment="1">
      <alignment horizontal="right"/>
    </xf>
    <xf numFmtId="164" fontId="10" fillId="0" borderId="61" xfId="1" applyNumberFormat="1" applyFont="1" applyFill="1" applyBorder="1" applyAlignment="1">
      <alignment horizontal="left" vertical="center"/>
    </xf>
    <xf numFmtId="164" fontId="10" fillId="0" borderId="66" xfId="1" applyNumberFormat="1" applyFont="1" applyFill="1" applyBorder="1" applyAlignment="1">
      <alignment horizontal="right"/>
    </xf>
    <xf numFmtId="164" fontId="10" fillId="0" borderId="86" xfId="4" applyNumberFormat="1" applyFont="1" applyFill="1" applyBorder="1" applyAlignment="1">
      <alignment horizontal="right"/>
    </xf>
    <xf numFmtId="164" fontId="10" fillId="0" borderId="138" xfId="1" applyNumberFormat="1" applyFont="1" applyFill="1" applyBorder="1" applyAlignment="1">
      <alignment horizontal="right"/>
    </xf>
    <xf numFmtId="164" fontId="10" fillId="0" borderId="86" xfId="4" applyNumberFormat="1" applyFont="1" applyFill="1" applyBorder="1" applyAlignment="1">
      <alignment horizontal="center" vertical="center"/>
    </xf>
    <xf numFmtId="331" fontId="256" fillId="0" borderId="156" xfId="0" applyNumberFormat="1" applyFont="1" applyBorder="1" applyAlignment="1">
      <alignment horizontal="right"/>
    </xf>
    <xf numFmtId="331" fontId="256" fillId="0" borderId="154" xfId="0" applyNumberFormat="1" applyFont="1" applyBorder="1" applyAlignment="1">
      <alignment horizontal="right" vertical="center"/>
    </xf>
    <xf numFmtId="164" fontId="256" fillId="0" borderId="154" xfId="4" applyNumberFormat="1" applyFont="1" applyFill="1" applyBorder="1" applyAlignment="1">
      <alignment horizontal="right"/>
    </xf>
    <xf numFmtId="164" fontId="256" fillId="0" borderId="156" xfId="4343" applyNumberFormat="1" applyFont="1" applyFill="1" applyBorder="1" applyAlignment="1">
      <alignment horizontal="right"/>
    </xf>
    <xf numFmtId="164" fontId="256" fillId="0" borderId="154" xfId="4" applyNumberFormat="1" applyFont="1" applyFill="1" applyBorder="1" applyAlignment="1">
      <alignment horizontal="right" vertical="center"/>
    </xf>
    <xf numFmtId="164" fontId="246" fillId="0" borderId="66" xfId="4" applyNumberFormat="1" applyFont="1" applyFill="1" applyBorder="1" applyAlignment="1">
      <alignment horizontal="right" vertical="center"/>
    </xf>
    <xf numFmtId="331" fontId="10" fillId="61" borderId="137" xfId="4339" applyNumberFormat="1" applyFont="1" applyFill="1" applyBorder="1"/>
    <xf numFmtId="331" fontId="10" fillId="61" borderId="59" xfId="4339" applyNumberFormat="1" applyFont="1" applyFill="1" applyBorder="1"/>
    <xf numFmtId="331" fontId="10" fillId="61" borderId="155" xfId="4339" applyNumberFormat="1" applyFont="1" applyFill="1" applyBorder="1"/>
    <xf numFmtId="331" fontId="10" fillId="61" borderId="95" xfId="4339" applyNumberFormat="1" applyFont="1" applyFill="1" applyBorder="1"/>
    <xf numFmtId="331" fontId="10" fillId="61" borderId="94" xfId="4339" applyNumberFormat="1" applyFont="1" applyFill="1" applyBorder="1"/>
    <xf numFmtId="331" fontId="10" fillId="0" borderId="57" xfId="4339" applyNumberFormat="1" applyFont="1" applyFill="1" applyBorder="1"/>
    <xf numFmtId="331" fontId="10" fillId="0" borderId="72" xfId="4339" applyNumberFormat="1" applyFont="1" applyFill="1" applyBorder="1"/>
    <xf numFmtId="331" fontId="10" fillId="0" borderId="148" xfId="4339" applyNumberFormat="1" applyFont="1" applyFill="1" applyBorder="1"/>
    <xf numFmtId="164" fontId="10" fillId="0" borderId="140" xfId="4" applyNumberFormat="1" applyFont="1" applyFill="1" applyBorder="1"/>
    <xf numFmtId="164" fontId="10" fillId="0" borderId="60" xfId="4" applyNumberFormat="1" applyFont="1" applyFill="1" applyBorder="1"/>
    <xf numFmtId="164" fontId="10" fillId="0" borderId="92" xfId="4" applyNumberFormat="1" applyFont="1" applyFill="1" applyBorder="1"/>
    <xf numFmtId="164" fontId="10" fillId="0" borderId="56" xfId="4" applyNumberFormat="1" applyFont="1" applyFill="1" applyBorder="1"/>
    <xf numFmtId="164" fontId="10" fillId="0" borderId="97" xfId="4" applyNumberFormat="1" applyFont="1" applyFill="1" applyBorder="1"/>
    <xf numFmtId="164" fontId="10" fillId="0" borderId="74" xfId="4" applyNumberFormat="1" applyFont="1" applyFill="1" applyBorder="1"/>
    <xf numFmtId="164" fontId="10" fillId="0" borderId="84" xfId="4" applyNumberFormat="1" applyFont="1" applyFill="1" applyBorder="1"/>
    <xf numFmtId="164" fontId="10" fillId="61" borderId="78" xfId="4" applyNumberFormat="1" applyFont="1" applyFill="1" applyBorder="1"/>
    <xf numFmtId="0" fontId="0" fillId="0" borderId="94" xfId="0" applyBorder="1" applyAlignment="1">
      <alignment horizontal="left" vertical="center" indent="1"/>
    </xf>
    <xf numFmtId="0" fontId="256" fillId="0" borderId="91" xfId="0" applyFont="1" applyBorder="1" applyAlignment="1">
      <alignment horizontal="center" vertical="center"/>
    </xf>
    <xf numFmtId="0" fontId="256" fillId="0" borderId="98" xfId="0" applyFont="1" applyBorder="1" applyAlignment="1">
      <alignment horizontal="center" vertical="center"/>
    </xf>
    <xf numFmtId="0" fontId="0" fillId="0" borderId="155" xfId="0" applyBorder="1" applyAlignment="1">
      <alignment horizontal="left" vertical="center" indent="1"/>
    </xf>
    <xf numFmtId="0" fontId="256" fillId="0" borderId="154" xfId="0" applyFont="1" applyBorder="1" applyAlignment="1">
      <alignment horizontal="center" vertical="center"/>
    </xf>
    <xf numFmtId="0" fontId="256" fillId="0" borderId="63" xfId="0" applyFont="1" applyBorder="1" applyAlignment="1">
      <alignment horizontal="center" vertical="center"/>
    </xf>
    <xf numFmtId="164" fontId="0" fillId="0" borderId="154" xfId="0" applyNumberFormat="1" applyBorder="1"/>
    <xf numFmtId="0" fontId="0" fillId="0" borderId="137" xfId="0" applyBorder="1" applyAlignment="1">
      <alignment horizontal="left" vertical="center" indent="1"/>
    </xf>
    <xf numFmtId="0" fontId="256" fillId="0" borderId="138" xfId="0" applyFont="1" applyBorder="1" applyAlignment="1">
      <alignment horizontal="center" vertical="center"/>
    </xf>
    <xf numFmtId="0" fontId="256" fillId="0" borderId="153" xfId="0" applyFont="1" applyBorder="1" applyAlignment="1">
      <alignment horizontal="center" vertical="center"/>
    </xf>
    <xf numFmtId="164" fontId="0" fillId="0" borderId="157" xfId="0" applyNumberFormat="1" applyBorder="1"/>
    <xf numFmtId="164" fontId="256" fillId="0" borderId="157" xfId="0" applyNumberFormat="1" applyFont="1" applyBorder="1"/>
    <xf numFmtId="164" fontId="0" fillId="61" borderId="100" xfId="4" applyNumberFormat="1" applyFont="1" applyFill="1" applyBorder="1"/>
    <xf numFmtId="164" fontId="256" fillId="61" borderId="99" xfId="4" applyNumberFormat="1" applyFont="1" applyFill="1" applyBorder="1"/>
    <xf numFmtId="164" fontId="256" fillId="61" borderId="91" xfId="4" applyNumberFormat="1" applyFont="1" applyFill="1" applyBorder="1"/>
    <xf numFmtId="164" fontId="256" fillId="61" borderId="100" xfId="4" applyNumberFormat="1" applyFont="1" applyFill="1" applyBorder="1"/>
    <xf numFmtId="164" fontId="10" fillId="0" borderId="99" xfId="4" applyNumberFormat="1" applyFont="1" applyFill="1" applyBorder="1"/>
    <xf numFmtId="164" fontId="10" fillId="0" borderId="100" xfId="4" applyNumberFormat="1" applyFont="1" applyFill="1" applyBorder="1"/>
    <xf numFmtId="164" fontId="0" fillId="61" borderId="154" xfId="4" applyNumberFormat="1" applyFont="1" applyFill="1" applyBorder="1"/>
    <xf numFmtId="164" fontId="0" fillId="61" borderId="156" xfId="4" applyNumberFormat="1" applyFont="1" applyFill="1" applyBorder="1"/>
    <xf numFmtId="164" fontId="256" fillId="61" borderId="65" xfId="4" applyNumberFormat="1" applyFont="1" applyFill="1" applyBorder="1"/>
    <xf numFmtId="164" fontId="256" fillId="61" borderId="154" xfId="4" applyNumberFormat="1" applyFont="1" applyFill="1" applyBorder="1"/>
    <xf numFmtId="164" fontId="256" fillId="61" borderId="156" xfId="4" applyNumberFormat="1" applyFont="1" applyFill="1" applyBorder="1"/>
    <xf numFmtId="164" fontId="10" fillId="0" borderId="154" xfId="4" applyNumberFormat="1" applyFont="1" applyFill="1" applyBorder="1"/>
    <xf numFmtId="164" fontId="10" fillId="0" borderId="156" xfId="4" applyNumberFormat="1" applyFont="1" applyFill="1" applyBorder="1"/>
    <xf numFmtId="164" fontId="256" fillId="61" borderId="157" xfId="4" applyNumberFormat="1" applyFont="1" applyFill="1" applyBorder="1"/>
    <xf numFmtId="164" fontId="10" fillId="0" borderId="157" xfId="4" applyNumberFormat="1" applyFont="1" applyFill="1" applyBorder="1"/>
    <xf numFmtId="331" fontId="0" fillId="0" borderId="91" xfId="4339" applyNumberFormat="1" applyFont="1" applyFill="1" applyBorder="1"/>
    <xf numFmtId="331" fontId="256" fillId="0" borderId="99" xfId="4339" applyNumberFormat="1" applyFont="1" applyFill="1" applyBorder="1"/>
    <xf numFmtId="331" fontId="0" fillId="0" borderId="154" xfId="4339" applyNumberFormat="1" applyFont="1" applyFill="1" applyBorder="1"/>
    <xf numFmtId="331" fontId="10" fillId="0" borderId="156" xfId="4339" applyNumberFormat="1" applyFont="1" applyFill="1" applyBorder="1"/>
    <xf numFmtId="331" fontId="256" fillId="0" borderId="155" xfId="4339" applyNumberFormat="1" applyFont="1" applyFill="1" applyBorder="1"/>
    <xf numFmtId="331" fontId="256" fillId="0" borderId="154" xfId="4339" applyNumberFormat="1" applyFont="1" applyFill="1" applyBorder="1"/>
    <xf numFmtId="331" fontId="256" fillId="0" borderId="65" xfId="4339" applyNumberFormat="1" applyFont="1" applyFill="1" applyBorder="1"/>
    <xf numFmtId="331" fontId="256" fillId="0" borderId="156" xfId="4339" applyNumberFormat="1" applyFont="1" applyFill="1" applyBorder="1"/>
    <xf numFmtId="331" fontId="10" fillId="0" borderId="155" xfId="4339" applyNumberFormat="1" applyFont="1" applyFill="1" applyBorder="1"/>
    <xf numFmtId="331" fontId="10" fillId="0" borderId="154" xfId="4339" applyNumberFormat="1" applyFont="1" applyFill="1" applyBorder="1"/>
    <xf numFmtId="331" fontId="10" fillId="0" borderId="157" xfId="4339" applyNumberFormat="1" applyFont="1" applyFill="1" applyBorder="1"/>
    <xf numFmtId="331" fontId="256" fillId="0" borderId="157" xfId="4339" applyNumberFormat="1" applyFont="1" applyFill="1" applyBorder="1"/>
    <xf numFmtId="164" fontId="10" fillId="0" borderId="65" xfId="4" applyNumberFormat="1" applyFont="1" applyFill="1" applyBorder="1" applyAlignment="1"/>
    <xf numFmtId="164" fontId="10" fillId="0" borderId="156" xfId="4" applyNumberFormat="1" applyFont="1" applyFill="1" applyBorder="1" applyAlignment="1"/>
    <xf numFmtId="164" fontId="10" fillId="0" borderId="154" xfId="4" applyNumberFormat="1" applyFont="1" applyFill="1" applyBorder="1" applyAlignment="1"/>
    <xf numFmtId="164" fontId="10" fillId="0" borderId="157" xfId="4" applyNumberFormat="1" applyFont="1" applyFill="1" applyBorder="1" applyAlignment="1"/>
    <xf numFmtId="164" fontId="10" fillId="0" borderId="138" xfId="4" applyNumberFormat="1" applyFont="1" applyFill="1" applyBorder="1" applyAlignment="1"/>
    <xf numFmtId="164" fontId="10" fillId="0" borderId="140" xfId="4" applyNumberFormat="1" applyFont="1" applyFill="1" applyBorder="1" applyAlignment="1"/>
    <xf numFmtId="0" fontId="266" fillId="62" borderId="49" xfId="0" applyFont="1" applyFill="1" applyBorder="1" applyAlignment="1">
      <alignment horizontal="center" vertical="center" wrapText="1" readingOrder="1"/>
    </xf>
    <xf numFmtId="9" fontId="277" fillId="0" borderId="0" xfId="2" applyFont="1"/>
    <xf numFmtId="10" fontId="0" fillId="0" borderId="0" xfId="2" applyNumberFormat="1" applyFont="1" applyAlignment="1">
      <alignment horizontal="center"/>
    </xf>
    <xf numFmtId="164" fontId="10" fillId="0" borderId="65" xfId="1" applyNumberFormat="1" applyFont="1" applyFill="1" applyBorder="1"/>
    <xf numFmtId="164" fontId="10" fillId="0" borderId="61" xfId="1" applyNumberFormat="1" applyFont="1" applyFill="1" applyBorder="1"/>
    <xf numFmtId="164" fontId="10" fillId="0" borderId="92" xfId="1" applyNumberFormat="1" applyFont="1" applyFill="1" applyBorder="1"/>
    <xf numFmtId="164" fontId="10" fillId="0" borderId="88" xfId="1" applyNumberFormat="1" applyFont="1" applyFill="1" applyBorder="1"/>
    <xf numFmtId="164" fontId="10" fillId="0" borderId="138" xfId="1" applyNumberFormat="1" applyFont="1" applyFill="1" applyBorder="1"/>
    <xf numFmtId="164" fontId="10" fillId="0" borderId="97" xfId="1" applyNumberFormat="1" applyFont="1" applyFill="1" applyBorder="1"/>
    <xf numFmtId="164" fontId="10" fillId="0" borderId="54" xfId="1" applyNumberFormat="1" applyFont="1" applyFill="1" applyBorder="1"/>
    <xf numFmtId="164" fontId="10" fillId="0" borderId="21" xfId="1" applyNumberFormat="1" applyFont="1" applyFill="1" applyBorder="1"/>
    <xf numFmtId="164" fontId="10" fillId="0" borderId="100" xfId="1" applyNumberFormat="1" applyFont="1" applyFill="1" applyBorder="1"/>
    <xf numFmtId="164" fontId="10" fillId="0" borderId="96" xfId="1" applyNumberFormat="1" applyFont="1" applyFill="1" applyBorder="1"/>
    <xf numFmtId="164" fontId="10" fillId="0" borderId="66" xfId="1" applyNumberFormat="1" applyFont="1" applyFill="1" applyBorder="1"/>
    <xf numFmtId="164" fontId="10" fillId="0" borderId="99" xfId="1" applyNumberFormat="1" applyFont="1" applyFill="1" applyBorder="1"/>
    <xf numFmtId="164" fontId="10" fillId="0" borderId="91" xfId="1" applyNumberFormat="1" applyFont="1" applyFill="1" applyBorder="1"/>
    <xf numFmtId="164" fontId="10" fillId="0" borderId="140" xfId="1" applyNumberFormat="1" applyFont="1" applyFill="1" applyBorder="1"/>
    <xf numFmtId="164" fontId="10" fillId="0" borderId="38" xfId="1" applyNumberFormat="1" applyFont="1" applyFill="1" applyBorder="1"/>
    <xf numFmtId="164" fontId="10" fillId="0" borderId="55" xfId="1" applyNumberFormat="1" applyFont="1" applyFill="1" applyBorder="1"/>
    <xf numFmtId="164" fontId="10" fillId="0" borderId="56" xfId="1" applyNumberFormat="1" applyFont="1" applyFill="1" applyBorder="1"/>
    <xf numFmtId="331" fontId="0" fillId="0" borderId="0" xfId="4339" applyNumberFormat="1" applyFont="1"/>
    <xf numFmtId="37" fontId="246" fillId="0" borderId="0" xfId="0" applyNumberFormat="1" applyFont="1" applyAlignment="1" applyProtection="1">
      <alignment readingOrder="1"/>
      <protection locked="0"/>
    </xf>
    <xf numFmtId="0" fontId="80" fillId="0" borderId="4" xfId="0" applyFont="1" applyBorder="1" applyAlignment="1" applyProtection="1">
      <alignment horizontal="center"/>
      <protection locked="0"/>
    </xf>
    <xf numFmtId="0" fontId="80" fillId="0" borderId="0" xfId="0" applyFont="1" applyAlignment="1">
      <alignment horizontal="center"/>
    </xf>
    <xf numFmtId="0" fontId="80" fillId="0" borderId="0" xfId="0" applyFont="1" applyAlignment="1" applyProtection="1">
      <alignment horizontal="center"/>
      <protection locked="0"/>
    </xf>
    <xf numFmtId="331" fontId="10" fillId="0" borderId="99" xfId="4339" applyNumberFormat="1" applyFont="1" applyFill="1" applyBorder="1" applyAlignment="1">
      <alignment wrapText="1"/>
    </xf>
    <xf numFmtId="0" fontId="246" fillId="0" borderId="4" xfId="0" applyFont="1" applyBorder="1"/>
    <xf numFmtId="164" fontId="0" fillId="0" borderId="38" xfId="4" applyNumberFormat="1" applyFont="1" applyFill="1" applyBorder="1" applyAlignment="1">
      <alignment horizontal="right"/>
    </xf>
    <xf numFmtId="164" fontId="10" fillId="0" borderId="65" xfId="4" applyNumberFormat="1" applyFont="1" applyFill="1" applyBorder="1" applyAlignment="1">
      <alignment horizontal="right"/>
    </xf>
    <xf numFmtId="164" fontId="12" fillId="0" borderId="0" xfId="1" applyNumberFormat="1" applyFont="1"/>
    <xf numFmtId="331" fontId="0" fillId="0" borderId="0" xfId="4339" applyNumberFormat="1" applyFont="1" applyFill="1"/>
    <xf numFmtId="5" fontId="246" fillId="0" borderId="0" xfId="0" applyNumberFormat="1" applyFont="1" applyAlignment="1">
      <alignment horizontal="right"/>
    </xf>
    <xf numFmtId="5" fontId="246" fillId="0" borderId="0" xfId="0" applyNumberFormat="1" applyFont="1"/>
    <xf numFmtId="0" fontId="3" fillId="0" borderId="115" xfId="0" applyFont="1" applyBorder="1" applyAlignment="1">
      <alignment horizontal="center" vertical="center"/>
    </xf>
    <xf numFmtId="37" fontId="0" fillId="12" borderId="129" xfId="0" applyNumberFormat="1" applyFill="1" applyBorder="1"/>
    <xf numFmtId="164" fontId="0" fillId="12" borderId="129" xfId="1" applyNumberFormat="1" applyFont="1" applyFill="1" applyBorder="1"/>
    <xf numFmtId="331" fontId="246" fillId="0" borderId="0" xfId="0" applyNumberFormat="1" applyFont="1" applyAlignment="1">
      <alignment horizontal="center" vertical="center"/>
    </xf>
    <xf numFmtId="0" fontId="17" fillId="0" borderId="0" xfId="0" applyFont="1" applyAlignment="1">
      <alignment horizontal="center"/>
    </xf>
    <xf numFmtId="164" fontId="0" fillId="0" borderId="154" xfId="1" applyNumberFormat="1" applyFont="1" applyBorder="1"/>
    <xf numFmtId="164" fontId="0" fillId="0" borderId="0" xfId="1" applyNumberFormat="1" applyFont="1" applyFill="1" applyBorder="1"/>
    <xf numFmtId="331" fontId="246" fillId="0" borderId="139" xfId="0" applyNumberFormat="1" applyFont="1" applyBorder="1" applyAlignment="1">
      <alignment horizontal="right"/>
    </xf>
    <xf numFmtId="331" fontId="246" fillId="0" borderId="61" xfId="0" applyNumberFormat="1" applyFont="1" applyBorder="1" applyAlignment="1">
      <alignment horizontal="left" vertical="center"/>
    </xf>
    <xf numFmtId="331" fontId="246" fillId="0" borderId="66" xfId="0" applyNumberFormat="1" applyFont="1" applyBorder="1" applyAlignment="1">
      <alignment horizontal="right"/>
    </xf>
    <xf numFmtId="331" fontId="246" fillId="0" borderId="114" xfId="0" applyNumberFormat="1" applyFont="1" applyBorder="1" applyAlignment="1">
      <alignment horizontal="right"/>
    </xf>
    <xf numFmtId="164" fontId="246" fillId="0" borderId="61" xfId="4" applyNumberFormat="1" applyFont="1" applyBorder="1" applyAlignment="1"/>
    <xf numFmtId="164" fontId="246" fillId="0" borderId="61" xfId="4" applyNumberFormat="1" applyFont="1" applyFill="1" applyBorder="1" applyAlignment="1">
      <alignment horizontal="center" vertical="center"/>
    </xf>
    <xf numFmtId="164" fontId="246" fillId="0" borderId="66" xfId="4" applyNumberFormat="1" applyFont="1" applyFill="1" applyBorder="1" applyAlignment="1">
      <alignment horizontal="center" vertical="center"/>
    </xf>
    <xf numFmtId="164" fontId="246" fillId="0" borderId="114" xfId="1" applyNumberFormat="1" applyFont="1" applyFill="1" applyBorder="1" applyAlignment="1">
      <alignment horizontal="right"/>
    </xf>
    <xf numFmtId="164" fontId="246" fillId="0" borderId="139" xfId="1" applyNumberFormat="1" applyFont="1" applyFill="1" applyBorder="1" applyAlignment="1">
      <alignment horizontal="right"/>
    </xf>
    <xf numFmtId="164" fontId="246" fillId="0" borderId="138" xfId="4" applyNumberFormat="1" applyFont="1" applyFill="1" applyBorder="1" applyAlignment="1">
      <alignment horizontal="right"/>
    </xf>
    <xf numFmtId="164" fontId="246" fillId="0" borderId="140" xfId="4" applyNumberFormat="1" applyFont="1" applyFill="1" applyBorder="1" applyAlignment="1">
      <alignment horizontal="right"/>
    </xf>
    <xf numFmtId="164" fontId="246" fillId="0" borderId="119" xfId="4" applyNumberFormat="1" applyFont="1" applyFill="1" applyBorder="1" applyAlignment="1">
      <alignment horizontal="right"/>
    </xf>
    <xf numFmtId="164" fontId="246" fillId="0" borderId="113" xfId="4" applyNumberFormat="1" applyFont="1" applyFill="1" applyBorder="1" applyAlignment="1">
      <alignment horizontal="right"/>
    </xf>
    <xf numFmtId="164" fontId="246" fillId="0" borderId="111" xfId="4" applyNumberFormat="1" applyFont="1" applyFill="1" applyBorder="1" applyAlignment="1">
      <alignment horizontal="center" vertical="center"/>
    </xf>
    <xf numFmtId="3" fontId="246" fillId="0" borderId="99" xfId="0" applyNumberFormat="1" applyFont="1" applyBorder="1" applyAlignment="1">
      <alignment horizontal="left"/>
    </xf>
    <xf numFmtId="3" fontId="246" fillId="0" borderId="21" xfId="0" applyNumberFormat="1" applyFont="1" applyBorder="1" applyAlignment="1">
      <alignment horizontal="right"/>
    </xf>
    <xf numFmtId="3" fontId="246" fillId="0" borderId="65" xfId="0" applyNumberFormat="1" applyFont="1" applyBorder="1" applyAlignment="1">
      <alignment horizontal="right"/>
    </xf>
    <xf numFmtId="3" fontId="246" fillId="0" borderId="61" xfId="0" applyNumberFormat="1" applyFont="1" applyBorder="1" applyAlignment="1">
      <alignment horizontal="right"/>
    </xf>
    <xf numFmtId="164" fontId="246" fillId="0" borderId="65" xfId="4" applyNumberFormat="1" applyFont="1" applyFill="1" applyBorder="1" applyAlignment="1"/>
    <xf numFmtId="164" fontId="246" fillId="0" borderId="154" xfId="4" applyNumberFormat="1" applyFont="1" applyFill="1" applyBorder="1" applyAlignment="1"/>
    <xf numFmtId="164" fontId="246" fillId="0" borderId="138" xfId="4" applyNumberFormat="1" applyFont="1" applyFill="1" applyBorder="1" applyAlignment="1"/>
    <xf numFmtId="331" fontId="246" fillId="0" borderId="99" xfId="4339" applyNumberFormat="1" applyFont="1" applyFill="1" applyBorder="1"/>
    <xf numFmtId="331" fontId="246" fillId="0" borderId="65" xfId="4339" applyNumberFormat="1" applyFont="1" applyFill="1" applyBorder="1"/>
    <xf numFmtId="331" fontId="246" fillId="0" borderId="54" xfId="4339" applyNumberFormat="1" applyFont="1" applyFill="1" applyBorder="1"/>
    <xf numFmtId="331" fontId="246" fillId="0" borderId="38" xfId="4339" applyNumberFormat="1" applyFont="1" applyFill="1" applyBorder="1"/>
    <xf numFmtId="331" fontId="246" fillId="0" borderId="55" xfId="4339" applyNumberFormat="1" applyFont="1" applyFill="1" applyBorder="1"/>
    <xf numFmtId="331" fontId="246" fillId="0" borderId="73" xfId="4339" applyNumberFormat="1" applyFont="1" applyFill="1" applyBorder="1"/>
    <xf numFmtId="164" fontId="246" fillId="0" borderId="88" xfId="1" applyNumberFormat="1" applyFont="1" applyFill="1" applyBorder="1"/>
    <xf numFmtId="164" fontId="246" fillId="0" borderId="138" xfId="1" applyNumberFormat="1" applyFont="1" applyFill="1" applyBorder="1"/>
    <xf numFmtId="164" fontId="246" fillId="0" borderId="54" xfId="1" applyNumberFormat="1" applyFont="1" applyFill="1" applyBorder="1"/>
    <xf numFmtId="164" fontId="246" fillId="0" borderId="21" xfId="1" applyNumberFormat="1" applyFont="1" applyFill="1" applyBorder="1"/>
    <xf numFmtId="164" fontId="246" fillId="0" borderId="65" xfId="1" applyNumberFormat="1" applyFont="1" applyFill="1" applyBorder="1"/>
    <xf numFmtId="164" fontId="246" fillId="0" borderId="61" xfId="1" applyNumberFormat="1" applyFont="1" applyFill="1" applyBorder="1"/>
    <xf numFmtId="164" fontId="246" fillId="0" borderId="96" xfId="1" applyNumberFormat="1" applyFont="1" applyFill="1" applyBorder="1"/>
    <xf numFmtId="164" fontId="246" fillId="0" borderId="66" xfId="1" applyNumberFormat="1" applyFont="1" applyFill="1" applyBorder="1"/>
    <xf numFmtId="164" fontId="246" fillId="0" borderId="99" xfId="1" applyNumberFormat="1" applyFont="1" applyFill="1" applyBorder="1"/>
    <xf numFmtId="164" fontId="246" fillId="0" borderId="91" xfId="1" applyNumberFormat="1" applyFont="1" applyFill="1" applyBorder="1"/>
    <xf numFmtId="164" fontId="246" fillId="0" borderId="38" xfId="1" applyNumberFormat="1" applyFont="1" applyFill="1" applyBorder="1"/>
    <xf numFmtId="164" fontId="246" fillId="0" borderId="55" xfId="1" applyNumberFormat="1" applyFont="1" applyFill="1" applyBorder="1"/>
    <xf numFmtId="331" fontId="246" fillId="0" borderId="61" xfId="0" applyNumberFormat="1" applyFont="1" applyBorder="1" applyAlignment="1">
      <alignment horizontal="right" vertical="center"/>
    </xf>
    <xf numFmtId="3" fontId="246" fillId="0" borderId="21" xfId="0" applyNumberFormat="1" applyFont="1" applyBorder="1"/>
    <xf numFmtId="3" fontId="246" fillId="0" borderId="61" xfId="0" applyNumberFormat="1" applyFont="1" applyBorder="1"/>
    <xf numFmtId="331" fontId="246" fillId="0" borderId="61" xfId="4339" applyNumberFormat="1" applyFont="1" applyBorder="1"/>
    <xf numFmtId="164" fontId="246" fillId="0" borderId="98" xfId="4" applyNumberFormat="1" applyFont="1" applyFill="1" applyBorder="1" applyAlignment="1"/>
    <xf numFmtId="164" fontId="246" fillId="0" borderId="100" xfId="4" applyNumberFormat="1" applyFont="1" applyFill="1" applyBorder="1" applyAlignment="1"/>
    <xf numFmtId="164" fontId="246" fillId="0" borderId="3" xfId="4" applyNumberFormat="1" applyFont="1" applyFill="1" applyBorder="1" applyAlignment="1"/>
    <xf numFmtId="331" fontId="246" fillId="0" borderId="94" xfId="4339" applyNumberFormat="1" applyFont="1" applyFill="1" applyBorder="1"/>
    <xf numFmtId="331" fontId="246" fillId="0" borderId="89" xfId="4339" applyNumberFormat="1" applyFont="1" applyFill="1" applyBorder="1"/>
    <xf numFmtId="331" fontId="246" fillId="0" borderId="95" xfId="4339" applyNumberFormat="1" applyFont="1" applyFill="1" applyBorder="1"/>
    <xf numFmtId="331" fontId="246" fillId="0" borderId="137" xfId="4339" applyNumberFormat="1" applyFont="1" applyFill="1" applyBorder="1"/>
    <xf numFmtId="331" fontId="246" fillId="0" borderId="59" xfId="4339" applyNumberFormat="1" applyFont="1" applyFill="1" applyBorder="1"/>
    <xf numFmtId="331" fontId="246" fillId="0" borderId="59" xfId="0" applyNumberFormat="1" applyFont="1" applyBorder="1" applyAlignment="1">
      <alignment horizontal="left"/>
    </xf>
    <xf numFmtId="331" fontId="246" fillId="0" borderId="95" xfId="0" applyNumberFormat="1" applyFont="1" applyBorder="1" applyAlignment="1">
      <alignment horizontal="right"/>
    </xf>
    <xf numFmtId="3" fontId="246" fillId="0" borderId="89" xfId="4339" applyNumberFormat="1" applyFont="1" applyFill="1" applyBorder="1"/>
    <xf numFmtId="3" fontId="246" fillId="0" borderId="61" xfId="4339" applyNumberFormat="1" applyFont="1" applyFill="1" applyBorder="1"/>
    <xf numFmtId="0" fontId="246" fillId="0" borderId="57" xfId="0" applyFont="1" applyBorder="1"/>
    <xf numFmtId="164" fontId="246" fillId="0" borderId="59" xfId="4" applyNumberFormat="1" applyFont="1" applyFill="1" applyBorder="1"/>
    <xf numFmtId="164" fontId="246" fillId="0" borderId="89" xfId="4" applyNumberFormat="1" applyFont="1" applyFill="1" applyBorder="1"/>
    <xf numFmtId="164" fontId="246" fillId="0" borderId="95" xfId="4" applyNumberFormat="1" applyFont="1" applyFill="1" applyBorder="1"/>
    <xf numFmtId="164" fontId="246" fillId="0" borderId="89" xfId="4343" applyNumberFormat="1" applyFont="1" applyFill="1" applyBorder="1"/>
    <xf numFmtId="164" fontId="246" fillId="0" borderId="137" xfId="4343" applyNumberFormat="1" applyFont="1" applyFill="1" applyBorder="1"/>
    <xf numFmtId="164" fontId="246" fillId="0" borderId="59" xfId="4343" applyNumberFormat="1" applyFont="1" applyFill="1" applyBorder="1" applyAlignment="1">
      <alignment horizontal="right"/>
    </xf>
    <xf numFmtId="164" fontId="246" fillId="0" borderId="89" xfId="4343" applyNumberFormat="1" applyFont="1" applyFill="1" applyBorder="1" applyAlignment="1">
      <alignment horizontal="right"/>
    </xf>
    <xf numFmtId="164" fontId="246" fillId="0" borderId="137" xfId="4343" applyNumberFormat="1" applyFont="1" applyBorder="1"/>
    <xf numFmtId="164" fontId="246" fillId="0" borderId="95" xfId="4343" applyNumberFormat="1" applyFont="1" applyBorder="1"/>
    <xf numFmtId="164" fontId="246" fillId="0" borderId="94" xfId="4343" applyNumberFormat="1" applyFont="1" applyFill="1" applyBorder="1" applyAlignment="1">
      <alignment horizontal="right"/>
    </xf>
    <xf numFmtId="164" fontId="246" fillId="0" borderId="91" xfId="4343" applyNumberFormat="1" applyFont="1" applyFill="1" applyBorder="1"/>
    <xf numFmtId="164" fontId="246" fillId="0" borderId="89" xfId="4343" applyNumberFormat="1" applyFont="1" applyBorder="1"/>
    <xf numFmtId="164" fontId="246" fillId="0" borderId="95" xfId="4343" applyNumberFormat="1" applyFont="1" applyFill="1" applyBorder="1"/>
    <xf numFmtId="331" fontId="246" fillId="0" borderId="61" xfId="0" applyNumberFormat="1" applyFont="1" applyBorder="1" applyAlignment="1" applyProtection="1">
      <alignment horizontal="center"/>
      <protection locked="0"/>
    </xf>
    <xf numFmtId="0" fontId="260" fillId="0" borderId="0" xfId="0" applyFont="1"/>
    <xf numFmtId="164" fontId="0" fillId="0" borderId="98" xfId="4" applyNumberFormat="1" applyFont="1" applyFill="1" applyBorder="1" applyAlignment="1"/>
    <xf numFmtId="164" fontId="0" fillId="0" borderId="100" xfId="4" applyNumberFormat="1" applyFont="1" applyFill="1" applyBorder="1" applyAlignment="1"/>
    <xf numFmtId="164" fontId="0" fillId="0" borderId="3" xfId="4" applyNumberFormat="1" applyFont="1" applyFill="1" applyBorder="1" applyAlignment="1"/>
    <xf numFmtId="164" fontId="0" fillId="0" borderId="60" xfId="4" applyNumberFormat="1" applyFont="1" applyFill="1" applyBorder="1" applyAlignment="1"/>
    <xf numFmtId="164" fontId="0" fillId="0" borderId="92" xfId="4" applyNumberFormat="1" applyFont="1" applyFill="1" applyBorder="1" applyAlignment="1"/>
    <xf numFmtId="331" fontId="0" fillId="64" borderId="69" xfId="4339" applyNumberFormat="1" applyFont="1" applyFill="1" applyBorder="1"/>
    <xf numFmtId="331" fontId="0" fillId="64" borderId="76" xfId="4339" applyNumberFormat="1" applyFont="1" applyFill="1" applyBorder="1"/>
    <xf numFmtId="331" fontId="0" fillId="0" borderId="59" xfId="4339" applyNumberFormat="1" applyFont="1" applyFill="1" applyBorder="1"/>
    <xf numFmtId="0" fontId="0" fillId="0" borderId="57" xfId="0" applyBorder="1"/>
    <xf numFmtId="164" fontId="0" fillId="64" borderId="69" xfId="4" applyNumberFormat="1" applyFont="1" applyFill="1" applyBorder="1"/>
    <xf numFmtId="164" fontId="0" fillId="64" borderId="70" xfId="4" applyNumberFormat="1" applyFont="1" applyFill="1" applyBorder="1"/>
    <xf numFmtId="164" fontId="0" fillId="0" borderId="59" xfId="4" applyNumberFormat="1" applyFont="1" applyFill="1" applyBorder="1"/>
    <xf numFmtId="164" fontId="0" fillId="0" borderId="95" xfId="4" applyNumberFormat="1" applyFont="1" applyFill="1" applyBorder="1"/>
    <xf numFmtId="164" fontId="0" fillId="0" borderId="59" xfId="4343" applyNumberFormat="1" applyFont="1" applyFill="1" applyBorder="1" applyAlignment="1">
      <alignment horizontal="right"/>
    </xf>
    <xf numFmtId="164" fontId="0" fillId="0" borderId="89" xfId="4343" applyNumberFormat="1" applyFont="1" applyFill="1" applyBorder="1" applyAlignment="1">
      <alignment horizontal="right"/>
    </xf>
    <xf numFmtId="164" fontId="0" fillId="0" borderId="94" xfId="4343" applyNumberFormat="1" applyFont="1" applyFill="1" applyBorder="1" applyAlignment="1">
      <alignment horizontal="right"/>
    </xf>
    <xf numFmtId="164" fontId="0" fillId="0" borderId="89" xfId="4343" applyNumberFormat="1" applyFont="1" applyBorder="1"/>
    <xf numFmtId="164" fontId="0" fillId="0" borderId="61" xfId="4343" applyNumberFormat="1" applyFont="1" applyFill="1" applyBorder="1" applyAlignment="1">
      <alignment horizontal="right"/>
    </xf>
    <xf numFmtId="164" fontId="0" fillId="0" borderId="137" xfId="4343" applyNumberFormat="1" applyFont="1" applyFill="1" applyBorder="1" applyAlignment="1">
      <alignment horizontal="right"/>
    </xf>
    <xf numFmtId="164" fontId="0" fillId="0" borderId="138" xfId="4343" applyNumberFormat="1" applyFont="1" applyFill="1" applyBorder="1" applyAlignment="1">
      <alignment horizontal="right"/>
    </xf>
    <xf numFmtId="0" fontId="3" fillId="0" borderId="0" xfId="11" applyFont="1" applyAlignment="1">
      <alignment horizontal="left"/>
    </xf>
    <xf numFmtId="0" fontId="270" fillId="0" borderId="0" xfId="0" applyFont="1"/>
    <xf numFmtId="331" fontId="0" fillId="0" borderId="4" xfId="4339" applyNumberFormat="1" applyFont="1" applyFill="1" applyBorder="1" applyAlignment="1"/>
    <xf numFmtId="331" fontId="0" fillId="0" borderId="0" xfId="4339" applyNumberFormat="1" applyFont="1" applyFill="1" applyBorder="1" applyAlignment="1"/>
    <xf numFmtId="331" fontId="0" fillId="0" borderId="0" xfId="4339" applyNumberFormat="1" applyFont="1" applyFill="1" applyBorder="1" applyAlignment="1">
      <alignment vertical="center"/>
    </xf>
    <xf numFmtId="331" fontId="10" fillId="0" borderId="64" xfId="4339" applyNumberFormat="1" applyFont="1" applyFill="1" applyBorder="1" applyAlignment="1">
      <alignment horizontal="center" vertical="center"/>
    </xf>
    <xf numFmtId="331" fontId="0" fillId="0" borderId="64" xfId="4339" applyNumberFormat="1" applyFont="1" applyFill="1" applyBorder="1"/>
    <xf numFmtId="331" fontId="0" fillId="0" borderId="86" xfId="4339" applyNumberFormat="1" applyFont="1" applyFill="1" applyBorder="1" applyAlignment="1"/>
    <xf numFmtId="9" fontId="0" fillId="0" borderId="124" xfId="3458" applyFont="1" applyFill="1" applyBorder="1" applyAlignment="1"/>
    <xf numFmtId="0" fontId="14" fillId="55" borderId="124" xfId="0" applyFont="1" applyFill="1" applyBorder="1"/>
    <xf numFmtId="0" fontId="0" fillId="57" borderId="124" xfId="0" applyFill="1" applyBorder="1" applyAlignment="1">
      <alignment horizontal="center" vertical="center"/>
    </xf>
    <xf numFmtId="37" fontId="0" fillId="0" borderId="125" xfId="0" applyNumberFormat="1" applyBorder="1" applyAlignment="1">
      <alignment horizontal="right"/>
    </xf>
    <xf numFmtId="0" fontId="17" fillId="60" borderId="141" xfId="0" applyFont="1" applyFill="1" applyBorder="1" applyAlignment="1">
      <alignment horizontal="center" vertical="center"/>
    </xf>
    <xf numFmtId="0" fontId="17" fillId="60" borderId="157" xfId="0" applyFont="1" applyFill="1" applyBorder="1" applyAlignment="1">
      <alignment horizontal="center" vertical="center"/>
    </xf>
    <xf numFmtId="0" fontId="17" fillId="60" borderId="138" xfId="0" applyFont="1" applyFill="1" applyBorder="1" applyAlignment="1">
      <alignment horizontal="center" vertical="center"/>
    </xf>
    <xf numFmtId="0" fontId="17" fillId="60" borderId="139" xfId="0" applyFont="1" applyFill="1" applyBorder="1" applyAlignment="1">
      <alignment horizontal="center" vertical="center"/>
    </xf>
    <xf numFmtId="0" fontId="17" fillId="60" borderId="136" xfId="0" applyFont="1" applyFill="1" applyBorder="1" applyAlignment="1">
      <alignment horizontal="center" vertical="center"/>
    </xf>
    <xf numFmtId="331" fontId="0" fillId="0" borderId="133" xfId="4339" applyNumberFormat="1" applyFont="1" applyFill="1" applyBorder="1" applyAlignment="1">
      <alignment vertical="center"/>
    </xf>
    <xf numFmtId="331" fontId="10" fillId="0" borderId="125" xfId="4339" applyNumberFormat="1" applyFont="1" applyFill="1" applyBorder="1" applyAlignment="1">
      <alignment horizontal="center" vertical="center"/>
    </xf>
    <xf numFmtId="331" fontId="10" fillId="0" borderId="128" xfId="4339" applyNumberFormat="1" applyFont="1" applyFill="1" applyBorder="1" applyAlignment="1">
      <alignment horizontal="right" vertical="center"/>
    </xf>
    <xf numFmtId="331" fontId="10" fillId="0" borderId="113" xfId="4339" applyNumberFormat="1" applyFont="1" applyFill="1" applyBorder="1" applyAlignment="1">
      <alignment horizontal="right"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33" xfId="0" applyNumberFormat="1" applyFill="1" applyBorder="1"/>
    <xf numFmtId="331" fontId="0" fillId="0" borderId="126" xfId="4339" applyNumberFormat="1" applyFont="1" applyFill="1" applyBorder="1" applyAlignment="1">
      <alignment vertical="center"/>
    </xf>
    <xf numFmtId="37" fontId="0" fillId="12" borderId="126" xfId="0" applyNumberFormat="1" applyFill="1" applyBorder="1"/>
    <xf numFmtId="0" fontId="250" fillId="0" borderId="0" xfId="0" applyFont="1" applyAlignment="1" applyProtection="1">
      <alignment horizontal="right" readingOrder="1"/>
      <protection locked="0"/>
    </xf>
    <xf numFmtId="331" fontId="256" fillId="0" borderId="54" xfId="4339" applyNumberFormat="1" applyFont="1" applyFill="1" applyBorder="1"/>
    <xf numFmtId="331" fontId="256" fillId="0" borderId="73" xfId="4339" applyNumberFormat="1" applyFont="1" applyFill="1" applyBorder="1"/>
    <xf numFmtId="164" fontId="256" fillId="0" borderId="88" xfId="1" applyNumberFormat="1" applyFont="1" applyFill="1" applyBorder="1"/>
    <xf numFmtId="164" fontId="256" fillId="0" borderId="138" xfId="1" applyNumberFormat="1" applyFont="1" applyFill="1" applyBorder="1"/>
    <xf numFmtId="164" fontId="256" fillId="0" borderId="54" xfId="1" applyNumberFormat="1" applyFont="1" applyFill="1" applyBorder="1"/>
    <xf numFmtId="164" fontId="256" fillId="0" borderId="21" xfId="1" applyNumberFormat="1" applyFont="1" applyFill="1" applyBorder="1"/>
    <xf numFmtId="164" fontId="256" fillId="0" borderId="65" xfId="1" applyNumberFormat="1" applyFont="1" applyFill="1" applyBorder="1"/>
    <xf numFmtId="164" fontId="256" fillId="0" borderId="61" xfId="1" applyNumberFormat="1" applyFont="1" applyFill="1" applyBorder="1"/>
    <xf numFmtId="164" fontId="256" fillId="0" borderId="96" xfId="1" applyNumberFormat="1" applyFont="1" applyFill="1" applyBorder="1"/>
    <xf numFmtId="164" fontId="256" fillId="0" borderId="66" xfId="1" applyNumberFormat="1" applyFont="1" applyFill="1" applyBorder="1"/>
    <xf numFmtId="164" fontId="256" fillId="0" borderId="99" xfId="1" applyNumberFormat="1" applyFont="1" applyFill="1" applyBorder="1"/>
    <xf numFmtId="164" fontId="256" fillId="0" borderId="91" xfId="1" applyNumberFormat="1" applyFont="1" applyFill="1" applyBorder="1"/>
    <xf numFmtId="164" fontId="256" fillId="0" borderId="38" xfId="1" applyNumberFormat="1" applyFont="1" applyFill="1" applyBorder="1"/>
    <xf numFmtId="164" fontId="256" fillId="0" borderId="55" xfId="1" applyNumberFormat="1" applyFont="1" applyFill="1" applyBorder="1"/>
    <xf numFmtId="164" fontId="246" fillId="0" borderId="43" xfId="4" applyNumberFormat="1" applyFont="1" applyFill="1" applyBorder="1" applyAlignment="1">
      <alignment horizontal="center" vertical="center"/>
    </xf>
    <xf numFmtId="0" fontId="0" fillId="0" borderId="138" xfId="0" applyBorder="1" applyAlignment="1" applyProtection="1">
      <alignment horizontal="center"/>
      <protection locked="0"/>
    </xf>
    <xf numFmtId="0" fontId="0" fillId="0" borderId="139" xfId="0" applyBorder="1" applyAlignment="1" applyProtection="1">
      <alignment horizontal="center"/>
      <protection locked="0"/>
    </xf>
    <xf numFmtId="0" fontId="0" fillId="0" borderId="161" xfId="0" applyBorder="1" applyAlignment="1">
      <alignment horizontal="left" indent="1"/>
    </xf>
    <xf numFmtId="164" fontId="246" fillId="0" borderId="73" xfId="4" applyNumberFormat="1" applyFont="1" applyFill="1" applyBorder="1"/>
    <xf numFmtId="164" fontId="246" fillId="0" borderId="74" xfId="4" applyNumberFormat="1" applyFont="1" applyFill="1" applyBorder="1"/>
    <xf numFmtId="164" fontId="246" fillId="0" borderId="66" xfId="4" applyNumberFormat="1" applyFont="1" applyFill="1" applyBorder="1"/>
    <xf numFmtId="164" fontId="246" fillId="0" borderId="97" xfId="4" applyNumberFormat="1" applyFont="1" applyFill="1" applyBorder="1"/>
    <xf numFmtId="164" fontId="246" fillId="0" borderId="100" xfId="4" applyNumberFormat="1" applyFont="1" applyFill="1" applyBorder="1"/>
    <xf numFmtId="164" fontId="246" fillId="0" borderId="154" xfId="4" applyNumberFormat="1" applyFont="1" applyFill="1" applyBorder="1"/>
    <xf numFmtId="164" fontId="246" fillId="0" borderId="156" xfId="4" applyNumberFormat="1" applyFont="1" applyFill="1" applyBorder="1"/>
    <xf numFmtId="164" fontId="246" fillId="0" borderId="108" xfId="4" applyNumberFormat="1" applyFont="1" applyFill="1" applyBorder="1"/>
    <xf numFmtId="164" fontId="246" fillId="0" borderId="84" xfId="4" applyNumberFormat="1" applyFont="1" applyFill="1" applyBorder="1"/>
    <xf numFmtId="164" fontId="256" fillId="0" borderId="92" xfId="1" applyNumberFormat="1" applyFont="1" applyFill="1" applyBorder="1" applyAlignment="1">
      <alignment horizontal="right"/>
    </xf>
    <xf numFmtId="164" fontId="0" fillId="0" borderId="61" xfId="1" applyNumberFormat="1" applyFont="1" applyFill="1" applyBorder="1" applyAlignment="1">
      <alignment horizontal="right"/>
    </xf>
    <xf numFmtId="164" fontId="246" fillId="0" borderId="61" xfId="1" applyNumberFormat="1" applyFont="1" applyFill="1" applyBorder="1" applyAlignment="1">
      <alignment horizontal="right"/>
    </xf>
    <xf numFmtId="164" fontId="256" fillId="0" borderId="61" xfId="1" applyNumberFormat="1" applyFont="1" applyFill="1" applyBorder="1" applyAlignment="1">
      <alignment horizontal="right" vertical="center"/>
    </xf>
    <xf numFmtId="164" fontId="256" fillId="0" borderId="92" xfId="1" applyNumberFormat="1" applyFont="1" applyFill="1" applyBorder="1" applyAlignment="1">
      <alignment horizontal="right" vertical="center"/>
    </xf>
    <xf numFmtId="164" fontId="0" fillId="0" borderId="61" xfId="1" applyNumberFormat="1" applyFont="1" applyFill="1" applyBorder="1" applyAlignment="1">
      <alignment horizontal="right" vertical="center"/>
    </xf>
    <xf numFmtId="164" fontId="246" fillId="0" borderId="61" xfId="1" applyNumberFormat="1" applyFont="1" applyFill="1" applyBorder="1" applyAlignment="1">
      <alignment horizontal="right" vertical="center"/>
    </xf>
    <xf numFmtId="164" fontId="256" fillId="0" borderId="66" xfId="1" applyNumberFormat="1" applyFont="1" applyFill="1" applyBorder="1" applyAlignment="1">
      <alignment horizontal="right" vertical="center"/>
    </xf>
    <xf numFmtId="164" fontId="256" fillId="0" borderId="97" xfId="1" applyNumberFormat="1" applyFont="1" applyFill="1" applyBorder="1" applyAlignment="1">
      <alignment horizontal="right" vertical="center"/>
    </xf>
    <xf numFmtId="164" fontId="0" fillId="0" borderId="66" xfId="1" applyNumberFormat="1" applyFont="1" applyFill="1" applyBorder="1" applyAlignment="1">
      <alignment horizontal="right" vertical="center"/>
    </xf>
    <xf numFmtId="164" fontId="246" fillId="0" borderId="66" xfId="1" applyNumberFormat="1" applyFont="1" applyFill="1" applyBorder="1" applyAlignment="1">
      <alignment horizontal="right" vertical="center"/>
    </xf>
    <xf numFmtId="164" fontId="0" fillId="0" borderId="69" xfId="1" applyNumberFormat="1" applyFont="1" applyFill="1" applyBorder="1" applyAlignment="1">
      <alignment horizontal="right"/>
    </xf>
    <xf numFmtId="164" fontId="0" fillId="0" borderId="70" xfId="1" applyNumberFormat="1" applyFont="1" applyFill="1" applyBorder="1" applyAlignment="1">
      <alignment horizontal="right"/>
    </xf>
    <xf numFmtId="164" fontId="0" fillId="0" borderId="71" xfId="1" applyNumberFormat="1" applyFont="1" applyFill="1" applyBorder="1" applyAlignment="1">
      <alignment horizontal="right"/>
    </xf>
    <xf numFmtId="164" fontId="10" fillId="0" borderId="57" xfId="1" applyNumberFormat="1" applyFont="1" applyBorder="1" applyAlignment="1">
      <alignment horizontal="right"/>
    </xf>
    <xf numFmtId="164" fontId="256" fillId="0" borderId="56" xfId="1" applyNumberFormat="1" applyFont="1" applyFill="1" applyBorder="1"/>
    <xf numFmtId="164" fontId="0" fillId="12" borderId="69" xfId="1" applyNumberFormat="1" applyFont="1" applyFill="1" applyBorder="1" applyAlignment="1">
      <alignment horizontal="center" vertical="center"/>
    </xf>
    <xf numFmtId="164" fontId="0" fillId="0" borderId="70" xfId="1" applyNumberFormat="1" applyFont="1" applyFill="1" applyBorder="1"/>
    <xf numFmtId="164" fontId="0" fillId="0" borderId="71" xfId="1" applyNumberFormat="1" applyFont="1" applyFill="1" applyBorder="1"/>
    <xf numFmtId="164" fontId="274" fillId="0" borderId="0" xfId="0" applyNumberFormat="1" applyFont="1" applyAlignment="1">
      <alignment horizontal="right"/>
    </xf>
    <xf numFmtId="331" fontId="246" fillId="0" borderId="153" xfId="0" applyNumberFormat="1" applyFont="1" applyBorder="1" applyAlignment="1">
      <alignment horizontal="right"/>
    </xf>
    <xf numFmtId="331" fontId="10" fillId="0" borderId="166" xfId="4339" applyNumberFormat="1" applyFont="1" applyFill="1" applyBorder="1"/>
    <xf numFmtId="331" fontId="0" fillId="64" borderId="165" xfId="4339" applyNumberFormat="1" applyFont="1" applyFill="1" applyBorder="1"/>
    <xf numFmtId="331" fontId="0" fillId="0" borderId="155" xfId="4339" applyNumberFormat="1" applyFont="1" applyFill="1" applyBorder="1"/>
    <xf numFmtId="331" fontId="10" fillId="0" borderId="154" xfId="0" applyNumberFormat="1" applyFont="1" applyBorder="1" applyAlignment="1">
      <alignment horizontal="right"/>
    </xf>
    <xf numFmtId="0" fontId="0" fillId="0" borderId="154" xfId="0" applyBorder="1"/>
    <xf numFmtId="331" fontId="10" fillId="0" borderId="155" xfId="0" applyNumberFormat="1" applyFont="1" applyBorder="1" applyAlignment="1">
      <alignment horizontal="right"/>
    </xf>
    <xf numFmtId="331" fontId="246" fillId="0" borderId="156" xfId="0" applyNumberFormat="1" applyFont="1" applyBorder="1" applyAlignment="1">
      <alignment horizontal="right"/>
    </xf>
    <xf numFmtId="331" fontId="10" fillId="0" borderId="137" xfId="0" applyNumberFormat="1" applyFont="1" applyBorder="1" applyAlignment="1">
      <alignment horizontal="right"/>
    </xf>
    <xf numFmtId="331" fontId="246" fillId="0" borderId="140" xfId="0" applyNumberFormat="1" applyFont="1" applyBorder="1" applyAlignment="1">
      <alignment horizontal="right"/>
    </xf>
    <xf numFmtId="331" fontId="10" fillId="0" borderId="154" xfId="4339" applyNumberFormat="1" applyFont="1" applyFill="1" applyBorder="1" applyAlignment="1">
      <alignment horizontal="right"/>
    </xf>
    <xf numFmtId="331" fontId="256" fillId="0" borderId="93" xfId="4339" applyNumberFormat="1" applyFont="1" applyFill="1" applyBorder="1"/>
    <xf numFmtId="331" fontId="0" fillId="0" borderId="165" xfId="4339" applyNumberFormat="1" applyFont="1" applyBorder="1"/>
    <xf numFmtId="0" fontId="10" fillId="0" borderId="154" xfId="0" applyFont="1" applyBorder="1"/>
    <xf numFmtId="0" fontId="10" fillId="0" borderId="138" xfId="0" applyFont="1" applyBorder="1"/>
    <xf numFmtId="331" fontId="10" fillId="0" borderId="156" xfId="0" applyNumberFormat="1" applyFont="1" applyBorder="1" applyAlignment="1">
      <alignment horizontal="right"/>
    </xf>
    <xf numFmtId="331" fontId="10" fillId="0" borderId="140" xfId="0" applyNumberFormat="1" applyFont="1" applyBorder="1" applyAlignment="1">
      <alignment horizontal="right"/>
    </xf>
    <xf numFmtId="331" fontId="10" fillId="0" borderId="107" xfId="4339" applyNumberFormat="1" applyFont="1" applyFill="1" applyBorder="1"/>
    <xf numFmtId="0" fontId="250" fillId="55" borderId="64" xfId="0" applyFont="1" applyFill="1" applyBorder="1" applyAlignment="1">
      <alignment horizontal="right"/>
    </xf>
    <xf numFmtId="0" fontId="250" fillId="55" borderId="64" xfId="0" applyFont="1" applyFill="1" applyBorder="1"/>
    <xf numFmtId="37" fontId="0" fillId="12" borderId="73" xfId="0" applyNumberFormat="1" applyFill="1" applyBorder="1"/>
    <xf numFmtId="37" fontId="0" fillId="12" borderId="121" xfId="0" applyNumberFormat="1" applyFill="1" applyBorder="1"/>
    <xf numFmtId="37" fontId="0" fillId="12" borderId="55" xfId="0" applyNumberFormat="1" applyFill="1" applyBorder="1"/>
    <xf numFmtId="37" fontId="0" fillId="12" borderId="21" xfId="0" applyNumberFormat="1" applyFill="1" applyBorder="1"/>
    <xf numFmtId="331" fontId="0" fillId="0" borderId="129" xfId="0" applyNumberFormat="1" applyBorder="1"/>
    <xf numFmtId="331" fontId="0" fillId="0" borderId="154" xfId="0" applyNumberFormat="1" applyBorder="1"/>
    <xf numFmtId="164" fontId="0" fillId="12" borderId="133" xfId="1" applyNumberFormat="1" applyFont="1" applyFill="1" applyBorder="1"/>
    <xf numFmtId="164" fontId="0" fillId="12" borderId="73" xfId="1" applyNumberFormat="1" applyFont="1" applyFill="1" applyBorder="1"/>
    <xf numFmtId="164" fontId="0" fillId="12" borderId="121" xfId="1" applyNumberFormat="1" applyFont="1" applyFill="1" applyBorder="1"/>
    <xf numFmtId="164" fontId="0" fillId="12" borderId="126" xfId="1" applyNumberFormat="1" applyFont="1" applyFill="1" applyBorder="1"/>
    <xf numFmtId="164" fontId="0" fillId="12" borderId="55" xfId="1" applyNumberFormat="1" applyFont="1" applyFill="1" applyBorder="1"/>
    <xf numFmtId="164" fontId="0" fillId="12" borderId="114" xfId="1" applyNumberFormat="1" applyFont="1" applyFill="1" applyBorder="1"/>
    <xf numFmtId="164" fontId="0" fillId="12" borderId="21" xfId="1" applyNumberFormat="1" applyFont="1" applyFill="1" applyBorder="1"/>
    <xf numFmtId="164" fontId="0" fillId="12" borderId="119" xfId="1" applyNumberFormat="1" applyFont="1" applyFill="1" applyBorder="1"/>
    <xf numFmtId="164" fontId="0" fillId="0" borderId="129" xfId="1" applyNumberFormat="1" applyFont="1" applyBorder="1"/>
    <xf numFmtId="164" fontId="0" fillId="0" borderId="21" xfId="1" applyNumberFormat="1" applyFont="1" applyFill="1" applyBorder="1"/>
    <xf numFmtId="164" fontId="0" fillId="0" borderId="154" xfId="1" applyNumberFormat="1" applyFont="1" applyFill="1" applyBorder="1"/>
    <xf numFmtId="164" fontId="0" fillId="0" borderId="113" xfId="1" applyNumberFormat="1" applyFont="1" applyFill="1" applyBorder="1"/>
    <xf numFmtId="37" fontId="0" fillId="0" borderId="154" xfId="0" applyNumberFormat="1" applyBorder="1" applyAlignment="1">
      <alignment horizontal="right"/>
    </xf>
    <xf numFmtId="164" fontId="0" fillId="0" borderId="125" xfId="1" applyNumberFormat="1" applyFont="1" applyBorder="1" applyAlignment="1">
      <alignment horizontal="right"/>
    </xf>
    <xf numFmtId="164" fontId="0" fillId="0" borderId="154" xfId="1" applyNumberFormat="1" applyFont="1" applyBorder="1" applyAlignment="1">
      <alignment horizontal="right"/>
    </xf>
    <xf numFmtId="164" fontId="0" fillId="0" borderId="113" xfId="1" applyNumberFormat="1" applyFont="1" applyBorder="1" applyAlignment="1">
      <alignment horizontal="right"/>
    </xf>
    <xf numFmtId="331" fontId="246" fillId="0" borderId="154" xfId="4339" applyNumberFormat="1" applyFont="1" applyFill="1" applyBorder="1"/>
    <xf numFmtId="331" fontId="246" fillId="0" borderId="157" xfId="4339" applyNumberFormat="1" applyFont="1" applyFill="1" applyBorder="1"/>
    <xf numFmtId="0" fontId="2" fillId="0" borderId="0" xfId="0" applyFont="1" applyAlignment="1">
      <alignment horizontal="right"/>
    </xf>
    <xf numFmtId="9" fontId="274" fillId="0" borderId="0" xfId="2" applyFont="1" applyAlignment="1">
      <alignment horizontal="right"/>
    </xf>
    <xf numFmtId="190" fontId="0" fillId="0" borderId="0" xfId="2" applyNumberFormat="1" applyFont="1" applyAlignment="1">
      <alignment horizontal="left"/>
    </xf>
    <xf numFmtId="0" fontId="278" fillId="0" borderId="0" xfId="11" applyFont="1"/>
    <xf numFmtId="0" fontId="278" fillId="0" borderId="0" xfId="11" applyFont="1" applyAlignment="1">
      <alignment horizontal="center"/>
    </xf>
    <xf numFmtId="0" fontId="256" fillId="0" borderId="0" xfId="0" applyFont="1" applyAlignment="1">
      <alignment horizontal="center"/>
    </xf>
    <xf numFmtId="0" fontId="256" fillId="54" borderId="154" xfId="0" applyFont="1" applyFill="1" applyBorder="1" applyAlignment="1">
      <alignment horizontal="center"/>
    </xf>
    <xf numFmtId="0" fontId="0" fillId="54" borderId="51" xfId="0" applyFill="1" applyBorder="1" applyAlignment="1">
      <alignment horizontal="center"/>
    </xf>
    <xf numFmtId="0" fontId="0" fillId="54" borderId="154" xfId="0" applyFill="1" applyBorder="1" applyAlignment="1">
      <alignment horizontal="center"/>
    </xf>
    <xf numFmtId="0" fontId="0" fillId="54" borderId="50" xfId="0" applyFill="1" applyBorder="1" applyAlignment="1">
      <alignment horizontal="center"/>
    </xf>
    <xf numFmtId="0" fontId="246" fillId="0" borderId="0" xfId="0" applyFont="1" applyAlignment="1">
      <alignment horizontal="center"/>
    </xf>
    <xf numFmtId="0" fontId="256" fillId="0" borderId="50" xfId="0" applyFont="1" applyBorder="1" applyAlignment="1">
      <alignment horizontal="left"/>
    </xf>
    <xf numFmtId="5" fontId="256" fillId="0" borderId="51" xfId="1" applyNumberFormat="1" applyFont="1" applyFill="1" applyBorder="1"/>
    <xf numFmtId="5" fontId="256" fillId="0" borderId="154" xfId="1" applyNumberFormat="1" applyFont="1" applyFill="1" applyBorder="1"/>
    <xf numFmtId="5" fontId="256" fillId="0" borderId="50" xfId="1" applyNumberFormat="1" applyFont="1" applyFill="1" applyBorder="1"/>
    <xf numFmtId="5" fontId="256" fillId="0" borderId="63" xfId="1" applyNumberFormat="1" applyFont="1" applyFill="1" applyBorder="1"/>
    <xf numFmtId="164" fontId="256" fillId="0" borderId="50" xfId="1" applyNumberFormat="1" applyFont="1" applyFill="1" applyBorder="1"/>
    <xf numFmtId="9" fontId="256" fillId="0" borderId="0" xfId="2" applyFont="1" applyFill="1" applyBorder="1" applyAlignment="1">
      <alignment horizontal="center"/>
    </xf>
    <xf numFmtId="164" fontId="256" fillId="0" borderId="0" xfId="0" applyNumberFormat="1" applyFont="1"/>
    <xf numFmtId="5" fontId="246" fillId="0" borderId="0" xfId="1" applyNumberFormat="1" applyFont="1" applyFill="1" applyBorder="1"/>
    <xf numFmtId="5" fontId="256" fillId="53" borderId="154" xfId="1" applyNumberFormat="1" applyFont="1" applyFill="1" applyBorder="1" applyAlignment="1">
      <alignment horizontal="center"/>
    </xf>
    <xf numFmtId="5" fontId="256" fillId="53" borderId="50" xfId="1" applyNumberFormat="1" applyFont="1" applyFill="1" applyBorder="1"/>
    <xf numFmtId="9" fontId="256" fillId="53" borderId="0" xfId="2" applyFont="1" applyFill="1" applyBorder="1" applyAlignment="1">
      <alignment horizontal="center"/>
    </xf>
    <xf numFmtId="164" fontId="256" fillId="53" borderId="0" xfId="0" applyNumberFormat="1" applyFont="1" applyFill="1"/>
    <xf numFmtId="9" fontId="0" fillId="53" borderId="0" xfId="2" applyFont="1" applyFill="1" applyAlignment="1">
      <alignment horizontal="center"/>
    </xf>
    <xf numFmtId="5" fontId="0" fillId="0" borderId="154" xfId="1" applyNumberFormat="1" applyFont="1" applyFill="1" applyBorder="1"/>
    <xf numFmtId="5" fontId="0" fillId="0" borderId="63" xfId="1" applyNumberFormat="1" applyFont="1" applyFill="1" applyBorder="1"/>
    <xf numFmtId="5" fontId="0" fillId="0" borderId="51" xfId="1" applyNumberFormat="1" applyFont="1" applyFill="1" applyBorder="1"/>
    <xf numFmtId="5" fontId="0" fillId="0" borderId="154" xfId="1" quotePrefix="1" applyNumberFormat="1" applyFont="1" applyFill="1" applyBorder="1"/>
    <xf numFmtId="164" fontId="0" fillId="0" borderId="50" xfId="1" applyNumberFormat="1" applyFont="1" applyFill="1" applyBorder="1"/>
    <xf numFmtId="5" fontId="0" fillId="0" borderId="50" xfId="1" applyNumberFormat="1" applyFont="1" applyFill="1" applyBorder="1"/>
    <xf numFmtId="5" fontId="0" fillId="0" borderId="154" xfId="0" applyNumberFormat="1" applyBorder="1"/>
    <xf numFmtId="0" fontId="0" fillId="0" borderId="4" xfId="0" quotePrefix="1" applyBorder="1"/>
    <xf numFmtId="5" fontId="0" fillId="0" borderId="4" xfId="0" applyNumberFormat="1" applyBorder="1"/>
    <xf numFmtId="0" fontId="269" fillId="0" borderId="50" xfId="0" applyFont="1" applyBorder="1" applyAlignment="1">
      <alignment horizontal="left"/>
    </xf>
    <xf numFmtId="5" fontId="269" fillId="0" borderId="51" xfId="0" applyNumberFormat="1" applyFont="1" applyBorder="1"/>
    <xf numFmtId="5" fontId="269" fillId="0" borderId="154" xfId="0" applyNumberFormat="1" applyFont="1" applyBorder="1"/>
    <xf numFmtId="5" fontId="269" fillId="0" borderId="50" xfId="0" applyNumberFormat="1" applyFont="1" applyBorder="1"/>
    <xf numFmtId="5" fontId="269" fillId="0" borderId="63" xfId="0" applyNumberFormat="1" applyFont="1" applyBorder="1"/>
    <xf numFmtId="164" fontId="256" fillId="0" borderId="86" xfId="0" applyNumberFormat="1" applyFont="1" applyBorder="1"/>
    <xf numFmtId="9" fontId="0" fillId="0" borderId="86" xfId="2" applyFont="1" applyBorder="1" applyAlignment="1">
      <alignment horizontal="center"/>
    </xf>
    <xf numFmtId="164" fontId="263" fillId="0" borderId="0" xfId="1" applyNumberFormat="1" applyFont="1" applyFill="1" applyBorder="1" applyAlignment="1">
      <alignment horizontal="right"/>
    </xf>
    <xf numFmtId="9" fontId="263" fillId="0" borderId="0" xfId="2" applyFont="1" applyFill="1" applyBorder="1"/>
    <xf numFmtId="0" fontId="246" fillId="0" borderId="0" xfId="0" quotePrefix="1" applyFont="1"/>
    <xf numFmtId="164" fontId="263" fillId="0" borderId="0" xfId="1" applyNumberFormat="1" applyFont="1" applyFill="1" applyBorder="1" applyAlignment="1">
      <alignment horizontal="left"/>
    </xf>
    <xf numFmtId="164" fontId="263" fillId="0" borderId="0" xfId="1" applyNumberFormat="1" applyFont="1" applyFill="1" applyBorder="1"/>
    <xf numFmtId="0" fontId="279" fillId="0" borderId="0" xfId="11" applyFont="1" applyAlignment="1">
      <alignment horizontal="left" indent="1"/>
    </xf>
    <xf numFmtId="0" fontId="256" fillId="0" borderId="0" xfId="0" applyFont="1" applyAlignment="1">
      <alignment horizontal="left"/>
    </xf>
    <xf numFmtId="0" fontId="269" fillId="0" borderId="0" xfId="0" applyFont="1" applyAlignment="1">
      <alignment horizontal="left"/>
    </xf>
    <xf numFmtId="5" fontId="269" fillId="0" borderId="0" xfId="0" applyNumberFormat="1" applyFont="1"/>
    <xf numFmtId="9" fontId="269" fillId="0" borderId="0" xfId="2" applyFont="1" applyFill="1" applyBorder="1" applyAlignment="1">
      <alignment horizontal="center"/>
    </xf>
    <xf numFmtId="9" fontId="256" fillId="63" borderId="0" xfId="2" applyFont="1" applyFill="1" applyBorder="1" applyAlignment="1">
      <alignment horizontal="left"/>
    </xf>
    <xf numFmtId="164" fontId="256" fillId="63" borderId="0" xfId="0" applyNumberFormat="1" applyFont="1" applyFill="1"/>
    <xf numFmtId="9" fontId="0" fillId="63" borderId="0" xfId="2" applyFont="1" applyFill="1" applyAlignment="1">
      <alignment horizontal="center"/>
    </xf>
    <xf numFmtId="0" fontId="256" fillId="54" borderId="50" xfId="0" applyFont="1" applyFill="1" applyBorder="1" applyAlignment="1">
      <alignment horizontal="center"/>
    </xf>
    <xf numFmtId="0" fontId="0" fillId="54" borderId="65" xfId="0" applyFill="1" applyBorder="1" applyAlignment="1">
      <alignment horizontal="center"/>
    </xf>
    <xf numFmtId="0" fontId="0" fillId="54" borderId="1" xfId="0" applyFill="1" applyBorder="1" applyAlignment="1">
      <alignment horizontal="center"/>
    </xf>
    <xf numFmtId="0" fontId="0" fillId="0" borderId="50" xfId="0" applyBorder="1"/>
    <xf numFmtId="5" fontId="0" fillId="0" borderId="65" xfId="1" applyNumberFormat="1" applyFont="1" applyFill="1" applyBorder="1"/>
    <xf numFmtId="5" fontId="0" fillId="0" borderId="1" xfId="1" applyNumberFormat="1" applyFont="1" applyFill="1" applyBorder="1"/>
    <xf numFmtId="164" fontId="0" fillId="0" borderId="1" xfId="1" applyNumberFormat="1" applyFont="1" applyFill="1" applyBorder="1"/>
    <xf numFmtId="9" fontId="256" fillId="63" borderId="0" xfId="2" applyFont="1" applyFill="1" applyBorder="1" applyAlignment="1">
      <alignment horizontal="center"/>
    </xf>
    <xf numFmtId="5" fontId="0" fillId="53" borderId="50" xfId="1" applyNumberFormat="1" applyFont="1" applyFill="1" applyBorder="1" applyAlignment="1">
      <alignment horizontal="left" indent="1"/>
    </xf>
    <xf numFmtId="5" fontId="0" fillId="53" borderId="51" xfId="1" applyNumberFormat="1" applyFont="1" applyFill="1" applyBorder="1"/>
    <xf numFmtId="5" fontId="0" fillId="53" borderId="154" xfId="1" applyNumberFormat="1" applyFont="1" applyFill="1" applyBorder="1"/>
    <xf numFmtId="164" fontId="0" fillId="53" borderId="154" xfId="1" applyNumberFormat="1" applyFont="1" applyFill="1" applyBorder="1"/>
    <xf numFmtId="5" fontId="0" fillId="53" borderId="65" xfId="1" applyNumberFormat="1" applyFont="1" applyFill="1" applyBorder="1"/>
    <xf numFmtId="5" fontId="0" fillId="53" borderId="1" xfId="1" applyNumberFormat="1" applyFont="1" applyFill="1" applyBorder="1"/>
    <xf numFmtId="164" fontId="0" fillId="53" borderId="1" xfId="1" applyNumberFormat="1" applyFont="1" applyFill="1" applyBorder="1"/>
    <xf numFmtId="5" fontId="0" fillId="53" borderId="50" xfId="1" applyNumberFormat="1" applyFont="1" applyFill="1" applyBorder="1"/>
    <xf numFmtId="190" fontId="256" fillId="53" borderId="0" xfId="2" applyNumberFormat="1" applyFont="1" applyFill="1" applyBorder="1" applyAlignment="1">
      <alignment horizontal="center"/>
    </xf>
    <xf numFmtId="5" fontId="256" fillId="53" borderId="0" xfId="0" applyNumberFormat="1" applyFont="1" applyFill="1"/>
    <xf numFmtId="190" fontId="256" fillId="53" borderId="0" xfId="0" applyNumberFormat="1" applyFont="1" applyFill="1"/>
    <xf numFmtId="0" fontId="0" fillId="53" borderId="0" xfId="0" quotePrefix="1" applyFill="1"/>
    <xf numFmtId="164" fontId="0" fillId="53" borderId="0" xfId="0" applyNumberFormat="1" applyFill="1"/>
    <xf numFmtId="9" fontId="0" fillId="0" borderId="0" xfId="2" applyFont="1" applyFill="1" applyAlignment="1">
      <alignment horizontal="center"/>
    </xf>
    <xf numFmtId="5" fontId="0" fillId="53" borderId="128" xfId="1" applyNumberFormat="1" applyFont="1" applyFill="1" applyBorder="1" applyAlignment="1">
      <alignment horizontal="left" indent="1"/>
    </xf>
    <xf numFmtId="164" fontId="0" fillId="53" borderId="64" xfId="1" applyNumberFormat="1" applyFont="1" applyFill="1" applyBorder="1" applyAlignment="1">
      <alignment horizontal="left" indent="1"/>
    </xf>
    <xf numFmtId="5" fontId="0" fillId="53" borderId="65" xfId="1" applyNumberFormat="1" applyFont="1" applyFill="1" applyBorder="1" applyAlignment="1">
      <alignment horizontal="left" indent="1"/>
    </xf>
    <xf numFmtId="9" fontId="0" fillId="53" borderId="0" xfId="2" applyFont="1" applyFill="1" applyBorder="1"/>
    <xf numFmtId="9" fontId="0" fillId="53" borderId="0" xfId="2" quotePrefix="1" applyFont="1" applyFill="1" applyBorder="1"/>
    <xf numFmtId="5" fontId="0" fillId="0" borderId="61" xfId="1" applyNumberFormat="1" applyFont="1" applyFill="1" applyBorder="1"/>
    <xf numFmtId="5" fontId="0" fillId="53" borderId="61" xfId="1" applyNumberFormat="1" applyFont="1" applyFill="1" applyBorder="1"/>
    <xf numFmtId="164" fontId="0" fillId="53" borderId="64" xfId="1" applyNumberFormat="1" applyFont="1" applyFill="1" applyBorder="1"/>
    <xf numFmtId="5" fontId="0" fillId="53" borderId="164" xfId="1" applyNumberFormat="1" applyFont="1" applyFill="1" applyBorder="1"/>
    <xf numFmtId="164" fontId="0" fillId="0" borderId="61" xfId="1" applyNumberFormat="1" applyFont="1" applyFill="1" applyBorder="1"/>
    <xf numFmtId="5" fontId="269" fillId="0" borderId="65" xfId="0" applyNumberFormat="1" applyFont="1" applyBorder="1"/>
    <xf numFmtId="5" fontId="269" fillId="0" borderId="164" xfId="0" applyNumberFormat="1" applyFont="1" applyBorder="1"/>
    <xf numFmtId="190" fontId="17" fillId="0" borderId="0" xfId="2" applyNumberFormat="1" applyFont="1"/>
    <xf numFmtId="5" fontId="17" fillId="0" borderId="0" xfId="0" applyNumberFormat="1" applyFont="1"/>
    <xf numFmtId="9" fontId="17" fillId="0" borderId="0" xfId="2" applyFont="1"/>
    <xf numFmtId="0" fontId="0" fillId="54" borderId="61" xfId="0" applyFill="1" applyBorder="1" applyAlignment="1">
      <alignment horizontal="center"/>
    </xf>
    <xf numFmtId="0" fontId="0" fillId="54" borderId="113" xfId="0" applyFill="1" applyBorder="1" applyAlignment="1">
      <alignment horizontal="center"/>
    </xf>
    <xf numFmtId="9" fontId="0" fillId="0" borderId="0" xfId="2" applyFont="1" applyBorder="1"/>
    <xf numFmtId="5" fontId="0" fillId="53" borderId="0" xfId="2" applyNumberFormat="1" applyFont="1" applyFill="1" applyBorder="1"/>
    <xf numFmtId="0" fontId="0" fillId="53" borderId="112" xfId="0" applyFill="1" applyBorder="1"/>
    <xf numFmtId="5" fontId="0" fillId="53" borderId="0" xfId="2" applyNumberFormat="1" applyFont="1" applyFill="1" applyBorder="1" applyAlignment="1">
      <alignment horizontal="left" indent="1"/>
    </xf>
    <xf numFmtId="0" fontId="0" fillId="0" borderId="0" xfId="0" quotePrefix="1" applyAlignment="1">
      <alignment horizontal="right"/>
    </xf>
    <xf numFmtId="0" fontId="256" fillId="54" borderId="61" xfId="0" applyFont="1" applyFill="1" applyBorder="1" applyAlignment="1">
      <alignment horizontal="center"/>
    </xf>
    <xf numFmtId="190" fontId="10" fillId="0" borderId="0" xfId="2" applyNumberFormat="1" applyFont="1"/>
    <xf numFmtId="9" fontId="10" fillId="0" borderId="0" xfId="2" applyFont="1"/>
    <xf numFmtId="9" fontId="10" fillId="0" borderId="0" xfId="2" applyFont="1" applyAlignment="1">
      <alignment horizontal="center"/>
    </xf>
    <xf numFmtId="190" fontId="256" fillId="53" borderId="168" xfId="2" applyNumberFormat="1" applyFont="1" applyFill="1" applyBorder="1" applyAlignment="1">
      <alignment horizontal="center"/>
    </xf>
    <xf numFmtId="5" fontId="256" fillId="53" borderId="4" xfId="0" applyNumberFormat="1" applyFont="1" applyFill="1" applyBorder="1"/>
    <xf numFmtId="190" fontId="256" fillId="53" borderId="4" xfId="0" applyNumberFormat="1" applyFont="1" applyFill="1" applyBorder="1"/>
    <xf numFmtId="0" fontId="0" fillId="53" borderId="4" xfId="0" quotePrefix="1" applyFill="1" applyBorder="1"/>
    <xf numFmtId="164" fontId="0" fillId="53" borderId="4" xfId="0" applyNumberFormat="1" applyFill="1" applyBorder="1"/>
    <xf numFmtId="0" fontId="0" fillId="0" borderId="64" xfId="0" applyBorder="1"/>
    <xf numFmtId="9" fontId="0" fillId="0" borderId="64" xfId="2" applyFont="1" applyBorder="1"/>
    <xf numFmtId="9" fontId="0" fillId="0" borderId="124" xfId="2" applyFont="1" applyBorder="1"/>
    <xf numFmtId="9" fontId="0" fillId="53" borderId="64" xfId="2" applyFont="1" applyFill="1" applyBorder="1"/>
    <xf numFmtId="190" fontId="17" fillId="0" borderId="0" xfId="2" applyNumberFormat="1" applyFont="1" applyFill="1" applyBorder="1"/>
    <xf numFmtId="0" fontId="256" fillId="54" borderId="1" xfId="0" applyFont="1" applyFill="1" applyBorder="1" applyAlignment="1">
      <alignment horizontal="center"/>
    </xf>
    <xf numFmtId="5" fontId="256" fillId="0" borderId="1" xfId="1" applyNumberFormat="1" applyFont="1" applyFill="1" applyBorder="1"/>
    <xf numFmtId="5" fontId="256" fillId="53" borderId="1" xfId="1" applyNumberFormat="1" applyFont="1" applyFill="1" applyBorder="1" applyAlignment="1">
      <alignment horizontal="center"/>
    </xf>
    <xf numFmtId="5" fontId="256" fillId="53" borderId="1" xfId="1" applyNumberFormat="1" applyFont="1" applyFill="1" applyBorder="1"/>
    <xf numFmtId="9" fontId="256" fillId="53" borderId="1" xfId="2" applyFont="1" applyFill="1" applyBorder="1"/>
    <xf numFmtId="5" fontId="246" fillId="53" borderId="1" xfId="1" applyNumberFormat="1" applyFont="1" applyFill="1" applyBorder="1" applyAlignment="1">
      <alignment horizontal="center"/>
    </xf>
    <xf numFmtId="5" fontId="256" fillId="53" borderId="154" xfId="1" applyNumberFormat="1" applyFont="1" applyFill="1" applyBorder="1"/>
    <xf numFmtId="9" fontId="256" fillId="53" borderId="154" xfId="2" applyFont="1" applyFill="1" applyBorder="1"/>
    <xf numFmtId="5" fontId="256" fillId="53" borderId="145" xfId="1" applyNumberFormat="1" applyFont="1" applyFill="1" applyBorder="1"/>
    <xf numFmtId="5" fontId="256" fillId="53" borderId="0" xfId="1" applyNumberFormat="1" applyFont="1" applyFill="1" applyBorder="1" applyAlignment="1">
      <alignment horizontal="center"/>
    </xf>
    <xf numFmtId="5" fontId="256" fillId="0" borderId="61" xfId="1" applyNumberFormat="1" applyFont="1" applyFill="1" applyBorder="1"/>
    <xf numFmtId="0" fontId="0" fillId="0" borderId="50" xfId="0" applyBorder="1" applyAlignment="1">
      <alignment horizontal="left"/>
    </xf>
    <xf numFmtId="190" fontId="256" fillId="53" borderId="145" xfId="1" applyNumberFormat="1" applyFont="1" applyFill="1" applyBorder="1"/>
    <xf numFmtId="190" fontId="256" fillId="53" borderId="0" xfId="1" applyNumberFormat="1" applyFont="1" applyFill="1" applyBorder="1" applyAlignment="1">
      <alignment horizontal="center"/>
    </xf>
    <xf numFmtId="190" fontId="256" fillId="0" borderId="0" xfId="2" applyNumberFormat="1" applyFont="1" applyFill="1" applyBorder="1" applyAlignment="1">
      <alignment horizontal="center"/>
    </xf>
    <xf numFmtId="190" fontId="0" fillId="0" borderId="0" xfId="2" applyNumberFormat="1" applyFont="1" applyAlignment="1">
      <alignment horizontal="center"/>
    </xf>
    <xf numFmtId="164" fontId="256" fillId="0" borderId="4" xfId="0" applyNumberFormat="1" applyFont="1" applyBorder="1"/>
    <xf numFmtId="5" fontId="269" fillId="0" borderId="1" xfId="0" applyNumberFormat="1" applyFont="1" applyBorder="1"/>
    <xf numFmtId="0" fontId="270" fillId="0" borderId="0" xfId="0" applyFont="1" applyAlignment="1">
      <alignment horizontal="left"/>
    </xf>
    <xf numFmtId="0" fontId="256" fillId="0" borderId="0" xfId="0" applyFont="1" applyAlignment="1">
      <alignment horizontal="right"/>
    </xf>
    <xf numFmtId="9" fontId="10" fillId="0" borderId="0" xfId="2" applyFont="1" applyAlignment="1">
      <alignment horizontal="right"/>
    </xf>
    <xf numFmtId="9" fontId="256" fillId="0" borderId="168" xfId="2" applyFont="1" applyFill="1" applyBorder="1" applyAlignment="1">
      <alignment horizontal="center"/>
    </xf>
    <xf numFmtId="0" fontId="0" fillId="54" borderId="62" xfId="0" applyFill="1" applyBorder="1" applyAlignment="1">
      <alignment horizontal="center"/>
    </xf>
    <xf numFmtId="164" fontId="0" fillId="0" borderId="65" xfId="1" applyNumberFormat="1" applyFont="1" applyBorder="1"/>
    <xf numFmtId="164" fontId="0" fillId="0" borderId="1" xfId="1" applyNumberFormat="1" applyFont="1" applyBorder="1"/>
    <xf numFmtId="164" fontId="0" fillId="0" borderId="50" xfId="1" applyNumberFormat="1" applyFont="1" applyBorder="1"/>
    <xf numFmtId="164" fontId="0" fillId="0" borderId="51" xfId="1" applyNumberFormat="1" applyFont="1" applyBorder="1"/>
    <xf numFmtId="190" fontId="0" fillId="0" borderId="0" xfId="2" applyNumberFormat="1" applyFont="1" applyFill="1" applyBorder="1" applyAlignment="1">
      <alignment horizontal="center"/>
    </xf>
    <xf numFmtId="164" fontId="0" fillId="0" borderId="0" xfId="0" applyNumberFormat="1" applyAlignment="1">
      <alignment horizontal="center"/>
    </xf>
    <xf numFmtId="0" fontId="0" fillId="0" borderId="3" xfId="4338" applyFont="1" applyBorder="1" applyAlignment="1">
      <alignment horizontal="left"/>
    </xf>
    <xf numFmtId="164" fontId="0" fillId="0" borderId="51" xfId="1" applyNumberFormat="1" applyFont="1" applyFill="1" applyBorder="1"/>
    <xf numFmtId="0" fontId="0" fillId="0" borderId="63" xfId="4338" applyFont="1" applyBorder="1" applyAlignment="1">
      <alignment horizontal="left"/>
    </xf>
    <xf numFmtId="0" fontId="17" fillId="0" borderId="52" xfId="0" applyFont="1" applyBorder="1" applyAlignment="1">
      <alignment horizontal="left"/>
    </xf>
    <xf numFmtId="0" fontId="0" fillId="54" borderId="52" xfId="0" applyFill="1" applyBorder="1" applyAlignment="1">
      <alignment horizontal="center"/>
    </xf>
    <xf numFmtId="0" fontId="0" fillId="0" borderId="52" xfId="4338" applyFont="1" applyBorder="1" applyAlignment="1">
      <alignment horizontal="left"/>
    </xf>
    <xf numFmtId="0" fontId="269" fillId="0" borderId="52" xfId="0" applyFont="1" applyBorder="1" applyAlignment="1">
      <alignment horizontal="left"/>
    </xf>
    <xf numFmtId="164" fontId="0" fillId="0" borderId="0" xfId="0" applyNumberFormat="1" applyAlignment="1">
      <alignment horizontal="right"/>
    </xf>
    <xf numFmtId="164" fontId="17" fillId="0" borderId="51" xfId="1" applyNumberFormat="1" applyFont="1" applyBorder="1"/>
    <xf numFmtId="164" fontId="17" fillId="0" borderId="1" xfId="1" applyNumberFormat="1" applyFont="1" applyBorder="1"/>
    <xf numFmtId="164" fontId="17" fillId="0" borderId="50" xfId="1" applyNumberFormat="1" applyFont="1" applyBorder="1"/>
    <xf numFmtId="9" fontId="0" fillId="0" borderId="86" xfId="2" applyFont="1" applyBorder="1"/>
    <xf numFmtId="0" fontId="12" fillId="0" borderId="0" xfId="0" applyFont="1"/>
    <xf numFmtId="5" fontId="256" fillId="0" borderId="65" xfId="1" applyNumberFormat="1" applyFont="1" applyFill="1" applyBorder="1"/>
    <xf numFmtId="5" fontId="256" fillId="0" borderId="51" xfId="0" applyNumberFormat="1" applyFont="1" applyBorder="1"/>
    <xf numFmtId="5" fontId="256" fillId="0" borderId="154" xfId="0" applyNumberFormat="1" applyFont="1" applyBorder="1"/>
    <xf numFmtId="5" fontId="256" fillId="0" borderId="50" xfId="0" applyNumberFormat="1" applyFont="1" applyBorder="1"/>
    <xf numFmtId="5" fontId="256" fillId="0" borderId="65" xfId="0" applyNumberFormat="1" applyFont="1" applyBorder="1"/>
    <xf numFmtId="5" fontId="0" fillId="0" borderId="50" xfId="0" applyNumberFormat="1" applyBorder="1"/>
    <xf numFmtId="5" fontId="256" fillId="0" borderId="1" xfId="0" applyNumberFormat="1" applyFont="1" applyBorder="1"/>
    <xf numFmtId="0" fontId="0" fillId="0" borderId="113" xfId="0" applyBorder="1" applyAlignment="1">
      <alignment horizontal="left"/>
    </xf>
    <xf numFmtId="190" fontId="246" fillId="0" borderId="0" xfId="2" applyNumberFormat="1" applyFont="1" applyFill="1" applyBorder="1" applyAlignment="1">
      <alignment horizontal="center"/>
    </xf>
    <xf numFmtId="9" fontId="256" fillId="0" borderId="0" xfId="2" applyFont="1"/>
    <xf numFmtId="190" fontId="256" fillId="0" borderId="0" xfId="2" applyNumberFormat="1" applyFont="1"/>
    <xf numFmtId="190" fontId="0" fillId="0" borderId="86" xfId="2" applyNumberFormat="1" applyFont="1" applyBorder="1"/>
    <xf numFmtId="190" fontId="256" fillId="0" borderId="86" xfId="2" applyNumberFormat="1" applyFont="1" applyFill="1" applyBorder="1"/>
    <xf numFmtId="190" fontId="0" fillId="0" borderId="0" xfId="2" applyNumberFormat="1" applyFont="1" applyBorder="1"/>
    <xf numFmtId="190" fontId="0" fillId="0" borderId="168" xfId="2" applyNumberFormat="1" applyFont="1" applyFill="1" applyBorder="1" applyAlignment="1">
      <alignment horizontal="center"/>
    </xf>
    <xf numFmtId="164" fontId="0" fillId="0" borderId="4" xfId="0" applyNumberFormat="1" applyBorder="1" applyAlignment="1">
      <alignment horizontal="center"/>
    </xf>
    <xf numFmtId="2" fontId="12" fillId="0" borderId="0" xfId="19" applyNumberFormat="1" applyFont="1"/>
    <xf numFmtId="7" fontId="0" fillId="0" borderId="0" xfId="0" applyNumberFormat="1"/>
    <xf numFmtId="0" fontId="0" fillId="54" borderId="63" xfId="0" applyFill="1" applyBorder="1" applyAlignment="1">
      <alignment horizontal="center"/>
    </xf>
    <xf numFmtId="5" fontId="256" fillId="53" borderId="65" xfId="1" applyNumberFormat="1" applyFont="1" applyFill="1" applyBorder="1"/>
    <xf numFmtId="164" fontId="0" fillId="53" borderId="50" xfId="1" applyNumberFormat="1" applyFont="1" applyFill="1" applyBorder="1"/>
    <xf numFmtId="190" fontId="0" fillId="53" borderId="0" xfId="2" applyNumberFormat="1" applyFont="1" applyFill="1" applyBorder="1" applyAlignment="1">
      <alignment horizontal="center"/>
    </xf>
    <xf numFmtId="164" fontId="0" fillId="53" borderId="0" xfId="0" applyNumberFormat="1" applyFill="1" applyAlignment="1">
      <alignment horizontal="center"/>
    </xf>
    <xf numFmtId="0" fontId="0" fillId="53" borderId="0" xfId="0" quotePrefix="1" applyFill="1" applyAlignment="1">
      <alignment horizontal="left" indent="1"/>
    </xf>
    <xf numFmtId="5" fontId="0" fillId="0" borderId="66" xfId="1" applyNumberFormat="1" applyFont="1" applyFill="1" applyBorder="1"/>
    <xf numFmtId="5" fontId="0" fillId="0" borderId="64" xfId="1" applyNumberFormat="1" applyFont="1" applyFill="1" applyBorder="1"/>
    <xf numFmtId="5" fontId="0" fillId="0" borderId="62" xfId="1" applyNumberFormat="1" applyFont="1" applyFill="1" applyBorder="1"/>
    <xf numFmtId="5" fontId="0" fillId="61" borderId="50" xfId="1" applyNumberFormat="1" applyFont="1" applyFill="1" applyBorder="1"/>
    <xf numFmtId="5" fontId="0" fillId="53" borderId="63" xfId="1" applyNumberFormat="1" applyFont="1" applyFill="1" applyBorder="1"/>
    <xf numFmtId="5" fontId="0" fillId="53" borderId="64" xfId="1" applyNumberFormat="1" applyFont="1" applyFill="1" applyBorder="1"/>
    <xf numFmtId="164" fontId="0" fillId="53" borderId="63" xfId="1" applyNumberFormat="1" applyFont="1" applyFill="1" applyBorder="1"/>
    <xf numFmtId="0" fontId="0" fillId="53" borderId="0" xfId="0" applyFill="1" applyAlignment="1">
      <alignment horizontal="left" indent="1"/>
    </xf>
    <xf numFmtId="5" fontId="0" fillId="0" borderId="54" xfId="1" applyNumberFormat="1" applyFont="1" applyFill="1" applyBorder="1"/>
    <xf numFmtId="5" fontId="246" fillId="53" borderId="50" xfId="1" applyNumberFormat="1" applyFont="1" applyFill="1" applyBorder="1"/>
    <xf numFmtId="164" fontId="246" fillId="53" borderId="50" xfId="1" applyNumberFormat="1" applyFont="1" applyFill="1" applyBorder="1"/>
    <xf numFmtId="164" fontId="0" fillId="53" borderId="65" xfId="1" applyNumberFormat="1" applyFont="1" applyFill="1" applyBorder="1"/>
    <xf numFmtId="5" fontId="17" fillId="0" borderId="154" xfId="1" applyNumberFormat="1" applyFont="1" applyFill="1" applyBorder="1"/>
    <xf numFmtId="5" fontId="17" fillId="0" borderId="1" xfId="1" applyNumberFormat="1" applyFont="1" applyFill="1" applyBorder="1"/>
    <xf numFmtId="5" fontId="269" fillId="0" borderId="50" xfId="1" applyNumberFormat="1" applyFont="1" applyFill="1" applyBorder="1"/>
    <xf numFmtId="5" fontId="269" fillId="0" borderId="63" xfId="1" applyNumberFormat="1" applyFont="1" applyFill="1" applyBorder="1"/>
    <xf numFmtId="0" fontId="0" fillId="0" borderId="86" xfId="0" applyBorder="1" applyAlignment="1">
      <alignment horizontal="left" indent="1"/>
    </xf>
    <xf numFmtId="10" fontId="0" fillId="0" borderId="0" xfId="2" quotePrefix="1" applyNumberFormat="1" applyFont="1"/>
    <xf numFmtId="9" fontId="0" fillId="0" borderId="0" xfId="2" quotePrefix="1" applyFont="1"/>
    <xf numFmtId="190" fontId="0" fillId="0" borderId="0" xfId="2" quotePrefix="1" applyNumberFormat="1" applyFont="1"/>
    <xf numFmtId="0" fontId="14" fillId="0" borderId="0" xfId="0" applyFont="1"/>
    <xf numFmtId="9" fontId="0" fillId="0" borderId="112" xfId="0" applyNumberFormat="1" applyBorder="1"/>
    <xf numFmtId="0" fontId="0" fillId="0" borderId="86" xfId="0" applyBorder="1" applyAlignment="1">
      <alignment horizontal="right"/>
    </xf>
    <xf numFmtId="190" fontId="0" fillId="0" borderId="4" xfId="2" applyNumberFormat="1" applyFont="1" applyFill="1" applyBorder="1" applyAlignment="1">
      <alignment horizontal="center"/>
    </xf>
    <xf numFmtId="190" fontId="0" fillId="0" borderId="0" xfId="0" applyNumberFormat="1" applyAlignment="1">
      <alignment horizontal="right"/>
    </xf>
    <xf numFmtId="190" fontId="256" fillId="0" borderId="86" xfId="2" applyNumberFormat="1" applyFont="1" applyFill="1" applyBorder="1" applyAlignment="1">
      <alignment horizontal="center"/>
    </xf>
    <xf numFmtId="190" fontId="267" fillId="0" borderId="30" xfId="0" applyNumberFormat="1" applyFont="1" applyBorder="1" applyAlignment="1">
      <alignment horizontal="center" wrapText="1" readingOrder="1"/>
    </xf>
    <xf numFmtId="0" fontId="246" fillId="54" borderId="0" xfId="0" applyFont="1" applyFill="1"/>
    <xf numFmtId="0" fontId="1" fillId="0" borderId="38" xfId="11" applyFont="1" applyBorder="1" applyAlignment="1">
      <alignment horizontal="right"/>
    </xf>
    <xf numFmtId="0" fontId="1" fillId="0" borderId="0" xfId="11" applyFont="1" applyAlignment="1">
      <alignment horizontal="left" indent="1"/>
    </xf>
    <xf numFmtId="0" fontId="254" fillId="0" borderId="0" xfId="0" applyFont="1" applyAlignment="1">
      <alignment horizontal="left" indent="2"/>
    </xf>
    <xf numFmtId="5" fontId="10" fillId="0" borderId="50" xfId="1" applyNumberFormat="1" applyFont="1" applyFill="1" applyBorder="1"/>
    <xf numFmtId="5" fontId="246" fillId="0" borderId="0" xfId="2" applyNumberFormat="1" applyFont="1"/>
    <xf numFmtId="9" fontId="246" fillId="0" borderId="0" xfId="2" applyFont="1" applyFill="1"/>
    <xf numFmtId="0" fontId="0" fillId="0" borderId="0" xfId="0" quotePrefix="1" applyAlignment="1">
      <alignment horizontal="center"/>
    </xf>
    <xf numFmtId="9" fontId="0" fillId="0" borderId="4" xfId="2" applyFont="1" applyFill="1" applyBorder="1"/>
    <xf numFmtId="5" fontId="0" fillId="0" borderId="86" xfId="0" applyNumberFormat="1" applyBorder="1"/>
    <xf numFmtId="5" fontId="0" fillId="0" borderId="0" xfId="0" applyNumberFormat="1" applyAlignment="1">
      <alignment horizontal="right"/>
    </xf>
    <xf numFmtId="5" fontId="256" fillId="0" borderId="0" xfId="1" applyNumberFormat="1" applyFont="1" applyFill="1" applyBorder="1" applyAlignment="1">
      <alignment horizontal="center"/>
    </xf>
    <xf numFmtId="5" fontId="246" fillId="0" borderId="4" xfId="0" applyNumberFormat="1" applyFont="1" applyBorder="1"/>
    <xf numFmtId="9" fontId="246" fillId="0" borderId="4" xfId="2" applyFont="1" applyFill="1" applyBorder="1"/>
    <xf numFmtId="0" fontId="280" fillId="0" borderId="0" xfId="0" applyFont="1"/>
    <xf numFmtId="0" fontId="281" fillId="0" borderId="0" xfId="11" applyFont="1"/>
    <xf numFmtId="0" fontId="281" fillId="0" borderId="38" xfId="11" applyFont="1" applyBorder="1"/>
    <xf numFmtId="0" fontId="256" fillId="64" borderId="69" xfId="0" applyFont="1" applyFill="1" applyBorder="1" applyAlignment="1">
      <alignment horizontal="left" wrapText="1"/>
    </xf>
    <xf numFmtId="0" fontId="17" fillId="0" borderId="0" xfId="0" applyFont="1" applyAlignment="1" applyProtection="1">
      <alignment horizontal="center"/>
      <protection locked="0"/>
    </xf>
    <xf numFmtId="0" fontId="0" fillId="57" borderId="64" xfId="0" applyFill="1" applyBorder="1" applyAlignment="1">
      <alignment horizontal="center" vertical="center"/>
    </xf>
    <xf numFmtId="0" fontId="0" fillId="57" borderId="154" xfId="0" applyFill="1" applyBorder="1" applyAlignment="1">
      <alignment horizontal="center" vertical="center"/>
    </xf>
    <xf numFmtId="9" fontId="0" fillId="0" borderId="154" xfId="3458" applyFont="1" applyFill="1" applyBorder="1" applyAlignment="1"/>
    <xf numFmtId="331" fontId="0" fillId="0" borderId="21" xfId="4339" applyNumberFormat="1" applyFont="1" applyFill="1" applyBorder="1" applyAlignment="1"/>
    <xf numFmtId="331" fontId="0" fillId="0" borderId="169" xfId="4339" applyNumberFormat="1" applyFont="1" applyFill="1" applyBorder="1" applyAlignment="1"/>
    <xf numFmtId="164" fontId="0" fillId="0" borderId="120" xfId="4343" applyNumberFormat="1" applyFont="1" applyFill="1" applyBorder="1" applyAlignment="1"/>
    <xf numFmtId="164" fontId="0" fillId="0" borderId="114" xfId="4343" applyNumberFormat="1" applyFont="1" applyFill="1" applyBorder="1" applyAlignment="1"/>
    <xf numFmtId="42" fontId="0" fillId="12" borderId="114" xfId="0" applyNumberFormat="1" applyFill="1" applyBorder="1"/>
    <xf numFmtId="0" fontId="17" fillId="60" borderId="113" xfId="0" applyFont="1" applyFill="1" applyBorder="1" applyAlignment="1">
      <alignment horizontal="center" vertical="center"/>
    </xf>
    <xf numFmtId="0" fontId="17" fillId="60" borderId="101" xfId="0" applyFont="1" applyFill="1" applyBorder="1" applyAlignment="1">
      <alignment horizontal="center" vertical="center"/>
    </xf>
    <xf numFmtId="0" fontId="17" fillId="60" borderId="150" xfId="0" applyFont="1" applyFill="1" applyBorder="1" applyAlignment="1" applyProtection="1">
      <alignment horizontal="center"/>
      <protection locked="0"/>
    </xf>
    <xf numFmtId="330" fontId="10" fillId="0" borderId="82" xfId="4" applyNumberFormat="1" applyFont="1" applyFill="1" applyBorder="1" applyAlignment="1">
      <alignment horizontal="center" vertical="center"/>
    </xf>
    <xf numFmtId="330" fontId="10" fillId="0" borderId="38" xfId="4" applyNumberFormat="1" applyFont="1" applyFill="1" applyBorder="1" applyAlignment="1">
      <alignment horizontal="center" vertical="center"/>
    </xf>
    <xf numFmtId="330" fontId="10" fillId="0" borderId="54" xfId="4" applyNumberFormat="1" applyFont="1" applyFill="1" applyBorder="1" applyAlignment="1">
      <alignment horizontal="center" vertical="center"/>
    </xf>
    <xf numFmtId="332" fontId="10" fillId="0" borderId="63" xfId="0" applyNumberFormat="1" applyFont="1" applyBorder="1" applyAlignment="1">
      <alignment horizontal="center" vertical="center"/>
    </xf>
    <xf numFmtId="332" fontId="0" fillId="0" borderId="63" xfId="4" applyNumberFormat="1" applyFont="1" applyFill="1" applyBorder="1"/>
    <xf numFmtId="330" fontId="10" fillId="0" borderId="154" xfId="4" applyNumberFormat="1" applyFont="1" applyFill="1" applyBorder="1" applyAlignment="1">
      <alignment horizontal="center" vertical="center"/>
    </xf>
    <xf numFmtId="330" fontId="0" fillId="0" borderId="154" xfId="4" applyNumberFormat="1" applyFont="1" applyFill="1" applyBorder="1"/>
    <xf numFmtId="332" fontId="0" fillId="0" borderId="63" xfId="0" applyNumberFormat="1" applyBorder="1"/>
    <xf numFmtId="333" fontId="0" fillId="0" borderId="63" xfId="0" applyNumberFormat="1" applyBorder="1"/>
    <xf numFmtId="330" fontId="0" fillId="0" borderId="63" xfId="4" applyNumberFormat="1" applyFont="1" applyFill="1" applyBorder="1"/>
    <xf numFmtId="332" fontId="10" fillId="0" borderId="154" xfId="0" applyNumberFormat="1" applyFont="1" applyBorder="1" applyAlignment="1">
      <alignment horizontal="center" vertical="center"/>
    </xf>
    <xf numFmtId="332" fontId="0" fillId="0" borderId="154" xfId="4" applyNumberFormat="1" applyFont="1" applyFill="1" applyBorder="1"/>
    <xf numFmtId="332" fontId="0" fillId="0" borderId="154" xfId="0" applyNumberFormat="1" applyBorder="1"/>
    <xf numFmtId="333" fontId="0" fillId="0" borderId="154" xfId="0" applyNumberFormat="1" applyBorder="1"/>
    <xf numFmtId="164" fontId="0" fillId="0" borderId="91" xfId="0" applyNumberFormat="1" applyBorder="1" applyAlignment="1">
      <alignment horizontal="right"/>
    </xf>
    <xf numFmtId="164" fontId="0" fillId="0" borderId="94" xfId="0" applyNumberFormat="1" applyBorder="1" applyAlignment="1">
      <alignment horizontal="right"/>
    </xf>
    <xf numFmtId="0" fontId="254" fillId="0" borderId="54" xfId="0" applyFont="1" applyBorder="1"/>
    <xf numFmtId="0" fontId="254" fillId="0" borderId="63" xfId="0" applyFont="1" applyBorder="1" applyAlignment="1" applyProtection="1">
      <alignment readingOrder="1"/>
      <protection locked="0"/>
    </xf>
    <xf numFmtId="0" fontId="254" fillId="0" borderId="65" xfId="0" applyFont="1" applyBorder="1" applyAlignment="1" applyProtection="1">
      <alignment readingOrder="1"/>
      <protection locked="0"/>
    </xf>
    <xf numFmtId="0" fontId="254" fillId="0" borderId="63" xfId="0" applyFont="1" applyBorder="1" applyAlignment="1">
      <alignment horizontal="center" vertical="center"/>
    </xf>
    <xf numFmtId="0" fontId="254" fillId="0" borderId="64" xfId="0" applyFont="1" applyBorder="1" applyAlignment="1">
      <alignment horizontal="center" vertical="center"/>
    </xf>
    <xf numFmtId="0" fontId="254" fillId="0" borderId="65" xfId="0" applyFont="1" applyBorder="1" applyAlignment="1">
      <alignment horizontal="center" vertical="center"/>
    </xf>
    <xf numFmtId="0" fontId="0" fillId="12" borderId="0" xfId="0" applyFill="1" applyAlignment="1">
      <alignment wrapText="1"/>
    </xf>
    <xf numFmtId="0" fontId="10" fillId="12" borderId="0" xfId="0" applyFont="1" applyFill="1" applyAlignment="1">
      <alignment wrapText="1"/>
    </xf>
    <xf numFmtId="0" fontId="0" fillId="0" borderId="0" xfId="0" applyAlignment="1">
      <alignment wrapText="1"/>
    </xf>
    <xf numFmtId="0" fontId="17" fillId="55" borderId="113" xfId="0" applyFont="1" applyFill="1" applyBorder="1" applyAlignment="1">
      <alignment horizontal="center"/>
    </xf>
    <xf numFmtId="331" fontId="10" fillId="0" borderId="163" xfId="4339" applyNumberFormat="1" applyFont="1" applyFill="1" applyBorder="1" applyAlignment="1">
      <alignment horizontal="center" wrapText="1"/>
    </xf>
    <xf numFmtId="331" fontId="10" fillId="0" borderId="99" xfId="4339" applyNumberFormat="1" applyFont="1" applyFill="1" applyBorder="1" applyAlignment="1">
      <alignment horizontal="center" wrapText="1"/>
    </xf>
    <xf numFmtId="0" fontId="17" fillId="58" borderId="120" xfId="0" applyFont="1" applyFill="1" applyBorder="1" applyAlignment="1" applyProtection="1">
      <alignment horizontal="left" readingOrder="1"/>
      <protection locked="0"/>
    </xf>
    <xf numFmtId="0" fontId="17" fillId="58" borderId="119" xfId="0" applyFont="1" applyFill="1" applyBorder="1" applyAlignment="1" applyProtection="1">
      <alignment horizontal="left" readingOrder="1"/>
      <protection locked="0"/>
    </xf>
    <xf numFmtId="0" fontId="274" fillId="0" borderId="0" xfId="0" applyFont="1" applyAlignment="1">
      <alignment horizontal="center"/>
    </xf>
    <xf numFmtId="331" fontId="10" fillId="0" borderId="170" xfId="4339" applyNumberFormat="1" applyFont="1" applyFill="1" applyBorder="1" applyAlignment="1">
      <alignment horizontal="center" wrapText="1"/>
    </xf>
    <xf numFmtId="331" fontId="10" fillId="0" borderId="98" xfId="4339" applyNumberFormat="1" applyFont="1" applyFill="1" applyBorder="1" applyAlignment="1">
      <alignment horizontal="center" wrapText="1"/>
    </xf>
    <xf numFmtId="331" fontId="10" fillId="0" borderId="167" xfId="4339" applyNumberFormat="1" applyFont="1" applyFill="1" applyBorder="1" applyAlignment="1">
      <alignment horizontal="center" wrapText="1"/>
    </xf>
    <xf numFmtId="0" fontId="17" fillId="0" borderId="104" xfId="0" applyFont="1" applyBorder="1" applyAlignment="1">
      <alignment horizontal="center"/>
    </xf>
    <xf numFmtId="0" fontId="0" fillId="0" borderId="138" xfId="0" applyBorder="1" applyAlignment="1">
      <alignment horizontal="center" vertical="center" wrapText="1"/>
    </xf>
    <xf numFmtId="0" fontId="0" fillId="0" borderId="83" xfId="0" applyBorder="1" applyAlignment="1">
      <alignment horizontal="center" vertical="center" wrapText="1"/>
    </xf>
    <xf numFmtId="0" fontId="272" fillId="0" borderId="0" xfId="0" applyFont="1" applyAlignment="1">
      <alignment horizontal="left" wrapText="1"/>
    </xf>
    <xf numFmtId="0" fontId="0" fillId="0" borderId="150" xfId="0" applyBorder="1" applyAlignment="1" applyProtection="1">
      <alignment horizontal="right" vertical="center" wrapText="1"/>
      <protection locked="0"/>
    </xf>
    <xf numFmtId="0" fontId="0" fillId="0" borderId="104" xfId="0" applyBorder="1" applyAlignment="1">
      <alignment horizontal="right"/>
    </xf>
    <xf numFmtId="0" fontId="0" fillId="0" borderId="106" xfId="0" applyBorder="1" applyAlignment="1">
      <alignment horizontal="right"/>
    </xf>
    <xf numFmtId="0" fontId="0" fillId="0" borderId="79" xfId="0" applyBorder="1" applyAlignment="1">
      <alignment horizontal="left" vertical="center" wrapText="1" indent="1"/>
    </xf>
    <xf numFmtId="0" fontId="0" fillId="0" borderId="76" xfId="0" applyBorder="1" applyAlignment="1">
      <alignment horizontal="left" vertical="center" wrapText="1" indent="1"/>
    </xf>
    <xf numFmtId="0" fontId="0" fillId="0" borderId="103" xfId="0" applyBorder="1" applyAlignment="1">
      <alignment horizontal="left" indent="1"/>
    </xf>
    <xf numFmtId="0" fontId="0" fillId="0" borderId="151" xfId="0" applyBorder="1" applyAlignment="1">
      <alignment horizontal="left" indent="1"/>
    </xf>
    <xf numFmtId="0" fontId="0" fillId="0" borderId="75" xfId="0" applyBorder="1" applyAlignment="1">
      <alignment horizontal="left" indent="1"/>
    </xf>
    <xf numFmtId="0" fontId="0" fillId="0" borderId="76" xfId="0" applyBorder="1" applyAlignment="1">
      <alignment horizontal="left" indent="1"/>
    </xf>
    <xf numFmtId="0" fontId="264" fillId="0" borderId="3" xfId="0" applyFont="1" applyBorder="1" applyAlignment="1">
      <alignment horizontal="center"/>
    </xf>
    <xf numFmtId="0" fontId="264" fillId="0" borderId="4" xfId="0" applyFont="1" applyBorder="1" applyAlignment="1">
      <alignment horizontal="center"/>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17">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2912767137133"/>
          <c:y val="5.0316128303219868E-2"/>
          <c:w val="0.85651502922101985"/>
          <c:h val="0.78966184200277123"/>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6"/>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strCache>
            </c:strRef>
          </c:cat>
          <c:val>
            <c:numRef>
              <c:f>Summary!$S$38:$AH$38</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126325504"/>
        <c:axId val="126327040"/>
      </c:barChart>
      <c:catAx>
        <c:axId val="12632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327040"/>
        <c:crossesAt val="0"/>
        <c:auto val="1"/>
        <c:lblAlgn val="ctr"/>
        <c:lblOffset val="100"/>
        <c:tickLblSkip val="1"/>
        <c:tickMarkSkip val="1"/>
        <c:noMultiLvlLbl val="0"/>
      </c:catAx>
      <c:valAx>
        <c:axId val="126327040"/>
        <c:scaling>
          <c:orientation val="minMax"/>
          <c:max val="2400"/>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325504"/>
        <c:crosses val="autoZero"/>
        <c:crossBetween val="between"/>
        <c:majorUnit val="4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Summary!$C$102:$P$102</c:f>
              <c:strCache>
                <c:ptCount val="14"/>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strCache>
            </c:strRef>
          </c:cat>
          <c:val>
            <c:numRef>
              <c:f>Summary!$C$108:$P$108</c:f>
              <c:numCache>
                <c:formatCode>#,##0_);\(#,##0\)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34453504"/>
        <c:axId val="134471680"/>
      </c:lineChart>
      <c:catAx>
        <c:axId val="13445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471680"/>
        <c:crosses val="autoZero"/>
        <c:auto val="1"/>
        <c:lblAlgn val="ctr"/>
        <c:lblOffset val="100"/>
        <c:noMultiLvlLbl val="0"/>
      </c:catAx>
      <c:valAx>
        <c:axId val="134471680"/>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34453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Summary!$C$102:$P$102</c:f>
              <c:strCache>
                <c:ptCount val="14"/>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strCache>
            </c:strRef>
          </c:cat>
          <c:val>
            <c:numRef>
              <c:f>Summary!$C$109:$P$109</c:f>
              <c:numCache>
                <c:formatCode>#,##0_);\(#,##0\)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34500736"/>
        <c:axId val="134502272"/>
      </c:lineChart>
      <c:catAx>
        <c:axId val="1345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502272"/>
        <c:crosses val="autoZero"/>
        <c:auto val="1"/>
        <c:lblAlgn val="ctr"/>
        <c:lblOffset val="100"/>
        <c:noMultiLvlLbl val="0"/>
      </c:catAx>
      <c:valAx>
        <c:axId val="134502272"/>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34500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 and estimates)</a:t>
            </a:r>
            <a:r>
              <a:rPr lang="en-US" baseline="0"/>
              <a:t> </a:t>
            </a:r>
            <a:endParaRPr lang="en-US"/>
          </a:p>
        </c:rich>
      </c:tx>
      <c:overlay val="0"/>
    </c:title>
    <c:autoTitleDeleted val="0"/>
    <c:plotArea>
      <c:layout>
        <c:manualLayout>
          <c:layoutTarget val="inner"/>
          <c:xMode val="edge"/>
          <c:yMode val="edge"/>
          <c:x val="0.10379962270341207"/>
          <c:y val="0.12491432387796446"/>
          <c:w val="0.88132989012868979"/>
          <c:h val="0.72160217507036806"/>
        </c:manualLayout>
      </c:layout>
      <c:barChart>
        <c:barDir val="col"/>
        <c:grouping val="clustered"/>
        <c:varyColors val="0"/>
        <c:ser>
          <c:idx val="0"/>
          <c:order val="0"/>
          <c:tx>
            <c:strRef>
              <c:f>'Charts for slides'!$E$237</c:f>
              <c:strCache>
                <c:ptCount val="1"/>
                <c:pt idx="0">
                  <c:v>Revenues</c:v>
                </c:pt>
              </c:strCache>
            </c:strRef>
          </c:tx>
          <c:invertIfNegative val="0"/>
          <c:trendline>
            <c:spPr>
              <a:ln w="25400"/>
            </c:spPr>
            <c:trendlineType val="linear"/>
            <c:dispRSqr val="0"/>
            <c:dispEq val="0"/>
          </c:trendline>
          <c:cat>
            <c:strRef>
              <c:f>'Charts for slides'!$AP$236:$BE$236</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'Charts for slides'!$AP$244:$BE$244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27377792"/>
        <c:axId val="127379328"/>
      </c:barChart>
      <c:catAx>
        <c:axId val="127377792"/>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7379328"/>
        <c:crosses val="autoZero"/>
        <c:auto val="1"/>
        <c:lblAlgn val="ctr"/>
        <c:lblOffset val="100"/>
        <c:noMultiLvlLbl val="0"/>
      </c:catAx>
      <c:valAx>
        <c:axId val="127379328"/>
        <c:scaling>
          <c:orientation val="minMax"/>
        </c:scaling>
        <c:delete val="0"/>
        <c:axPos val="l"/>
        <c:majorGridlines/>
        <c:title>
          <c:tx>
            <c:rich>
              <a:bodyPr rot="-5400000" vert="horz"/>
              <a:lstStyle/>
              <a:p>
                <a:pPr>
                  <a:defRPr sz="1100" b="0"/>
                </a:pPr>
                <a:r>
                  <a:rPr lang="en-US" sz="1100" b="0"/>
                  <a:t>Quarterly Revenue ($M)</a:t>
                </a:r>
              </a:p>
            </c:rich>
          </c:tx>
          <c:layout>
            <c:manualLayout>
              <c:xMode val="edge"/>
              <c:yMode val="edge"/>
              <c:x val="1.3094925634295713E-2"/>
              <c:y val="0.22374743264043861"/>
            </c:manualLayout>
          </c:layout>
          <c:overlay val="0"/>
        </c:title>
        <c:numFmt formatCode="_(&quot;$&quot;* #,##0_);_(&quot;$&quot;* \(#,##0\);_(&quot;$&quot;* &quot;-&quot;??_);_(@_)" sourceLinked="1"/>
        <c:majorTickMark val="out"/>
        <c:minorTickMark val="none"/>
        <c:tickLblPos val="nextTo"/>
        <c:txPr>
          <a:bodyPr/>
          <a:lstStyle/>
          <a:p>
            <a:pPr>
              <a:defRPr sz="1400" b="1">
                <a:noFill/>
              </a:defRPr>
            </a:pPr>
            <a:endParaRPr lang="en-US"/>
          </a:p>
        </c:txPr>
        <c:crossAx val="1273777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slides'!$AC$118:$BD$118</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'Charts for slides'!$AC$119:$BD$119</c:f>
              <c:numCache>
                <c:formatCode>_("$"* #,##0.0_);_("$"* \(#,##0.0\);_("$"* "-"??_);_(@_)</c:formatCode>
                <c:ptCount val="28"/>
                <c:pt idx="0">
                  <c:v>163.39930527184882</c:v>
                </c:pt>
                <c:pt idx="1">
                  <c:v>163.33121217966382</c:v>
                </c:pt>
                <c:pt idx="2">
                  <c:v>169.10857217887155</c:v>
                </c:pt>
                <c:pt idx="3">
                  <c:v>228.19238617558759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35945600"/>
        <c:axId val="135947392"/>
      </c:barChart>
      <c:catAx>
        <c:axId val="135945600"/>
        <c:scaling>
          <c:orientation val="minMax"/>
        </c:scaling>
        <c:delete val="0"/>
        <c:axPos val="b"/>
        <c:numFmt formatCode="General" sourceLinked="0"/>
        <c:majorTickMark val="out"/>
        <c:minorTickMark val="none"/>
        <c:tickLblPos val="nextTo"/>
        <c:crossAx val="135947392"/>
        <c:crosses val="autoZero"/>
        <c:auto val="1"/>
        <c:lblAlgn val="ctr"/>
        <c:lblOffset val="100"/>
        <c:noMultiLvlLbl val="0"/>
      </c:catAx>
      <c:valAx>
        <c:axId val="135947392"/>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3594560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a:t>
            </a:r>
          </a:p>
        </c:rich>
      </c:tx>
      <c:layout>
        <c:manualLayout>
          <c:xMode val="edge"/>
          <c:yMode val="edge"/>
          <c:x val="0.48940457876291477"/>
          <c:y val="9.4395297776284637E-3"/>
        </c:manualLayout>
      </c:layout>
      <c:overlay val="1"/>
    </c:title>
    <c:autoTitleDeleted val="0"/>
    <c:plotArea>
      <c:layout>
        <c:manualLayout>
          <c:layoutTarget val="inner"/>
          <c:xMode val="edge"/>
          <c:yMode val="edge"/>
          <c:x val="0.1221623801977971"/>
          <c:y val="0.11819034551652066"/>
          <c:w val="0.84912475535933729"/>
          <c:h val="0.70340068351114837"/>
        </c:manualLayout>
      </c:layout>
      <c:barChart>
        <c:barDir val="col"/>
        <c:grouping val="clustered"/>
        <c:varyColors val="0"/>
        <c:ser>
          <c:idx val="0"/>
          <c:order val="0"/>
          <c:invertIfNegative val="0"/>
          <c:trendline>
            <c:trendlineType val="linear"/>
            <c:dispRSqr val="0"/>
            <c:dispEq val="0"/>
          </c:trendline>
          <c:cat>
            <c:strRef>
              <c:f>'Charts for slides'!$AC$118:$BD$118</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'Charts for slides'!$AC$120:$BD$120</c:f>
              <c:numCache>
                <c:formatCode>_("$"* #,##0.0_);_("$"* \(#,##0.0\);_("$"* "-"??_);_(@_)</c:formatCode>
                <c:ptCount val="28"/>
                <c:pt idx="0">
                  <c:v>10.852160571218885</c:v>
                </c:pt>
                <c:pt idx="1">
                  <c:v>11.98731732035149</c:v>
                </c:pt>
                <c:pt idx="2">
                  <c:v>13.848835684273709</c:v>
                </c:pt>
                <c:pt idx="3">
                  <c:v>14.744237460642893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35985408"/>
        <c:axId val="135987200"/>
      </c:barChart>
      <c:dateAx>
        <c:axId val="135985408"/>
        <c:scaling>
          <c:orientation val="minMax"/>
        </c:scaling>
        <c:delete val="0"/>
        <c:axPos val="b"/>
        <c:numFmt formatCode="General" sourceLinked="0"/>
        <c:majorTickMark val="out"/>
        <c:minorTickMark val="none"/>
        <c:tickLblPos val="nextTo"/>
        <c:crossAx val="135987200"/>
        <c:crosses val="autoZero"/>
        <c:auto val="0"/>
        <c:lblOffset val="100"/>
        <c:baseTimeUnit val="days"/>
        <c:majorUnit val="1"/>
      </c:dateAx>
      <c:valAx>
        <c:axId val="135987200"/>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13598540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mn-lt"/>
              </a:rPr>
              <a:t>Large</a:t>
            </a:r>
            <a:r>
              <a:rPr lang="en-US" sz="1600" baseline="0">
                <a:latin typeface="+mn-lt"/>
              </a:rPr>
              <a:t> C</a:t>
            </a:r>
            <a:r>
              <a:rPr lang="en-US" sz="1600">
                <a:latin typeface="+mn-lt"/>
              </a:rPr>
              <a:t>ompany </a:t>
            </a:r>
            <a:r>
              <a:rPr lang="en-US" sz="1600" b="1" i="0" u="none" strike="noStrike" baseline="0">
                <a:effectLst/>
                <a:latin typeface="+mn-lt"/>
              </a:rPr>
              <a:t>Revenue ($ Million) </a:t>
            </a:r>
            <a:endParaRPr lang="en-US" sz="1600">
              <a:latin typeface="+mn-lt"/>
            </a:endParaRPr>
          </a:p>
        </c:rich>
      </c:tx>
      <c:layout>
        <c:manualLayout>
          <c:xMode val="edge"/>
          <c:yMode val="edge"/>
          <c:x val="0.272439533873571"/>
          <c:y val="4.6392131693306487E-4"/>
        </c:manualLayout>
      </c:layout>
      <c:overlay val="0"/>
    </c:title>
    <c:autoTitleDeleted val="0"/>
    <c:plotArea>
      <c:layout>
        <c:manualLayout>
          <c:layoutTarget val="inner"/>
          <c:xMode val="edge"/>
          <c:yMode val="edge"/>
          <c:x val="0.10904015287562739"/>
          <c:y val="0.23263265289444782"/>
          <c:w val="0.85190319868365594"/>
          <c:h val="0.66463329157203332"/>
        </c:manualLayout>
      </c:layout>
      <c:lineChart>
        <c:grouping val="standard"/>
        <c:varyColors val="0"/>
        <c:ser>
          <c:idx val="6"/>
          <c:order val="0"/>
          <c:tx>
            <c:strRef>
              <c:f>'Network equip'!$B$15</c:f>
              <c:strCache>
                <c:ptCount val="1"/>
                <c:pt idx="0">
                  <c:v>Huawei (Carrier &amp; Enterprise) </c:v>
                </c:pt>
              </c:strCache>
            </c:strRef>
          </c:tx>
          <c:marker>
            <c:symbol val="diamond"/>
            <c:size val="5"/>
            <c:spPr>
              <a:solidFill>
                <a:schemeClr val="accent1"/>
              </a:solidFill>
            </c:spPr>
          </c:marker>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equip'!$C$15:$AD$15</c:f>
              <c:numCache>
                <c:formatCode>"$"#,##0_);\("$"#,##0\)</c:formatCode>
                <c:ptCount val="28"/>
                <c:pt idx="0">
                  <c:v>12552.496647438928</c:v>
                </c:pt>
                <c:pt idx="1">
                  <c:v>14434.173449429994</c:v>
                </c:pt>
                <c:pt idx="2">
                  <c:v>12953.178688801727</c:v>
                </c:pt>
                <c:pt idx="3">
                  <c:v>11956.780328124671</c:v>
                </c:pt>
              </c:numCache>
            </c:numRef>
          </c:val>
          <c:smooth val="0"/>
          <c:extLst>
            <c:ext xmlns:c16="http://schemas.microsoft.com/office/drawing/2014/chart" uri="{C3380CC4-5D6E-409C-BE32-E72D297353CC}">
              <c16:uniqueId val="{00000000-30FD-DD4C-A21F-54102342C9B1}"/>
            </c:ext>
          </c:extLst>
        </c:ser>
        <c:ser>
          <c:idx val="8"/>
          <c:order val="1"/>
          <c:tx>
            <c:strRef>
              <c:f>'Network equip'!$B$17</c:f>
              <c:strCache>
                <c:ptCount val="1"/>
                <c:pt idx="0">
                  <c:v>Nokia Networks</c:v>
                </c:pt>
              </c:strCache>
            </c:strRef>
          </c:tx>
          <c:marker>
            <c:symbol val="circle"/>
            <c:size val="5"/>
          </c:marker>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equip'!$C$17:$AD$17</c:f>
              <c:numCache>
                <c:formatCode>"$"#,##0_);\("$"#,##0\)</c:formatCode>
                <c:ptCount val="28"/>
                <c:pt idx="0">
                  <c:v>5710.3493882949406</c:v>
                </c:pt>
                <c:pt idx="1">
                  <c:v>5895.9015467991412</c:v>
                </c:pt>
                <c:pt idx="2">
                  <c:v>5939.0693003013057</c:v>
                </c:pt>
                <c:pt idx="3">
                  <c:v>6543.3962264150941</c:v>
                </c:pt>
              </c:numCache>
            </c:numRef>
          </c:val>
          <c:smooth val="0"/>
          <c:extLst>
            <c:ext xmlns:c16="http://schemas.microsoft.com/office/drawing/2014/chart" uri="{C3380CC4-5D6E-409C-BE32-E72D297353CC}">
              <c16:uniqueId val="{00000001-30FD-DD4C-A21F-54102342C9B1}"/>
            </c:ext>
          </c:extLst>
        </c:ser>
        <c:ser>
          <c:idx val="4"/>
          <c:order val="2"/>
          <c:tx>
            <c:strRef>
              <c:f>'Network equip'!$B$12</c:f>
              <c:strCache>
                <c:ptCount val="1"/>
                <c:pt idx="0">
                  <c:v>Ericsson (Networks)</c:v>
                </c:pt>
              </c:strCache>
            </c:strRef>
          </c:tx>
          <c:marker>
            <c:symbol val="circle"/>
            <c:size val="5"/>
            <c:spPr>
              <a:solidFill>
                <a:schemeClr val="accent1"/>
              </a:solidFill>
            </c:spPr>
          </c:marker>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equip'!$C$12:$AD$12</c:f>
              <c:numCache>
                <c:formatCode>"$"#,##0_);\("$"#,##0\)</c:formatCode>
                <c:ptCount val="28"/>
                <c:pt idx="0">
                  <c:v>4718.6643350033082</c:v>
                </c:pt>
                <c:pt idx="1">
                  <c:v>4897.2961133149993</c:v>
                </c:pt>
                <c:pt idx="2">
                  <c:v>4343.439083912147</c:v>
                </c:pt>
                <c:pt idx="3">
                  <c:v>5279.6650426982178</c:v>
                </c:pt>
              </c:numCache>
            </c:numRef>
          </c:val>
          <c:smooth val="0"/>
          <c:extLst>
            <c:ext xmlns:c16="http://schemas.microsoft.com/office/drawing/2014/chart" uri="{C3380CC4-5D6E-409C-BE32-E72D297353CC}">
              <c16:uniqueId val="{00000002-30FD-DD4C-A21F-54102342C9B1}"/>
            </c:ext>
          </c:extLst>
        </c:ser>
        <c:ser>
          <c:idx val="10"/>
          <c:order val="3"/>
          <c:tx>
            <c:strRef>
              <c:f>'Network equip'!$B$19</c:f>
              <c:strCache>
                <c:ptCount val="1"/>
                <c:pt idx="0">
                  <c:v>ZTE Carrier segment</c:v>
                </c:pt>
              </c:strCache>
            </c:strRef>
          </c:tx>
          <c:marker>
            <c:symbol val="x"/>
            <c:size val="5"/>
            <c:spPr>
              <a:ln w="19050">
                <a:solidFill>
                  <a:schemeClr val="accent1"/>
                </a:solidFill>
              </a:ln>
            </c:spPr>
          </c:marker>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equip'!$C$19:$AD$19</c:f>
              <c:numCache>
                <c:formatCode>"$"#,##0_);\("$"#,##0\)</c:formatCode>
                <c:ptCount val="28"/>
                <c:pt idx="0">
                  <c:v>1935.9545976942518</c:v>
                </c:pt>
                <c:pt idx="1">
                  <c:v>2460.592533792676</c:v>
                </c:pt>
                <c:pt idx="2">
                  <c:v>2149.5316670546604</c:v>
                </c:pt>
                <c:pt idx="3">
                  <c:v>2614.2779437165818</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36031232"/>
        <c:axId val="136037504"/>
      </c:lineChart>
      <c:dateAx>
        <c:axId val="13603123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36037504"/>
        <c:crosses val="autoZero"/>
        <c:auto val="0"/>
        <c:lblOffset val="100"/>
        <c:baseTimeUnit val="days"/>
        <c:majorUnit val="1"/>
      </c:dateAx>
      <c:valAx>
        <c:axId val="136037504"/>
        <c:scaling>
          <c:orientation val="minMax"/>
        </c:scaling>
        <c:delete val="0"/>
        <c:axPos val="l"/>
        <c:majorGridlines/>
        <c:numFmt formatCode="&quot;$&quot;#,##0" sourceLinked="0"/>
        <c:majorTickMark val="out"/>
        <c:minorTickMark val="none"/>
        <c:tickLblPos val="nextTo"/>
        <c:txPr>
          <a:bodyPr/>
          <a:lstStyle/>
          <a:p>
            <a:pPr>
              <a:defRPr sz="1100" b="0"/>
            </a:pPr>
            <a:endParaRPr lang="en-US"/>
          </a:p>
        </c:txPr>
        <c:crossAx val="136031232"/>
        <c:crosses val="autoZero"/>
        <c:crossBetween val="between"/>
      </c:valAx>
      <c:spPr>
        <a:noFill/>
        <a:ln w="25400">
          <a:noFill/>
        </a:ln>
      </c:spPr>
    </c:plotArea>
    <c:legend>
      <c:legendPos val="t"/>
      <c:layout>
        <c:manualLayout>
          <c:xMode val="edge"/>
          <c:yMode val="edge"/>
          <c:x val="7.3072526307632793E-2"/>
          <c:y val="8.2120359293858955E-2"/>
          <c:w val="0.9241416689057389"/>
          <c:h val="0.13007816957662899"/>
        </c:manualLayout>
      </c:layout>
      <c:overlay val="0"/>
      <c:txPr>
        <a:bodyPr/>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slides'!$AC$41:$BD$41</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'Charts for slides'!$AC$43:$BD$43</c:f>
              <c:numCache>
                <c:formatCode>_("$"* #,##0.0_);_("$"* \(#,##0.0\);_("$"* "-"??_);_(@_)</c:formatCode>
                <c:ptCount val="28"/>
                <c:pt idx="0" formatCode="_(&quot;$&quot;* #,##0_);_(&quot;$&quot;* \(#,##0\);_(&quot;$&quot;* &quot;-&quot;??_);_(@_)">
                  <c:v>41.543394289447761</c:v>
                </c:pt>
                <c:pt idx="1">
                  <c:v>38.63223808056361</c:v>
                </c:pt>
                <c:pt idx="2">
                  <c:v>46.199286706666406</c:v>
                </c:pt>
                <c:pt idx="3">
                  <c:v>52.676094867784478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36072192"/>
        <c:axId val="136082176"/>
      </c:barChart>
      <c:catAx>
        <c:axId val="136072192"/>
        <c:scaling>
          <c:orientation val="minMax"/>
        </c:scaling>
        <c:delete val="0"/>
        <c:axPos val="b"/>
        <c:numFmt formatCode="General" sourceLinked="0"/>
        <c:majorTickMark val="out"/>
        <c:minorTickMark val="none"/>
        <c:tickLblPos val="nextTo"/>
        <c:txPr>
          <a:bodyPr/>
          <a:lstStyle/>
          <a:p>
            <a:pPr>
              <a:defRPr sz="900"/>
            </a:pPr>
            <a:endParaRPr lang="en-US"/>
          </a:p>
        </c:txPr>
        <c:crossAx val="136082176"/>
        <c:crosses val="autoZero"/>
        <c:auto val="1"/>
        <c:lblAlgn val="ctr"/>
        <c:lblOffset val="100"/>
        <c:tickLblSkip val="1"/>
        <c:noMultiLvlLbl val="0"/>
      </c:catAx>
      <c:valAx>
        <c:axId val="136082176"/>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36072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invertIfNegative val="0"/>
          <c:trendline>
            <c:spPr>
              <a:ln w="25400"/>
            </c:spPr>
            <c:trendlineType val="linear"/>
            <c:dispRSqr val="0"/>
            <c:dispEq val="0"/>
          </c:trendline>
          <c:cat>
            <c:strRef>
              <c:f>'Charts for slides'!$AC$41:$BD$41</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'Charts for slides'!$AC$42:$BD$42</c:f>
              <c:numCache>
                <c:formatCode>_("$"* #,##0_);_("$"* \(#,##0\);_("$"* "-"??_);_(@_)</c:formatCode>
                <c:ptCount val="28"/>
                <c:pt idx="0">
                  <c:v>266.13446598778597</c:v>
                </c:pt>
                <c:pt idx="1">
                  <c:v>267.42236291425485</c:v>
                </c:pt>
                <c:pt idx="2">
                  <c:v>268.03736104130104</c:v>
                </c:pt>
                <c:pt idx="3">
                  <c:v>272.60502706930936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36112000"/>
        <c:axId val="136113536"/>
      </c:barChart>
      <c:catAx>
        <c:axId val="136112000"/>
        <c:scaling>
          <c:orientation val="minMax"/>
        </c:scaling>
        <c:delete val="0"/>
        <c:axPos val="b"/>
        <c:numFmt formatCode="General" sourceLinked="0"/>
        <c:majorTickMark val="out"/>
        <c:minorTickMark val="none"/>
        <c:tickLblPos val="nextTo"/>
        <c:txPr>
          <a:bodyPr/>
          <a:lstStyle/>
          <a:p>
            <a:pPr>
              <a:defRPr sz="900"/>
            </a:pPr>
            <a:endParaRPr lang="en-US"/>
          </a:p>
        </c:txPr>
        <c:crossAx val="136113536"/>
        <c:crosses val="autoZero"/>
        <c:auto val="1"/>
        <c:lblAlgn val="ctr"/>
        <c:lblOffset val="100"/>
        <c:tickLblSkip val="1"/>
        <c:noMultiLvlLbl val="0"/>
      </c:catAx>
      <c:valAx>
        <c:axId val="136113536"/>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36112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Top 7</a:t>
            </a:r>
            <a:endParaRPr lang="en-US" sz="1400" b="1">
              <a:effectLst/>
            </a:endParaRPr>
          </a:p>
        </c:rich>
      </c:tx>
      <c:overlay val="0"/>
    </c:title>
    <c:autoTitleDeleted val="0"/>
    <c:plotArea>
      <c:layout>
        <c:manualLayout>
          <c:layoutTarget val="inner"/>
          <c:xMode val="edge"/>
          <c:yMode val="edge"/>
          <c:x val="9.4022556005867383E-2"/>
          <c:y val="9.2347219204930872E-2"/>
          <c:w val="0.86843630264718652"/>
          <c:h val="0.60000705284400246"/>
        </c:manualLayout>
      </c:layout>
      <c:lineChart>
        <c:grouping val="standard"/>
        <c:varyColors val="0"/>
        <c:ser>
          <c:idx val="0"/>
          <c:order val="0"/>
          <c:tx>
            <c:strRef>
              <c:f>'Datacom equip'!$B$11</c:f>
              <c:strCache>
                <c:ptCount val="1"/>
                <c:pt idx="0">
                  <c:v>Dell - Servers, Networking, Storage</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equip'!$K$11:$AD$11</c:f>
              <c:numCache>
                <c:formatCode>"$"#,##0_);\("$"#,##0\)</c:formatCode>
                <c:ptCount val="20"/>
              </c:numCache>
            </c:numRef>
          </c:val>
          <c:smooth val="0"/>
          <c:extLst>
            <c:ext xmlns:c16="http://schemas.microsoft.com/office/drawing/2014/chart" uri="{C3380CC4-5D6E-409C-BE32-E72D297353CC}">
              <c16:uniqueId val="{00000001-4A7B-5040-8905-D48BF48BB234}"/>
            </c:ext>
          </c:extLst>
        </c:ser>
        <c:ser>
          <c:idx val="6"/>
          <c:order val="1"/>
          <c:tx>
            <c:strRef>
              <c:f>'Datacom equip'!$B$10</c:f>
              <c:strCache>
                <c:ptCount val="1"/>
                <c:pt idx="0">
                  <c:v>Cisco - Infrastructure Platforms</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equip'!$K$10:$AD$10</c:f>
              <c:numCache>
                <c:formatCode>"$"#,##0_);\("$"#,##0\)</c:formatCode>
                <c:ptCount val="20"/>
              </c:numCache>
            </c:numRef>
          </c:val>
          <c:smooth val="0"/>
          <c:extLst>
            <c:ext xmlns:c16="http://schemas.microsoft.com/office/drawing/2014/chart" uri="{C3380CC4-5D6E-409C-BE32-E72D297353CC}">
              <c16:uniqueId val="{00000000-4A7B-5040-8905-D48BF48BB234}"/>
            </c:ext>
          </c:extLst>
        </c:ser>
        <c:ser>
          <c:idx val="3"/>
          <c:order val="2"/>
          <c:tx>
            <c:strRef>
              <c:f>'Datacom equip'!$B$14</c:f>
              <c:strCache>
                <c:ptCount val="1"/>
                <c:pt idx="0">
                  <c:v>HPE - Hybrid IT &amp; IE</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equip'!$K$14:$AD$14</c:f>
              <c:numCache>
                <c:formatCode>"$"#,##0_);\("$"#,##0\)</c:formatCode>
                <c:ptCount val="20"/>
              </c:numCache>
            </c:numRef>
          </c:val>
          <c:smooth val="0"/>
          <c:extLst>
            <c:ext xmlns:c16="http://schemas.microsoft.com/office/drawing/2014/chart" uri="{C3380CC4-5D6E-409C-BE32-E72D297353CC}">
              <c16:uniqueId val="{00000003-4A7B-5040-8905-D48BF48BB234}"/>
            </c:ext>
          </c:extLst>
        </c:ser>
        <c:ser>
          <c:idx val="5"/>
          <c:order val="3"/>
          <c:tx>
            <c:strRef>
              <c:f>'Datacom equip'!$B$16</c:f>
              <c:strCache>
                <c:ptCount val="1"/>
                <c:pt idx="0">
                  <c:v>Inspur</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equip'!$K$16:$AD$16</c:f>
              <c:numCache>
                <c:formatCode>"$"#,##0_);\("$"#,##0\)</c:formatCode>
                <c:ptCount val="20"/>
              </c:numCache>
            </c:numRef>
          </c:val>
          <c:smooth val="0"/>
          <c:extLst>
            <c:ext xmlns:c16="http://schemas.microsoft.com/office/drawing/2014/chart" uri="{C3380CC4-5D6E-409C-BE32-E72D297353CC}">
              <c16:uniqueId val="{00000004-4A7B-5040-8905-D48BF48BB234}"/>
            </c:ext>
          </c:extLst>
        </c:ser>
        <c:ser>
          <c:idx val="2"/>
          <c:order val="4"/>
          <c:tx>
            <c:strRef>
              <c:f>'Datacom equip'!$B$13</c:f>
              <c:strCache>
                <c:ptCount val="1"/>
                <c:pt idx="0">
                  <c:v>H3C</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equip'!$K$13:$AD$13</c:f>
              <c:numCache>
                <c:formatCode>"$"#,##0_);\("$"#,##0\)</c:formatCode>
                <c:ptCount val="20"/>
              </c:numCache>
            </c:numRef>
          </c:val>
          <c:smooth val="0"/>
          <c:extLst>
            <c:ext xmlns:c16="http://schemas.microsoft.com/office/drawing/2014/chart" uri="{C3380CC4-5D6E-409C-BE32-E72D297353CC}">
              <c16:uniqueId val="{00000002-4A7B-5040-8905-D48BF48BB234}"/>
            </c:ext>
          </c:extLst>
        </c:ser>
        <c:ser>
          <c:idx val="1"/>
          <c:order val="5"/>
          <c:tx>
            <c:strRef>
              <c:f>'Datacom equip'!$B$18</c:f>
              <c:strCache>
                <c:ptCount val="1"/>
                <c:pt idx="0">
                  <c:v>Lenovo - Datacenter Group</c:v>
                </c:pt>
              </c:strCache>
            </c:strRef>
          </c:tx>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equip'!$K$18:$AD$18</c:f>
              <c:numCache>
                <c:formatCode>"$"#,##0_);\("$"#,##0\)</c:formatCode>
                <c:ptCount val="20"/>
              </c:numCache>
            </c:numRef>
          </c:val>
          <c:smooth val="0"/>
          <c:extLst>
            <c:ext xmlns:c16="http://schemas.microsoft.com/office/drawing/2014/chart" uri="{C3380CC4-5D6E-409C-BE32-E72D297353CC}">
              <c16:uniqueId val="{00000001-9B46-46F4-A9E1-A54DA6A57CEF}"/>
            </c:ext>
          </c:extLst>
        </c:ser>
        <c:ser>
          <c:idx val="4"/>
          <c:order val="6"/>
          <c:tx>
            <c:strRef>
              <c:f>'Datacom equip'!$B$15</c:f>
              <c:strCache>
                <c:ptCount val="1"/>
                <c:pt idx="0">
                  <c:v>IBM - Systems</c:v>
                </c:pt>
              </c:strCache>
            </c:strRef>
          </c:tx>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equip'!$K$15:$AD$15</c:f>
              <c:numCache>
                <c:formatCode>"$"#,##0_);\("$"#,##0\)</c:formatCode>
                <c:ptCount val="20"/>
              </c:numCache>
            </c:numRef>
          </c:val>
          <c:smooth val="0"/>
          <c:extLst>
            <c:ext xmlns:c16="http://schemas.microsoft.com/office/drawing/2014/chart" uri="{C3380CC4-5D6E-409C-BE32-E72D297353CC}">
              <c16:uniqueId val="{00000002-9B46-46F4-A9E1-A54DA6A57CEF}"/>
            </c:ext>
          </c:extLst>
        </c:ser>
        <c:dLbls>
          <c:showLegendKey val="0"/>
          <c:showVal val="0"/>
          <c:showCatName val="0"/>
          <c:showSerName val="0"/>
          <c:showPercent val="0"/>
          <c:showBubbleSize val="0"/>
        </c:dLbls>
        <c:marker val="1"/>
        <c:smooth val="0"/>
        <c:axId val="136247552"/>
        <c:axId val="136261632"/>
      </c:lineChart>
      <c:catAx>
        <c:axId val="136247552"/>
        <c:scaling>
          <c:orientation val="minMax"/>
        </c:scaling>
        <c:delete val="0"/>
        <c:axPos val="b"/>
        <c:numFmt formatCode="General" sourceLinked="0"/>
        <c:majorTickMark val="out"/>
        <c:minorTickMark val="none"/>
        <c:tickLblPos val="nextTo"/>
        <c:txPr>
          <a:bodyPr/>
          <a:lstStyle/>
          <a:p>
            <a:pPr>
              <a:defRPr sz="1200" b="0"/>
            </a:pPr>
            <a:endParaRPr lang="en-US"/>
          </a:p>
        </c:txPr>
        <c:crossAx val="136261632"/>
        <c:crosses val="autoZero"/>
        <c:auto val="1"/>
        <c:lblAlgn val="ctr"/>
        <c:lblOffset val="100"/>
        <c:noMultiLvlLbl val="0"/>
      </c:catAx>
      <c:valAx>
        <c:axId val="13626163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6247552"/>
        <c:crosses val="autoZero"/>
        <c:crossBetween val="midCat"/>
      </c:valAx>
    </c:plotArea>
    <c:legend>
      <c:legendPos val="b"/>
      <c:layout>
        <c:manualLayout>
          <c:xMode val="edge"/>
          <c:yMode val="edge"/>
          <c:x val="1.1284718332534239E-2"/>
          <c:y val="0.81732199519836135"/>
          <c:w val="0.97058627724479718"/>
          <c:h val="0.18267800480163859"/>
        </c:manualLayout>
      </c:layout>
      <c:overlay val="0"/>
      <c:txPr>
        <a:bodyPr anchor="b" anchorCtr="1"/>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$60 to $250 mn per quarter</a:t>
            </a:r>
          </a:p>
        </c:rich>
      </c:tx>
      <c:layout>
        <c:manualLayout>
          <c:xMode val="edge"/>
          <c:yMode val="edge"/>
          <c:x val="0.32267644176056937"/>
          <c:y val="8.0515297906602248E-3"/>
        </c:manualLayout>
      </c:layout>
      <c:overlay val="1"/>
    </c:title>
    <c:autoTitleDeleted val="0"/>
    <c:plotArea>
      <c:layout>
        <c:manualLayout>
          <c:layoutTarget val="inner"/>
          <c:xMode val="edge"/>
          <c:yMode val="edge"/>
          <c:x val="0.12311020718864059"/>
          <c:y val="9.9369511696683038E-2"/>
          <c:w val="0.67231681627373541"/>
          <c:h val="0.74610316562533707"/>
        </c:manualLayout>
      </c:layout>
      <c:lineChart>
        <c:grouping val="standard"/>
        <c:varyColors val="0"/>
        <c:ser>
          <c:idx val="2"/>
          <c:order val="0"/>
          <c:tx>
            <c:strRef>
              <c:f>'OC vendors'!$B$9</c:f>
              <c:strCache>
                <c:ptCount val="1"/>
                <c:pt idx="0">
                  <c:v>Acacia</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vendors'!$C$9:$V$9</c:f>
              <c:numCache>
                <c:formatCode>"$"#,##0_);\("$"#,##0\)</c:formatCode>
                <c:ptCount val="20"/>
                <c:pt idx="0">
                  <c:v>84.489000000000004</c:v>
                </c:pt>
                <c:pt idx="1">
                  <c:v>116.2</c:v>
                </c:pt>
                <c:pt idx="2">
                  <c:v>135.304</c:v>
                </c:pt>
                <c:pt idx="3">
                  <c:v>142</c:v>
                </c:pt>
              </c:numCache>
            </c:numRef>
          </c:val>
          <c:smooth val="0"/>
          <c:extLst>
            <c:ext xmlns:c16="http://schemas.microsoft.com/office/drawing/2014/chart" uri="{C3380CC4-5D6E-409C-BE32-E72D297353CC}">
              <c16:uniqueId val="{00000002-418E-794A-B658-3BC364C41E5B}"/>
            </c:ext>
          </c:extLst>
        </c:ser>
        <c:ser>
          <c:idx val="1"/>
          <c:order val="1"/>
          <c:tx>
            <c:strRef>
              <c:f>'OC vendors'!$B$13</c:f>
              <c:strCache>
                <c:ptCount val="1"/>
                <c:pt idx="0">
                  <c:v>CIG</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vendors'!$O$13:$AD$13</c:f>
              <c:numCache>
                <c:formatCode>"$"#,##0_);\("$"#,##0\)</c:formatCode>
                <c:ptCount val="16"/>
              </c:numCache>
            </c:numRef>
          </c:val>
          <c:smooth val="0"/>
          <c:extLst>
            <c:ext xmlns:c16="http://schemas.microsoft.com/office/drawing/2014/chart" uri="{C3380CC4-5D6E-409C-BE32-E72D297353CC}">
              <c16:uniqueId val="{00000000-16C8-48EC-A3EC-FAEAFE42ADF3}"/>
            </c:ext>
          </c:extLst>
        </c:ser>
        <c:ser>
          <c:idx val="4"/>
          <c:order val="2"/>
          <c:tx>
            <c:strRef>
              <c:f>'OC vendors'!$B$15</c:f>
              <c:strCache>
                <c:ptCount val="1"/>
                <c:pt idx="0">
                  <c:v>Eoptolink</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vendors'!$O$15:$AD$15</c:f>
              <c:numCache>
                <c:formatCode>"$"#,##0_);\("$"#,##0\)</c:formatCode>
                <c:ptCount val="16"/>
              </c:numCache>
            </c:numRef>
          </c:val>
          <c:smooth val="0"/>
          <c:extLst>
            <c:ext xmlns:c16="http://schemas.microsoft.com/office/drawing/2014/chart" uri="{C3380CC4-5D6E-409C-BE32-E72D297353CC}">
              <c16:uniqueId val="{00000001-16C8-48EC-A3EC-FAEAFE42ADF3}"/>
            </c:ext>
          </c:extLst>
        </c:ser>
        <c:ser>
          <c:idx val="3"/>
          <c:order val="3"/>
          <c:tx>
            <c:strRef>
              <c:f>'OC vendors'!$B$18</c:f>
              <c:strCache>
                <c:ptCount val="1"/>
                <c:pt idx="0">
                  <c:v>HGG (optical)</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vendors'!$O$18:$AD$18</c:f>
              <c:numCache>
                <c:formatCode>"$"#,##0_);\("$"#,##0\)</c:formatCode>
                <c:ptCount val="16"/>
              </c:numCache>
            </c:numRef>
          </c:val>
          <c:smooth val="0"/>
          <c:extLst>
            <c:ext xmlns:c16="http://schemas.microsoft.com/office/drawing/2014/chart" uri="{C3380CC4-5D6E-409C-BE32-E72D297353CC}">
              <c16:uniqueId val="{00000005-418E-794A-B658-3BC364C41E5B}"/>
            </c:ext>
          </c:extLst>
        </c:ser>
        <c:ser>
          <c:idx val="5"/>
          <c:order val="4"/>
          <c:tx>
            <c:v>Hisense</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vendors'!$O$17:$AD$17</c:f>
              <c:numCache>
                <c:formatCode>"$"#,##0_);\("$"#,##0\)</c:formatCode>
                <c:ptCount val="16"/>
              </c:numCache>
            </c:numRef>
          </c:val>
          <c:smooth val="0"/>
          <c:extLst>
            <c:ext xmlns:c16="http://schemas.microsoft.com/office/drawing/2014/chart" uri="{C3380CC4-5D6E-409C-BE32-E72D297353CC}">
              <c16:uniqueId val="{00000002-16C8-48EC-A3EC-FAEAFE42ADF3}"/>
            </c:ext>
          </c:extLst>
        </c:ser>
        <c:ser>
          <c:idx val="0"/>
          <c:order val="5"/>
          <c:tx>
            <c:strRef>
              <c:f>'OC vendors'!$B$22</c:f>
              <c:strCache>
                <c:ptCount val="1"/>
                <c:pt idx="0">
                  <c:v>NeoPhotonics</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vendors'!$C$22:$AA$22</c:f>
              <c:numCache>
                <c:formatCode>"$"#,##0_);\("$"#,##0\)</c:formatCode>
                <c:ptCount val="25"/>
                <c:pt idx="0">
                  <c:v>99.1</c:v>
                </c:pt>
                <c:pt idx="1">
                  <c:v>99.1</c:v>
                </c:pt>
                <c:pt idx="2">
                  <c:v>103.3</c:v>
                </c:pt>
                <c:pt idx="3">
                  <c:v>109.8</c:v>
                </c:pt>
              </c:numCache>
            </c:numRef>
          </c:val>
          <c:smooth val="0"/>
          <c:extLst>
            <c:ext xmlns:c16="http://schemas.microsoft.com/office/drawing/2014/chart" uri="{C3380CC4-5D6E-409C-BE32-E72D297353CC}">
              <c16:uniqueId val="{00000004-418E-794A-B658-3BC364C41E5B}"/>
            </c:ext>
          </c:extLst>
        </c:ser>
        <c:ser>
          <c:idx val="6"/>
          <c:order val="6"/>
          <c:tx>
            <c:v>O-Net</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vendors'!$C$25:$V$25</c:f>
              <c:numCache>
                <c:formatCode>"$"#,##0_);\("$"#,##0\)</c:formatCode>
                <c:ptCount val="20"/>
                <c:pt idx="0">
                  <c:v>48</c:v>
                </c:pt>
                <c:pt idx="1">
                  <c:v>48</c:v>
                </c:pt>
                <c:pt idx="2">
                  <c:v>52</c:v>
                </c:pt>
                <c:pt idx="3">
                  <c:v>57.889229896322277</c:v>
                </c:pt>
              </c:numCache>
            </c:numRef>
          </c:val>
          <c:smooth val="0"/>
          <c:extLst>
            <c:ext xmlns:c16="http://schemas.microsoft.com/office/drawing/2014/chart" uri="{C3380CC4-5D6E-409C-BE32-E72D297353CC}">
              <c16:uniqueId val="{00000003-16C8-48EC-A3EC-FAEAFE42ADF3}"/>
            </c:ext>
          </c:extLst>
        </c:ser>
        <c:dLbls>
          <c:showLegendKey val="0"/>
          <c:showVal val="0"/>
          <c:showCatName val="0"/>
          <c:showSerName val="0"/>
          <c:showPercent val="0"/>
          <c:showBubbleSize val="0"/>
        </c:dLbls>
        <c:marker val="1"/>
        <c:smooth val="0"/>
        <c:axId val="136640768"/>
        <c:axId val="136392704"/>
      </c:lineChart>
      <c:catAx>
        <c:axId val="136640768"/>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6392704"/>
        <c:crosses val="autoZero"/>
        <c:auto val="1"/>
        <c:lblAlgn val="ctr"/>
        <c:lblOffset val="100"/>
        <c:tickLblSkip val="1"/>
        <c:noMultiLvlLbl val="0"/>
      </c:catAx>
      <c:valAx>
        <c:axId val="136392704"/>
        <c:scaling>
          <c:orientation val="minMax"/>
          <c:min val="0"/>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6640768"/>
        <c:crosses val="autoZero"/>
        <c:crossBetween val="between"/>
      </c:valAx>
    </c:plotArea>
    <c:legend>
      <c:legendPos val="r"/>
      <c:layout>
        <c:manualLayout>
          <c:xMode val="edge"/>
          <c:yMode val="edge"/>
          <c:x val="0.7981860872042158"/>
          <c:y val="9.3730246890228588E-2"/>
          <c:w val="0.20181391279578426"/>
          <c:h val="0.8749107133952432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Summary!$W$72:$AH$72</c:f>
              <c:numCache>
                <c:formatCode>_("$"* #,##0_);_("$"* \(#,##0\);_("$"* "-"_);_(@_)</c:formatCode>
                <c:ptCount val="12"/>
                <c:pt idx="0" formatCode="_(&quot;$&quot;* #,##0_);_(&quot;$&quot;* \(#,##0\);_(&quot;$&quot;* &quot;-&quot;??_);_(@_)">
                  <c:v>0</c:v>
                </c:pt>
                <c:pt idx="1">
                  <c:v>0</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formatCode="_(&quot;$&quot;* #,##0_);_(&quot;$&quot;* \(#,##0\);_(&quot;$&quot;* &quot;-&quot;??_);_(@_)">
                  <c:v>0</c:v>
                </c:pt>
                <c:pt idx="11">
                  <c:v>0</c:v>
                </c:pt>
              </c:numCache>
            </c:numRef>
          </c:val>
          <c:extLst>
            <c:ext xmlns:c16="http://schemas.microsoft.com/office/drawing/2014/chart" uri="{C3380CC4-5D6E-409C-BE32-E72D297353CC}">
              <c16:uniqueId val="{00000001-7309-A54F-81AF-13FFEA82969D}"/>
            </c:ext>
          </c:extLst>
        </c:ser>
        <c:ser>
          <c:idx val="1"/>
          <c:order val="1"/>
          <c:tx>
            <c:strRef>
              <c:f>Summary!$B$73</c:f>
              <c:strCache>
                <c:ptCount val="1"/>
                <c:pt idx="0">
                  <c:v>Wireless</c:v>
                </c:pt>
              </c:strCache>
            </c:strRef>
          </c:tx>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Summary!$W$73:$AH$73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309-A54F-81AF-13FFEA82969D}"/>
            </c:ext>
          </c:extLst>
        </c:ser>
        <c:ser>
          <c:idx val="3"/>
          <c:order val="2"/>
          <c:tx>
            <c:strRef>
              <c:f>Summary!$B$74</c:f>
              <c:strCache>
                <c:ptCount val="1"/>
                <c:pt idx="0">
                  <c:v>FTTx modules</c:v>
                </c:pt>
              </c:strCache>
            </c:strRef>
          </c:tx>
          <c:spPr>
            <a:solidFill>
              <a:srgbClr val="00B050"/>
            </a:solidFill>
            <a:ln w="12700">
              <a:solidFill>
                <a:srgbClr val="000000"/>
              </a:solidFill>
              <a:prstDash val="solid"/>
            </a:ln>
          </c:spPr>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Summary!$W$74:$AH$74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309-A54F-81AF-13FFEA82969D}"/>
            </c:ext>
          </c:extLst>
        </c:ser>
        <c:dLbls>
          <c:showLegendKey val="0"/>
          <c:showVal val="0"/>
          <c:showCatName val="0"/>
          <c:showSerName val="0"/>
          <c:showPercent val="0"/>
          <c:showBubbleSize val="0"/>
        </c:dLbls>
        <c:gapWidth val="150"/>
        <c:axId val="128803584"/>
        <c:axId val="128805120"/>
      </c:barChart>
      <c:catAx>
        <c:axId val="12880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128805120"/>
        <c:crosses val="autoZero"/>
        <c:auto val="1"/>
        <c:lblAlgn val="ctr"/>
        <c:lblOffset val="100"/>
        <c:tickLblSkip val="1"/>
        <c:tickMarkSkip val="1"/>
        <c:noMultiLvlLbl val="0"/>
      </c:catAx>
      <c:valAx>
        <c:axId val="128805120"/>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28803584"/>
        <c:crosses val="autoZero"/>
        <c:crossBetween val="between"/>
        <c:majorUnit val="10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slides'!$E$268</c:f>
              <c:strCache>
                <c:ptCount val="1"/>
                <c:pt idx="0">
                  <c:v>Datacom</c:v>
                </c:pt>
              </c:strCache>
            </c:strRef>
          </c:tx>
          <c:cat>
            <c:strRef>
              <c:f>'Charts for slides'!$N$267:$BE$267</c:f>
              <c:strCache>
                <c:ptCount val="44"/>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strCache>
            </c:strRef>
          </c:cat>
          <c:val>
            <c:numRef>
              <c:f>'Charts for slides'!$N$272:$BE$272</c:f>
              <c:numCache>
                <c:formatCode>0%</c:formatCode>
                <c:ptCount val="44"/>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-1</c:v>
                </c:pt>
                <c:pt idx="29">
                  <c:v>-1</c:v>
                </c:pt>
                <c:pt idx="30">
                  <c:v>-1</c:v>
                </c:pt>
                <c:pt idx="31">
                  <c:v>-1</c:v>
                </c:pt>
                <c:pt idx="32">
                  <c:v>0</c:v>
                </c:pt>
                <c:pt idx="33">
                  <c:v>0</c:v>
                </c:pt>
                <c:pt idx="34">
                  <c:v>0</c:v>
                </c:pt>
                <c:pt idx="35">
                  <c:v>0</c:v>
                </c:pt>
                <c:pt idx="36">
                  <c:v>0</c:v>
                </c:pt>
                <c:pt idx="37">
                  <c:v>0</c:v>
                </c:pt>
                <c:pt idx="38">
                  <c:v>0</c:v>
                </c:pt>
                <c:pt idx="39">
                  <c:v>0</c:v>
                </c:pt>
                <c:pt idx="40">
                  <c:v>0</c:v>
                </c:pt>
                <c:pt idx="41">
                  <c:v>0</c:v>
                </c:pt>
                <c:pt idx="42">
                  <c:v>0</c:v>
                </c:pt>
                <c:pt idx="43">
                  <c:v>0</c:v>
                </c:pt>
              </c:numCache>
            </c:numRef>
          </c:val>
          <c:smooth val="0"/>
          <c:extLst>
            <c:ext xmlns:c16="http://schemas.microsoft.com/office/drawing/2014/chart" uri="{C3380CC4-5D6E-409C-BE32-E72D297353CC}">
              <c16:uniqueId val="{00000000-982D-CC43-9DB6-5ECB34B064D6}"/>
            </c:ext>
          </c:extLst>
        </c:ser>
        <c:ser>
          <c:idx val="0"/>
          <c:order val="1"/>
          <c:tx>
            <c:strRef>
              <c:f>'Charts for slides'!$M$273</c:f>
              <c:strCache>
                <c:ptCount val="1"/>
                <c:pt idx="0">
                  <c:v>Telecom</c:v>
                </c:pt>
              </c:strCache>
            </c:strRef>
          </c:tx>
          <c:cat>
            <c:strRef>
              <c:f>'Charts for slides'!$N$267:$BE$267</c:f>
              <c:strCache>
                <c:ptCount val="44"/>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strCache>
            </c:strRef>
          </c:cat>
          <c:val>
            <c:numRef>
              <c:f>'Charts for slides'!$N$273:$BE$273</c:f>
              <c:numCache>
                <c:formatCode>0%</c:formatCode>
                <c:ptCount val="44"/>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-1</c:v>
                </c:pt>
                <c:pt idx="29" formatCode="0.0%">
                  <c:v>-1</c:v>
                </c:pt>
                <c:pt idx="30" formatCode="0.0%">
                  <c:v>-1</c:v>
                </c:pt>
                <c:pt idx="31" formatCode="0.0%">
                  <c:v>-1</c:v>
                </c:pt>
                <c:pt idx="32" formatCode="0.0%">
                  <c:v>0</c:v>
                </c:pt>
                <c:pt idx="33" formatCode="0.0%">
                  <c:v>0</c:v>
                </c:pt>
                <c:pt idx="34" formatCode="0.0%">
                  <c:v>0</c:v>
                </c:pt>
                <c:pt idx="35" formatCode="0.0%">
                  <c:v>0</c:v>
                </c:pt>
                <c:pt idx="36" formatCode="0.0%">
                  <c:v>0</c:v>
                </c:pt>
                <c:pt idx="37" formatCode="0.0%">
                  <c:v>0</c:v>
                </c:pt>
                <c:pt idx="38" formatCode="0.0%">
                  <c:v>0</c:v>
                </c:pt>
                <c:pt idx="39" formatCode="0.0%">
                  <c:v>0</c:v>
                </c:pt>
                <c:pt idx="40" formatCode="0.0%">
                  <c:v>0</c:v>
                </c:pt>
                <c:pt idx="41" formatCode="0.0%">
                  <c:v>0</c:v>
                </c:pt>
                <c:pt idx="42" formatCode="0.0%">
                  <c:v>0</c:v>
                </c:pt>
                <c:pt idx="43"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36440832"/>
        <c:axId val="136446720"/>
      </c:lineChart>
      <c:catAx>
        <c:axId val="136440832"/>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36446720"/>
        <c:crossesAt val="-40"/>
        <c:auto val="1"/>
        <c:lblAlgn val="ctr"/>
        <c:lblOffset val="100"/>
        <c:noMultiLvlLbl val="0"/>
      </c:catAx>
      <c:valAx>
        <c:axId val="136446720"/>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136440832"/>
        <c:crossesAt val="1"/>
        <c:crossBetween val="between"/>
      </c:valAx>
    </c:plotArea>
    <c:legend>
      <c:legendPos val="t"/>
      <c:layout>
        <c:manualLayout>
          <c:xMode val="edge"/>
          <c:yMode val="edge"/>
          <c:x val="0.28881225373144148"/>
          <c:y val="0.6719194973816679"/>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slides'!$E$238</c:f>
              <c:strCache>
                <c:ptCount val="1"/>
                <c:pt idx="0">
                  <c:v>Ethernet </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slides'!$J$238:$BE$238</c:f>
              <c:numCache>
                <c:formatCode>_("$"* #,##0_);_("$"* \(#,##0\);_("$"* "-"??_);_(@_)</c:formatCode>
                <c:ptCount val="48"/>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0-80E7-A545-9BA0-CA4B14B7C4FA}"/>
            </c:ext>
          </c:extLst>
        </c:ser>
        <c:ser>
          <c:idx val="4"/>
          <c:order val="1"/>
          <c:tx>
            <c:strRef>
              <c:f>'Charts for slides'!$E$241</c:f>
              <c:strCache>
                <c:ptCount val="1"/>
                <c:pt idx="0">
                  <c:v>CWDM/DWDM</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slides'!$J$241:$BE$241</c:f>
              <c:numCache>
                <c:formatCode>_("$"* #,##0_);_("$"* \(#,##0\);_("$"* "-"??_);_(@_)</c:formatCode>
                <c:ptCount val="48"/>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1-80E7-A545-9BA0-CA4B14B7C4FA}"/>
            </c:ext>
          </c:extLst>
        </c:ser>
        <c:ser>
          <c:idx val="6"/>
          <c:order val="2"/>
          <c:tx>
            <c:strRef>
              <c:f>'Charts for slides'!$E$243</c:f>
              <c:strCache>
                <c:ptCount val="1"/>
                <c:pt idx="0">
                  <c:v>FTTx</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slides'!$J$243:$BE$243</c:f>
              <c:numCache>
                <c:formatCode>_("$"* #,##0_);_("$"* \(#,##0\);_("$"* "-"??_);_(@_)</c:formatCode>
                <c:ptCount val="48"/>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2-80E7-A545-9BA0-CA4B14B7C4FA}"/>
            </c:ext>
          </c:extLst>
        </c:ser>
        <c:ser>
          <c:idx val="5"/>
          <c:order val="3"/>
          <c:tx>
            <c:strRef>
              <c:f>'Charts for slides'!$E$242</c:f>
              <c:strCache>
                <c:ptCount val="1"/>
                <c:pt idx="0">
                  <c:v>Wireless</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slides'!$J$242:$BE$242</c:f>
              <c:numCache>
                <c:formatCode>_("$"* #,##0_);_("$"* \(#,##0\);_("$"* "-"??_);_(@_)</c:formatCode>
                <c:ptCount val="48"/>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3-80E7-A545-9BA0-CA4B14B7C4FA}"/>
            </c:ext>
          </c:extLst>
        </c:ser>
        <c:ser>
          <c:idx val="1"/>
          <c:order val="4"/>
          <c:tx>
            <c:strRef>
              <c:f>'Charts for slides'!$E$239</c:f>
              <c:strCache>
                <c:ptCount val="1"/>
                <c:pt idx="0">
                  <c:v>Fibre Channel</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slides'!$J$239:$BE$239</c:f>
              <c:numCache>
                <c:formatCode>_("$"* #,##0_);_("$"* \(#,##0\);_("$"* "-"??_);_(@_)</c:formatCode>
                <c:ptCount val="48"/>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4-80E7-A545-9BA0-CA4B14B7C4FA}"/>
            </c:ext>
          </c:extLst>
        </c:ser>
        <c:ser>
          <c:idx val="2"/>
          <c:order val="5"/>
          <c:tx>
            <c:strRef>
              <c:f>'Charts for slides'!$E$240</c:f>
              <c:strCache>
                <c:ptCount val="1"/>
                <c:pt idx="0">
                  <c:v>Optical Interconnects</c:v>
                </c:pt>
              </c:strCache>
            </c:strRef>
          </c:tx>
          <c:cat>
            <c:strRef>
              <c:f>'Charts for slides'!$J$236:$BE$236</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slides'!$J$240:$BE$240</c:f>
              <c:numCache>
                <c:formatCode>_("$"* #,##0_);_("$"* \(#,##0\);_("$"* "-"??_);_(@_)</c:formatCode>
                <c:ptCount val="48"/>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36509696"/>
        <c:axId val="136650752"/>
      </c:lineChart>
      <c:catAx>
        <c:axId val="13650969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6650752"/>
        <c:crosses val="autoZero"/>
        <c:auto val="1"/>
        <c:lblAlgn val="ctr"/>
        <c:lblOffset val="100"/>
        <c:noMultiLvlLbl val="0"/>
      </c:catAx>
      <c:valAx>
        <c:axId val="136650752"/>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36509696"/>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a:pPr>
            <a:r>
              <a:rPr lang="en-US"/>
              <a:t>4Q22/4Q21 Segment Growth</a:t>
            </a:r>
          </a:p>
        </c:rich>
      </c:tx>
      <c:layout>
        <c:manualLayout>
          <c:xMode val="edge"/>
          <c:yMode val="edge"/>
          <c:x val="0.26256454785257105"/>
          <c:y val="2.9714265789240114E-2"/>
        </c:manualLayout>
      </c:layout>
      <c:overlay val="0"/>
    </c:title>
    <c:autoTitleDeleted val="0"/>
    <c:plotArea>
      <c:layout>
        <c:manualLayout>
          <c:layoutTarget val="inner"/>
          <c:xMode val="edge"/>
          <c:yMode val="edge"/>
          <c:x val="1.5516645945572593E-2"/>
          <c:y val="0.20371448134200615"/>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36682112"/>
        <c:axId val="136683904"/>
      </c:barChart>
      <c:catAx>
        <c:axId val="136682112"/>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136683904"/>
        <c:crosses val="autoZero"/>
        <c:auto val="0"/>
        <c:lblAlgn val="ctr"/>
        <c:lblOffset val="0"/>
        <c:noMultiLvlLbl val="0"/>
      </c:catAx>
      <c:valAx>
        <c:axId val="136683904"/>
        <c:scaling>
          <c:orientation val="minMax"/>
        </c:scaling>
        <c:delete val="1"/>
        <c:axPos val="t"/>
        <c:numFmt formatCode="0%" sourceLinked="1"/>
        <c:majorTickMark val="none"/>
        <c:minorTickMark val="none"/>
        <c:tickLblPos val="nextTo"/>
        <c:crossAx val="136682112"/>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growth rate</a:t>
            </a:r>
          </a:p>
        </c:rich>
      </c:tx>
      <c:layout>
        <c:manualLayout>
          <c:xMode val="edge"/>
          <c:yMode val="edge"/>
          <c:x val="0.28838526245061524"/>
          <c:y val="2.2266755733689601E-2"/>
        </c:manualLayout>
      </c:layout>
      <c:overlay val="0"/>
    </c:title>
    <c:autoTitleDeleted val="0"/>
    <c:plotArea>
      <c:layout>
        <c:manualLayout>
          <c:layoutTarget val="inner"/>
          <c:xMode val="edge"/>
          <c:yMode val="edge"/>
          <c:x val="0.15044040028534608"/>
          <c:y val="0.16066819857018899"/>
          <c:w val="0.82084649160241641"/>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slides'!$I$118:$BD$118</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slides'!$I$122:$BD$122</c:f>
              <c:numCache>
                <c:formatCode>0.0%</c:formatCode>
                <c:ptCount val="48"/>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0.12855702735155194</c:v>
                </c:pt>
                <c:pt idx="21">
                  <c:v>0.13434028594697045</c:v>
                </c:pt>
                <c:pt idx="22">
                  <c:v>0.16627299066169132</c:v>
                </c:pt>
                <c:pt idx="23">
                  <c:v>0.21175590087091845</c:v>
                </c:pt>
                <c:pt idx="24">
                  <c:v>-1</c:v>
                </c:pt>
                <c:pt idx="25">
                  <c:v>-1</c:v>
                </c:pt>
                <c:pt idx="26">
                  <c:v>-1</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36989696"/>
        <c:axId val="136995584"/>
      </c:barChart>
      <c:catAx>
        <c:axId val="136989696"/>
        <c:scaling>
          <c:orientation val="minMax"/>
        </c:scaling>
        <c:delete val="0"/>
        <c:axPos val="b"/>
        <c:numFmt formatCode="General" sourceLinked="0"/>
        <c:majorTickMark val="out"/>
        <c:minorTickMark val="none"/>
        <c:tickLblPos val="nextTo"/>
        <c:crossAx val="136995584"/>
        <c:crossesAt val="0"/>
        <c:auto val="1"/>
        <c:lblAlgn val="ctr"/>
        <c:lblOffset val="100"/>
        <c:noMultiLvlLbl val="0"/>
      </c:catAx>
      <c:valAx>
        <c:axId val="136995584"/>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6.7565964704314864E-3"/>
              <c:y val="0.23749907392190406"/>
            </c:manualLayout>
          </c:layout>
          <c:overlay val="0"/>
        </c:title>
        <c:numFmt formatCode="0%" sourceLinked="0"/>
        <c:majorTickMark val="out"/>
        <c:minorTickMark val="none"/>
        <c:tickLblPos val="low"/>
        <c:crossAx val="136989696"/>
        <c:crossesAt val="1"/>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a:t>
            </a:r>
            <a:endParaRPr lang="en-US" b="1">
              <a:effectLst/>
            </a:endParaRPr>
          </a:p>
        </c:rich>
      </c:tx>
      <c:layout>
        <c:manualLayout>
          <c:xMode val="edge"/>
          <c:yMode val="edge"/>
          <c:x val="0.31069103628158745"/>
          <c:y val="5.3039866725350611E-2"/>
        </c:manualLayout>
      </c:layout>
      <c:overlay val="0"/>
    </c:title>
    <c:autoTitleDeleted val="0"/>
    <c:plotArea>
      <c:layout>
        <c:manualLayout>
          <c:layoutTarget val="inner"/>
          <c:xMode val="edge"/>
          <c:yMode val="edge"/>
          <c:x val="0.10188900077076661"/>
          <c:y val="6.1246493175796717E-2"/>
          <c:w val="0.81904027841316596"/>
          <c:h val="0.77193313736461799"/>
        </c:manualLayout>
      </c:layout>
      <c:barChart>
        <c:barDir val="col"/>
        <c:grouping val="clustered"/>
        <c:varyColors val="0"/>
        <c:ser>
          <c:idx val="0"/>
          <c:order val="0"/>
          <c:tx>
            <c:v>Revenue</c:v>
          </c:tx>
          <c:invertIfNegative val="0"/>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equip'!$K$22:$AD$22</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37053312"/>
        <c:axId val="137054848"/>
      </c:barChart>
      <c:lineChart>
        <c:grouping val="standard"/>
        <c:varyColors val="0"/>
        <c:ser>
          <c:idx val="1"/>
          <c:order val="1"/>
          <c:tx>
            <c:v>Year over Year (%)</c:v>
          </c:tx>
          <c:spPr>
            <a:ln>
              <a:solidFill>
                <a:schemeClr val="accent6"/>
              </a:solidFill>
            </a:ln>
          </c:spPr>
          <c:marker>
            <c:symbol val="none"/>
          </c:marker>
          <c:dLbls>
            <c:dLbl>
              <c:idx val="2"/>
              <c:layout>
                <c:manualLayout>
                  <c:x val="-6.3643652057321268E-2"/>
                  <c:y val="2.23774376541819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74-4C38-8848-A6F9CAFC75BD}"/>
                </c:ext>
              </c:extLst>
            </c:dLbl>
            <c:dLbl>
              <c:idx val="3"/>
              <c:layout>
                <c:manualLayout>
                  <c:x val="-6.1838666402693435E-2"/>
                  <c:y val="1.2182691562272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74-4C38-8848-A6F9CAFC75BD}"/>
                </c:ext>
              </c:extLst>
            </c:dLbl>
            <c:dLbl>
              <c:idx val="4"/>
              <c:layout>
                <c:manualLayout>
                  <c:x val="-5.506487320031582E-2"/>
                  <c:y val="2.544256074181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74-4C38-8848-A6F9CAFC75BD}"/>
                </c:ext>
              </c:extLst>
            </c:dLbl>
            <c:dLbl>
              <c:idx val="5"/>
              <c:layout>
                <c:manualLayout>
                  <c:x val="-5.3165410960808665E-2"/>
                  <c:y val="2.8757557654795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74-4C38-8848-A6F9CAFC75BD}"/>
                </c:ext>
              </c:extLst>
            </c:dLbl>
            <c:dLbl>
              <c:idx val="6"/>
              <c:layout>
                <c:manualLayout>
                  <c:x val="-6.1778368130810613E-2"/>
                  <c:y val="-3.79447884532745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74-4C38-8848-A6F9CAFC75BD}"/>
                </c:ext>
              </c:extLst>
            </c:dLbl>
            <c:dLbl>
              <c:idx val="7"/>
              <c:layout>
                <c:manualLayout>
                  <c:x val="-6.0228714025814249E-2"/>
                  <c:y val="3.8702548393735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74-4C38-8848-A6F9CAFC75BD}"/>
                </c:ext>
              </c:extLst>
            </c:dLbl>
            <c:dLbl>
              <c:idx val="8"/>
              <c:layout>
                <c:manualLayout>
                  <c:x val="-6.7190696161591554E-2"/>
                  <c:y val="1.881256691585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74-4C38-8848-A6F9CAFC75BD}"/>
                </c:ext>
              </c:extLst>
            </c:dLbl>
            <c:dLbl>
              <c:idx val="9"/>
              <c:layout>
                <c:manualLayout>
                  <c:x val="-5.6560661685975393E-2"/>
                  <c:y val="-4.39214103962398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74-4C38-8848-A6F9CAFC75BD}"/>
                </c:ext>
              </c:extLst>
            </c:dLbl>
            <c:dLbl>
              <c:idx val="10"/>
              <c:layout>
                <c:manualLayout>
                  <c:x val="-5.9735724242622072E-2"/>
                  <c:y val="1.9769096862111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74-4C38-8848-A6F9CAFC75BD}"/>
                </c:ext>
              </c:extLst>
            </c:dLbl>
            <c:dLbl>
              <c:idx val="11"/>
              <c:layout>
                <c:manualLayout>
                  <c:x val="-5.4579972641819338E-2"/>
                  <c:y val="-2.4282122517504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74-4C38-8848-A6F9CAFC75BD}"/>
                </c:ext>
              </c:extLst>
            </c:dLbl>
            <c:dLbl>
              <c:idx val="12"/>
              <c:layout>
                <c:manualLayout>
                  <c:x val="-5.7282940944834417E-2"/>
                  <c:y val="3.074579858351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74-4C38-8848-A6F9CAFC75BD}"/>
                </c:ext>
              </c:extLst>
            </c:dLbl>
            <c:dLbl>
              <c:idx val="13"/>
              <c:layout>
                <c:manualLayout>
                  <c:x val="-3.4088321196298968E-3"/>
                  <c:y val="3.3229206696737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C-4DAB-8E23-7C9BB2930B72}"/>
                </c:ext>
              </c:extLst>
            </c:dLbl>
            <c:dLbl>
              <c:idx val="14"/>
              <c:layout>
                <c:manualLayout>
                  <c:x val="-1.6887787758283574E-3"/>
                  <c:y val="-6.177077076572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5-418C-A2F1-83E3C67ABBB9}"/>
                </c:ext>
              </c:extLst>
            </c:dLbl>
            <c:numFmt formatCode="0%" sourceLinked="0"/>
            <c:spPr>
              <a:noFill/>
              <a:ln>
                <a:noFill/>
              </a:ln>
              <a:effectLst/>
            </c:spPr>
            <c:txPr>
              <a:bodyPr wrap="square" lIns="38100" tIns="19050" rIns="38100" bIns="19050" anchor="ctr">
                <a:spAutoFit/>
              </a:bodyPr>
              <a:lstStyle/>
              <a:p>
                <a:pPr>
                  <a:defRPr sz="1200" b="1">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'Datacom equip'!$K$7:$Y$7</c:f>
              <c:strCache>
                <c:ptCount val="15"/>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strCache>
            </c:strRef>
          </c:cat>
          <c:val>
            <c:numRef>
              <c:f>'Datacom equip'!$K$23:$AD$23</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37078656"/>
        <c:axId val="137077120"/>
      </c:lineChart>
      <c:catAx>
        <c:axId val="137053312"/>
        <c:scaling>
          <c:orientation val="minMax"/>
        </c:scaling>
        <c:delete val="0"/>
        <c:axPos val="b"/>
        <c:numFmt formatCode="General" sourceLinked="0"/>
        <c:majorTickMark val="out"/>
        <c:minorTickMark val="none"/>
        <c:tickLblPos val="nextTo"/>
        <c:txPr>
          <a:bodyPr/>
          <a:lstStyle/>
          <a:p>
            <a:pPr>
              <a:defRPr sz="1200" b="1"/>
            </a:pPr>
            <a:endParaRPr lang="en-US"/>
          </a:p>
        </c:txPr>
        <c:crossAx val="137054848"/>
        <c:crosses val="autoZero"/>
        <c:auto val="1"/>
        <c:lblAlgn val="ctr"/>
        <c:lblOffset val="100"/>
        <c:noMultiLvlLbl val="0"/>
      </c:catAx>
      <c:valAx>
        <c:axId val="137054848"/>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37053312"/>
        <c:crosses val="autoZero"/>
        <c:crossBetween val="between"/>
      </c:valAx>
      <c:valAx>
        <c:axId val="137077120"/>
        <c:scaling>
          <c:orientation val="minMax"/>
        </c:scaling>
        <c:delete val="0"/>
        <c:axPos val="r"/>
        <c:numFmt formatCode="0%" sourceLinked="0"/>
        <c:majorTickMark val="out"/>
        <c:minorTickMark val="none"/>
        <c:tickLblPos val="nextTo"/>
        <c:txPr>
          <a:bodyPr/>
          <a:lstStyle/>
          <a:p>
            <a:pPr>
              <a:defRPr sz="1200" b="1"/>
            </a:pPr>
            <a:endParaRPr lang="en-US"/>
          </a:p>
        </c:txPr>
        <c:crossAx val="137078656"/>
        <c:crosses val="max"/>
        <c:crossBetween val="between"/>
      </c:valAx>
      <c:catAx>
        <c:axId val="137078656"/>
        <c:scaling>
          <c:orientation val="minMax"/>
        </c:scaling>
        <c:delete val="1"/>
        <c:axPos val="b"/>
        <c:numFmt formatCode="General" sourceLinked="1"/>
        <c:majorTickMark val="out"/>
        <c:minorTickMark val="none"/>
        <c:tickLblPos val="nextTo"/>
        <c:crossAx val="137077120"/>
        <c:crosses val="autoZero"/>
        <c:auto val="1"/>
        <c:lblAlgn val="ctr"/>
        <c:lblOffset val="100"/>
        <c:noMultiLvlLbl val="0"/>
      </c:catAx>
    </c:plotArea>
    <c:legend>
      <c:legendPos val="b"/>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$180 mn or higher per quarter</a:t>
            </a:r>
          </a:p>
        </c:rich>
      </c:tx>
      <c:layout>
        <c:manualLayout>
          <c:xMode val="edge"/>
          <c:yMode val="edge"/>
          <c:x val="0.30131743400495992"/>
          <c:y val="1.2777841175650143E-3"/>
        </c:manualLayout>
      </c:layout>
      <c:overlay val="1"/>
    </c:title>
    <c:autoTitleDeleted val="0"/>
    <c:plotArea>
      <c:layout>
        <c:manualLayout>
          <c:layoutTarget val="inner"/>
          <c:xMode val="edge"/>
          <c:yMode val="edge"/>
          <c:x val="0.14484923136589753"/>
          <c:y val="7.4825330493908895E-2"/>
          <c:w val="0.670627393858518"/>
          <c:h val="0.74943673048660941"/>
        </c:manualLayout>
      </c:layout>
      <c:lineChart>
        <c:grouping val="standard"/>
        <c:varyColors val="0"/>
        <c:ser>
          <c:idx val="0"/>
          <c:order val="0"/>
          <c:tx>
            <c:strRef>
              <c:f>'OC vendors'!$B$16</c:f>
              <c:strCache>
                <c:ptCount val="1"/>
                <c:pt idx="0">
                  <c:v>Finisar</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vendors'!$C$16:$P$16</c:f>
              <c:numCache>
                <c:formatCode>"$"#,##0_);\("$"#,##0\)</c:formatCode>
                <c:ptCount val="14"/>
                <c:pt idx="0">
                  <c:v>318.8</c:v>
                </c:pt>
                <c:pt idx="1">
                  <c:v>341</c:v>
                </c:pt>
                <c:pt idx="2">
                  <c:v>369.9</c:v>
                </c:pt>
                <c:pt idx="3">
                  <c:v>381</c:v>
                </c:pt>
              </c:numCache>
            </c:numRef>
          </c:val>
          <c:smooth val="0"/>
          <c:extLst>
            <c:ext xmlns:c16="http://schemas.microsoft.com/office/drawing/2014/chart" uri="{C3380CC4-5D6E-409C-BE32-E72D297353CC}">
              <c16:uniqueId val="{00000000-1E3E-2C40-BB0D-D1D96FCC9D93}"/>
            </c:ext>
          </c:extLst>
        </c:ser>
        <c:ser>
          <c:idx val="4"/>
          <c:order val="1"/>
          <c:tx>
            <c:v>Coherent (II-VI)</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vendors'!$O$8:$AD$8</c:f>
              <c:numCache>
                <c:formatCode>"$"#,##0_);\("$"#,##0\)</c:formatCode>
                <c:ptCount val="16"/>
              </c:numCache>
            </c:numRef>
          </c:val>
          <c:smooth val="0"/>
          <c:extLst>
            <c:ext xmlns:c16="http://schemas.microsoft.com/office/drawing/2014/chart" uri="{C3380CC4-5D6E-409C-BE32-E72D297353CC}">
              <c16:uniqueId val="{00000001-1E3E-2C40-BB0D-D1D96FCC9D93}"/>
            </c:ext>
          </c:extLst>
        </c:ser>
        <c:ser>
          <c:idx val="2"/>
          <c:order val="2"/>
          <c:tx>
            <c:v>Lumentum</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vendors'!$O$21:$AD$21</c:f>
              <c:numCache>
                <c:formatCode>"$"#,##0_);\("$"#,##0\)</c:formatCode>
                <c:ptCount val="16"/>
              </c:numCache>
            </c:numRef>
          </c:val>
          <c:smooth val="0"/>
          <c:extLst>
            <c:ext xmlns:c16="http://schemas.microsoft.com/office/drawing/2014/chart" uri="{C3380CC4-5D6E-409C-BE32-E72D297353CC}">
              <c16:uniqueId val="{00000002-1E3E-2C40-BB0D-D1D96FCC9D93}"/>
            </c:ext>
          </c:extLst>
        </c:ser>
        <c:ser>
          <c:idx val="5"/>
          <c:order val="3"/>
          <c:tx>
            <c:strRef>
              <c:f>'OC vendors'!$B$19</c:f>
              <c:strCache>
                <c:ptCount val="1"/>
                <c:pt idx="0">
                  <c:v>Innolight</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vendors'!$O$19:$AD$19</c:f>
              <c:numCache>
                <c:formatCode>"$"#,##0_);\("$"#,##0\)</c:formatCode>
                <c:ptCount val="16"/>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vendors'!$O$10:$AD$10</c:f>
              <c:numCache>
                <c:formatCode>"$"#,##0_);\("$"#,##0\)</c:formatCode>
                <c:ptCount val="16"/>
              </c:numCache>
            </c:numRef>
          </c:val>
          <c:smooth val="0"/>
          <c:extLst>
            <c:ext xmlns:c16="http://schemas.microsoft.com/office/drawing/2014/chart" uri="{C3380CC4-5D6E-409C-BE32-E72D297353CC}">
              <c16:uniqueId val="{00000004-1E3E-2C40-BB0D-D1D96FCC9D93}"/>
            </c:ext>
          </c:extLst>
        </c:ser>
        <c:ser>
          <c:idx val="13"/>
          <c:order val="5"/>
          <c:tx>
            <c:strRef>
              <c:f>'OC vendors'!$B$26</c:f>
              <c:strCache>
                <c:ptCount val="1"/>
                <c:pt idx="0">
                  <c:v>Sumitomo</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vendors'!$O$26:$AD$26</c:f>
              <c:numCache>
                <c:formatCode>"$"#,##0_);\("$"#,##0\)</c:formatCode>
                <c:ptCount val="16"/>
              </c:numCache>
            </c:numRef>
          </c:val>
          <c:smooth val="0"/>
          <c:extLs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137130368"/>
        <c:axId val="137131904"/>
      </c:lineChart>
      <c:catAx>
        <c:axId val="137130368"/>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37131904"/>
        <c:crosses val="autoZero"/>
        <c:auto val="1"/>
        <c:lblAlgn val="ctr"/>
        <c:lblOffset val="100"/>
        <c:tickLblSkip val="1"/>
        <c:noMultiLvlLbl val="0"/>
      </c:catAx>
      <c:valAx>
        <c:axId val="137131904"/>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137130368"/>
        <c:crosses val="autoZero"/>
        <c:crossBetween val="midCat"/>
      </c:valAx>
    </c:plotArea>
    <c:legend>
      <c:legendPos val="r"/>
      <c:layout>
        <c:manualLayout>
          <c:xMode val="edge"/>
          <c:yMode val="edge"/>
          <c:x val="0.82529014944661983"/>
          <c:y val="9.8371746473617711E-2"/>
          <c:w val="0.15778216557553218"/>
          <c:h val="0.6687640267820061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pPr>
            <a:r>
              <a:rPr lang="en-US" sz="1800"/>
              <a:t>Mid-size Company Revenue</a:t>
            </a:r>
            <a:r>
              <a:rPr lang="en-US" sz="1800" baseline="0"/>
              <a:t> </a:t>
            </a:r>
            <a:r>
              <a:rPr lang="en-US" sz="1800" b="1" i="0" u="none" strike="noStrike" baseline="0">
                <a:effectLst/>
              </a:rPr>
              <a:t>($ Million) </a:t>
            </a:r>
            <a:endParaRPr lang="en-US" sz="1800"/>
          </a:p>
        </c:rich>
      </c:tx>
      <c:layout>
        <c:manualLayout>
          <c:xMode val="edge"/>
          <c:yMode val="edge"/>
          <c:x val="0.20791035988922438"/>
          <c:y val="8.5999213866382615E-4"/>
        </c:manualLayout>
      </c:layout>
      <c:overlay val="0"/>
    </c:title>
    <c:autoTitleDeleted val="0"/>
    <c:plotArea>
      <c:layout>
        <c:manualLayout>
          <c:layoutTarget val="inner"/>
          <c:xMode val="edge"/>
          <c:yMode val="edge"/>
          <c:x val="0.11779123727536905"/>
          <c:y val="0.19085916534134106"/>
          <c:w val="0.86728052459477301"/>
          <c:h val="0.63744547574011345"/>
        </c:manualLayout>
      </c:layout>
      <c:lineChart>
        <c:grouping val="standard"/>
        <c:varyColors val="0"/>
        <c:ser>
          <c:idx val="5"/>
          <c:order val="0"/>
          <c:tx>
            <c:strRef>
              <c:f>'Network equip'!$B$14</c:f>
              <c:strCache>
                <c:ptCount val="1"/>
                <c:pt idx="0">
                  <c:v>Fujitsu (System and Network Products)</c:v>
                </c:pt>
              </c:strCache>
            </c:strRef>
          </c:tx>
          <c:marker>
            <c:symbol val="diamond"/>
            <c:size val="7"/>
            <c:spPr>
              <a:solidFill>
                <a:schemeClr val="accent6"/>
              </a:solidFill>
            </c:spPr>
          </c:marker>
          <c:cat>
            <c:strRef>
              <c:f>'Network equip'!$C$7:$AD$7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'Network equip'!$C$14:$AD$14</c:f>
              <c:numCache>
                <c:formatCode>"$"#,##0_);\("$"#,##0\)</c:formatCode>
                <c:ptCount val="28"/>
                <c:pt idx="0">
                  <c:v>1496.609623616569</c:v>
                </c:pt>
                <c:pt idx="1">
                  <c:v>875.02850331194577</c:v>
                </c:pt>
                <c:pt idx="2">
                  <c:v>1156.6814964176087</c:v>
                </c:pt>
                <c:pt idx="3">
                  <c:v>1143.5999539269083</c:v>
                </c:pt>
              </c:numCache>
            </c:numRef>
          </c:val>
          <c:smooth val="0"/>
          <c:extLst>
            <c:ext xmlns:c16="http://schemas.microsoft.com/office/drawing/2014/chart" uri="{C3380CC4-5D6E-409C-BE32-E72D297353CC}">
              <c16:uniqueId val="{00000000-9BAF-2246-AB31-F7857A7E114C}"/>
            </c:ext>
          </c:extLst>
        </c:ser>
        <c:ser>
          <c:idx val="3"/>
          <c:order val="1"/>
          <c:tx>
            <c:strRef>
              <c:f>'Network equip'!$B$11</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'Network equip'!$C$11:$AD$11</c:f>
              <c:numCache>
                <c:formatCode>"$"#,##0_);\("$"#,##0\)</c:formatCode>
                <c:ptCount val="28"/>
                <c:pt idx="0">
                  <c:v>640.70000000000005</c:v>
                </c:pt>
                <c:pt idx="1">
                  <c:v>670.6</c:v>
                </c:pt>
                <c:pt idx="2">
                  <c:v>716.2</c:v>
                </c:pt>
                <c:pt idx="3">
                  <c:v>621.15</c:v>
                </c:pt>
              </c:numCache>
            </c:numRef>
          </c:val>
          <c:smooth val="0"/>
          <c:extLs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137179136"/>
        <c:axId val="137181056"/>
      </c:lineChart>
      <c:dateAx>
        <c:axId val="137179136"/>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37181056"/>
        <c:crosses val="autoZero"/>
        <c:auto val="0"/>
        <c:lblOffset val="100"/>
        <c:baseTimeUnit val="days"/>
        <c:majorUnit val="1"/>
      </c:dateAx>
      <c:valAx>
        <c:axId val="137181056"/>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37179136"/>
        <c:crosses val="autoZero"/>
        <c:crossBetween val="between"/>
      </c:valAx>
    </c:plotArea>
    <c:legend>
      <c:legendPos val="t"/>
      <c:layout>
        <c:manualLayout>
          <c:xMode val="edge"/>
          <c:yMode val="edge"/>
          <c:x val="0.15378818295612895"/>
          <c:y val="0.10040170676989399"/>
          <c:w val="0.77514660772023591"/>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slides'!$BG$49</c:f>
              <c:strCache>
                <c:ptCount val="1"/>
                <c:pt idx="0">
                  <c:v>Non-Chinese CSPs</c:v>
                </c:pt>
              </c:strCache>
            </c:strRef>
          </c:tx>
          <c:marker>
            <c:symbol val="none"/>
          </c:marker>
          <c:cat>
            <c:strRef>
              <c:f>'Charts for slides'!$E$41:$BD$41</c:f>
              <c:strCache>
                <c:ptCount val="52"/>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strCache>
            </c:strRef>
          </c:cat>
          <c:val>
            <c:numRef>
              <c:f>'Charts for slides'!$E$49:$BD$49</c:f>
              <c:numCache>
                <c:formatCode>_("$"* #,##0_);_("$"* \(#,##0\);_("$"* "-"??_);_(@_)</c:formatCode>
                <c:ptCount val="52"/>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C9F-DD4A-B0B3-693715610665}"/>
            </c:ext>
          </c:extLst>
        </c:ser>
        <c:ser>
          <c:idx val="1"/>
          <c:order val="1"/>
          <c:tx>
            <c:strRef>
              <c:f>'Charts for slides'!$BG$46</c:f>
              <c:strCache>
                <c:ptCount val="1"/>
                <c:pt idx="0">
                  <c:v>Chinese CSPs</c:v>
                </c:pt>
              </c:strCache>
            </c:strRef>
          </c:tx>
          <c:marker>
            <c:symbol val="none"/>
          </c:marker>
          <c:cat>
            <c:strRef>
              <c:f>'Charts for slides'!$E$41:$BD$41</c:f>
              <c:strCache>
                <c:ptCount val="52"/>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strCache>
            </c:strRef>
          </c:cat>
          <c:val>
            <c:numRef>
              <c:f>'Charts for slides'!$E$46:$BD$46</c:f>
              <c:numCache>
                <c:formatCode>_("$"* #,##0_);_("$"* \(#,##0\);_("$"* "-"??_);_(@_)</c:formatCode>
                <c:ptCount val="52"/>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37207168"/>
        <c:axId val="137213056"/>
      </c:lineChart>
      <c:catAx>
        <c:axId val="137207168"/>
        <c:scaling>
          <c:orientation val="minMax"/>
        </c:scaling>
        <c:delete val="0"/>
        <c:axPos val="b"/>
        <c:numFmt formatCode="General" sourceLinked="1"/>
        <c:majorTickMark val="out"/>
        <c:minorTickMark val="none"/>
        <c:tickLblPos val="nextTo"/>
        <c:crossAx val="137213056"/>
        <c:crosses val="autoZero"/>
        <c:auto val="1"/>
        <c:lblAlgn val="ctr"/>
        <c:lblOffset val="100"/>
        <c:noMultiLvlLbl val="0"/>
      </c:catAx>
      <c:valAx>
        <c:axId val="137213056"/>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37207168"/>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slides'!$BG$50</c:f>
              <c:strCache>
                <c:ptCount val="1"/>
                <c:pt idx="0">
                  <c:v>Non-Chinese CSPs</c:v>
                </c:pt>
              </c:strCache>
            </c:strRef>
          </c:tx>
          <c:marker>
            <c:symbol val="none"/>
          </c:marker>
          <c:trendline>
            <c:trendlineType val="poly"/>
            <c:order val="3"/>
            <c:dispRSqr val="0"/>
            <c:dispEq val="0"/>
          </c:trendline>
          <c:cat>
            <c:strRef>
              <c:f>'Charts for slides'!$E$41:$BD$41</c:f>
              <c:strCache>
                <c:ptCount val="52"/>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strCache>
            </c:strRef>
          </c:cat>
          <c:val>
            <c:numRef>
              <c:f>'Charts for slides'!$E$50:$BD$50</c:f>
              <c:numCache>
                <c:formatCode>_("$"* #,##0_);_("$"* \(#,##0\);_("$"* "-"??_);_(@_)</c:formatCode>
                <c:ptCount val="52"/>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E55-3E46-AD52-8BB438DD3885}"/>
            </c:ext>
          </c:extLst>
        </c:ser>
        <c:ser>
          <c:idx val="1"/>
          <c:order val="1"/>
          <c:tx>
            <c:strRef>
              <c:f>'Charts for slides'!$BG$47</c:f>
              <c:strCache>
                <c:ptCount val="1"/>
                <c:pt idx="0">
                  <c:v>Chinese CSPs</c:v>
                </c:pt>
              </c:strCache>
            </c:strRef>
          </c:tx>
          <c:marker>
            <c:symbol val="none"/>
          </c:marker>
          <c:trendline>
            <c:trendlineType val="poly"/>
            <c:order val="3"/>
            <c:dispRSqr val="0"/>
            <c:dispEq val="0"/>
          </c:trendline>
          <c:cat>
            <c:strRef>
              <c:f>'Charts for slides'!$E$41:$BD$41</c:f>
              <c:strCache>
                <c:ptCount val="52"/>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strCache>
            </c:strRef>
          </c:cat>
          <c:val>
            <c:numRef>
              <c:f>'Charts for slides'!$E$47:$BD$47</c:f>
              <c:numCache>
                <c:formatCode>_("$"* #,##0_);_("$"* \(#,##0\);_("$"* "-"??_);_(@_)</c:formatCode>
                <c:ptCount val="52"/>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36803072"/>
        <c:axId val="136804608"/>
      </c:lineChart>
      <c:catAx>
        <c:axId val="136803072"/>
        <c:scaling>
          <c:orientation val="minMax"/>
        </c:scaling>
        <c:delete val="0"/>
        <c:axPos val="b"/>
        <c:numFmt formatCode="General" sourceLinked="1"/>
        <c:majorTickMark val="out"/>
        <c:minorTickMark val="none"/>
        <c:tickLblPos val="nextTo"/>
        <c:crossAx val="136804608"/>
        <c:crosses val="autoZero"/>
        <c:auto val="1"/>
        <c:lblAlgn val="ctr"/>
        <c:lblOffset val="100"/>
        <c:noMultiLvlLbl val="0"/>
      </c:catAx>
      <c:valAx>
        <c:axId val="136804608"/>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36803072"/>
        <c:crosses val="autoZero"/>
        <c:crossBetween val="between"/>
      </c:valAx>
    </c:plotArea>
    <c:legend>
      <c:legendPos val="t"/>
      <c:legendEntry>
        <c:idx val="2"/>
        <c:delete val="1"/>
      </c:legendEntry>
      <c:legendEntry>
        <c:idx val="3"/>
        <c:delete val="1"/>
      </c:legendEntry>
      <c:layout>
        <c:manualLayout>
          <c:xMode val="edge"/>
          <c:yMode val="edge"/>
          <c:x val="0.13977354517725163"/>
          <c:y val="0.3080334243292272"/>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Small Company Revenue </a:t>
            </a:r>
            <a:r>
              <a:rPr lang="en-US" sz="1800" b="1" i="0" u="none" strike="noStrike" baseline="0">
                <a:effectLst/>
              </a:rPr>
              <a:t>($ Million) </a:t>
            </a:r>
            <a:endParaRPr lang="en-US" sz="1800"/>
          </a:p>
        </c:rich>
      </c:tx>
      <c:layout>
        <c:manualLayout>
          <c:xMode val="edge"/>
          <c:yMode val="edge"/>
          <c:x val="0.22831011255172051"/>
          <c:y val="1.3367124399305159E-2"/>
        </c:manualLayout>
      </c:layout>
      <c:overlay val="0"/>
    </c:title>
    <c:autoTitleDeleted val="0"/>
    <c:plotArea>
      <c:layout>
        <c:manualLayout>
          <c:layoutTarget val="inner"/>
          <c:xMode val="edge"/>
          <c:yMode val="edge"/>
          <c:x val="8.9717403745584429E-2"/>
          <c:y val="0.21759372797336929"/>
          <c:w val="0.88248853761700841"/>
          <c:h val="0.66329485082480633"/>
        </c:manualLayout>
      </c:layout>
      <c:lineChart>
        <c:grouping val="standard"/>
        <c:varyColors val="0"/>
        <c:ser>
          <c:idx val="7"/>
          <c:order val="0"/>
          <c:tx>
            <c:strRef>
              <c:f>'Network equip'!$B$16</c:f>
              <c:strCache>
                <c:ptCount val="1"/>
                <c:pt idx="0">
                  <c:v>Infinera</c:v>
                </c:pt>
              </c:strCache>
            </c:strRef>
          </c:tx>
          <c:marker>
            <c:symbol val="circle"/>
            <c:size val="6"/>
          </c:marker>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equip'!$C$16:$AD$16</c:f>
              <c:numCache>
                <c:formatCode>"$"#,##0_);\("$"#,##0\)</c:formatCode>
                <c:ptCount val="28"/>
                <c:pt idx="0">
                  <c:v>216.1</c:v>
                </c:pt>
                <c:pt idx="1">
                  <c:v>227.6</c:v>
                </c:pt>
                <c:pt idx="2">
                  <c:v>156.19999999999999</c:v>
                </c:pt>
                <c:pt idx="3">
                  <c:v>151.4</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equip'!$C$9:$AB$9</c:f>
              <c:numCache>
                <c:formatCode>"$"#,##0_);\("$"#,##0\)</c:formatCode>
                <c:ptCount val="26"/>
                <c:pt idx="0">
                  <c:v>134.4208089937176</c:v>
                </c:pt>
                <c:pt idx="1">
                  <c:v>177.48673365699443</c:v>
                </c:pt>
                <c:pt idx="2">
                  <c:v>177.99352750809061</c:v>
                </c:pt>
                <c:pt idx="3">
                  <c:v>142.84120075884388</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'Network equip'!$C$8:$AD$8</c:f>
              <c:numCache>
                <c:formatCode>"$"#,##0_);\("$"#,##0\)</c:formatCode>
                <c:ptCount val="28"/>
                <c:pt idx="0">
                  <c:v>142</c:v>
                </c:pt>
                <c:pt idx="1">
                  <c:v>162.69999999999999</c:v>
                </c:pt>
                <c:pt idx="2">
                  <c:v>168.89</c:v>
                </c:pt>
                <c:pt idx="3">
                  <c:v>162.98699999999999</c:v>
                </c:pt>
              </c:numCache>
            </c:numRef>
          </c:val>
          <c:smooth val="0"/>
          <c:extLs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136841472"/>
        <c:axId val="136851456"/>
      </c:lineChart>
      <c:dateAx>
        <c:axId val="136841472"/>
        <c:scaling>
          <c:orientation val="minMax"/>
        </c:scaling>
        <c:delete val="0"/>
        <c:axPos val="b"/>
        <c:numFmt formatCode="General" sourceLinked="0"/>
        <c:majorTickMark val="out"/>
        <c:minorTickMark val="none"/>
        <c:tickLblPos val="nextTo"/>
        <c:txPr>
          <a:bodyPr rot="0"/>
          <a:lstStyle/>
          <a:p>
            <a:pPr>
              <a:defRPr/>
            </a:pPr>
            <a:endParaRPr lang="en-US"/>
          </a:p>
        </c:txPr>
        <c:crossAx val="136851456"/>
        <c:crosses val="autoZero"/>
        <c:auto val="0"/>
        <c:lblOffset val="100"/>
        <c:baseTimeUnit val="days"/>
        <c:majorUnit val="1"/>
      </c:dateAx>
      <c:valAx>
        <c:axId val="136851456"/>
        <c:scaling>
          <c:orientation val="minMax"/>
        </c:scaling>
        <c:delete val="0"/>
        <c:axPos val="l"/>
        <c:majorGridlines/>
        <c:numFmt formatCode="&quot;$&quot;#,##0" sourceLinked="0"/>
        <c:majorTickMark val="out"/>
        <c:minorTickMark val="none"/>
        <c:tickLblPos val="nextTo"/>
        <c:crossAx val="136841472"/>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3477742292748"/>
          <c:y val="4.2075483412677112E-2"/>
          <c:w val="0.85933924455741417"/>
          <c:h val="0.78844680680110368"/>
        </c:manualLayout>
      </c:layout>
      <c:barChart>
        <c:barDir val="col"/>
        <c:grouping val="clustered"/>
        <c:varyColors val="0"/>
        <c:ser>
          <c:idx val="2"/>
          <c:order val="0"/>
          <c:tx>
            <c:strRef>
              <c:f>Summary!$B$246</c:f>
              <c:strCache>
                <c:ptCount val="1"/>
                <c:pt idx="0">
                  <c:v>Active Optical Cables</c:v>
                </c:pt>
              </c:strCache>
            </c:strRef>
          </c:tx>
          <c:invertIfNegative val="0"/>
          <c:cat>
            <c:strRef>
              <c:f>Summary!$W$243:$AH$243</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Summary!$W$246:$AH$246</c:f>
              <c:numCache>
                <c:formatCode>_([$$-409]* #,##0.0_);_([$$-409]* \(#,##0.0\);_([$$-409]* "-"??_);_(@_)</c:formatCode>
                <c:ptCount val="12"/>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Summary!$W$243:$AH$243</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Summary!$S$244:$Z$244</c:f>
              <c:numCache>
                <c:formatCode>_([$$-409]* #,##0.0_);_([$$-409]* \(#,##0.0\);_([$$-409]* "-"??_);_(@_)</c:formatCode>
                <c:ptCount val="8"/>
                <c:pt idx="0" formatCode="_(&quot;$&quot;* #,##0.0_);_(&quot;$&quot;* \(#,##0.0\);_(&quot;$&quot;* &quot;-&quot;??_);_(@_)">
                  <c:v>0</c:v>
                </c:pt>
                <c:pt idx="1">
                  <c:v>0</c:v>
                </c:pt>
                <c:pt idx="2" formatCode="_(&quot;$&quot;* #,##0.0_);_(&quot;$&quot;* \(#,##0.0\);_(&quot;$&quot;* &quot;-&quot;??_);_(@_)">
                  <c:v>0</c:v>
                </c:pt>
                <c:pt idx="3">
                  <c:v>0</c:v>
                </c:pt>
              </c:numCache>
            </c:numRef>
          </c:val>
          <c:extLs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Summary!$W$243:$AH$243</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Summary!$W$245:$AH$245</c:f>
              <c:numCache>
                <c:formatCode>_([$$-409]* #,##0.0_);_([$$-409]* \(#,##0.0\);_([$$-409]* "-"??_);_(@_)</c:formatCode>
                <c:ptCount val="12"/>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133960832"/>
        <c:axId val="133962368"/>
      </c:barChart>
      <c:catAx>
        <c:axId val="13396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33962368"/>
        <c:crosses val="autoZero"/>
        <c:auto val="1"/>
        <c:lblAlgn val="ctr"/>
        <c:lblOffset val="100"/>
        <c:tickLblSkip val="1"/>
        <c:tickMarkSkip val="1"/>
        <c:noMultiLvlLbl val="0"/>
      </c:catAx>
      <c:valAx>
        <c:axId val="133962368"/>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3960832"/>
        <c:crosses val="autoZero"/>
        <c:crossBetween val="between"/>
      </c:valAx>
      <c:spPr>
        <a:solidFill>
          <a:schemeClr val="bg1"/>
        </a:solidFill>
        <a:ln w="12700">
          <a:solidFill>
            <a:srgbClr val="808080"/>
          </a:solidFill>
          <a:prstDash val="solid"/>
        </a:ln>
      </c:spPr>
    </c:plotArea>
    <c:legend>
      <c:legendPos val="r"/>
      <c:layout>
        <c:manualLayout>
          <c:xMode val="edge"/>
          <c:yMode val="edge"/>
          <c:x val="0.12994784226768161"/>
          <c:y val="7.1574887193056477E-2"/>
          <c:w val="0.5290845806500587"/>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Telecom Network Equipment</a:t>
            </a:r>
            <a:r>
              <a:rPr lang="en-US" sz="1800" baseline="0"/>
              <a:t> </a:t>
            </a:r>
            <a:r>
              <a:rPr lang="en-US" sz="1800"/>
              <a:t>Revenue ($ </a:t>
            </a:r>
            <a:r>
              <a:rPr lang="en-US" sz="1800" b="1" i="0" u="none" strike="noStrike" baseline="0">
                <a:effectLst/>
              </a:rPr>
              <a:t>Billion</a:t>
            </a:r>
            <a:r>
              <a:rPr lang="en-US" sz="1800"/>
              <a:t>)</a:t>
            </a:r>
          </a:p>
        </c:rich>
      </c:tx>
      <c:layout>
        <c:manualLayout>
          <c:xMode val="edge"/>
          <c:yMode val="edge"/>
          <c:x val="0.17292086150353869"/>
          <c:y val="1.475266926014154E-2"/>
        </c:manualLayout>
      </c:layout>
      <c:overlay val="0"/>
    </c:title>
    <c:autoTitleDeleted val="0"/>
    <c:plotArea>
      <c:layout>
        <c:manualLayout>
          <c:layoutTarget val="inner"/>
          <c:xMode val="edge"/>
          <c:yMode val="edge"/>
          <c:x val="7.5674311501083155E-2"/>
          <c:y val="0.106918738768329"/>
          <c:w val="0.87614358756091026"/>
          <c:h val="0.72781080936311537"/>
        </c:manualLayout>
      </c:layout>
      <c:barChart>
        <c:barDir val="col"/>
        <c:grouping val="clustered"/>
        <c:varyColors val="0"/>
        <c:ser>
          <c:idx val="0"/>
          <c:order val="0"/>
          <c:invertIfNegative val="0"/>
          <c:trendline>
            <c:spPr>
              <a:ln w="25400"/>
            </c:spPr>
            <c:trendlineType val="linear"/>
            <c:dispRSqr val="0"/>
            <c:dispEq val="0"/>
          </c:trendline>
          <c:cat>
            <c:strRef>
              <c:f>'Charts for slides'!$AC$75:$BD$75</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'Charts for slides'!$AC$76:$BD$76</c:f>
              <c:numCache>
                <c:formatCode>_("$"* #,##0_);_("$"* \(#,##0\);_("$"* "-"??_);_(@_)</c:formatCode>
                <c:ptCount val="28"/>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0</c:v>
                </c:pt>
                <c:pt idx="13">
                  <c:v>0</c:v>
                </c:pt>
                <c:pt idx="14">
                  <c:v>0</c:v>
                </c:pt>
                <c:pt idx="15">
                  <c:v>0</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pt idx="26" formatCode="_(&quot;$&quot;* #,##0.0_);_(&quot;$&quot;* \(#,##0.0\);_(&quot;$&quot;* &quot;-&quot;??_);_(@_)">
                  <c:v>0</c:v>
                </c:pt>
                <c:pt idx="27" formatCode="_(&quot;$&quot;* #,##0.0_);_(&quot;$&quot;* \(#,##0.0\);_(&quot;$&quot;* &quot;-&quot;??_);_(@_)">
                  <c:v>0</c:v>
                </c:pt>
              </c:numCache>
            </c:numRef>
          </c:val>
          <c:extLst>
            <c:ext xmlns:c15="http://schemas.microsoft.com/office/drawing/2012/chart" uri="{02D57815-91ED-43cb-92C2-25804820EDAC}">
              <c15:filteredSeriesTitle>
                <c15:tx>
                  <c:strRef>
                    <c:extLst>
                      <c:ext uri="{02D57815-91ED-43cb-92C2-25804820EDAC}">
                        <c15:formulaRef>
                          <c15:sqref>'Charts for slides'!#REF!</c15:sqref>
                        </c15:formulaRef>
                      </c:ext>
                    </c:extLst>
                    <c:strCache>
                      <c:ptCount val="1"/>
                      <c:pt idx="0">
                        <c:v>#REF!</c:v>
                      </c:pt>
                    </c:strCache>
                  </c:strRef>
                </c15:tx>
              </c15:filteredSeriesTitle>
            </c:ex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36877568"/>
        <c:axId val="136879104"/>
      </c:barChart>
      <c:dateAx>
        <c:axId val="136877568"/>
        <c:scaling>
          <c:orientation val="minMax"/>
        </c:scaling>
        <c:delete val="0"/>
        <c:axPos val="b"/>
        <c:numFmt formatCode="General" sourceLinked="0"/>
        <c:majorTickMark val="out"/>
        <c:minorTickMark val="none"/>
        <c:tickLblPos val="nextTo"/>
        <c:txPr>
          <a:bodyPr/>
          <a:lstStyle/>
          <a:p>
            <a:pPr>
              <a:defRPr b="0"/>
            </a:pPr>
            <a:endParaRPr lang="en-US"/>
          </a:p>
        </c:txPr>
        <c:crossAx val="136879104"/>
        <c:crosses val="autoZero"/>
        <c:auto val="0"/>
        <c:lblOffset val="100"/>
        <c:baseTimeUnit val="days"/>
        <c:majorUnit val="1"/>
      </c:dateAx>
      <c:valAx>
        <c:axId val="136879104"/>
        <c:scaling>
          <c:orientation val="minMax"/>
        </c:scaling>
        <c:delete val="0"/>
        <c:axPos val="l"/>
        <c:majorGridlines/>
        <c:numFmt formatCode="&quot;$&quot;#,##0_);\(&quot;$&quot;#,##0\)" sourceLinked="0"/>
        <c:majorTickMark val="out"/>
        <c:minorTickMark val="none"/>
        <c:tickLblPos val="nextTo"/>
        <c:txPr>
          <a:bodyPr/>
          <a:lstStyle/>
          <a:p>
            <a:pPr>
              <a:defRPr b="0"/>
            </a:pPr>
            <a:endParaRPr lang="en-US"/>
          </a:p>
        </c:txPr>
        <c:crossAx val="13687756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 growth rate</a:t>
            </a:r>
          </a:p>
        </c:rich>
      </c:tx>
      <c:layout>
        <c:manualLayout>
          <c:xMode val="edge"/>
          <c:yMode val="edge"/>
          <c:x val="0.27820055680776207"/>
          <c:y val="2.2280928472605512E-2"/>
        </c:manualLayout>
      </c:layout>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slides'!$I$118:$BD$118</c:f>
              <c:strCache>
                <c:ptCount val="48"/>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strCache>
            </c:strRef>
          </c:cat>
          <c:val>
            <c:numRef>
              <c:f>'Charts for slides'!$I$123:$BD$123</c:f>
              <c:numCache>
                <c:formatCode>0.0%</c:formatCode>
                <c:ptCount val="48"/>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4.7252782477593014E-2</c:v>
                </c:pt>
                <c:pt idx="21">
                  <c:v>5.8052229363779739E-2</c:v>
                </c:pt>
                <c:pt idx="22">
                  <c:v>7.8020209905074855E-2</c:v>
                </c:pt>
                <c:pt idx="23">
                  <c:v>0.11210073564597023</c:v>
                </c:pt>
                <c:pt idx="24">
                  <c:v>-1</c:v>
                </c:pt>
                <c:pt idx="25">
                  <c:v>-1</c:v>
                </c:pt>
                <c:pt idx="26">
                  <c:v>-1</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36933376"/>
        <c:axId val="136934912"/>
      </c:barChart>
      <c:catAx>
        <c:axId val="136933376"/>
        <c:scaling>
          <c:orientation val="minMax"/>
        </c:scaling>
        <c:delete val="0"/>
        <c:axPos val="b"/>
        <c:numFmt formatCode="General" sourceLinked="0"/>
        <c:majorTickMark val="out"/>
        <c:minorTickMark val="none"/>
        <c:tickLblPos val="nextTo"/>
        <c:crossAx val="136934912"/>
        <c:crossesAt val="0"/>
        <c:auto val="1"/>
        <c:lblAlgn val="ctr"/>
        <c:lblOffset val="100"/>
        <c:noMultiLvlLbl val="0"/>
      </c:catAx>
      <c:valAx>
        <c:axId val="136934912"/>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136933376"/>
        <c:crossesAt val="1"/>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4282545803682725"/>
          <c:y val="0.2362587592214323"/>
          <c:w val="0.82846151257459844"/>
          <c:h val="0.64673995328415246"/>
        </c:manualLayout>
      </c:layout>
      <c:barChart>
        <c:barDir val="col"/>
        <c:grouping val="percentStacked"/>
        <c:varyColors val="0"/>
        <c:ser>
          <c:idx val="0"/>
          <c:order val="0"/>
          <c:tx>
            <c:v>China</c:v>
          </c:tx>
          <c:invertIfNegative val="0"/>
          <c:cat>
            <c:strRef>
              <c:f>ICPs!$O$28:$AD$28</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ICPs!$O$54:$AD$54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ICPs!$O$28:$AD$28</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ICPs!$O$56:$AD$56</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9C3-7543-97A2-0F26B3BF3683}"/>
            </c:ext>
          </c:extLst>
        </c:ser>
        <c:dLbls>
          <c:showLegendKey val="0"/>
          <c:showVal val="0"/>
          <c:showCatName val="0"/>
          <c:showSerName val="0"/>
          <c:showPercent val="0"/>
          <c:showBubbleSize val="0"/>
        </c:dLbls>
        <c:gapWidth val="150"/>
        <c:overlap val="100"/>
        <c:axId val="136956928"/>
        <c:axId val="137298688"/>
      </c:barChart>
      <c:dateAx>
        <c:axId val="136956928"/>
        <c:scaling>
          <c:orientation val="minMax"/>
        </c:scaling>
        <c:delete val="0"/>
        <c:axPos val="b"/>
        <c:numFmt formatCode="General" sourceLinked="0"/>
        <c:majorTickMark val="out"/>
        <c:minorTickMark val="none"/>
        <c:tickLblPos val="nextTo"/>
        <c:crossAx val="137298688"/>
        <c:crosses val="autoZero"/>
        <c:auto val="0"/>
        <c:lblOffset val="100"/>
        <c:baseTimeUnit val="days"/>
        <c:majorUnit val="1"/>
      </c:dateAx>
      <c:valAx>
        <c:axId val="137298688"/>
        <c:scaling>
          <c:orientation val="minMax"/>
        </c:scaling>
        <c:delete val="0"/>
        <c:axPos val="l"/>
        <c:majorGridlines/>
        <c:title>
          <c:tx>
            <c:rich>
              <a:bodyPr rot="-5400000" vert="horz"/>
              <a:lstStyle/>
              <a:p>
                <a:pPr>
                  <a:defRPr/>
                </a:pPr>
                <a:r>
                  <a:rPr lang="en-US"/>
                  <a:t>$ millions</a:t>
                </a:r>
              </a:p>
            </c:rich>
          </c:tx>
          <c:layout>
            <c:manualLayout>
              <c:xMode val="edge"/>
              <c:yMode val="edge"/>
              <c:x val="1.2166357954772597E-2"/>
              <c:y val="0.39981779405818163"/>
            </c:manualLayout>
          </c:layout>
          <c:overlay val="0"/>
        </c:title>
        <c:numFmt formatCode="0%" sourceLinked="0"/>
        <c:majorTickMark val="out"/>
        <c:minorTickMark val="none"/>
        <c:tickLblPos val="nextTo"/>
        <c:crossAx val="136956928"/>
        <c:crosses val="autoZero"/>
        <c:crossBetween val="between"/>
      </c:valAx>
    </c:plotArea>
    <c:legend>
      <c:legendPos val="t"/>
      <c:layout>
        <c:manualLayout>
          <c:xMode val="edge"/>
          <c:yMode val="edge"/>
          <c:x val="0.32684650630813472"/>
          <c:y val="0.14161434166850498"/>
          <c:w val="0.34630676152452256"/>
          <c:h val="8.543107626869908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Rest – Outside Top 7</a:t>
            </a:r>
            <a:endParaRPr lang="en-US" sz="1400" b="1">
              <a:effectLst/>
            </a:endParaRPr>
          </a:p>
        </c:rich>
      </c:tx>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6"/>
          <c:order val="0"/>
          <c:tx>
            <c:strRef>
              <c:f>'Datacom equip'!$B$20</c:f>
              <c:strCache>
                <c:ptCount val="1"/>
                <c:pt idx="0">
                  <c:v>NetApp - Product</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equip'!$K$20:$AD$20</c:f>
              <c:numCache>
                <c:formatCode>"$"#,##0_);\("$"#,##0\)</c:formatCode>
                <c:ptCount val="20"/>
              </c:numCache>
            </c:numRef>
          </c:val>
          <c:smooth val="0"/>
          <c:extLst>
            <c:ext xmlns:c16="http://schemas.microsoft.com/office/drawing/2014/chart" uri="{C3380CC4-5D6E-409C-BE32-E72D297353CC}">
              <c16:uniqueId val="{00000002-C0AF-41FC-BB04-FF89132FDBE4}"/>
            </c:ext>
          </c:extLst>
        </c:ser>
        <c:ser>
          <c:idx val="3"/>
          <c:order val="1"/>
          <c:tx>
            <c:strRef>
              <c:f>'Datacom equip'!$B$21</c:f>
              <c:strCache>
                <c:ptCount val="1"/>
                <c:pt idx="0">
                  <c:v>Oracle - Hardware</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equip'!$K$21:$AD$21</c:f>
              <c:numCache>
                <c:formatCode>"$"#,##0_);\("$"#,##0\)</c:formatCode>
                <c:ptCount val="20"/>
              </c:numCache>
            </c:numRef>
          </c:val>
          <c:smooth val="0"/>
          <c:extLs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equip'!$K$17:$AD$17</c:f>
              <c:numCache>
                <c:formatCode>"$"#,##0_);\("$"#,##0\)</c:formatCode>
                <c:ptCount val="20"/>
              </c:numCache>
            </c:numRef>
          </c:val>
          <c:smooth val="0"/>
          <c:extLst>
            <c:ext xmlns:c16="http://schemas.microsoft.com/office/drawing/2014/chart" uri="{C3380CC4-5D6E-409C-BE32-E72D297353CC}">
              <c16:uniqueId val="{00000004-C0AF-41FC-BB04-FF89132FDBE4}"/>
            </c:ext>
          </c:extLst>
        </c:ser>
        <c:ser>
          <c:idx val="5"/>
          <c:order val="3"/>
          <c:tx>
            <c:strRef>
              <c:f>'Datacom equip'!$B$8</c:f>
              <c:strCache>
                <c:ptCount val="1"/>
                <c:pt idx="0">
                  <c:v>Arista Networks - Product</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equip'!$K$8:$AD$8</c:f>
              <c:numCache>
                <c:formatCode>"$"#,##0_);\("$"#,##0\)</c:formatCode>
                <c:ptCount val="20"/>
              </c:numCache>
            </c:numRef>
          </c:val>
          <c:smooth val="0"/>
          <c:extLst>
            <c:ext xmlns:c16="http://schemas.microsoft.com/office/drawing/2014/chart" uri="{C3380CC4-5D6E-409C-BE32-E72D297353CC}">
              <c16:uniqueId val="{00000005-C0AF-41FC-BB04-FF89132FDBE4}"/>
            </c:ext>
          </c:extLst>
        </c:ser>
        <c:ser>
          <c:idx val="4"/>
          <c:order val="4"/>
          <c:tx>
            <c:strRef>
              <c:f>'Datacom equip'!$B$12</c:f>
              <c:strCache>
                <c:ptCount val="1"/>
                <c:pt idx="0">
                  <c:v>Extreme - Product</c:v>
                </c:pt>
              </c:strCache>
            </c:strRef>
          </c:tx>
          <c:marker>
            <c:symbol val="square"/>
            <c:size val="5"/>
          </c:marker>
          <c:cat>
            <c:strRef>
              <c:f>'Datacom equip'!$K$7:$AD$7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'Datacom equip'!$K$12:$AD$12</c:f>
              <c:numCache>
                <c:formatCode>"$"#,##0_);\("$"#,##0\)</c:formatCode>
                <c:ptCount val="20"/>
              </c:numCache>
            </c:numRef>
          </c:val>
          <c:smooth val="0"/>
          <c:extLs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37370240"/>
        <c:axId val="137380224"/>
      </c:lineChart>
      <c:catAx>
        <c:axId val="137370240"/>
        <c:scaling>
          <c:orientation val="minMax"/>
        </c:scaling>
        <c:delete val="0"/>
        <c:axPos val="b"/>
        <c:numFmt formatCode="General" sourceLinked="0"/>
        <c:majorTickMark val="out"/>
        <c:minorTickMark val="none"/>
        <c:tickLblPos val="nextTo"/>
        <c:txPr>
          <a:bodyPr/>
          <a:lstStyle/>
          <a:p>
            <a:pPr>
              <a:defRPr sz="1200" b="0"/>
            </a:pPr>
            <a:endParaRPr lang="en-US"/>
          </a:p>
        </c:txPr>
        <c:crossAx val="137380224"/>
        <c:crosses val="autoZero"/>
        <c:auto val="1"/>
        <c:lblAlgn val="ctr"/>
        <c:lblOffset val="100"/>
        <c:noMultiLvlLbl val="0"/>
      </c:catAx>
      <c:valAx>
        <c:axId val="137380224"/>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7370240"/>
        <c:crosses val="autoZero"/>
        <c:crossBetween val="midCat"/>
      </c:valAx>
    </c:plotArea>
    <c:legend>
      <c:legendPos val="b"/>
      <c:layout>
        <c:manualLayout>
          <c:xMode val="edge"/>
          <c:yMode val="edge"/>
          <c:x val="2.0971524553678809E-2"/>
          <c:y val="0.84395107321197693"/>
          <c:w val="0.95074814910769989"/>
          <c:h val="0.128259668892335"/>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Semiconductor Revenue ($ Million)</a:t>
            </a:r>
          </a:p>
        </c:rich>
      </c:tx>
      <c:layout>
        <c:manualLayout>
          <c:xMode val="edge"/>
          <c:yMode val="edge"/>
          <c:x val="0.25150372965333595"/>
          <c:y val="9.0429430041137817E-3"/>
        </c:manualLayout>
      </c:layout>
      <c:overlay val="0"/>
    </c:title>
    <c:autoTitleDeleted val="0"/>
    <c:plotArea>
      <c:layout>
        <c:manualLayout>
          <c:layoutTarget val="inner"/>
          <c:xMode val="edge"/>
          <c:yMode val="edge"/>
          <c:x val="9.5476367570491577E-2"/>
          <c:y val="5.7542723826188399E-2"/>
          <c:w val="0.84932359727531204"/>
          <c:h val="0.79108753571829882"/>
        </c:manualLayout>
      </c:layout>
      <c:barChart>
        <c:barDir val="col"/>
        <c:grouping val="clustered"/>
        <c:varyColors val="0"/>
        <c:ser>
          <c:idx val="0"/>
          <c:order val="0"/>
          <c:tx>
            <c:v>Revenue</c:v>
          </c:tx>
          <c:invertIfNegative val="0"/>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vendors'!$K$28:$AD$28</c:f>
              <c:numCache>
                <c:formatCode>"$"#,##0_);\("$"#,##0\)</c:formatCode>
                <c:ptCount val="20"/>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7417088"/>
        <c:axId val="137418624"/>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8D-42B8-8E5D-7BDCDE684854}"/>
                </c:ext>
              </c:extLst>
            </c:dLbl>
            <c:dLbl>
              <c:idx val="9"/>
              <c:layout>
                <c:manualLayout>
                  <c:x val="7.8510899229220794E-3"/>
                  <c:y val="2.188663984356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7-4982-8EED-736074D738AF}"/>
                </c:ext>
              </c:extLst>
            </c:dLbl>
            <c:dLbl>
              <c:idx val="10"/>
              <c:layout>
                <c:manualLayout>
                  <c:x val="-1.1566256096453737E-16"/>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8D-42B8-8E5D-7BDCDE684854}"/>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vendors'!$O$29:$AD$29</c:f>
              <c:numCache>
                <c:formatCode>0.0%</c:formatCode>
                <c:ptCount val="16"/>
              </c:numCache>
            </c:numRef>
          </c:val>
          <c:smooth val="0"/>
          <c:extLs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37446528"/>
        <c:axId val="137420160"/>
      </c:lineChart>
      <c:catAx>
        <c:axId val="137417088"/>
        <c:scaling>
          <c:orientation val="minMax"/>
        </c:scaling>
        <c:delete val="0"/>
        <c:axPos val="b"/>
        <c:numFmt formatCode="General" sourceLinked="0"/>
        <c:majorTickMark val="out"/>
        <c:minorTickMark val="none"/>
        <c:tickLblPos val="nextTo"/>
        <c:crossAx val="137418624"/>
        <c:crosses val="autoZero"/>
        <c:auto val="1"/>
        <c:lblAlgn val="ctr"/>
        <c:lblOffset val="100"/>
        <c:noMultiLvlLbl val="0"/>
      </c:catAx>
      <c:valAx>
        <c:axId val="137418624"/>
        <c:scaling>
          <c:orientation val="minMax"/>
          <c:min val="0"/>
        </c:scaling>
        <c:delete val="0"/>
        <c:axPos val="l"/>
        <c:majorGridlines/>
        <c:numFmt formatCode="&quot;$&quot;#,##0_);\(&quot;$&quot;#,##0\)" sourceLinked="0"/>
        <c:majorTickMark val="out"/>
        <c:minorTickMark val="none"/>
        <c:tickLblPos val="nextTo"/>
        <c:crossAx val="137417088"/>
        <c:crosses val="autoZero"/>
        <c:crossBetween val="between"/>
      </c:valAx>
      <c:valAx>
        <c:axId val="137420160"/>
        <c:scaling>
          <c:orientation val="minMax"/>
        </c:scaling>
        <c:delete val="0"/>
        <c:axPos val="r"/>
        <c:numFmt formatCode="0%" sourceLinked="0"/>
        <c:majorTickMark val="out"/>
        <c:minorTickMark val="none"/>
        <c:tickLblPos val="nextTo"/>
        <c:crossAx val="137446528"/>
        <c:crosses val="max"/>
        <c:crossBetween val="between"/>
      </c:valAx>
      <c:catAx>
        <c:axId val="137446528"/>
        <c:scaling>
          <c:orientation val="minMax"/>
        </c:scaling>
        <c:delete val="1"/>
        <c:axPos val="b"/>
        <c:numFmt formatCode="General" sourceLinked="1"/>
        <c:majorTickMark val="out"/>
        <c:minorTickMark val="none"/>
        <c:tickLblPos val="nextTo"/>
        <c:crossAx val="137420160"/>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 Top 6</a:t>
            </a:r>
            <a:endParaRPr lang="en-US" sz="1400" b="1">
              <a:effectLst/>
            </a:endParaRPr>
          </a:p>
        </c:rich>
      </c:tx>
      <c:layout>
        <c:manualLayout>
          <c:xMode val="edge"/>
          <c:yMode val="edge"/>
          <c:x val="0.24220174629044186"/>
          <c:y val="1.2033694344163659E-2"/>
        </c:manualLayout>
      </c:layout>
      <c:overlay val="0"/>
    </c:title>
    <c:autoTitleDeleted val="0"/>
    <c:plotArea>
      <c:layout>
        <c:manualLayout>
          <c:layoutTarget val="inner"/>
          <c:xMode val="edge"/>
          <c:yMode val="edge"/>
          <c:x val="9.4022556005867383E-2"/>
          <c:y val="9.2347219204930872E-2"/>
          <c:w val="0.86843630264718652"/>
          <c:h val="0.64003005238183774"/>
        </c:manualLayout>
      </c:layout>
      <c:lineChart>
        <c:grouping val="standard"/>
        <c:varyColors val="0"/>
        <c:ser>
          <c:idx val="4"/>
          <c:order val="0"/>
          <c:tx>
            <c:strRef>
              <c:f>'Semiconductor vendors'!$B$25</c:f>
              <c:strCache>
                <c:ptCount val="1"/>
                <c:pt idx="0">
                  <c:v>Qualcomm</c:v>
                </c:pt>
              </c:strCache>
            </c:strRef>
          </c:tx>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vendors'!$K$25:$AD$25</c:f>
              <c:numCache>
                <c:formatCode>"$"#,##0_);\("$"#,##0\)</c:formatCode>
                <c:ptCount val="20"/>
              </c:numCache>
            </c:numRef>
          </c:val>
          <c:smooth val="0"/>
          <c:extLst>
            <c:ext xmlns:c16="http://schemas.microsoft.com/office/drawing/2014/chart" uri="{C3380CC4-5D6E-409C-BE32-E72D297353CC}">
              <c16:uniqueId val="{00000006-994D-48D8-96AD-9657FA6431B7}"/>
            </c:ext>
          </c:extLst>
        </c:ser>
        <c:ser>
          <c:idx val="3"/>
          <c:order val="1"/>
          <c:tx>
            <c:strRef>
              <c:f>'Semiconductor vendors'!$B$11</c:f>
              <c:strCache>
                <c:ptCount val="1"/>
                <c:pt idx="0">
                  <c:v>Broadcom</c:v>
                </c:pt>
              </c:strCache>
            </c:strRef>
          </c:tx>
          <c:marker>
            <c:symbol val="square"/>
            <c:size val="5"/>
          </c:marker>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vendors'!$K$11:$AD$11</c:f>
              <c:numCache>
                <c:formatCode>"$"#,##0_);\("$"#,##0\)</c:formatCode>
                <c:ptCount val="20"/>
              </c:numCache>
            </c:numRef>
          </c:val>
          <c:smooth val="0"/>
          <c:extLst>
            <c:ext xmlns:c16="http://schemas.microsoft.com/office/drawing/2014/chart" uri="{C3380CC4-5D6E-409C-BE32-E72D297353CC}">
              <c16:uniqueId val="{00000002-994D-48D8-96AD-9657FA6431B7}"/>
            </c:ext>
          </c:extLst>
        </c:ser>
        <c:ser>
          <c:idx val="1"/>
          <c:order val="2"/>
          <c:tx>
            <c:strRef>
              <c:f>'Semiconductor vendors'!$B$24</c:f>
              <c:strCache>
                <c:ptCount val="1"/>
                <c:pt idx="0">
                  <c:v>Nvidia</c:v>
                </c:pt>
              </c:strCache>
            </c:strRef>
          </c:tx>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vendors'!$K$24:$AD$24</c:f>
              <c:numCache>
                <c:formatCode>"$"#,##0_);\("$"#,##0\)</c:formatCode>
                <c:ptCount val="20"/>
              </c:numCache>
            </c:numRef>
          </c:val>
          <c:smooth val="0"/>
          <c:extLst>
            <c:ext xmlns:c16="http://schemas.microsoft.com/office/drawing/2014/chart" uri="{C3380CC4-5D6E-409C-BE32-E72D297353CC}">
              <c16:uniqueId val="{00000005-994D-48D8-96AD-9657FA6431B7}"/>
            </c:ext>
          </c:extLst>
        </c:ser>
        <c:ser>
          <c:idx val="2"/>
          <c:order val="3"/>
          <c:tx>
            <c:strRef>
              <c:f>'Semiconductor vendors'!$B$16</c:f>
              <c:strCache>
                <c:ptCount val="1"/>
                <c:pt idx="0">
                  <c:v>Intel - Data Center</c:v>
                </c:pt>
              </c:strCache>
            </c:strRef>
          </c:tx>
          <c:marker>
            <c:symbol val="square"/>
            <c:size val="5"/>
          </c:marker>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vendors'!$K$16:$AD$16</c:f>
              <c:numCache>
                <c:formatCode>"$"#,##0_);\("$"#,##0\)</c:formatCode>
                <c:ptCount val="20"/>
              </c:numCache>
            </c:numRef>
          </c:val>
          <c:smooth val="0"/>
          <c:extLst>
            <c:ext xmlns:c16="http://schemas.microsoft.com/office/drawing/2014/chart" uri="{C3380CC4-5D6E-409C-BE32-E72D297353CC}">
              <c16:uniqueId val="{00000003-994D-48D8-96AD-9657FA6431B7}"/>
            </c:ext>
          </c:extLst>
        </c:ser>
        <c:ser>
          <c:idx val="0"/>
          <c:order val="4"/>
          <c:tx>
            <c:strRef>
              <c:f>'Semiconductor vendors'!$B$8</c:f>
              <c:strCache>
                <c:ptCount val="1"/>
                <c:pt idx="0">
                  <c:v>AMD</c:v>
                </c:pt>
              </c:strCache>
            </c:strRef>
          </c:tx>
          <c:marker>
            <c:symbol val="square"/>
            <c:size val="5"/>
          </c:marker>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vendors'!$K$8:$AD$8</c:f>
              <c:numCache>
                <c:formatCode>"$"#,##0_);\("$"#,##0\)</c:formatCode>
                <c:ptCount val="20"/>
              </c:numCache>
            </c:numRef>
          </c:val>
          <c:smooth val="0"/>
          <c:extLst>
            <c:ext xmlns:c16="http://schemas.microsoft.com/office/drawing/2014/chart" uri="{C3380CC4-5D6E-409C-BE32-E72D297353CC}">
              <c16:uniqueId val="{00000000-994D-48D8-96AD-9657FA6431B7}"/>
            </c:ext>
          </c:extLst>
        </c:ser>
        <c:ser>
          <c:idx val="6"/>
          <c:order val="5"/>
          <c:tx>
            <c:strRef>
              <c:f>'Semiconductor vendors'!$B$9</c:f>
              <c:strCache>
                <c:ptCount val="1"/>
                <c:pt idx="0">
                  <c:v>Analog Devices</c:v>
                </c:pt>
              </c:strCache>
            </c:strRef>
          </c:tx>
          <c:marker>
            <c:symbol val="square"/>
            <c:size val="5"/>
          </c:marker>
          <c:cat>
            <c:strRef>
              <c:f>'Semiconductor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'Semiconductor vendors'!$K$9:$AD$9</c:f>
              <c:numCache>
                <c:formatCode>"$"#,##0_);\("$"#,##0\)</c:formatCode>
                <c:ptCount val="20"/>
              </c:numCache>
            </c:numRef>
          </c:val>
          <c:smooth val="0"/>
          <c:extLs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37486336"/>
        <c:axId val="137487872"/>
      </c:lineChart>
      <c:catAx>
        <c:axId val="137486336"/>
        <c:scaling>
          <c:orientation val="minMax"/>
        </c:scaling>
        <c:delete val="0"/>
        <c:axPos val="b"/>
        <c:numFmt formatCode="General" sourceLinked="0"/>
        <c:majorTickMark val="out"/>
        <c:minorTickMark val="none"/>
        <c:tickLblPos val="nextTo"/>
        <c:txPr>
          <a:bodyPr/>
          <a:lstStyle/>
          <a:p>
            <a:pPr>
              <a:defRPr sz="1100" b="0"/>
            </a:pPr>
            <a:endParaRPr lang="en-US"/>
          </a:p>
        </c:txPr>
        <c:crossAx val="137487872"/>
        <c:crosses val="autoZero"/>
        <c:auto val="1"/>
        <c:lblAlgn val="ctr"/>
        <c:lblOffset val="100"/>
        <c:noMultiLvlLbl val="0"/>
      </c:catAx>
      <c:valAx>
        <c:axId val="13748787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7486336"/>
        <c:crosses val="autoZero"/>
        <c:crossBetween val="midCat"/>
      </c:valAx>
    </c:plotArea>
    <c:legend>
      <c:legendPos val="b"/>
      <c:layout>
        <c:manualLayout>
          <c:xMode val="edge"/>
          <c:yMode val="edge"/>
          <c:x val="8.2206679609666197E-3"/>
          <c:y val="0.86656649206054071"/>
          <c:w val="0.97136078025272465"/>
          <c:h val="0.11125559620696508"/>
        </c:manualLayout>
      </c:layout>
      <c:overlay val="0"/>
      <c:txPr>
        <a:bodyPr anchor="b" anchorCtr="1"/>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  Outside Top 6</a:t>
            </a:r>
            <a:endParaRPr lang="en-US" sz="1400" b="1">
              <a:effectLst/>
            </a:endParaRPr>
          </a:p>
        </c:rich>
      </c:tx>
      <c:layout>
        <c:manualLayout>
          <c:xMode val="edge"/>
          <c:yMode val="edge"/>
          <c:x val="0.1898903466760978"/>
          <c:y val="9.8060395880117876E-3"/>
        </c:manualLayout>
      </c:layout>
      <c:overlay val="0"/>
    </c:title>
    <c:autoTitleDeleted val="0"/>
    <c:plotArea>
      <c:layout>
        <c:manualLayout>
          <c:layoutTarget val="inner"/>
          <c:xMode val="edge"/>
          <c:yMode val="edge"/>
          <c:x val="0.10275455480289036"/>
          <c:y val="9.2347219204930872E-2"/>
          <c:w val="0.85671631270614945"/>
          <c:h val="0.66825684710759459"/>
        </c:manualLayout>
      </c:layout>
      <c:lineChart>
        <c:grouping val="standard"/>
        <c:varyColors val="0"/>
        <c:ser>
          <c:idx val="3"/>
          <c:order val="0"/>
          <c:tx>
            <c:strRef>
              <c:f>'Semiconductor vendors'!$B$19</c:f>
              <c:strCache>
                <c:ptCount val="1"/>
                <c:pt idx="0">
                  <c:v>Marvell</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vendors'!$K$19:$AD$19</c:f>
              <c:numCache>
                <c:formatCode>"$"#,##0_);\("$"#,##0\)</c:formatCode>
                <c:ptCount val="20"/>
              </c:numCache>
            </c:numRef>
          </c:val>
          <c:smooth val="0"/>
          <c:extLst>
            <c:ext xmlns:c16="http://schemas.microsoft.com/office/drawing/2014/chart" uri="{C3380CC4-5D6E-409C-BE32-E72D297353CC}">
              <c16:uniqueId val="{00000001-E054-4F33-BDDC-DA1DFDB18D41}"/>
            </c:ext>
          </c:extLst>
        </c:ser>
        <c:ser>
          <c:idx val="6"/>
          <c:order val="1"/>
          <c:tx>
            <c:strRef>
              <c:f>'Semiconductor vendors'!$B$27</c:f>
              <c:strCache>
                <c:ptCount val="1"/>
                <c:pt idx="0">
                  <c:v>Xilinx</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vendors'!$K$27:$AD$27</c:f>
              <c:numCache>
                <c:formatCode>"$"#,##0_);\("$"#,##0\)</c:formatCode>
                <c:ptCount val="20"/>
              </c:numCache>
            </c:numRef>
          </c:val>
          <c:smooth val="0"/>
          <c:extLst>
            <c:ext xmlns:c16="http://schemas.microsoft.com/office/drawing/2014/chart" uri="{C3380CC4-5D6E-409C-BE32-E72D297353CC}">
              <c16:uniqueId val="{00000000-E054-4F33-BDDC-DA1DFDB18D41}"/>
            </c:ext>
          </c:extLst>
        </c:ser>
        <c:ser>
          <c:idx val="2"/>
          <c:order val="2"/>
          <c:tx>
            <c:strRef>
              <c:f>'Semiconductor vendors'!$B$20</c:f>
              <c:strCache>
                <c:ptCount val="1"/>
                <c:pt idx="0">
                  <c:v>Maxim</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vendors'!$K$20:$AD$20</c:f>
              <c:numCache>
                <c:formatCode>"$"#,##0_);\("$"#,##0\)</c:formatCode>
                <c:ptCount val="20"/>
              </c:numCache>
            </c:numRef>
          </c:val>
          <c:smooth val="0"/>
          <c:extLst>
            <c:ext xmlns:c16="http://schemas.microsoft.com/office/drawing/2014/chart" uri="{C3380CC4-5D6E-409C-BE32-E72D297353CC}">
              <c16:uniqueId val="{00000002-E054-4F33-BDDC-DA1DFDB18D41}"/>
            </c:ext>
          </c:extLst>
        </c:ser>
        <c:ser>
          <c:idx val="5"/>
          <c:order val="3"/>
          <c:tx>
            <c:strRef>
              <c:f>'Semiconductor vendors'!$B$21</c:f>
              <c:strCache>
                <c:ptCount val="1"/>
                <c:pt idx="0">
                  <c:v>Maxlinear</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vendors'!$K$21:$AD$21</c:f>
              <c:numCache>
                <c:formatCode>"$"#,##0_);\("$"#,##0\)</c:formatCode>
                <c:ptCount val="20"/>
              </c:numCache>
            </c:numRef>
          </c:val>
          <c:smooth val="0"/>
          <c:extLst>
            <c:ext xmlns:c16="http://schemas.microsoft.com/office/drawing/2014/chart" uri="{C3380CC4-5D6E-409C-BE32-E72D297353CC}">
              <c16:uniqueId val="{00000003-E054-4F33-BDDC-DA1DFDB18D41}"/>
            </c:ext>
          </c:extLst>
        </c:ser>
        <c:ser>
          <c:idx val="4"/>
          <c:order val="4"/>
          <c:tx>
            <c:strRef>
              <c:f>'Semiconductor vendors'!$B$26</c:f>
              <c:strCache>
                <c:ptCount val="1"/>
                <c:pt idx="0">
                  <c:v>Semtech</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vendors'!$K$26:$AD$26</c:f>
              <c:numCache>
                <c:formatCode>"$"#,##0_);\("$"#,##0\)</c:formatCode>
                <c:ptCount val="20"/>
              </c:numCache>
            </c:numRef>
          </c:val>
          <c:smooth val="0"/>
          <c:extLst>
            <c:ext xmlns:c16="http://schemas.microsoft.com/office/drawing/2014/chart" uri="{C3380CC4-5D6E-409C-BE32-E72D297353CC}">
              <c16:uniqueId val="{00000004-E054-4F33-BDDC-DA1DFDB18D41}"/>
            </c:ext>
          </c:extLst>
        </c:ser>
        <c:ser>
          <c:idx val="7"/>
          <c:order val="5"/>
          <c:tx>
            <c:strRef>
              <c:f>'Semiconductor vendors'!$B$18</c:f>
              <c:strCache>
                <c:ptCount val="1"/>
                <c:pt idx="0">
                  <c:v>MACOM</c:v>
                </c:pt>
              </c:strCache>
            </c:strRef>
          </c:tx>
          <c:marker>
            <c:symbol val="square"/>
            <c:size val="5"/>
          </c:marker>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vendors'!$K$18:$AD$18</c:f>
              <c:numCache>
                <c:formatCode>"$"#,##0_);\("$"#,##0\)</c:formatCode>
                <c:ptCount val="20"/>
              </c:numCache>
            </c:numRef>
          </c:val>
          <c:smooth val="0"/>
          <c:extLst>
            <c:ext xmlns:c16="http://schemas.microsoft.com/office/drawing/2014/chart" uri="{C3380CC4-5D6E-409C-BE32-E72D297353CC}">
              <c16:uniqueId val="{00000005-E054-4F33-BDDC-DA1DFDB18D41}"/>
            </c:ext>
          </c:extLst>
        </c:ser>
        <c:ser>
          <c:idx val="0"/>
          <c:order val="6"/>
          <c:tx>
            <c:v>Microchip</c:v>
          </c:tx>
          <c:cat>
            <c:strRef>
              <c:f>'Semiconductor vendors'!$K$7:$AD$7</c:f>
              <c:strCache>
                <c:ptCount val="20"/>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pt idx="12">
                  <c:v>1Q 21</c:v>
                </c:pt>
                <c:pt idx="13">
                  <c:v>2Q 21</c:v>
                </c:pt>
                <c:pt idx="14">
                  <c:v>3Q 21</c:v>
                </c:pt>
                <c:pt idx="15">
                  <c:v>4Q 21</c:v>
                </c:pt>
                <c:pt idx="16">
                  <c:v>1Q 22</c:v>
                </c:pt>
                <c:pt idx="17">
                  <c:v>2Q 22</c:v>
                </c:pt>
                <c:pt idx="18">
                  <c:v>3Q 22</c:v>
                </c:pt>
                <c:pt idx="19">
                  <c:v>4Q 22</c:v>
                </c:pt>
              </c:strCache>
            </c:strRef>
          </c:cat>
          <c:val>
            <c:numRef>
              <c:f>'Semiconductor vendors'!$K$22:$AD$22</c:f>
              <c:numCache>
                <c:formatCode>"$"#,##0_);\("$"#,##0\)</c:formatCode>
                <c:ptCount val="20"/>
              </c:numCache>
            </c:numRef>
          </c:val>
          <c:smooth val="0"/>
          <c:extLst>
            <c:ext xmlns:c16="http://schemas.microsoft.com/office/drawing/2014/chart" uri="{C3380CC4-5D6E-409C-BE32-E72D297353CC}">
              <c16:uniqueId val="{00000000-DF76-2D45-9D59-116413378EC0}"/>
            </c:ext>
          </c:extLst>
        </c:ser>
        <c:dLbls>
          <c:showLegendKey val="0"/>
          <c:showVal val="0"/>
          <c:showCatName val="0"/>
          <c:showSerName val="0"/>
          <c:showPercent val="0"/>
          <c:showBubbleSize val="0"/>
        </c:dLbls>
        <c:marker val="1"/>
        <c:smooth val="0"/>
        <c:axId val="137557120"/>
        <c:axId val="137558656"/>
      </c:lineChart>
      <c:catAx>
        <c:axId val="137557120"/>
        <c:scaling>
          <c:orientation val="minMax"/>
        </c:scaling>
        <c:delete val="0"/>
        <c:axPos val="b"/>
        <c:numFmt formatCode="General" sourceLinked="0"/>
        <c:majorTickMark val="out"/>
        <c:minorTickMark val="none"/>
        <c:tickLblPos val="nextTo"/>
        <c:txPr>
          <a:bodyPr/>
          <a:lstStyle/>
          <a:p>
            <a:pPr>
              <a:defRPr sz="1100" b="0"/>
            </a:pPr>
            <a:endParaRPr lang="en-US"/>
          </a:p>
        </c:txPr>
        <c:crossAx val="137558656"/>
        <c:crosses val="autoZero"/>
        <c:auto val="1"/>
        <c:lblAlgn val="ctr"/>
        <c:lblOffset val="100"/>
        <c:noMultiLvlLbl val="0"/>
      </c:catAx>
      <c:valAx>
        <c:axId val="137558656"/>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7557120"/>
        <c:crosses val="autoZero"/>
        <c:crossBetween val="midCat"/>
      </c:valAx>
    </c:plotArea>
    <c:legend>
      <c:legendPos val="b"/>
      <c:layout>
        <c:manualLayout>
          <c:xMode val="edge"/>
          <c:yMode val="edge"/>
          <c:x val="5.487904201738783E-2"/>
          <c:y val="0.88136020464856357"/>
          <c:w val="0.92084444892186801"/>
          <c:h val="0.11863979535143647"/>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 ($ Million)</a:t>
            </a:r>
          </a:p>
        </c:rich>
      </c:tx>
      <c:layout>
        <c:manualLayout>
          <c:xMode val="edge"/>
          <c:yMode val="edge"/>
          <c:x val="0.29183159537490244"/>
          <c:y val="4.065347255963689E-3"/>
        </c:manualLayout>
      </c:layout>
      <c:overlay val="0"/>
    </c:title>
    <c:autoTitleDeleted val="0"/>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v>Revenue</c:v>
          </c:tx>
          <c:invertIfNegative val="0"/>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vendors'!$O$27:$AD$27</c:f>
              <c:numCache>
                <c:formatCode>"$"#,##0_);\("$"#,##0\)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7673728"/>
        <c:axId val="137675520"/>
      </c:barChart>
      <c:lineChart>
        <c:grouping val="standard"/>
        <c:varyColors val="0"/>
        <c:ser>
          <c:idx val="1"/>
          <c:order val="1"/>
          <c:tx>
            <c:v>Year over Year (%)</c:v>
          </c:tx>
          <c:spPr>
            <a:ln>
              <a:solidFill>
                <a:schemeClr val="accent6"/>
              </a:solidFill>
            </a:ln>
          </c:spPr>
          <c:marker>
            <c:symbol val="none"/>
          </c:marker>
          <c:dLbls>
            <c:dLbl>
              <c:idx val="0"/>
              <c:layout>
                <c:manualLayout>
                  <c:x val="-2.5621700305014167E-2"/>
                  <c:y val="-3.9779791187418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41E-467D-90F9-43AFAB3F52DF}"/>
                </c:ext>
              </c:extLst>
            </c:dLbl>
            <c:dLbl>
              <c:idx val="1"/>
              <c:layout>
                <c:manualLayout>
                  <c:x val="-4.1866571196664273E-2"/>
                  <c:y val="3.6464808588467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1E-467D-90F9-43AFAB3F52DF}"/>
                </c:ext>
              </c:extLst>
            </c:dLbl>
            <c:dLbl>
              <c:idx val="2"/>
              <c:layout>
                <c:manualLayout>
                  <c:x val="-5.8111442088314397E-2"/>
                  <c:y val="2.6519860791612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1E-467D-90F9-43AFAB3F52DF}"/>
                </c:ext>
              </c:extLst>
            </c:dLbl>
            <c:dLbl>
              <c:idx val="3"/>
              <c:layout>
                <c:manualLayout>
                  <c:x val="-6.1721413397570007E-2"/>
                  <c:y val="-2.6519860791612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1E-467D-90F9-43AFAB3F52DF}"/>
                </c:ext>
              </c:extLst>
            </c:dLbl>
            <c:dLbl>
              <c:idx val="4"/>
              <c:layout>
                <c:manualLayout>
                  <c:x val="-6.640542223375645E-2"/>
                  <c:y val="-5.6354704182176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41E-467D-90F9-43AFAB3F52DF}"/>
                </c:ext>
              </c:extLst>
            </c:dLbl>
            <c:dLbl>
              <c:idx val="5"/>
              <c:layout>
                <c:manualLayout>
                  <c:x val="-6.4600436579128659E-2"/>
                  <c:y val="1.3259930395806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41E-467D-90F9-43AFAB3F52DF}"/>
                </c:ext>
              </c:extLst>
            </c:dLbl>
            <c:dLbl>
              <c:idx val="6"/>
              <c:layout>
                <c:manualLayout>
                  <c:x val="-7.0015393543012033E-2"/>
                  <c:y val="-2.6519860791612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41E-467D-90F9-43AFAB3F52DF}"/>
                </c:ext>
              </c:extLst>
            </c:dLbl>
            <c:dLbl>
              <c:idx val="7"/>
              <c:layout>
                <c:manualLayout>
                  <c:x val="-6.6991971509083065E-2"/>
                  <c:y val="-3.314982598951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41E-467D-90F9-43AFAB3F52DF}"/>
                </c:ext>
              </c:extLst>
            </c:dLbl>
            <c:dLbl>
              <c:idx val="8"/>
              <c:layout>
                <c:manualLayout>
                  <c:x val="-6.3526399052197771E-2"/>
                  <c:y val="-1.6574912994757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1E-467D-90F9-43AFAB3F52DF}"/>
                </c:ext>
              </c:extLst>
            </c:dLbl>
            <c:dLbl>
              <c:idx val="9"/>
              <c:layout>
                <c:manualLayout>
                  <c:x val="-6.5331384706825688E-2"/>
                  <c:y val="4.3094773786370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1E-467D-90F9-43AFAB3F52DF}"/>
                </c:ext>
              </c:extLst>
            </c:dLbl>
            <c:dLbl>
              <c:idx val="10"/>
              <c:layout>
                <c:manualLayout>
                  <c:x val="-6.172141339756998E-2"/>
                  <c:y val="-9.94494779685473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1E-467D-90F9-43AFAB3F52DF}"/>
                </c:ext>
              </c:extLst>
            </c:dLbl>
            <c:dLbl>
              <c:idx val="11"/>
              <c:layout>
                <c:manualLayout>
                  <c:x val="-6.8941356016081271E-2"/>
                  <c:y val="6.9614634577983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1E-467D-90F9-43AFAB3F52DF}"/>
                </c:ext>
              </c:extLst>
            </c:dLbl>
            <c:dLbl>
              <c:idx val="12"/>
              <c:layout>
                <c:manualLayout>
                  <c:x val="-6.7136370361453354E-2"/>
                  <c:y val="-4.640975638532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1E-467D-90F9-43AFAB3F52DF}"/>
                </c:ext>
              </c:extLst>
            </c:dLbl>
            <c:numFmt formatCode="0%" sourceLinked="0"/>
            <c:spPr>
              <a:noFill/>
              <a:ln>
                <a:noFill/>
              </a:ln>
              <a:effectLst/>
            </c:spPr>
            <c:txPr>
              <a:bodyPr/>
              <a:lstStyle/>
              <a:p>
                <a:pPr>
                  <a:defRPr>
                    <a:solidFill>
                      <a:sysClr val="windowText" lastClr="00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vendors'!$O$28:$AD$28</c:f>
              <c:numCache>
                <c:formatCode>0.00%</c:formatCode>
                <c:ptCount val="16"/>
              </c:numCache>
            </c:numRef>
          </c:val>
          <c:smooth val="0"/>
          <c:extLs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37691136"/>
        <c:axId val="137677056"/>
      </c:lineChart>
      <c:catAx>
        <c:axId val="137673728"/>
        <c:scaling>
          <c:orientation val="minMax"/>
        </c:scaling>
        <c:delete val="0"/>
        <c:axPos val="b"/>
        <c:numFmt formatCode="General" sourceLinked="0"/>
        <c:majorTickMark val="out"/>
        <c:minorTickMark val="none"/>
        <c:tickLblPos val="nextTo"/>
        <c:crossAx val="137675520"/>
        <c:crosses val="autoZero"/>
        <c:auto val="1"/>
        <c:lblAlgn val="ctr"/>
        <c:lblOffset val="100"/>
        <c:noMultiLvlLbl val="0"/>
      </c:catAx>
      <c:valAx>
        <c:axId val="137675520"/>
        <c:scaling>
          <c:orientation val="minMax"/>
          <c:min val="0"/>
        </c:scaling>
        <c:delete val="0"/>
        <c:axPos val="l"/>
        <c:majorGridlines/>
        <c:numFmt formatCode="&quot;$&quot;#,##0_);\(&quot;$&quot;#,##0\)" sourceLinked="0"/>
        <c:majorTickMark val="out"/>
        <c:minorTickMark val="none"/>
        <c:tickLblPos val="nextTo"/>
        <c:crossAx val="137673728"/>
        <c:crosses val="autoZero"/>
        <c:crossBetween val="between"/>
      </c:valAx>
      <c:valAx>
        <c:axId val="137677056"/>
        <c:scaling>
          <c:orientation val="minMax"/>
        </c:scaling>
        <c:delete val="0"/>
        <c:axPos val="r"/>
        <c:numFmt formatCode="0%" sourceLinked="0"/>
        <c:majorTickMark val="out"/>
        <c:minorTickMark val="none"/>
        <c:tickLblPos val="nextTo"/>
        <c:crossAx val="137691136"/>
        <c:crosses val="max"/>
        <c:crossBetween val="between"/>
        <c:majorUnit val="5.000000000000001E-2"/>
      </c:valAx>
      <c:catAx>
        <c:axId val="137691136"/>
        <c:scaling>
          <c:orientation val="minMax"/>
        </c:scaling>
        <c:delete val="1"/>
        <c:axPos val="b"/>
        <c:numFmt formatCode="General" sourceLinked="1"/>
        <c:majorTickMark val="out"/>
        <c:minorTickMark val="none"/>
        <c:tickLblPos val="nextTo"/>
        <c:crossAx val="137677056"/>
        <c:crosses val="autoZero"/>
        <c:auto val="1"/>
        <c:lblAlgn val="ctr"/>
        <c:lblOffset val="100"/>
        <c:noMultiLvlLbl val="0"/>
      </c:catAx>
    </c:plotArea>
    <c:legend>
      <c:legendPos val="b"/>
      <c:layout>
        <c:manualLayout>
          <c:xMode val="edge"/>
          <c:yMode val="edge"/>
          <c:x val="0.31094963037025009"/>
          <c:y val="0.9219823689951262"/>
          <c:w val="0.37810073925949983"/>
          <c:h val="7.80176310048738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$60 mn per quarter</a:t>
            </a:r>
          </a:p>
        </c:rich>
      </c:tx>
      <c:layout>
        <c:manualLayout>
          <c:xMode val="edge"/>
          <c:yMode val="edge"/>
          <c:x val="0.31608696939198389"/>
          <c:y val="1.2077294685990338E-2"/>
        </c:manualLayout>
      </c:layout>
      <c:overlay val="1"/>
    </c:title>
    <c:autoTitleDeleted val="0"/>
    <c:plotArea>
      <c:layout>
        <c:manualLayout>
          <c:layoutTarget val="inner"/>
          <c:xMode val="edge"/>
          <c:yMode val="edge"/>
          <c:x val="0.110561344305646"/>
          <c:y val="0.10931917024864643"/>
          <c:w val="0.71649579986712186"/>
          <c:h val="0.74643323570060993"/>
        </c:manualLayout>
      </c:layout>
      <c:lineChart>
        <c:grouping val="standard"/>
        <c:varyColors val="0"/>
        <c:ser>
          <c:idx val="9"/>
          <c:order val="0"/>
          <c:tx>
            <c:v>AOI</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vendors'!$O$11:$AD$11</c:f>
              <c:numCache>
                <c:formatCode>"$"#,##0_);\("$"#,##0\)</c:formatCode>
                <c:ptCount val="16"/>
              </c:numCache>
            </c:numRef>
          </c:val>
          <c:smooth val="0"/>
          <c:extLs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vendors'!$O$12:$AD$12</c:f>
              <c:numCache>
                <c:formatCode>"$"#,##0_);\("$"#,##0\)</c:formatCode>
                <c:ptCount val="16"/>
              </c:numCache>
            </c:numRef>
          </c:val>
          <c:smooth val="0"/>
          <c:extLst>
            <c:ext xmlns:c16="http://schemas.microsoft.com/office/drawing/2014/chart" uri="{C3380CC4-5D6E-409C-BE32-E72D297353CC}">
              <c16:uniqueId val="{00000000-2EC0-4F96-9723-6386D49D41A7}"/>
            </c:ext>
          </c:extLst>
        </c:ser>
        <c:ser>
          <c:idx val="2"/>
          <c:order val="2"/>
          <c:tx>
            <c:strRef>
              <c:f>'OC vendors'!$B$20</c:f>
              <c:strCache>
                <c:ptCount val="1"/>
                <c:pt idx="0">
                  <c:v>LandMark</c:v>
                </c:pt>
              </c:strCache>
            </c:strRef>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vendors'!$O$20:$AD$20</c:f>
              <c:numCache>
                <c:formatCode>"$"#,##0_);\("$"#,##0\)</c:formatCode>
                <c:ptCount val="16"/>
              </c:numCache>
            </c:numRef>
          </c:val>
          <c:smooth val="0"/>
          <c:extLst>
            <c:ext xmlns:c16="http://schemas.microsoft.com/office/drawing/2014/chart" uri="{C3380CC4-5D6E-409C-BE32-E72D297353CC}">
              <c16:uniqueId val="{00000001-2EC0-4F96-9723-6386D49D41A7}"/>
            </c:ext>
          </c:extLst>
        </c:ser>
        <c:ser>
          <c:idx val="0"/>
          <c:order val="3"/>
          <c:tx>
            <c:v>OE Solutions</c:v>
          </c:tx>
          <c:cat>
            <c:strRef>
              <c:f>'OC vendors'!$O$7:$AD$7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'OC vendors'!$O$24:$AD$24</c:f>
              <c:numCache>
                <c:formatCode>"$"#,##0_);\("$"#,##0\)</c:formatCode>
                <c:ptCount val="16"/>
              </c:numCache>
            </c:numRef>
          </c:val>
          <c:smooth val="0"/>
          <c:extLst>
            <c:ext xmlns:c16="http://schemas.microsoft.com/office/drawing/2014/chart" uri="{C3380CC4-5D6E-409C-BE32-E72D297353CC}">
              <c16:uniqueId val="{00000000-F486-DD45-A819-F7615A2AA8A2}"/>
            </c:ext>
          </c:extLst>
        </c:ser>
        <c:dLbls>
          <c:showLegendKey val="0"/>
          <c:showVal val="0"/>
          <c:showCatName val="0"/>
          <c:showSerName val="0"/>
          <c:showPercent val="0"/>
          <c:showBubbleSize val="0"/>
        </c:dLbls>
        <c:marker val="1"/>
        <c:smooth val="0"/>
        <c:axId val="137723904"/>
        <c:axId val="137725440"/>
      </c:lineChart>
      <c:catAx>
        <c:axId val="13772390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7725440"/>
        <c:crosses val="autoZero"/>
        <c:auto val="1"/>
        <c:lblAlgn val="ctr"/>
        <c:lblOffset val="100"/>
        <c:tickLblSkip val="1"/>
        <c:noMultiLvlLbl val="0"/>
      </c:catAx>
      <c:valAx>
        <c:axId val="13772544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7723904"/>
        <c:crosses val="autoZero"/>
        <c:crossBetween val="between"/>
        <c:majorUnit val="20"/>
      </c:valAx>
    </c:plotArea>
    <c:legend>
      <c:legendPos val="r"/>
      <c:layout>
        <c:manualLayout>
          <c:xMode val="edge"/>
          <c:yMode val="edge"/>
          <c:x val="0.81748070964813613"/>
          <c:y val="0.16750668847553477"/>
          <c:w val="0.1699879620310619"/>
          <c:h val="0.67303815283959068"/>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8977471566054"/>
          <c:y val="0.14839497858820277"/>
          <c:w val="0.70712588961235612"/>
          <c:h val="0.77411676336510571"/>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0-D87A-4F59-900C-7FAF061D0137}"/>
              </c:ext>
            </c:extLst>
          </c:dPt>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AB-A146-83AF-885473DC40A0}"/>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 for slides'!$AI$132:$AI$139</c:f>
              <c:strCache>
                <c:ptCount val="8"/>
                <c:pt idx="0">
                  <c:v>Cisco</c:v>
                </c:pt>
                <c:pt idx="1">
                  <c:v>Dell</c:v>
                </c:pt>
                <c:pt idx="2">
                  <c:v>H3C</c:v>
                </c:pt>
                <c:pt idx="3">
                  <c:v>HPE</c:v>
                </c:pt>
                <c:pt idx="4">
                  <c:v>IBM</c:v>
                </c:pt>
                <c:pt idx="5">
                  <c:v>Inspur</c:v>
                </c:pt>
                <c:pt idx="6">
                  <c:v>Lenovo</c:v>
                </c:pt>
                <c:pt idx="7">
                  <c:v>All others</c:v>
                </c:pt>
              </c:strCache>
            </c:strRef>
          </c:cat>
          <c:val>
            <c:numRef>
              <c:f>'Charts for slides'!$AP$132:$AP$139</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6.4563168409918908E-2"/>
          <c:w val="0.86155936614206974"/>
          <c:h val="0.76492795863203666"/>
        </c:manualLayout>
      </c:layout>
      <c:barChart>
        <c:barDir val="col"/>
        <c:grouping val="clustered"/>
        <c:varyColors val="0"/>
        <c:ser>
          <c:idx val="2"/>
          <c:order val="0"/>
          <c:tx>
            <c:strRef>
              <c:f>Summary!$B$173</c:f>
              <c:strCache>
                <c:ptCount val="1"/>
                <c:pt idx="0">
                  <c:v>10G pluggables</c:v>
                </c:pt>
              </c:strCache>
            </c:strRef>
          </c:tx>
          <c:invertIfNegative val="0"/>
          <c:cat>
            <c:strRef>
              <c:f>Summary!$W$172:$AH$172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Summary!$W$173:$AH$173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1AA-AF46-A7CA-A7D6308B3917}"/>
            </c:ext>
          </c:extLst>
        </c:ser>
        <c:ser>
          <c:idx val="0"/>
          <c:order val="1"/>
          <c:tx>
            <c:strRef>
              <c:f>Summary!$B$174</c:f>
              <c:strCache>
                <c:ptCount val="1"/>
                <c:pt idx="0">
                  <c:v>100G &amp; 200G pluggables</c:v>
                </c:pt>
              </c:strCache>
            </c:strRef>
          </c:tx>
          <c:invertIfNegative val="0"/>
          <c:cat>
            <c:strRef>
              <c:f>Summary!$W$172:$AH$172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Summary!$W$174:$AH$174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B6-104E-887C-F048563B0FA6}"/>
            </c:ext>
          </c:extLst>
        </c:ser>
        <c:ser>
          <c:idx val="1"/>
          <c:order val="2"/>
          <c:tx>
            <c:strRef>
              <c:f>Summary!$B$175</c:f>
              <c:strCache>
                <c:ptCount val="1"/>
                <c:pt idx="0">
                  <c:v>400G pluggables</c:v>
                </c:pt>
              </c:strCache>
            </c:strRef>
          </c:tx>
          <c:invertIfNegative val="0"/>
          <c:cat>
            <c:strRef>
              <c:f>Summary!$W$172:$AH$172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Summary!$W$175:$AH$175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B6-104E-887C-F048563B0FA6}"/>
            </c:ext>
          </c:extLst>
        </c:ser>
        <c:dLbls>
          <c:showLegendKey val="0"/>
          <c:showVal val="0"/>
          <c:showCatName val="0"/>
          <c:showSerName val="0"/>
          <c:showPercent val="0"/>
          <c:showBubbleSize val="0"/>
        </c:dLbls>
        <c:gapWidth val="150"/>
        <c:axId val="134002176"/>
        <c:axId val="134003712"/>
      </c:barChart>
      <c:catAx>
        <c:axId val="13400217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4003712"/>
        <c:crosses val="autoZero"/>
        <c:auto val="1"/>
        <c:lblAlgn val="ctr"/>
        <c:lblOffset val="100"/>
        <c:noMultiLvlLbl val="0"/>
      </c:catAx>
      <c:valAx>
        <c:axId val="134003712"/>
        <c:scaling>
          <c:orientation val="minMax"/>
        </c:scaling>
        <c:delete val="0"/>
        <c:axPos val="l"/>
        <c:majorGridlines/>
        <c:title>
          <c:tx>
            <c:rich>
              <a:bodyPr rot="-5400000" vert="horz"/>
              <a:lstStyle/>
              <a:p>
                <a:pPr>
                  <a:defRPr sz="1400" b="0"/>
                </a:pPr>
                <a:r>
                  <a:rPr lang="en-US" sz="1400" b="0"/>
                  <a:t>Sales ($M)</a:t>
                </a:r>
              </a:p>
            </c:rich>
          </c:tx>
          <c:layout>
            <c:manualLayout>
              <c:xMode val="edge"/>
              <c:yMode val="edge"/>
              <c:x val="1.3381895052760474E-2"/>
              <c:y val="0.34920128485744334"/>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34002176"/>
        <c:crosses val="autoZero"/>
        <c:crossBetween val="between"/>
        <c:majorUnit val="50"/>
      </c:valAx>
    </c:plotArea>
    <c:legend>
      <c:legendPos val="t"/>
      <c:layout>
        <c:manualLayout>
          <c:xMode val="edge"/>
          <c:yMode val="edge"/>
          <c:x val="0.11521610855147897"/>
          <c:y val="7.1910212715947816E-2"/>
          <c:w val="0.69405348530516364"/>
          <c:h val="0.1055035844400047"/>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4-B47D-4BBD-B14E-5C9B6D95CC14}"/>
              </c:ext>
            </c:extLst>
          </c:dPt>
          <c:dPt>
            <c:idx val="1"/>
            <c:bubble3D val="0"/>
            <c:spPr>
              <a:solidFill>
                <a:schemeClr val="accent2">
                  <a:lumMod val="60000"/>
                  <a:lumOff val="40000"/>
                </a:schemeClr>
              </a:solidFill>
            </c:spPr>
            <c:extLst>
              <c:ext xmlns:c16="http://schemas.microsoft.com/office/drawing/2014/chart" uri="{C3380CC4-5D6E-409C-BE32-E72D297353CC}">
                <c16:uniqueId val="{00000000-B47D-4BBD-B14E-5C9B6D95CC14}"/>
              </c:ext>
            </c:extLst>
          </c:dPt>
          <c:dPt>
            <c:idx val="3"/>
            <c:bubble3D val="0"/>
            <c:spPr>
              <a:solidFill>
                <a:schemeClr val="accent4">
                  <a:lumMod val="60000"/>
                  <a:lumOff val="40000"/>
                </a:schemeClr>
              </a:solidFill>
            </c:spPr>
            <c:extLst>
              <c:ext xmlns:c16="http://schemas.microsoft.com/office/drawing/2014/chart" uri="{C3380CC4-5D6E-409C-BE32-E72D297353CC}">
                <c16:uniqueId val="{00000001-B47D-4BBD-B14E-5C9B6D95CC14}"/>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slides'!$AS$56:$AS$63</c:f>
              <c:strCache>
                <c:ptCount val="8"/>
                <c:pt idx="0">
                  <c:v>Huawei</c:v>
                </c:pt>
                <c:pt idx="1">
                  <c:v>ZTE</c:v>
                </c:pt>
                <c:pt idx="2">
                  <c:v>Ericsson</c:v>
                </c:pt>
                <c:pt idx="3">
                  <c:v>Nokia</c:v>
                </c:pt>
                <c:pt idx="4">
                  <c:v>Fujitsu</c:v>
                </c:pt>
                <c:pt idx="5">
                  <c:v>Ciena</c:v>
                </c:pt>
                <c:pt idx="6">
                  <c:v>Fiberhome</c:v>
                </c:pt>
                <c:pt idx="7">
                  <c:v>All others</c:v>
                </c:pt>
              </c:strCache>
            </c:strRef>
          </c:cat>
          <c:val>
            <c:numRef>
              <c:f>'Charts for slides'!$BA$56:$BA$63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86741410929404"/>
          <c:y val="0.15061481852775779"/>
          <c:w val="0.65997196564371763"/>
          <c:h val="0.72249562554680669"/>
        </c:manualLayout>
      </c:layout>
      <c:pieChart>
        <c:varyColors val="1"/>
        <c:ser>
          <c:idx val="0"/>
          <c:order val="0"/>
          <c:dLbls>
            <c:dLbl>
              <c:idx val="3"/>
              <c:layout>
                <c:manualLayout>
                  <c:x val="-5.5870114164937944E-2"/>
                  <c:y val="0"/>
                </c:manualLayout>
              </c:layout>
              <c:showLegendKey val="0"/>
              <c:showVal val="0"/>
              <c:showCatName val="1"/>
              <c:showSerName val="0"/>
              <c:showPercent val="1"/>
              <c:showBubbleSize val="0"/>
              <c:extLst>
                <c:ext xmlns:c15="http://schemas.microsoft.com/office/drawing/2012/chart" uri="{CE6537A1-D6FC-4f65-9D91-7224C49458BB}">
                  <c15:layout>
                    <c:manualLayout>
                      <c:w val="0.24365630859531567"/>
                      <c:h val="0.15758218663849732"/>
                    </c:manualLayout>
                  </c15:layout>
                </c:ext>
                <c:ext xmlns:c16="http://schemas.microsoft.com/office/drawing/2014/chart" uri="{C3380CC4-5D6E-409C-BE32-E72D297353CC}">
                  <c16:uniqueId val="{00000000-ECAB-4ACB-A1E8-80A1DBDC0F99}"/>
                </c:ext>
              </c:extLst>
            </c:dLbl>
            <c:dLbl>
              <c:idx val="7"/>
              <c:layout>
                <c:manualLayout>
                  <c:x val="0.11119252404424258"/>
                  <c:y val="9.25529129092201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E-6344-A6F5-C8AE024C783A}"/>
                </c:ext>
              </c:extLst>
            </c:dLbl>
            <c:dLbl>
              <c:idx val="8"/>
              <c:layout>
                <c:manualLayout>
                  <c:x val="0.270064404744913"/>
                  <c:y val="2.93996616862868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AB-4ACB-A1E8-80A1DBDC0F99}"/>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slides'!$AI$158:$AI$166</c:f>
              <c:strCache>
                <c:ptCount val="9"/>
                <c:pt idx="0">
                  <c:v>Qualcomm</c:v>
                </c:pt>
                <c:pt idx="1">
                  <c:v>Broadcom</c:v>
                </c:pt>
                <c:pt idx="2">
                  <c:v>Nvidia</c:v>
                </c:pt>
                <c:pt idx="3">
                  <c:v>Intel Datacenter</c:v>
                </c:pt>
                <c:pt idx="4">
                  <c:v>AMD</c:v>
                </c:pt>
                <c:pt idx="5">
                  <c:v>Analog Devices</c:v>
                </c:pt>
                <c:pt idx="6">
                  <c:v>Microchip</c:v>
                </c:pt>
                <c:pt idx="7">
                  <c:v>Marvell</c:v>
                </c:pt>
                <c:pt idx="8">
                  <c:v>All others</c:v>
                </c:pt>
              </c:strCache>
            </c:strRef>
          </c:cat>
          <c:val>
            <c:numRef>
              <c:f>'Charts for slides'!$AQ$158:$AQ$166</c:f>
              <c:numCache>
                <c:formatCode>"$"#,##0_);\("$"#,##0\)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43258504946493"/>
          <c:y val="0.13910243127503796"/>
          <c:w val="0.68668136735311947"/>
          <c:h val="0.75173539162867808"/>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slides'!$AP$183:$AP$188</c:f>
              <c:strCache>
                <c:ptCount val="6"/>
                <c:pt idx="0">
                  <c:v>Coherent (II-VI)</c:v>
                </c:pt>
                <c:pt idx="1">
                  <c:v>Accelink</c:v>
                </c:pt>
                <c:pt idx="2">
                  <c:v>Innolight</c:v>
                </c:pt>
                <c:pt idx="3">
                  <c:v>Lumentum</c:v>
                </c:pt>
                <c:pt idx="4">
                  <c:v>Sumitomo</c:v>
                </c:pt>
                <c:pt idx="5">
                  <c:v>All others</c:v>
                </c:pt>
              </c:strCache>
            </c:strRef>
          </c:cat>
          <c:val>
            <c:numRef>
              <c:f>'Charts for slides'!$AX$183:$AX$188</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slides'!$Z$29:$BE$29</c:f>
              <c:strCache>
                <c:ptCount val="32"/>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strCache>
            </c:strRef>
          </c:cat>
          <c:val>
            <c:numRef>
              <c:f>'Charts for slides'!$Z$31:$BE$31</c:f>
              <c:numCache>
                <c:formatCode>0.0%</c:formatCode>
                <c:ptCount val="32"/>
                <c:pt idx="0">
                  <c:v>0.28624980949418211</c:v>
                </c:pt>
                <c:pt idx="1">
                  <c:v>0.13827721282521077</c:v>
                </c:pt>
                <c:pt idx="2">
                  <c:v>4.6632607062302656E-2</c:v>
                </c:pt>
                <c:pt idx="3">
                  <c:v>1.207115884894927E-2</c:v>
                </c:pt>
                <c:pt idx="4">
                  <c:v>0.12855702735155194</c:v>
                </c:pt>
                <c:pt idx="5">
                  <c:v>0.13434028594697045</c:v>
                </c:pt>
                <c:pt idx="6">
                  <c:v>0.16627299066169132</c:v>
                </c:pt>
                <c:pt idx="7">
                  <c:v>0.21175590087091845</c:v>
                </c:pt>
                <c:pt idx="8">
                  <c:v>-1</c:v>
                </c:pt>
                <c:pt idx="9">
                  <c:v>-1</c:v>
                </c:pt>
                <c:pt idx="10">
                  <c:v>-1</c:v>
                </c:pt>
                <c:pt idx="11">
                  <c:v>-1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2786-4507-86B7-B66F0043FA90}"/>
            </c:ext>
          </c:extLst>
        </c:ser>
        <c:ser>
          <c:idx val="1"/>
          <c:order val="1"/>
          <c:tx>
            <c:strRef>
              <c:f>'Charts for slides'!$U$30</c:f>
              <c:strCache>
                <c:ptCount val="1"/>
                <c:pt idx="0">
                  <c:v>CSP</c:v>
                </c:pt>
              </c:strCache>
            </c:strRef>
          </c:tx>
          <c:invertIfNegative val="0"/>
          <c:cat>
            <c:strRef>
              <c:f>'Charts for slides'!$Z$29:$BE$29</c:f>
              <c:strCache>
                <c:ptCount val="32"/>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strCache>
            </c:strRef>
          </c:cat>
          <c:val>
            <c:numRef>
              <c:f>'Charts for slides'!$Z$30:$BE$30</c:f>
              <c:numCache>
                <c:formatCode>0%</c:formatCode>
                <c:ptCount val="32"/>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c:v>
                </c:pt>
                <c:pt idx="9">
                  <c:v>-1</c:v>
                </c:pt>
                <c:pt idx="10">
                  <c:v>-1</c:v>
                </c:pt>
                <c:pt idx="11">
                  <c:v>-1</c:v>
                </c:pt>
                <c:pt idx="12">
                  <c:v>0</c:v>
                </c:pt>
                <c:pt idx="13">
                  <c:v>0</c:v>
                </c:pt>
                <c:pt idx="14">
                  <c:v>0</c:v>
                </c:pt>
                <c:pt idx="15">
                  <c:v>0</c:v>
                </c:pt>
                <c:pt idx="16" formatCode="0.0%">
                  <c:v>0</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numCache>
            </c:numRef>
          </c:val>
          <c:extLst>
            <c:ext xmlns:c16="http://schemas.microsoft.com/office/drawing/2014/chart" uri="{C3380CC4-5D6E-409C-BE32-E72D297353CC}">
              <c16:uniqueId val="{00000001-2786-4507-86B7-B66F0043FA90}"/>
            </c:ext>
          </c:extLst>
        </c:ser>
        <c:dLbls>
          <c:showLegendKey val="0"/>
          <c:showVal val="0"/>
          <c:showCatName val="0"/>
          <c:showSerName val="0"/>
          <c:showPercent val="0"/>
          <c:showBubbleSize val="0"/>
        </c:dLbls>
        <c:gapWidth val="150"/>
        <c:axId val="138292608"/>
        <c:axId val="138302592"/>
      </c:barChart>
      <c:catAx>
        <c:axId val="138292608"/>
        <c:scaling>
          <c:orientation val="minMax"/>
        </c:scaling>
        <c:delete val="0"/>
        <c:axPos val="b"/>
        <c:numFmt formatCode="General" sourceLinked="0"/>
        <c:majorTickMark val="out"/>
        <c:minorTickMark val="none"/>
        <c:tickLblPos val="nextTo"/>
        <c:txPr>
          <a:bodyPr/>
          <a:lstStyle/>
          <a:p>
            <a:pPr>
              <a:defRPr sz="1050" b="0"/>
            </a:pPr>
            <a:endParaRPr lang="en-US"/>
          </a:p>
        </c:txPr>
        <c:crossAx val="138302592"/>
        <c:crossesAt val="0"/>
        <c:auto val="0"/>
        <c:lblAlgn val="ctr"/>
        <c:lblOffset val="200"/>
        <c:tickLblSkip val="4"/>
        <c:noMultiLvlLbl val="0"/>
      </c:catAx>
      <c:valAx>
        <c:axId val="138302592"/>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38292608"/>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6485245265394457"/>
          <c:h val="0.72055920093321668"/>
        </c:manualLayout>
      </c:layout>
      <c:lineChart>
        <c:grouping val="standard"/>
        <c:varyColors val="0"/>
        <c:ser>
          <c:idx val="0"/>
          <c:order val="0"/>
          <c:tx>
            <c:strRef>
              <c:f>CSPs!$B$10</c:f>
              <c:strCache>
                <c:ptCount val="1"/>
                <c:pt idx="0">
                  <c:v>China Mobile</c:v>
                </c:pt>
              </c:strCache>
            </c:strRef>
          </c:tx>
          <c:cat>
            <c:strRef>
              <c:f>CSPs!$C$7:$AD$7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CSPs!$C$10:$AD$10</c:f>
              <c:numCache>
                <c:formatCode>"$"#,##0_);\("$"#,##0\)</c:formatCode>
                <c:ptCount val="28"/>
                <c:pt idx="0">
                  <c:v>29523.131563638592</c:v>
                </c:pt>
                <c:pt idx="1">
                  <c:v>29523.131563638592</c:v>
                </c:pt>
                <c:pt idx="2">
                  <c:v>25862.695078031215</c:v>
                </c:pt>
                <c:pt idx="3">
                  <c:v>29225.160453920671</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CSPs!$C$11:$AD$11</c:f>
              <c:numCache>
                <c:formatCode>"$"#,##0_);\("$"#,##0\)</c:formatCode>
                <c:ptCount val="28"/>
                <c:pt idx="0">
                  <c:v>13839.441535776616</c:v>
                </c:pt>
                <c:pt idx="1">
                  <c:v>13839.441535776616</c:v>
                </c:pt>
                <c:pt idx="2">
                  <c:v>13053.421368547419</c:v>
                </c:pt>
                <c:pt idx="3">
                  <c:v>13790.960592709789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CSPs!$C$12:$AD$12</c:f>
              <c:numCache>
                <c:formatCode>"$"#,##0_);\("$"#,##0\)</c:formatCode>
                <c:ptCount val="28"/>
                <c:pt idx="0">
                  <c:v>10703.132175989713</c:v>
                </c:pt>
                <c:pt idx="1">
                  <c:v>10703.132175989713</c:v>
                </c:pt>
                <c:pt idx="2">
                  <c:v>10036.614645858344</c:v>
                </c:pt>
                <c:pt idx="3">
                  <c:v>10463.559275638336</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35451392"/>
        <c:axId val="135452928"/>
      </c:lineChart>
      <c:catAx>
        <c:axId val="135451392"/>
        <c:scaling>
          <c:orientation val="minMax"/>
        </c:scaling>
        <c:delete val="0"/>
        <c:axPos val="b"/>
        <c:numFmt formatCode="General" sourceLinked="0"/>
        <c:majorTickMark val="out"/>
        <c:minorTickMark val="none"/>
        <c:tickLblPos val="nextTo"/>
        <c:crossAx val="135452928"/>
        <c:crosses val="autoZero"/>
        <c:auto val="1"/>
        <c:lblAlgn val="ctr"/>
        <c:lblOffset val="100"/>
        <c:noMultiLvlLbl val="0"/>
      </c:catAx>
      <c:valAx>
        <c:axId val="135452928"/>
        <c:scaling>
          <c:orientation val="minMax"/>
        </c:scaling>
        <c:delete val="0"/>
        <c:axPos val="l"/>
        <c:majorGridlines/>
        <c:numFmt formatCode="&quot;$&quot;#,##0_);\(&quot;$&quot;#,##0\)" sourceLinked="1"/>
        <c:majorTickMark val="out"/>
        <c:minorTickMark val="none"/>
        <c:tickLblPos val="nextTo"/>
        <c:crossAx val="135451392"/>
        <c:crosses val="autoZero"/>
        <c:crossBetween val="between"/>
      </c:valAx>
    </c:plotArea>
    <c:legend>
      <c:legendPos val="r"/>
      <c:layout>
        <c:manualLayout>
          <c:xMode val="edge"/>
          <c:yMode val="edge"/>
          <c:x val="0.79573869055841706"/>
          <c:y val="0.39080350463438446"/>
          <c:w val="0.19172998112078096"/>
          <c:h val="0.21839267374186921"/>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2903436412553699"/>
          <c:h val="0.66037401574803145"/>
        </c:manualLayout>
      </c:layout>
      <c:lineChart>
        <c:grouping val="standard"/>
        <c:varyColors val="0"/>
        <c:ser>
          <c:idx val="0"/>
          <c:order val="0"/>
          <c:tx>
            <c:strRef>
              <c:f>CSPs!$B$10</c:f>
              <c:strCache>
                <c:ptCount val="1"/>
                <c:pt idx="0">
                  <c:v>China Mobile</c:v>
                </c:pt>
              </c:strCache>
            </c:strRef>
          </c:tx>
          <c:cat>
            <c:strRef>
              <c:f>CSPs!$O$7:$AD$7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CSPs!$C$32:$AD$32</c:f>
              <c:numCache>
                <c:formatCode>"$"#,##0_);\("$"#,##0\)</c:formatCode>
                <c:ptCount val="28"/>
                <c:pt idx="0">
                  <c:v>6345.1776649746189</c:v>
                </c:pt>
                <c:pt idx="1">
                  <c:v>6353.1428921343504</c:v>
                </c:pt>
                <c:pt idx="2">
                  <c:v>7743.0972388955588</c:v>
                </c:pt>
                <c:pt idx="3">
                  <c:v>8027.5822039954737</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CSPs!$C$33:$AD$33</c:f>
              <c:numCache>
                <c:formatCode>"$"#,##0_);\("$"#,##0\)</c:formatCode>
                <c:ptCount val="28"/>
                <c:pt idx="0">
                  <c:v>3114.9470980368174</c:v>
                </c:pt>
                <c:pt idx="1">
                  <c:v>3118.8573528060992</c:v>
                </c:pt>
                <c:pt idx="2">
                  <c:v>4220.7382953181277</c:v>
                </c:pt>
                <c:pt idx="3">
                  <c:v>4394.9719655746667</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CSPs!$O$7:$AD$7</c:f>
              <c:strCache>
                <c:ptCount val="16"/>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strCache>
            </c:strRef>
          </c:cat>
          <c:val>
            <c:numRef>
              <c:f>CSPs!$C$34:$AD$34</c:f>
              <c:numCache>
                <c:formatCode>"$"#,##0_);\("$"#,##0\)</c:formatCode>
                <c:ptCount val="28"/>
                <c:pt idx="0">
                  <c:v>1383.7074185065135</c:v>
                </c:pt>
                <c:pt idx="1">
                  <c:v>1385.4444138268884</c:v>
                </c:pt>
                <c:pt idx="2">
                  <c:v>4269.2076830732294</c:v>
                </c:pt>
                <c:pt idx="3">
                  <c:v>4443.2240245952071</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35489024"/>
        <c:axId val="135490560"/>
      </c:lineChart>
      <c:catAx>
        <c:axId val="135489024"/>
        <c:scaling>
          <c:orientation val="minMax"/>
        </c:scaling>
        <c:delete val="0"/>
        <c:axPos val="b"/>
        <c:numFmt formatCode="General" sourceLinked="0"/>
        <c:majorTickMark val="out"/>
        <c:minorTickMark val="none"/>
        <c:tickLblPos val="nextTo"/>
        <c:crossAx val="135490560"/>
        <c:crosses val="autoZero"/>
        <c:auto val="1"/>
        <c:lblAlgn val="ctr"/>
        <c:lblOffset val="100"/>
        <c:noMultiLvlLbl val="0"/>
      </c:catAx>
      <c:valAx>
        <c:axId val="135490560"/>
        <c:scaling>
          <c:orientation val="minMax"/>
        </c:scaling>
        <c:delete val="0"/>
        <c:axPos val="l"/>
        <c:majorGridlines/>
        <c:numFmt formatCode="&quot;$&quot;#,##0_);\(&quot;$&quot;#,##0\)" sourceLinked="1"/>
        <c:majorTickMark val="out"/>
        <c:minorTickMark val="none"/>
        <c:tickLblPos val="nextTo"/>
        <c:crossAx val="135489024"/>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equip'!$C$7:$AD$7</c:f>
              <c:strCache>
                <c:ptCount val="2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strCache>
            </c:strRef>
          </c:cat>
          <c:val>
            <c:numRef>
              <c:f>'Datacom equip'!$C$23:$AD$23</c:f>
              <c:numCache>
                <c:formatCode>0.0%</c:formatCode>
                <c:ptCount val="28"/>
                <c:pt idx="0">
                  <c:v>-2.458360383696423E-2</c:v>
                </c:pt>
                <c:pt idx="1">
                  <c:v>-5.8062757365763162E-2</c:v>
                </c:pt>
                <c:pt idx="2">
                  <c:v>-1.2746685840979821E-2</c:v>
                </c:pt>
                <c:pt idx="3">
                  <c:v>2.4412756543814362E-2</c:v>
                </c:pt>
                <c:pt idx="4">
                  <c:v>-1</c:v>
                </c:pt>
                <c:pt idx="5">
                  <c:v>-1</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35049600"/>
        <c:axId val="135051136"/>
      </c:lineChart>
      <c:catAx>
        <c:axId val="135049600"/>
        <c:scaling>
          <c:orientation val="minMax"/>
        </c:scaling>
        <c:delete val="0"/>
        <c:axPos val="b"/>
        <c:numFmt formatCode="General" sourceLinked="0"/>
        <c:majorTickMark val="out"/>
        <c:minorTickMark val="none"/>
        <c:tickLblPos val="nextTo"/>
        <c:crossAx val="135051136"/>
        <c:crosses val="autoZero"/>
        <c:auto val="1"/>
        <c:lblAlgn val="ctr"/>
        <c:lblOffset val="100"/>
        <c:noMultiLvlLbl val="0"/>
      </c:catAx>
      <c:valAx>
        <c:axId val="135051136"/>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35049600"/>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equip'!$AF$35</c:f>
              <c:strCache>
                <c:ptCount val="1"/>
              </c:strCache>
            </c:strRef>
          </c:tx>
          <c:cat>
            <c:strRef>
              <c:f>'Datacom equip'!$G$7:$AD$7</c:f>
              <c:strCache>
                <c:ptCount val="24"/>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strCache>
            </c:strRef>
          </c:cat>
          <c:val>
            <c:numRef>
              <c:f>'Datacom equip'!$G$36:$AD$36</c:f>
              <c:numCache>
                <c:formatCode>0%</c:formatCode>
                <c:ptCount val="24"/>
              </c:numCache>
            </c:numRef>
          </c:val>
          <c:smooth val="0"/>
          <c:extLst>
            <c:ext xmlns:c16="http://schemas.microsoft.com/office/drawing/2014/chart" uri="{C3380CC4-5D6E-409C-BE32-E72D297353CC}">
              <c16:uniqueId val="{00000000-B1B2-1C4A-B62A-22049FC4D684}"/>
            </c:ext>
          </c:extLst>
        </c:ser>
        <c:ser>
          <c:idx val="1"/>
          <c:order val="1"/>
          <c:tx>
            <c:strRef>
              <c:f>'Datacom equip'!$AF$37</c:f>
              <c:strCache>
                <c:ptCount val="1"/>
              </c:strCache>
            </c:strRef>
          </c:tx>
          <c:cat>
            <c:strRef>
              <c:f>'Datacom equip'!$G$7:$AD$7</c:f>
              <c:strCache>
                <c:ptCount val="24"/>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strCache>
            </c:strRef>
          </c:cat>
          <c:val>
            <c:numRef>
              <c:f>'Datacom equip'!$G$38:$AD$38</c:f>
              <c:numCache>
                <c:formatCode>0%</c:formatCode>
                <c:ptCount val="24"/>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38632192"/>
        <c:axId val="138638080"/>
      </c:lineChart>
      <c:catAx>
        <c:axId val="138632192"/>
        <c:scaling>
          <c:orientation val="minMax"/>
        </c:scaling>
        <c:delete val="0"/>
        <c:axPos val="b"/>
        <c:numFmt formatCode="General" sourceLinked="0"/>
        <c:majorTickMark val="out"/>
        <c:minorTickMark val="none"/>
        <c:tickLblPos val="nextTo"/>
        <c:crossAx val="138638080"/>
        <c:crossesAt val="-20"/>
        <c:auto val="1"/>
        <c:lblAlgn val="ctr"/>
        <c:lblOffset val="100"/>
        <c:noMultiLvlLbl val="0"/>
      </c:catAx>
      <c:valAx>
        <c:axId val="138638080"/>
        <c:scaling>
          <c:orientation val="minMax"/>
        </c:scaling>
        <c:delete val="0"/>
        <c:axPos val="l"/>
        <c:majorGridlines/>
        <c:numFmt formatCode="0%" sourceLinked="1"/>
        <c:majorTickMark val="out"/>
        <c:minorTickMark val="none"/>
        <c:tickLblPos val="nextTo"/>
        <c:crossAx val="138632192"/>
        <c:crosses val="autoZero"/>
        <c:crossBetween val="between"/>
      </c:valAx>
    </c:plotArea>
    <c:legend>
      <c:legendPos val="t"/>
      <c:layout>
        <c:manualLayout>
          <c:xMode val="edge"/>
          <c:yMode val="edge"/>
          <c:x val="9.8101882001591909E-2"/>
          <c:y val="8.9457567804024515E-2"/>
          <c:w val="0.5378635236384925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manualLayout>
          <c:xMode val="edge"/>
          <c:yMode val="edge"/>
          <c:x val="0.20853692630526446"/>
          <c:y val="2.0128824476650563E-2"/>
        </c:manualLayout>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equip'!$AF$35</c:f>
              <c:strCache>
                <c:ptCount val="1"/>
              </c:strCache>
            </c:strRef>
          </c:tx>
          <c:cat>
            <c:strRef>
              <c:f>'Datacom equip'!$G$7:$AD$7</c:f>
              <c:strCache>
                <c:ptCount val="24"/>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strCache>
            </c:strRef>
          </c:cat>
          <c:val>
            <c:numRef>
              <c:f>'Datacom equip'!$G$35:$AD$35</c:f>
              <c:numCache>
                <c:formatCode>"$"#,##0_);\("$"#,##0\)</c:formatCode>
                <c:ptCount val="24"/>
              </c:numCache>
            </c:numRef>
          </c:val>
          <c:smooth val="0"/>
          <c:extLst>
            <c:ext xmlns:c16="http://schemas.microsoft.com/office/drawing/2014/chart" uri="{C3380CC4-5D6E-409C-BE32-E72D297353CC}">
              <c16:uniqueId val="{00000000-CF2F-374D-8AC4-0E0FAE68C242}"/>
            </c:ext>
          </c:extLst>
        </c:ser>
        <c:ser>
          <c:idx val="1"/>
          <c:order val="1"/>
          <c:tx>
            <c:strRef>
              <c:f>'Datacom equip'!$AF$37</c:f>
              <c:strCache>
                <c:ptCount val="1"/>
              </c:strCache>
            </c:strRef>
          </c:tx>
          <c:cat>
            <c:strRef>
              <c:f>'Datacom equip'!$G$7:$AD$7</c:f>
              <c:strCache>
                <c:ptCount val="24"/>
                <c:pt idx="0">
                  <c:v>1Q 17</c:v>
                </c:pt>
                <c:pt idx="1">
                  <c:v>2Q 17</c:v>
                </c:pt>
                <c:pt idx="2">
                  <c:v>3Q 17</c:v>
                </c:pt>
                <c:pt idx="3">
                  <c:v>4Q 17</c:v>
                </c:pt>
                <c:pt idx="4">
                  <c:v>1Q 18</c:v>
                </c:pt>
                <c:pt idx="5">
                  <c:v>2Q 18</c:v>
                </c:pt>
                <c:pt idx="6">
                  <c:v>3Q 18</c:v>
                </c:pt>
                <c:pt idx="7">
                  <c:v>4Q 18</c:v>
                </c:pt>
                <c:pt idx="8">
                  <c:v>1Q 19</c:v>
                </c:pt>
                <c:pt idx="9">
                  <c:v>2Q 19</c:v>
                </c:pt>
                <c:pt idx="10">
                  <c:v>3Q 19</c:v>
                </c:pt>
                <c:pt idx="11">
                  <c:v>4Q 19</c:v>
                </c:pt>
                <c:pt idx="12">
                  <c:v>1Q 20</c:v>
                </c:pt>
                <c:pt idx="13">
                  <c:v>2Q 20</c:v>
                </c:pt>
                <c:pt idx="14">
                  <c:v>3Q 20</c:v>
                </c:pt>
                <c:pt idx="15">
                  <c:v>4Q 20</c:v>
                </c:pt>
                <c:pt idx="16">
                  <c:v>1Q 21</c:v>
                </c:pt>
                <c:pt idx="17">
                  <c:v>2Q 21</c:v>
                </c:pt>
                <c:pt idx="18">
                  <c:v>3Q 21</c:v>
                </c:pt>
                <c:pt idx="19">
                  <c:v>4Q 21</c:v>
                </c:pt>
                <c:pt idx="20">
                  <c:v>1Q 22</c:v>
                </c:pt>
                <c:pt idx="21">
                  <c:v>2Q 22</c:v>
                </c:pt>
                <c:pt idx="22">
                  <c:v>3Q 22</c:v>
                </c:pt>
                <c:pt idx="23">
                  <c:v>4Q 22</c:v>
                </c:pt>
              </c:strCache>
            </c:strRef>
          </c:cat>
          <c:val>
            <c:numRef>
              <c:f>'Datacom equip'!$G$37:$AD$37</c:f>
              <c:numCache>
                <c:formatCode>"$"#,##0_);\("$"#,##0\)</c:formatCode>
                <c:ptCount val="24"/>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38668288"/>
        <c:axId val="138686464"/>
      </c:lineChart>
      <c:catAx>
        <c:axId val="138668288"/>
        <c:scaling>
          <c:orientation val="minMax"/>
        </c:scaling>
        <c:delete val="0"/>
        <c:axPos val="b"/>
        <c:numFmt formatCode="General" sourceLinked="0"/>
        <c:majorTickMark val="out"/>
        <c:minorTickMark val="none"/>
        <c:tickLblPos val="nextTo"/>
        <c:crossAx val="138686464"/>
        <c:crosses val="autoZero"/>
        <c:auto val="1"/>
        <c:lblAlgn val="ctr"/>
        <c:lblOffset val="100"/>
        <c:noMultiLvlLbl val="0"/>
      </c:catAx>
      <c:valAx>
        <c:axId val="138686464"/>
        <c:scaling>
          <c:orientation val="minMax"/>
        </c:scaling>
        <c:delete val="0"/>
        <c:axPos val="l"/>
        <c:majorGridlines/>
        <c:numFmt formatCode="&quot;$&quot;#,##0_);\(&quot;$&quot;#,##0\)" sourceLinked="1"/>
        <c:majorTickMark val="out"/>
        <c:minorTickMark val="none"/>
        <c:tickLblPos val="nextTo"/>
        <c:crossAx val="138668288"/>
        <c:crosses val="autoZero"/>
        <c:crossBetween val="between"/>
      </c:valAx>
    </c:plotArea>
    <c:legend>
      <c:legendPos val="t"/>
      <c:layout>
        <c:manualLayout>
          <c:xMode val="edge"/>
          <c:yMode val="edge"/>
          <c:x val="0.11918197725284339"/>
          <c:y val="8.1808614502897267E-2"/>
          <c:w val="0.59843095270985869"/>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Summary!$W$103:$AH$103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Summary!$W$104:$AH$104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Summary!$W$106:$AH$106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Summary!$W$107:$AH$107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Summary!$W$108:$AH$108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Summary!$W$102:$AH$102</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Summary!$W$109:$AH$109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34114688"/>
        <c:axId val="134124672"/>
      </c:barChart>
      <c:catAx>
        <c:axId val="13411468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4124672"/>
        <c:crosses val="autoZero"/>
        <c:auto val="1"/>
        <c:lblAlgn val="ctr"/>
        <c:lblOffset val="100"/>
        <c:noMultiLvlLbl val="0"/>
      </c:catAx>
      <c:valAx>
        <c:axId val="134124672"/>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34114688"/>
        <c:crosses val="autoZero"/>
        <c:crossBetween val="between"/>
      </c:valAx>
    </c:plotArea>
    <c:legend>
      <c:legendPos val="r"/>
      <c:layout>
        <c:manualLayout>
          <c:xMode val="edge"/>
          <c:yMode val="edge"/>
          <c:x val="0.15482107416193444"/>
          <c:y val="4.1287539386604337E-2"/>
          <c:w val="0.81173123050169393"/>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Summary!$B$138</c:f>
              <c:strCache>
                <c:ptCount val="1"/>
                <c:pt idx="0">
                  <c:v>4G</c:v>
                </c:pt>
              </c:strCache>
            </c:strRef>
          </c:tx>
          <c:invertIfNegative val="0"/>
          <c:cat>
            <c:strRef>
              <c:f>Summary!$W$137:$AH$137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Summary!$W$138:$AH$138</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2F-7645-B76D-048AD1E72D02}"/>
            </c:ext>
          </c:extLst>
        </c:ser>
        <c:ser>
          <c:idx val="1"/>
          <c:order val="1"/>
          <c:tx>
            <c:strRef>
              <c:f>Summary!$B$139</c:f>
              <c:strCache>
                <c:ptCount val="1"/>
                <c:pt idx="0">
                  <c:v>8G</c:v>
                </c:pt>
              </c:strCache>
            </c:strRef>
          </c:tx>
          <c:invertIfNegative val="0"/>
          <c:cat>
            <c:strRef>
              <c:f>Summary!$W$137:$AH$137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Summary!$W$139:$AH$139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2F-7645-B76D-048AD1E72D02}"/>
            </c:ext>
          </c:extLst>
        </c:ser>
        <c:ser>
          <c:idx val="2"/>
          <c:order val="2"/>
          <c:tx>
            <c:strRef>
              <c:f>Summary!$B$140</c:f>
              <c:strCache>
                <c:ptCount val="1"/>
                <c:pt idx="0">
                  <c:v>16G</c:v>
                </c:pt>
              </c:strCache>
            </c:strRef>
          </c:tx>
          <c:invertIfNegative val="0"/>
          <c:cat>
            <c:strRef>
              <c:f>Summary!$W$137:$AH$137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Summary!$W$140:$AH$140</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2F-7645-B76D-048AD1E72D02}"/>
            </c:ext>
          </c:extLst>
        </c:ser>
        <c:dLbls>
          <c:showLegendKey val="0"/>
          <c:showVal val="0"/>
          <c:showCatName val="0"/>
          <c:showSerName val="0"/>
          <c:showPercent val="0"/>
          <c:showBubbleSize val="0"/>
        </c:dLbls>
        <c:gapWidth val="150"/>
        <c:axId val="134150016"/>
        <c:axId val="134151552"/>
      </c:barChart>
      <c:catAx>
        <c:axId val="13415001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4151552"/>
        <c:crosses val="autoZero"/>
        <c:auto val="1"/>
        <c:lblAlgn val="ctr"/>
        <c:lblOffset val="100"/>
        <c:noMultiLvlLbl val="0"/>
      </c:catAx>
      <c:valAx>
        <c:axId val="134151552"/>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34150016"/>
        <c:crosses val="autoZero"/>
        <c:crossBetween val="between"/>
        <c:majorUnit val="10"/>
      </c:valAx>
    </c:plotArea>
    <c:legend>
      <c:legendPos val="r"/>
      <c:legendEntry>
        <c:idx val="0"/>
        <c:delete val="1"/>
      </c:legendEntry>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9121576528534232"/>
        </c:manualLayout>
      </c:layout>
      <c:barChart>
        <c:barDir val="col"/>
        <c:grouping val="clustered"/>
        <c:varyColors val="0"/>
        <c:ser>
          <c:idx val="0"/>
          <c:order val="0"/>
          <c:tx>
            <c:strRef>
              <c:f>Summary!$B$207</c:f>
              <c:strCache>
                <c:ptCount val="1"/>
                <c:pt idx="0">
                  <c:v>GPON TxRx</c:v>
                </c:pt>
              </c:strCache>
            </c:strRef>
          </c:tx>
          <c:invertIfNegative val="0"/>
          <c:cat>
            <c:strRef>
              <c:f>Summary!$W$206:$AH$206</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Summary!$W$207:$AH$207</c:f>
              <c:numCache>
                <c:formatCode>_([$$-409]* #,##0.0_);_([$$-409]* \(#,##0.0\);_([$$-409]* "-"??_);_(@_)</c:formatCode>
                <c:ptCount val="12"/>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Summary!$W$206:$AH$206</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Summary!$W$209:$AH$209</c:f>
              <c:numCache>
                <c:formatCode>_([$$-409]* #,##0.0_);_([$$-409]* \(#,##0.0\);_([$$-409]* "-"??_);_(@_)</c:formatCode>
                <c:ptCount val="12"/>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Summary!$W$206:$AH$206</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Summary!$W$210:$AH$210</c:f>
              <c:numCache>
                <c:formatCode>_([$$-409]* #,##0.0_);_([$$-409]* \(#,##0.0\);_([$$-409]* "-"??_);_(@_)</c:formatCode>
                <c:ptCount val="12"/>
                <c:pt idx="0" formatCode="_(&quot;$&quot;* #,##0.0_);_(&quot;$&quot;* \(#,##0.0\);_(&quot;$&quot;* &quot;-&quot;??_);_(@_)">
                  <c:v>0</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134196224"/>
        <c:axId val="134202112"/>
      </c:barChart>
      <c:catAx>
        <c:axId val="134196224"/>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4202112"/>
        <c:crosses val="autoZero"/>
        <c:auto val="1"/>
        <c:lblAlgn val="ctr"/>
        <c:lblOffset val="100"/>
        <c:noMultiLvlLbl val="0"/>
      </c:catAx>
      <c:valAx>
        <c:axId val="134202112"/>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34196224"/>
        <c:crosses val="autoZero"/>
        <c:crossBetween val="between"/>
      </c:valAx>
    </c:plotArea>
    <c:legend>
      <c:legendPos val="t"/>
      <c:layout>
        <c:manualLayout>
          <c:xMode val="edge"/>
          <c:yMode val="edge"/>
          <c:x val="0.15837865710699467"/>
          <c:y val="9.3666216713595554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Summary!$W$69:$AH$69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Summary!$W$70:$AH$70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Summary!$W$68:$AH$68</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Summary!$W$71:$AH$71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34258048"/>
        <c:axId val="134259840"/>
      </c:barChart>
      <c:catAx>
        <c:axId val="13425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34259840"/>
        <c:crosses val="autoZero"/>
        <c:auto val="1"/>
        <c:lblAlgn val="ctr"/>
        <c:lblOffset val="100"/>
        <c:tickLblSkip val="1"/>
        <c:tickMarkSkip val="1"/>
        <c:noMultiLvlLbl val="0"/>
      </c:catAx>
      <c:valAx>
        <c:axId val="134259840"/>
        <c:scaling>
          <c:orientation val="minMax"/>
          <c:max val="1400"/>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4258048"/>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4498194334712"/>
          <c:y val="5.246265161089652E-2"/>
          <c:w val="0.86257534847479655"/>
          <c:h val="0.7734723454904554"/>
        </c:manualLayout>
      </c:layout>
      <c:barChart>
        <c:barDir val="col"/>
        <c:grouping val="clustered"/>
        <c:varyColors val="0"/>
        <c:ser>
          <c:idx val="2"/>
          <c:order val="0"/>
          <c:tx>
            <c:strRef>
              <c:f>Summary!$B$281</c:f>
              <c:strCache>
                <c:ptCount val="1"/>
                <c:pt idx="0">
                  <c:v>10 Gbps grey optics</c:v>
                </c:pt>
              </c:strCache>
            </c:strRef>
          </c:tx>
          <c:invertIfNegative val="0"/>
          <c:cat>
            <c:strRef>
              <c:f>Summary!$W$277:$AH$277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Summary!$W$281:$AH$281</c:f>
              <c:numCache>
                <c:formatCode>_([$$-409]* #,##0.0_);_([$$-409]* \(#,##0.0\);_([$$-409]*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370-0849-B149-3C224E0EDC34}"/>
            </c:ext>
          </c:extLst>
        </c:ser>
        <c:ser>
          <c:idx val="4"/>
          <c:order val="1"/>
          <c:tx>
            <c:strRef>
              <c:f>Summary!$B$282</c:f>
              <c:strCache>
                <c:ptCount val="1"/>
                <c:pt idx="0">
                  <c:v>25 Gbps grey optics</c:v>
                </c:pt>
              </c:strCache>
            </c:strRef>
          </c:tx>
          <c:invertIfNegative val="0"/>
          <c:cat>
            <c:strRef>
              <c:f>Summary!$W$277:$AH$277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Summary!$W$282:$AH$282</c:f>
              <c:numCache>
                <c:formatCode>_([$$-409]* #,##0_);_([$$-409]* \(#,##0\);_([$$-409]*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370-0849-B149-3C224E0EDC34}"/>
            </c:ext>
          </c:extLst>
        </c:ser>
        <c:ser>
          <c:idx val="5"/>
          <c:order val="2"/>
          <c:tx>
            <c:strRef>
              <c:f>Summary!$B$284</c:f>
              <c:strCache>
                <c:ptCount val="1"/>
                <c:pt idx="0">
                  <c:v>10/25G CWDM/DWDM </c:v>
                </c:pt>
              </c:strCache>
            </c:strRef>
          </c:tx>
          <c:invertIfNegative val="0"/>
          <c:cat>
            <c:strRef>
              <c:f>Summary!$W$277:$AH$277</c:f>
              <c:strCache>
                <c:ptCount val="12"/>
                <c:pt idx="0">
                  <c:v>1Q 20</c:v>
                </c:pt>
                <c:pt idx="1">
                  <c:v>2Q 20</c:v>
                </c:pt>
                <c:pt idx="2">
                  <c:v>3Q 20</c:v>
                </c:pt>
                <c:pt idx="3">
                  <c:v>4Q 20</c:v>
                </c:pt>
                <c:pt idx="4">
                  <c:v>1Q 21</c:v>
                </c:pt>
                <c:pt idx="5">
                  <c:v>2Q21</c:v>
                </c:pt>
                <c:pt idx="6">
                  <c:v>3Q 21</c:v>
                </c:pt>
                <c:pt idx="7">
                  <c:v>4Q 21</c:v>
                </c:pt>
                <c:pt idx="8">
                  <c:v>1Q 22</c:v>
                </c:pt>
                <c:pt idx="9">
                  <c:v>2Q 22</c:v>
                </c:pt>
                <c:pt idx="10">
                  <c:v>3Q 22</c:v>
                </c:pt>
                <c:pt idx="11">
                  <c:v>4Q 22</c:v>
                </c:pt>
              </c:strCache>
            </c:strRef>
          </c:cat>
          <c:val>
            <c:numRef>
              <c:f>Summary!$W$284:$AH$284</c:f>
              <c:numCache>
                <c:formatCode>_([$$-409]* #,##0_);_([$$-409]* \(#,##0\);_([$$-409]*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34430720"/>
        <c:axId val="134432256"/>
      </c:barChart>
      <c:catAx>
        <c:axId val="13443072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4432256"/>
        <c:crosses val="autoZero"/>
        <c:auto val="1"/>
        <c:lblAlgn val="ctr"/>
        <c:lblOffset val="100"/>
        <c:noMultiLvlLbl val="0"/>
      </c:catAx>
      <c:valAx>
        <c:axId val="134432256"/>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34430720"/>
        <c:crosses val="autoZero"/>
        <c:crossBetween val="between"/>
        <c:majorUnit val="20"/>
      </c:valAx>
    </c:plotArea>
    <c:legend>
      <c:legendPos val="t"/>
      <c:layout>
        <c:manualLayout>
          <c:xMode val="edge"/>
          <c:yMode val="edge"/>
          <c:x val="0.31029798209805309"/>
          <c:y val="8.3771957516612094E-2"/>
          <c:w val="0.28509858977542474"/>
          <c:h val="0.25462578500457167"/>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chart" Target="../charts/chart31.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image" Target="../media/image1.png"/><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8"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5.xml"/><Relationship Id="rId1" Type="http://schemas.openxmlformats.org/officeDocument/2006/relationships/chart" Target="../charts/chart4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pn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274659</xdr:colOff>
      <xdr:row>213</xdr:row>
      <xdr:rowOff>26826</xdr:rowOff>
    </xdr:from>
    <xdr:to>
      <xdr:col>13</xdr:col>
      <xdr:colOff>15579</xdr:colOff>
      <xdr:row>231</xdr:row>
      <xdr:rowOff>154842</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210910</xdr:colOff>
      <xdr:row>99</xdr:row>
      <xdr:rowOff>15875</xdr:rowOff>
    </xdr:from>
    <xdr:to>
      <xdr:col>10</xdr:col>
      <xdr:colOff>83344</xdr:colOff>
      <xdr:row>114</xdr:row>
      <xdr:rowOff>9188</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71438</xdr:colOff>
      <xdr:row>99</xdr:row>
      <xdr:rowOff>15874</xdr:rowOff>
    </xdr:from>
    <xdr:to>
      <xdr:col>17</xdr:col>
      <xdr:colOff>7938</xdr:colOff>
      <xdr:row>114</xdr:row>
      <xdr:rowOff>9206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7562</xdr:colOff>
      <xdr:row>51</xdr:row>
      <xdr:rowOff>103546</xdr:rowOff>
    </xdr:from>
    <xdr:to>
      <xdr:col>21</xdr:col>
      <xdr:colOff>566063</xdr:colOff>
      <xdr:row>69</xdr:row>
      <xdr:rowOff>84720</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173368</xdr:colOff>
      <xdr:row>21</xdr:row>
      <xdr:rowOff>120602</xdr:rowOff>
    </xdr:from>
    <xdr:to>
      <xdr:col>16</xdr:col>
      <xdr:colOff>191656</xdr:colOff>
      <xdr:row>37</xdr:row>
      <xdr:rowOff>91138</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531813</xdr:colOff>
      <xdr:row>21</xdr:row>
      <xdr:rowOff>120602</xdr:rowOff>
    </xdr:from>
    <xdr:to>
      <xdr:col>10</xdr:col>
      <xdr:colOff>172319</xdr:colOff>
      <xdr:row>37</xdr:row>
      <xdr:rowOff>91138</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759778</xdr:colOff>
      <xdr:row>127</xdr:row>
      <xdr:rowOff>126206</xdr:rowOff>
    </xdr:from>
    <xdr:to>
      <xdr:col>22</xdr:col>
      <xdr:colOff>7619</xdr:colOff>
      <xdr:row>148</xdr:row>
      <xdr:rowOff>25399</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269346</xdr:colOff>
      <xdr:row>179</xdr:row>
      <xdr:rowOff>64663</xdr:rowOff>
    </xdr:from>
    <xdr:to>
      <xdr:col>30</xdr:col>
      <xdr:colOff>235056</xdr:colOff>
      <xdr:row>196</xdr:row>
      <xdr:rowOff>170708</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518954</xdr:colOff>
      <xdr:row>246</xdr:row>
      <xdr:rowOff>160179</xdr:rowOff>
    </xdr:from>
    <xdr:to>
      <xdr:col>11</xdr:col>
      <xdr:colOff>595154</xdr:colOff>
      <xdr:row>265</xdr:row>
      <xdr:rowOff>129699</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393065</xdr:colOff>
      <xdr:row>213</xdr:row>
      <xdr:rowOff>7937</xdr:rowOff>
    </xdr:from>
    <xdr:to>
      <xdr:col>22</xdr:col>
      <xdr:colOff>713105</xdr:colOff>
      <xdr:row>231</xdr:row>
      <xdr:rowOff>99377</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452436</xdr:colOff>
      <xdr:row>7</xdr:row>
      <xdr:rowOff>78977</xdr:rowOff>
    </xdr:from>
    <xdr:to>
      <xdr:col>21</xdr:col>
      <xdr:colOff>254316</xdr:colOff>
      <xdr:row>15</xdr:row>
      <xdr:rowOff>170417</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48</xdr:col>
      <xdr:colOff>525657</xdr:colOff>
      <xdr:row>99</xdr:row>
      <xdr:rowOff>5715</xdr:rowOff>
    </xdr:from>
    <xdr:to>
      <xdr:col>56</xdr:col>
      <xdr:colOff>54428</xdr:colOff>
      <xdr:row>114</xdr:row>
      <xdr:rowOff>129540</xdr:rowOff>
    </xdr:to>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4</xdr:col>
      <xdr:colOff>146050</xdr:colOff>
      <xdr:row>127</xdr:row>
      <xdr:rowOff>107156</xdr:rowOff>
    </xdr:from>
    <xdr:to>
      <xdr:col>12</xdr:col>
      <xdr:colOff>687070</xdr:colOff>
      <xdr:row>146</xdr:row>
      <xdr:rowOff>108299</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13</xdr:col>
      <xdr:colOff>759778</xdr:colOff>
      <xdr:row>179</xdr:row>
      <xdr:rowOff>64663</xdr:rowOff>
    </xdr:from>
    <xdr:to>
      <xdr:col>21</xdr:col>
      <xdr:colOff>592138</xdr:colOff>
      <xdr:row>196</xdr:row>
      <xdr:rowOff>170708</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22</xdr:col>
      <xdr:colOff>701018</xdr:colOff>
      <xdr:row>51</xdr:row>
      <xdr:rowOff>103546</xdr:rowOff>
    </xdr:from>
    <xdr:to>
      <xdr:col>30</xdr:col>
      <xdr:colOff>640058</xdr:colOff>
      <xdr:row>69</xdr:row>
      <xdr:rowOff>57826</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59</xdr:col>
      <xdr:colOff>617220</xdr:colOff>
      <xdr:row>32</xdr:row>
      <xdr:rowOff>92021</xdr:rowOff>
    </xdr:from>
    <xdr:to>
      <xdr:col>69</xdr:col>
      <xdr:colOff>153092</xdr:colOff>
      <xdr:row>49</xdr:row>
      <xdr:rowOff>127747</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69</xdr:col>
      <xdr:colOff>261514</xdr:colOff>
      <xdr:row>32</xdr:row>
      <xdr:rowOff>92021</xdr:rowOff>
    </xdr:from>
    <xdr:to>
      <xdr:col>78</xdr:col>
      <xdr:colOff>506740</xdr:colOff>
      <xdr:row>49</xdr:row>
      <xdr:rowOff>126658</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31</xdr:col>
      <xdr:colOff>513785</xdr:colOff>
      <xdr:row>51</xdr:row>
      <xdr:rowOff>118786</xdr:rowOff>
    </xdr:from>
    <xdr:to>
      <xdr:col>40</xdr:col>
      <xdr:colOff>765245</xdr:colOff>
      <xdr:row>69</xdr:row>
      <xdr:rowOff>73066</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4</xdr:col>
      <xdr:colOff>146050</xdr:colOff>
      <xdr:row>51</xdr:row>
      <xdr:rowOff>85119</xdr:rowOff>
    </xdr:from>
    <xdr:to>
      <xdr:col>12</xdr:col>
      <xdr:colOff>687070</xdr:colOff>
      <xdr:row>70</xdr:row>
      <xdr:rowOff>114837</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15</xdr:col>
      <xdr:colOff>134937</xdr:colOff>
      <xdr:row>0</xdr:row>
      <xdr:rowOff>55562</xdr:rowOff>
    </xdr:from>
    <xdr:to>
      <xdr:col>19</xdr:col>
      <xdr:colOff>172548</xdr:colOff>
      <xdr:row>3</xdr:row>
      <xdr:rowOff>98716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20"/>
        <a:stretch>
          <a:fillRect/>
        </a:stretch>
      </xdr:blipFill>
      <xdr:spPr>
        <a:xfrm>
          <a:off x="10882312" y="55562"/>
          <a:ext cx="3177051" cy="666407"/>
        </a:xfrm>
        <a:prstGeom prst="rect">
          <a:avLst/>
        </a:prstGeom>
      </xdr:spPr>
    </xdr:pic>
    <xdr:clientData/>
  </xdr:twoCellAnchor>
  <xdr:twoCellAnchor editAs="oneCell">
    <xdr:from>
      <xdr:col>8</xdr:col>
      <xdr:colOff>485775</xdr:colOff>
      <xdr:row>99</xdr:row>
      <xdr:rowOff>52510</xdr:rowOff>
    </xdr:from>
    <xdr:to>
      <xdr:col>9</xdr:col>
      <xdr:colOff>823106</xdr:colOff>
      <xdr:row>100</xdr:row>
      <xdr:rowOff>133641</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20"/>
        <a:stretch>
          <a:fillRect/>
        </a:stretch>
      </xdr:blipFill>
      <xdr:spPr>
        <a:xfrm>
          <a:off x="6391275" y="18348448"/>
          <a:ext cx="1097426" cy="226546"/>
        </a:xfrm>
        <a:prstGeom prst="rect">
          <a:avLst/>
        </a:prstGeom>
      </xdr:spPr>
    </xdr:pic>
    <xdr:clientData/>
  </xdr:twoCellAnchor>
  <xdr:twoCellAnchor editAs="oneCell">
    <xdr:from>
      <xdr:col>41</xdr:col>
      <xdr:colOff>230410</xdr:colOff>
      <xdr:row>99</xdr:row>
      <xdr:rowOff>5716</xdr:rowOff>
    </xdr:from>
    <xdr:to>
      <xdr:col>48</xdr:col>
      <xdr:colOff>523874</xdr:colOff>
      <xdr:row>114</xdr:row>
      <xdr:rowOff>127727</xdr:rowOff>
    </xdr:to>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17</xdr:col>
      <xdr:colOff>107950</xdr:colOff>
      <xdr:row>99</xdr:row>
      <xdr:rowOff>3281</xdr:rowOff>
    </xdr:from>
    <xdr:to>
      <xdr:col>24</xdr:col>
      <xdr:colOff>237490</xdr:colOff>
      <xdr:row>114</xdr:row>
      <xdr:rowOff>18521</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22</xdr:col>
      <xdr:colOff>693206</xdr:colOff>
      <xdr:row>127</xdr:row>
      <xdr:rowOff>164306</xdr:rowOff>
    </xdr:from>
    <xdr:to>
      <xdr:col>30</xdr:col>
      <xdr:colOff>438150</xdr:colOff>
      <xdr:row>147</xdr:row>
      <xdr:rowOff>88633</xdr:rowOff>
    </xdr:to>
    <xdr:graphicFrame macro="">
      <xdr:nvGraphicFramePr>
        <xdr:cNvPr id="53" name="Chart 52">
          <a:extLst>
            <a:ext uri="{FF2B5EF4-FFF2-40B4-BE49-F238E27FC236}">
              <a16:creationId xmlns:a16="http://schemas.microsoft.com/office/drawing/2014/main" id="{00000000-0008-0000-0B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4</xdr:col>
      <xdr:colOff>219075</xdr:colOff>
      <xdr:row>154</xdr:row>
      <xdr:rowOff>1287</xdr:rowOff>
    </xdr:from>
    <xdr:to>
      <xdr:col>12</xdr:col>
      <xdr:colOff>760095</xdr:colOff>
      <xdr:row>172</xdr:row>
      <xdr:rowOff>149115</xdr:rowOff>
    </xdr:to>
    <xdr:graphicFrame macro="">
      <xdr:nvGraphicFramePr>
        <xdr:cNvPr id="55" name="Chart 54">
          <a:extLst>
            <a:ext uri="{FF2B5EF4-FFF2-40B4-BE49-F238E27FC236}">
              <a16:creationId xmlns:a16="http://schemas.microsoft.com/office/drawing/2014/main" id="{00000000-0008-0000-0B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13</xdr:col>
      <xdr:colOff>759778</xdr:colOff>
      <xdr:row>154</xdr:row>
      <xdr:rowOff>1287</xdr:rowOff>
    </xdr:from>
    <xdr:to>
      <xdr:col>21</xdr:col>
      <xdr:colOff>592138</xdr:colOff>
      <xdr:row>171</xdr:row>
      <xdr:rowOff>73677</xdr:rowOff>
    </xdr:to>
    <xdr:graphicFrame macro="">
      <xdr:nvGraphicFramePr>
        <xdr:cNvPr id="57" name="Chart 56">
          <a:extLst>
            <a:ext uri="{FF2B5EF4-FFF2-40B4-BE49-F238E27FC236}">
              <a16:creationId xmlns:a16="http://schemas.microsoft.com/office/drawing/2014/main" id="{00000000-0008-0000-0B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22</xdr:col>
      <xdr:colOff>693206</xdr:colOff>
      <xdr:row>154</xdr:row>
      <xdr:rowOff>1287</xdr:rowOff>
    </xdr:from>
    <xdr:to>
      <xdr:col>31</xdr:col>
      <xdr:colOff>11216</xdr:colOff>
      <xdr:row>171</xdr:row>
      <xdr:rowOff>73677</xdr:rowOff>
    </xdr:to>
    <xdr:graphicFrame macro="">
      <xdr:nvGraphicFramePr>
        <xdr:cNvPr id="58" name="Chart 57">
          <a:extLst>
            <a:ext uri="{FF2B5EF4-FFF2-40B4-BE49-F238E27FC236}">
              <a16:creationId xmlns:a16="http://schemas.microsoft.com/office/drawing/2014/main" id="{00000000-0008-0000-0B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4</xdr:col>
      <xdr:colOff>219075</xdr:colOff>
      <xdr:row>180</xdr:row>
      <xdr:rowOff>67733</xdr:rowOff>
    </xdr:from>
    <xdr:to>
      <xdr:col>12</xdr:col>
      <xdr:colOff>760095</xdr:colOff>
      <xdr:row>199</xdr:row>
      <xdr:rowOff>44111</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30</xdr:col>
      <xdr:colOff>644314</xdr:colOff>
      <xdr:row>179</xdr:row>
      <xdr:rowOff>74188</xdr:rowOff>
    </xdr:from>
    <xdr:to>
      <xdr:col>40</xdr:col>
      <xdr:colOff>238549</xdr:colOff>
      <xdr:row>196</xdr:row>
      <xdr:rowOff>177058</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43</xdr:col>
      <xdr:colOff>617536</xdr:colOff>
      <xdr:row>130</xdr:row>
      <xdr:rowOff>19436</xdr:rowOff>
    </xdr:from>
    <xdr:to>
      <xdr:col>50</xdr:col>
      <xdr:colOff>24700</xdr:colOff>
      <xdr:row>149</xdr:row>
      <xdr:rowOff>95636</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53</xdr:col>
      <xdr:colOff>598419</xdr:colOff>
      <xdr:row>51</xdr:row>
      <xdr:rowOff>121603</xdr:rowOff>
    </xdr:from>
    <xdr:to>
      <xdr:col>59</xdr:col>
      <xdr:colOff>598420</xdr:colOff>
      <xdr:row>71</xdr:row>
      <xdr:rowOff>85408</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43</xdr:col>
      <xdr:colOff>781093</xdr:colOff>
      <xdr:row>155</xdr:row>
      <xdr:rowOff>19594</xdr:rowOff>
    </xdr:from>
    <xdr:to>
      <xdr:col>50</xdr:col>
      <xdr:colOff>188257</xdr:colOff>
      <xdr:row>174</xdr:row>
      <xdr:rowOff>65314</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50</xdr:col>
      <xdr:colOff>369514</xdr:colOff>
      <xdr:row>180</xdr:row>
      <xdr:rowOff>160231</xdr:rowOff>
    </xdr:from>
    <xdr:to>
      <xdr:col>56</xdr:col>
      <xdr:colOff>431998</xdr:colOff>
      <xdr:row>200</xdr:row>
      <xdr:rowOff>7831</xdr:rowOff>
    </xdr:to>
    <xdr:graphicFrame macro="">
      <xdr:nvGraphicFramePr>
        <xdr:cNvPr id="59" name="Chart 58">
          <a:extLst>
            <a:ext uri="{FF2B5EF4-FFF2-40B4-BE49-F238E27FC236}">
              <a16:creationId xmlns:a16="http://schemas.microsoft.com/office/drawing/2014/main" id="{00000000-0008-0000-0B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59</xdr:col>
      <xdr:colOff>617220</xdr:colOff>
      <xdr:row>15</xdr:row>
      <xdr:rowOff>274320</xdr:rowOff>
    </xdr:from>
    <xdr:to>
      <xdr:col>69</xdr:col>
      <xdr:colOff>155863</xdr:colOff>
      <xdr:row>30</xdr:row>
      <xdr:rowOff>176645</xdr:rowOff>
    </xdr:to>
    <xdr:grpSp>
      <xdr:nvGrpSpPr>
        <xdr:cNvPr id="17" name="Group 16">
          <a:extLst>
            <a:ext uri="{FF2B5EF4-FFF2-40B4-BE49-F238E27FC236}">
              <a16:creationId xmlns:a16="http://schemas.microsoft.com/office/drawing/2014/main" id="{E4AB9E8C-FBCF-4E88-B7F8-29B9B35685CC}"/>
            </a:ext>
          </a:extLst>
        </xdr:cNvPr>
        <xdr:cNvGrpSpPr/>
      </xdr:nvGrpSpPr>
      <xdr:grpSpPr>
        <a:xfrm>
          <a:off x="42293540" y="4815840"/>
          <a:ext cx="5644803" cy="3041765"/>
          <a:chOff x="26296826" y="5942768"/>
          <a:chExt cx="5770563" cy="3087686"/>
        </a:xfrm>
      </xdr:grpSpPr>
      <xdr:graphicFrame macro="">
        <xdr:nvGraphicFramePr>
          <xdr:cNvPr id="18" name="Chart 17">
            <a:extLst>
              <a:ext uri="{FF2B5EF4-FFF2-40B4-BE49-F238E27FC236}">
                <a16:creationId xmlns:a16="http://schemas.microsoft.com/office/drawing/2014/main" id="{304FA41E-9328-DA14-77D8-1522480993B4}"/>
              </a:ext>
            </a:extLst>
          </xdr:cNvPr>
          <xdr:cNvGraphicFramePr/>
        </xdr:nvGraphicFramePr>
        <xdr:xfrm>
          <a:off x="26296826" y="5942768"/>
          <a:ext cx="5770563" cy="3087686"/>
        </xdr:xfrm>
        <a:graphic>
          <a:graphicData uri="http://schemas.openxmlformats.org/drawingml/2006/chart">
            <c:chart xmlns:c="http://schemas.openxmlformats.org/drawingml/2006/chart" xmlns:r="http://schemas.openxmlformats.org/officeDocument/2006/relationships" r:id="rId33"/>
          </a:graphicData>
        </a:graphic>
      </xdr:graphicFrame>
      <xdr:pic>
        <xdr:nvPicPr>
          <xdr:cNvPr id="20" name="Picture 19">
            <a:extLst>
              <a:ext uri="{FF2B5EF4-FFF2-40B4-BE49-F238E27FC236}">
                <a16:creationId xmlns:a16="http://schemas.microsoft.com/office/drawing/2014/main" id="{2D99C248-8CA8-170B-7B55-6BA2E628C537}"/>
              </a:ext>
            </a:extLst>
          </xdr:cNvPr>
          <xdr:cNvPicPr>
            <a:picLocks noChangeAspect="1"/>
          </xdr:cNvPicPr>
        </xdr:nvPicPr>
        <xdr:blipFill>
          <a:blip xmlns:r="http://schemas.openxmlformats.org/officeDocument/2006/relationships" r:embed="rId20"/>
          <a:stretch>
            <a:fillRect/>
          </a:stretch>
        </xdr:blipFill>
        <xdr:spPr>
          <a:xfrm>
            <a:off x="30989896" y="6091229"/>
            <a:ext cx="879480" cy="171341"/>
          </a:xfrm>
          <a:prstGeom prst="rect">
            <a:avLst/>
          </a:prstGeom>
        </xdr:spPr>
      </xdr:pic>
    </xdr:grpSp>
    <xdr:clientData/>
  </xdr:twoCellAnchor>
</xdr:wsDr>
</file>

<file path=xl/drawings/drawing11.xml><?xml version="1.0" encoding="utf-8"?>
<c:userShapes xmlns:c="http://schemas.openxmlformats.org/drawingml/2006/chart">
  <cdr:relSizeAnchor xmlns:cdr="http://schemas.openxmlformats.org/drawingml/2006/chartDrawing">
    <cdr:from>
      <cdr:x>0.13098</cdr:x>
      <cdr:y>0.14513</cdr:y>
    </cdr:from>
    <cdr:to>
      <cdr:x>0.42952</cdr:x>
      <cdr:y>0.27526</cdr:y>
    </cdr:to>
    <cdr:pic>
      <cdr:nvPicPr>
        <cdr:cNvPr id="3" name="Picture 2">
          <a:extLst xmlns:a="http://schemas.openxmlformats.org/drawingml/2006/main">
            <a:ext uri="{FF2B5EF4-FFF2-40B4-BE49-F238E27FC236}">
              <a16:creationId xmlns:a16="http://schemas.microsoft.com/office/drawing/2014/main" id="{00000000-0008-0000-0B00-00003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8169" y="496334"/>
          <a:ext cx="2183880" cy="44502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0.7896</cdr:x>
      <cdr:y>0.02773</cdr:y>
    </cdr:from>
    <cdr:to>
      <cdr:x>0.98939</cdr:x>
      <cdr:y>0.11192</cdr:y>
    </cdr:to>
    <cdr:pic>
      <cdr:nvPicPr>
        <cdr:cNvPr id="2" name="Picture 1">
          <a:extLst xmlns:a="http://schemas.openxmlformats.org/drawingml/2006/main">
            <a:ext uri="{FF2B5EF4-FFF2-40B4-BE49-F238E27FC236}">
              <a16:creationId xmlns:a16="http://schemas.microsoft.com/office/drawing/2014/main" id="{00000000-0008-0000-0B00-000036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337050" y="74613"/>
          <a:ext cx="1097426" cy="2265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4.xml><?xml version="1.0" encoding="utf-8"?>
<c:userShapes xmlns:c="http://schemas.openxmlformats.org/drawingml/2006/chart">
  <cdr:relSizeAnchor xmlns:cdr="http://schemas.openxmlformats.org/drawingml/2006/chartDrawing">
    <cdr:from>
      <cdr:x>0.40548</cdr:x>
      <cdr:y>0.20103</cdr:y>
    </cdr:from>
    <cdr:to>
      <cdr:x>0.56344</cdr:x>
      <cdr:y>0.35736</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465627" y="634171"/>
          <a:ext cx="960517" cy="493171"/>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0.18021</cdr:x>
      <cdr:y>0.48242</cdr:y>
    </cdr:from>
    <cdr:to>
      <cdr:x>0.3855</cdr:x>
      <cdr:y>0.58556</cdr:y>
    </cdr:to>
    <cdr:sp macro="" textlink="">
      <cdr:nvSpPr>
        <cdr:cNvPr id="7" name="TextBox 6"/>
        <cdr:cNvSpPr txBox="1"/>
      </cdr:nvSpPr>
      <cdr:spPr>
        <a:xfrm xmlns:a="http://schemas.openxmlformats.org/drawingml/2006/main">
          <a:off x="1095840" y="1521893"/>
          <a:ext cx="1248263" cy="325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0.15993</cdr:x>
      <cdr:y>0.7265</cdr:y>
    </cdr:from>
    <cdr:to>
      <cdr:x>0.40624</cdr:x>
      <cdr:y>0.88283</cdr:y>
    </cdr:to>
    <cdr:pic>
      <cdr:nvPicPr>
        <cdr:cNvPr id="6"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972504" y="2291883"/>
          <a:ext cx="1497771" cy="493172"/>
        </a:xfrm>
        <a:prstGeom xmlns:a="http://schemas.openxmlformats.org/drawingml/2006/main" prst="rect">
          <a:avLst/>
        </a:prstGeom>
      </cdr:spPr>
    </cdr:pic>
  </cdr:relSizeAnchor>
</c:userShapes>
</file>

<file path=xl/drawings/drawing15.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14</xdr:col>
      <xdr:colOff>388619</xdr:colOff>
      <xdr:row>60</xdr:row>
      <xdr:rowOff>152174</xdr:rowOff>
    </xdr:from>
    <xdr:to>
      <xdr:col>23</xdr:col>
      <xdr:colOff>137159</xdr:colOff>
      <xdr:row>79</xdr:row>
      <xdr:rowOff>121694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348931</xdr:colOff>
      <xdr:row>61</xdr:row>
      <xdr:rowOff>1543</xdr:rowOff>
    </xdr:from>
    <xdr:to>
      <xdr:col>32</xdr:col>
      <xdr:colOff>249871</xdr:colOff>
      <xdr:row>79</xdr:row>
      <xdr:rowOff>138703</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510540</xdr:colOff>
      <xdr:row>0</xdr:row>
      <xdr:rowOff>114300</xdr:rowOff>
    </xdr:from>
    <xdr:to>
      <xdr:col>29</xdr:col>
      <xdr:colOff>349712</xdr:colOff>
      <xdr:row>3</xdr:row>
      <xdr:rowOff>130784</xdr:rowOff>
    </xdr:to>
    <xdr:pic>
      <xdr:nvPicPr>
        <xdr:cNvPr id="2" name="Picture 1">
          <a:extLst>
            <a:ext uri="{FF2B5EF4-FFF2-40B4-BE49-F238E27FC236}">
              <a16:creationId xmlns:a16="http://schemas.microsoft.com/office/drawing/2014/main" id="{D4C8424D-4D5F-4635-B4E4-963C3B20610A}"/>
            </a:ext>
          </a:extLst>
        </xdr:cNvPr>
        <xdr:cNvPicPr>
          <a:picLocks noChangeAspect="1"/>
        </xdr:cNvPicPr>
      </xdr:nvPicPr>
      <xdr:blipFill>
        <a:blip xmlns:r="http://schemas.openxmlformats.org/officeDocument/2006/relationships" r:embed="rId3"/>
        <a:stretch>
          <a:fillRect/>
        </a:stretch>
      </xdr:blipFill>
      <xdr:spPr>
        <a:xfrm>
          <a:off x="9890760" y="114300"/>
          <a:ext cx="2620472" cy="5727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25</xdr:col>
      <xdr:colOff>624840</xdr:colOff>
      <xdr:row>0</xdr:row>
      <xdr:rowOff>137160</xdr:rowOff>
    </xdr:from>
    <xdr:to>
      <xdr:col>29</xdr:col>
      <xdr:colOff>448772</xdr:colOff>
      <xdr:row>3</xdr:row>
      <xdr:rowOff>161264</xdr:rowOff>
    </xdr:to>
    <xdr:pic>
      <xdr:nvPicPr>
        <xdr:cNvPr id="2" name="Picture 1">
          <a:extLst>
            <a:ext uri="{FF2B5EF4-FFF2-40B4-BE49-F238E27FC236}">
              <a16:creationId xmlns:a16="http://schemas.microsoft.com/office/drawing/2014/main" id="{E131CF56-560A-446E-A1E8-A69F350A0CD2}"/>
            </a:ext>
          </a:extLst>
        </xdr:cNvPr>
        <xdr:cNvPicPr>
          <a:picLocks noChangeAspect="1"/>
        </xdr:cNvPicPr>
      </xdr:nvPicPr>
      <xdr:blipFill>
        <a:blip xmlns:r="http://schemas.openxmlformats.org/officeDocument/2006/relationships" r:embed="rId1"/>
        <a:stretch>
          <a:fillRect/>
        </a:stretch>
      </xdr:blipFill>
      <xdr:spPr>
        <a:xfrm>
          <a:off x="10104120" y="137160"/>
          <a:ext cx="2620472" cy="5727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33</xdr:col>
      <xdr:colOff>172879</xdr:colOff>
      <xdr:row>39</xdr:row>
      <xdr:rowOff>5556</xdr:rowOff>
    </xdr:from>
    <xdr:to>
      <xdr:col>43</xdr:col>
      <xdr:colOff>28099</xdr:colOff>
      <xdr:row>57</xdr:row>
      <xdr:rowOff>142716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386532</xdr:colOff>
      <xdr:row>0</xdr:row>
      <xdr:rowOff>150814</xdr:rowOff>
    </xdr:from>
    <xdr:to>
      <xdr:col>29</xdr:col>
      <xdr:colOff>390761</xdr:colOff>
      <xdr:row>4</xdr:row>
      <xdr:rowOff>17982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9507672" y="150814"/>
          <a:ext cx="2724569" cy="598688"/>
        </a:xfrm>
        <a:prstGeom prst="rect">
          <a:avLst/>
        </a:prstGeom>
      </xdr:spPr>
    </xdr:pic>
    <xdr:clientData/>
  </xdr:twoCellAnchor>
  <xdr:twoCellAnchor editAs="oneCell">
    <xdr:from>
      <xdr:col>2</xdr:col>
      <xdr:colOff>0</xdr:colOff>
      <xdr:row>39</xdr:row>
      <xdr:rowOff>5556</xdr:rowOff>
    </xdr:from>
    <xdr:to>
      <xdr:col>11</xdr:col>
      <xdr:colOff>482600</xdr:colOff>
      <xdr:row>57</xdr:row>
      <xdr:rowOff>142716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14607</xdr:colOff>
      <xdr:row>39</xdr:row>
      <xdr:rowOff>5556</xdr:rowOff>
    </xdr:from>
    <xdr:to>
      <xdr:col>32</xdr:col>
      <xdr:colOff>654687</xdr:colOff>
      <xdr:row>57</xdr:row>
      <xdr:rowOff>142716</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0</xdr:colOff>
      <xdr:row>0</xdr:row>
      <xdr:rowOff>138546</xdr:rowOff>
    </xdr:from>
    <xdr:to>
      <xdr:col>29</xdr:col>
      <xdr:colOff>606714</xdr:colOff>
      <xdr:row>3</xdr:row>
      <xdr:rowOff>157801</xdr:rowOff>
    </xdr:to>
    <xdr:pic>
      <xdr:nvPicPr>
        <xdr:cNvPr id="2" name="Picture 1">
          <a:extLst>
            <a:ext uri="{FF2B5EF4-FFF2-40B4-BE49-F238E27FC236}">
              <a16:creationId xmlns:a16="http://schemas.microsoft.com/office/drawing/2014/main" id="{472E3D19-C1BB-4518-8156-063527FFE533}"/>
            </a:ext>
          </a:extLst>
        </xdr:cNvPr>
        <xdr:cNvPicPr>
          <a:picLocks noChangeAspect="1"/>
        </xdr:cNvPicPr>
      </xdr:nvPicPr>
      <xdr:blipFill>
        <a:blip xmlns:r="http://schemas.openxmlformats.org/officeDocument/2006/relationships" r:embed="rId1"/>
        <a:stretch>
          <a:fillRect/>
        </a:stretch>
      </xdr:blipFill>
      <xdr:spPr>
        <a:xfrm>
          <a:off x="10453255" y="138546"/>
          <a:ext cx="2620472" cy="57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96762</xdr:colOff>
      <xdr:row>9</xdr:row>
      <xdr:rowOff>119744</xdr:rowOff>
    </xdr:from>
    <xdr:to>
      <xdr:col>13</xdr:col>
      <xdr:colOff>185058</xdr:colOff>
      <xdr:row>32</xdr:row>
      <xdr:rowOff>141515</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752927</xdr:colOff>
      <xdr:row>65</xdr:row>
      <xdr:rowOff>58057</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217</xdr:row>
      <xdr:rowOff>45358</xdr:rowOff>
    </xdr:from>
    <xdr:to>
      <xdr:col>12</xdr:col>
      <xdr:colOff>767443</xdr:colOff>
      <xdr:row>239</xdr:row>
      <xdr:rowOff>35722</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147</xdr:row>
      <xdr:rowOff>102054</xdr:rowOff>
    </xdr:from>
    <xdr:to>
      <xdr:col>12</xdr:col>
      <xdr:colOff>417286</xdr:colOff>
      <xdr:row>168</xdr:row>
      <xdr:rowOff>165554</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79</xdr:row>
      <xdr:rowOff>30238</xdr:rowOff>
    </xdr:from>
    <xdr:to>
      <xdr:col>11</xdr:col>
      <xdr:colOff>743857</xdr:colOff>
      <xdr:row>98</xdr:row>
      <xdr:rowOff>113393</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1592518</xdr:colOff>
      <xdr:row>112</xdr:row>
      <xdr:rowOff>172720</xdr:rowOff>
    </xdr:from>
    <xdr:to>
      <xdr:col>12</xdr:col>
      <xdr:colOff>833845</xdr:colOff>
      <xdr:row>133</xdr:row>
      <xdr:rowOff>166612</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180</xdr:row>
      <xdr:rowOff>51405</xdr:rowOff>
    </xdr:from>
    <xdr:to>
      <xdr:col>12</xdr:col>
      <xdr:colOff>762000</xdr:colOff>
      <xdr:row>202</xdr:row>
      <xdr:rowOff>56848</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169408</xdr:colOff>
      <xdr:row>43</xdr:row>
      <xdr:rowOff>36777</xdr:rowOff>
    </xdr:from>
    <xdr:to>
      <xdr:col>26</xdr:col>
      <xdr:colOff>820553</xdr:colOff>
      <xdr:row>64</xdr:row>
      <xdr:rowOff>65314</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252</xdr:row>
      <xdr:rowOff>131346</xdr:rowOff>
    </xdr:from>
    <xdr:to>
      <xdr:col>12</xdr:col>
      <xdr:colOff>743859</xdr:colOff>
      <xdr:row>273</xdr:row>
      <xdr:rowOff>105833</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6</xdr:col>
      <xdr:colOff>173084</xdr:colOff>
      <xdr:row>0</xdr:row>
      <xdr:rowOff>96521</xdr:rowOff>
    </xdr:from>
    <xdr:to>
      <xdr:col>9</xdr:col>
      <xdr:colOff>381726</xdr:colOff>
      <xdr:row>3</xdr:row>
      <xdr:rowOff>42764</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0"/>
        <a:stretch>
          <a:fillRect/>
        </a:stretch>
      </xdr:blipFill>
      <xdr:spPr>
        <a:xfrm>
          <a:off x="5131164" y="96521"/>
          <a:ext cx="2494642" cy="606643"/>
        </a:xfrm>
        <a:prstGeom prst="rect">
          <a:avLst/>
        </a:prstGeom>
      </xdr:spPr>
    </xdr:pic>
    <xdr:clientData/>
  </xdr:twoCellAnchor>
  <xdr:twoCellAnchor>
    <xdr:from>
      <xdr:col>25</xdr:col>
      <xdr:colOff>417285</xdr:colOff>
      <xdr:row>80</xdr:row>
      <xdr:rowOff>167820</xdr:rowOff>
    </xdr:from>
    <xdr:to>
      <xdr:col>31</xdr:col>
      <xdr:colOff>802818</xdr:colOff>
      <xdr:row>99</xdr:row>
      <xdr:rowOff>8314</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539299</xdr:colOff>
      <xdr:row>80</xdr:row>
      <xdr:rowOff>179917</xdr:rowOff>
    </xdr:from>
    <xdr:to>
      <xdr:col>25</xdr:col>
      <xdr:colOff>366032</xdr:colOff>
      <xdr:row>98</xdr:row>
      <xdr:rowOff>179917</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25</xdr:col>
      <xdr:colOff>411480</xdr:colOff>
      <xdr:row>0</xdr:row>
      <xdr:rowOff>99060</xdr:rowOff>
    </xdr:from>
    <xdr:to>
      <xdr:col>29</xdr:col>
      <xdr:colOff>166832</xdr:colOff>
      <xdr:row>3</xdr:row>
      <xdr:rowOff>115544</xdr:rowOff>
    </xdr:to>
    <xdr:pic>
      <xdr:nvPicPr>
        <xdr:cNvPr id="2" name="Picture 1">
          <a:extLst>
            <a:ext uri="{FF2B5EF4-FFF2-40B4-BE49-F238E27FC236}">
              <a16:creationId xmlns:a16="http://schemas.microsoft.com/office/drawing/2014/main" id="{81AD642A-819C-4070-86F5-5C3E3C785C63}"/>
            </a:ext>
          </a:extLst>
        </xdr:cNvPr>
        <xdr:cNvPicPr>
          <a:picLocks noChangeAspect="1"/>
        </xdr:cNvPicPr>
      </xdr:nvPicPr>
      <xdr:blipFill>
        <a:blip xmlns:r="http://schemas.openxmlformats.org/officeDocument/2006/relationships" r:embed="rId1"/>
        <a:stretch>
          <a:fillRect/>
        </a:stretch>
      </xdr:blipFill>
      <xdr:spPr>
        <a:xfrm>
          <a:off x="10652760" y="99060"/>
          <a:ext cx="2620472" cy="5727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25</xdr:col>
      <xdr:colOff>259080</xdr:colOff>
      <xdr:row>1</xdr:row>
      <xdr:rowOff>7620</xdr:rowOff>
    </xdr:from>
    <xdr:to>
      <xdr:col>29</xdr:col>
      <xdr:colOff>197312</xdr:colOff>
      <xdr:row>4</xdr:row>
      <xdr:rowOff>16484</xdr:rowOff>
    </xdr:to>
    <xdr:pic>
      <xdr:nvPicPr>
        <xdr:cNvPr id="3" name="Picture 2">
          <a:extLst>
            <a:ext uri="{FF2B5EF4-FFF2-40B4-BE49-F238E27FC236}">
              <a16:creationId xmlns:a16="http://schemas.microsoft.com/office/drawing/2014/main" id="{76ABDC9D-834C-4751-B4C9-997722A27813}"/>
            </a:ext>
          </a:extLst>
        </xdr:cNvPr>
        <xdr:cNvPicPr>
          <a:picLocks noChangeAspect="1"/>
        </xdr:cNvPicPr>
      </xdr:nvPicPr>
      <xdr:blipFill>
        <a:blip xmlns:r="http://schemas.openxmlformats.org/officeDocument/2006/relationships" r:embed="rId1"/>
        <a:stretch>
          <a:fillRect/>
        </a:stretch>
      </xdr:blipFill>
      <xdr:spPr>
        <a:xfrm>
          <a:off x="9814560" y="182880"/>
          <a:ext cx="2620472" cy="57274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0.16065</cdr:x>
      <cdr:y>0.08678</cdr:y>
    </cdr:from>
    <cdr:to>
      <cdr:x>0.45902</cdr:x>
      <cdr:y>0.2183</cdr:y>
    </cdr:to>
    <cdr:pic>
      <cdr:nvPicPr>
        <cdr:cNvPr id="2" name="Picture 1">
          <a:extLst xmlns:a="http://schemas.openxmlformats.org/drawingml/2006/main">
            <a:ext uri="{FF2B5EF4-FFF2-40B4-BE49-F238E27FC236}">
              <a16:creationId xmlns:a16="http://schemas.microsoft.com/office/drawing/2014/main" id="{00000000-0008-0000-0400-00000D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38514" y="395514"/>
          <a:ext cx="2857499" cy="599386"/>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17</xdr:col>
      <xdr:colOff>424091</xdr:colOff>
      <xdr:row>1</xdr:row>
      <xdr:rowOff>90714</xdr:rowOff>
    </xdr:from>
    <xdr:to>
      <xdr:col>21</xdr:col>
      <xdr:colOff>927099</xdr:colOff>
      <xdr:row>5</xdr:row>
      <xdr:rowOff>186643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996591" y="408214"/>
          <a:ext cx="4186008" cy="894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975178</xdr:colOff>
      <xdr:row>0</xdr:row>
      <xdr:rowOff>224895</xdr:rowOff>
    </xdr:from>
    <xdr:to>
      <xdr:col>22</xdr:col>
      <xdr:colOff>119424</xdr:colOff>
      <xdr:row>4</xdr:row>
      <xdr:rowOff>214346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527392" y="224895"/>
          <a:ext cx="4169818" cy="89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307294</xdr:colOff>
      <xdr:row>1</xdr:row>
      <xdr:rowOff>1</xdr:rowOff>
    </xdr:from>
    <xdr:to>
      <xdr:col>21</xdr:col>
      <xdr:colOff>848969</xdr:colOff>
      <xdr:row>5</xdr:row>
      <xdr:rowOff>24377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16294" y="317501"/>
          <a:ext cx="4242818" cy="8807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625928</xdr:colOff>
      <xdr:row>0</xdr:row>
      <xdr:rowOff>144010</xdr:rowOff>
    </xdr:from>
    <xdr:to>
      <xdr:col>21</xdr:col>
      <xdr:colOff>93373</xdr:colOff>
      <xdr:row>4</xdr:row>
      <xdr:rowOff>86536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774214" y="144010"/>
          <a:ext cx="3948730" cy="855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612322</xdr:colOff>
      <xdr:row>0</xdr:row>
      <xdr:rowOff>231321</xdr:rowOff>
    </xdr:from>
    <xdr:to>
      <xdr:col>20</xdr:col>
      <xdr:colOff>630471</xdr:colOff>
      <xdr:row>5</xdr:row>
      <xdr:rowOff>18933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849179" y="231321"/>
          <a:ext cx="4087593" cy="894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201839</xdr:colOff>
      <xdr:row>0</xdr:row>
      <xdr:rowOff>192768</xdr:rowOff>
    </xdr:from>
    <xdr:to>
      <xdr:col>19</xdr:col>
      <xdr:colOff>449061</xdr:colOff>
      <xdr:row>4</xdr:row>
      <xdr:rowOff>182219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604125" y="192768"/>
          <a:ext cx="4046336" cy="896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I65"/>
  <sheetViews>
    <sheetView showGridLines="0" tabSelected="1" zoomScaleNormal="100" zoomScalePageLayoutView="80" workbookViewId="0"/>
  </sheetViews>
  <sheetFormatPr defaultColWidth="8.44140625" defaultRowHeight="13.2"/>
  <cols>
    <col min="1" max="1" width="4.44140625" customWidth="1"/>
    <col min="2" max="2" width="36.109375" customWidth="1"/>
    <col min="3" max="3" width="55.44140625" customWidth="1"/>
  </cols>
  <sheetData>
    <row r="1" spans="1:9" ht="15.6">
      <c r="A1" s="52"/>
      <c r="B1" s="53" t="s">
        <v>611</v>
      </c>
      <c r="C1" s="52"/>
      <c r="D1" s="52"/>
      <c r="E1" s="52"/>
      <c r="F1" s="52"/>
      <c r="G1" s="52"/>
      <c r="H1" s="52"/>
      <c r="I1" s="52"/>
    </row>
    <row r="2" spans="1:9">
      <c r="A2" s="52"/>
      <c r="B2" s="230" t="s">
        <v>610</v>
      </c>
      <c r="C2" s="52"/>
      <c r="D2" s="52"/>
      <c r="E2" s="52"/>
      <c r="F2" s="52"/>
      <c r="G2" s="52"/>
      <c r="H2" s="52"/>
      <c r="I2" s="52"/>
    </row>
    <row r="3" spans="1:9">
      <c r="A3" s="52"/>
      <c r="C3" s="52"/>
      <c r="D3" s="52"/>
      <c r="E3" s="52"/>
      <c r="F3" s="52"/>
      <c r="G3" s="52"/>
      <c r="H3" s="52"/>
      <c r="I3" s="52"/>
    </row>
    <row r="4" spans="1:9" ht="13.8">
      <c r="A4" s="52"/>
      <c r="B4" s="54" t="s">
        <v>152</v>
      </c>
      <c r="C4" s="52"/>
      <c r="D4" s="52"/>
      <c r="E4" s="52"/>
      <c r="F4" s="52"/>
      <c r="G4" s="52"/>
      <c r="H4" s="52"/>
      <c r="I4" s="52"/>
    </row>
    <row r="5" spans="1:9">
      <c r="A5" s="52"/>
      <c r="B5" s="52"/>
      <c r="C5" s="52"/>
      <c r="D5" s="52"/>
      <c r="E5" s="52"/>
      <c r="F5" s="52"/>
      <c r="G5" s="52"/>
      <c r="H5" s="52"/>
      <c r="I5" s="52"/>
    </row>
    <row r="6" spans="1:9">
      <c r="A6" s="52"/>
      <c r="B6" s="1914" t="s">
        <v>317</v>
      </c>
      <c r="C6" s="1914"/>
      <c r="D6" s="1914"/>
      <c r="E6" s="1914"/>
      <c r="F6" s="1914"/>
      <c r="G6" s="1914"/>
      <c r="H6" s="52"/>
      <c r="I6" s="52"/>
    </row>
    <row r="7" spans="1:9">
      <c r="A7" s="52"/>
      <c r="B7" s="1914"/>
      <c r="C7" s="1914"/>
      <c r="D7" s="1914"/>
      <c r="E7" s="1914"/>
      <c r="F7" s="1914"/>
      <c r="G7" s="1914"/>
      <c r="H7" s="52"/>
      <c r="I7" s="52"/>
    </row>
    <row r="8" spans="1:9">
      <c r="A8" s="52"/>
      <c r="B8" s="1914"/>
      <c r="C8" s="1914"/>
      <c r="D8" s="1914"/>
      <c r="E8" s="1914"/>
      <c r="F8" s="1914"/>
      <c r="G8" s="1914"/>
      <c r="H8" s="52"/>
      <c r="I8" s="52"/>
    </row>
    <row r="9" spans="1:9">
      <c r="A9" s="52"/>
      <c r="B9" s="1914"/>
      <c r="C9" s="1914"/>
      <c r="D9" s="1914"/>
      <c r="E9" s="1914"/>
      <c r="F9" s="1914"/>
      <c r="G9" s="1914"/>
      <c r="H9" s="52"/>
      <c r="I9" s="52"/>
    </row>
    <row r="10" spans="1:9">
      <c r="A10" s="52"/>
      <c r="B10" s="1914"/>
      <c r="C10" s="1914"/>
      <c r="D10" s="1914"/>
      <c r="E10" s="1914"/>
      <c r="F10" s="1914"/>
      <c r="G10" s="1914"/>
      <c r="H10" s="52"/>
      <c r="I10" s="52"/>
    </row>
    <row r="11" spans="1:9">
      <c r="A11" s="52"/>
      <c r="B11" s="52"/>
      <c r="C11" s="52"/>
      <c r="D11" s="52"/>
      <c r="E11" s="52"/>
      <c r="F11" s="52"/>
      <c r="G11" s="52"/>
      <c r="H11" s="52"/>
      <c r="I11" s="52"/>
    </row>
    <row r="12" spans="1:9">
      <c r="A12" s="52"/>
      <c r="B12" s="55" t="s">
        <v>153</v>
      </c>
      <c r="C12" s="52"/>
      <c r="D12" s="52"/>
      <c r="E12" s="52"/>
      <c r="F12" s="52"/>
      <c r="G12" s="52"/>
      <c r="H12" s="52"/>
      <c r="I12" s="52"/>
    </row>
    <row r="13" spans="1:9">
      <c r="A13" s="52"/>
      <c r="B13" s="55" t="s">
        <v>154</v>
      </c>
      <c r="C13" s="52"/>
      <c r="D13" s="52"/>
      <c r="E13" s="52"/>
      <c r="F13" s="52"/>
      <c r="G13" s="52"/>
      <c r="H13" s="52"/>
      <c r="I13" s="52"/>
    </row>
    <row r="14" spans="1:9">
      <c r="A14" s="52"/>
      <c r="B14" s="55" t="s">
        <v>155</v>
      </c>
      <c r="C14" s="52"/>
      <c r="D14" s="52"/>
      <c r="E14" s="52"/>
      <c r="F14" s="52"/>
      <c r="G14" s="52"/>
      <c r="H14" s="52"/>
      <c r="I14" s="52"/>
    </row>
    <row r="15" spans="1:9">
      <c r="A15" s="52"/>
      <c r="B15" s="55"/>
      <c r="C15" s="52"/>
      <c r="D15" s="52"/>
      <c r="E15" s="52"/>
      <c r="F15" s="52"/>
      <c r="G15" s="52"/>
      <c r="H15" s="52"/>
      <c r="I15" s="52"/>
    </row>
    <row r="16" spans="1:9">
      <c r="A16" s="52"/>
      <c r="B16" s="52" t="s">
        <v>318</v>
      </c>
      <c r="C16" s="52"/>
      <c r="D16" s="52"/>
      <c r="E16" s="52"/>
      <c r="F16" s="52"/>
      <c r="G16" s="52"/>
      <c r="H16" s="52"/>
      <c r="I16" s="52"/>
    </row>
    <row r="17" spans="1:9">
      <c r="A17" s="52"/>
      <c r="B17" s="52"/>
      <c r="C17" s="52"/>
      <c r="D17" s="52"/>
      <c r="E17" s="52"/>
      <c r="F17" s="52"/>
      <c r="G17" s="52"/>
      <c r="H17" s="52"/>
      <c r="I17" s="52"/>
    </row>
    <row r="18" spans="1:9">
      <c r="A18" s="52"/>
      <c r="B18" s="56" t="s">
        <v>156</v>
      </c>
      <c r="C18" s="57" t="s">
        <v>157</v>
      </c>
      <c r="D18" s="52"/>
      <c r="E18" s="52"/>
      <c r="F18" s="52"/>
      <c r="G18" s="52"/>
      <c r="H18" s="52"/>
      <c r="I18" s="52"/>
    </row>
    <row r="19" spans="1:9">
      <c r="A19" s="52"/>
      <c r="B19" s="58" t="s">
        <v>580</v>
      </c>
      <c r="C19" s="59" t="s">
        <v>158</v>
      </c>
      <c r="D19" s="52"/>
      <c r="E19" s="52"/>
      <c r="G19" s="52"/>
      <c r="H19" s="52"/>
      <c r="I19" s="52"/>
    </row>
    <row r="20" spans="1:9">
      <c r="A20" s="52"/>
      <c r="B20" s="58" t="s">
        <v>561</v>
      </c>
      <c r="C20" s="59" t="s">
        <v>158</v>
      </c>
      <c r="D20" s="52"/>
      <c r="E20" s="52"/>
      <c r="G20" s="52"/>
      <c r="I20" s="52"/>
    </row>
    <row r="21" spans="1:9">
      <c r="A21" s="52"/>
      <c r="B21" s="58" t="s">
        <v>33</v>
      </c>
      <c r="C21" s="60" t="s">
        <v>159</v>
      </c>
      <c r="D21" s="52"/>
      <c r="G21" s="52"/>
      <c r="I21" s="52"/>
    </row>
    <row r="22" spans="1:9">
      <c r="A22" s="52"/>
      <c r="B22" s="61" t="s">
        <v>35</v>
      </c>
      <c r="C22" s="60" t="s">
        <v>159</v>
      </c>
      <c r="D22" s="52"/>
      <c r="E22" s="52"/>
      <c r="F22" s="63"/>
      <c r="G22" s="63"/>
      <c r="H22" s="52"/>
      <c r="I22" s="52"/>
    </row>
    <row r="23" spans="1:9">
      <c r="A23" s="52"/>
      <c r="B23" s="62" t="s">
        <v>132</v>
      </c>
      <c r="C23" s="59" t="s">
        <v>160</v>
      </c>
      <c r="D23" s="52"/>
      <c r="E23" s="52"/>
      <c r="F23" s="63"/>
      <c r="G23" s="63"/>
      <c r="H23" s="52"/>
      <c r="I23" s="52"/>
    </row>
    <row r="24" spans="1:9">
      <c r="A24" s="52"/>
      <c r="B24" s="62" t="s">
        <v>133</v>
      </c>
      <c r="C24" s="60" t="s">
        <v>160</v>
      </c>
      <c r="D24" s="52"/>
      <c r="E24" s="52"/>
      <c r="F24" s="63"/>
      <c r="G24" s="63"/>
      <c r="H24" s="52"/>
      <c r="I24" s="52"/>
    </row>
    <row r="25" spans="1:9">
      <c r="A25" s="52"/>
      <c r="B25" s="62" t="s">
        <v>6</v>
      </c>
      <c r="C25" s="60" t="s">
        <v>159</v>
      </c>
      <c r="D25" s="52"/>
      <c r="E25" s="52"/>
      <c r="F25" s="63"/>
      <c r="G25" s="63"/>
      <c r="H25" s="52"/>
      <c r="I25" s="52"/>
    </row>
    <row r="26" spans="1:9">
      <c r="A26" s="52"/>
      <c r="B26" s="62" t="s">
        <v>319</v>
      </c>
      <c r="C26" s="59" t="s">
        <v>158</v>
      </c>
      <c r="D26" s="52"/>
      <c r="E26" s="52"/>
      <c r="F26" s="63"/>
      <c r="G26" s="63"/>
      <c r="H26" s="52"/>
      <c r="I26" s="52"/>
    </row>
    <row r="27" spans="1:9">
      <c r="A27" s="52"/>
      <c r="B27" s="64" t="s">
        <v>134</v>
      </c>
      <c r="C27" s="60" t="s">
        <v>160</v>
      </c>
      <c r="D27" s="52"/>
      <c r="E27" s="52"/>
      <c r="F27" s="63"/>
      <c r="G27" s="63"/>
      <c r="H27" s="52"/>
      <c r="I27" s="52"/>
    </row>
    <row r="28" spans="1:9">
      <c r="A28" s="52"/>
      <c r="B28" s="64" t="s">
        <v>39</v>
      </c>
      <c r="C28" s="60" t="s">
        <v>159</v>
      </c>
      <c r="D28" s="52"/>
      <c r="E28" s="52"/>
      <c r="F28" s="63"/>
      <c r="G28" s="63"/>
      <c r="H28" s="52"/>
      <c r="I28" s="52"/>
    </row>
    <row r="29" spans="1:9">
      <c r="A29" s="52"/>
      <c r="B29" s="62" t="s">
        <v>135</v>
      </c>
      <c r="C29" s="59" t="s">
        <v>160</v>
      </c>
      <c r="D29" s="52"/>
      <c r="E29" s="52"/>
      <c r="F29" s="63"/>
      <c r="G29" s="63"/>
      <c r="H29" s="52"/>
      <c r="I29" s="52"/>
    </row>
    <row r="30" spans="1:9">
      <c r="A30" s="52"/>
      <c r="B30" s="64" t="s">
        <v>136</v>
      </c>
      <c r="C30" s="60" t="s">
        <v>159</v>
      </c>
      <c r="D30" s="52"/>
      <c r="E30" s="52"/>
      <c r="F30" s="63"/>
      <c r="G30" s="63"/>
      <c r="H30" s="52"/>
      <c r="I30" s="52"/>
    </row>
    <row r="31" spans="1:9">
      <c r="A31" s="52"/>
      <c r="B31" s="62" t="s">
        <v>269</v>
      </c>
      <c r="C31" s="60" t="s">
        <v>158</v>
      </c>
      <c r="D31" s="52"/>
      <c r="E31" s="52"/>
      <c r="F31" s="63"/>
      <c r="G31" s="63"/>
      <c r="H31" s="52"/>
      <c r="I31" s="52"/>
    </row>
    <row r="32" spans="1:9">
      <c r="A32" s="52"/>
      <c r="B32" s="62" t="s">
        <v>366</v>
      </c>
      <c r="C32" s="60" t="s">
        <v>161</v>
      </c>
      <c r="D32" s="52"/>
      <c r="E32" s="52"/>
      <c r="F32" s="63"/>
      <c r="G32" s="63"/>
      <c r="H32" s="52"/>
      <c r="I32" s="52"/>
    </row>
    <row r="33" spans="1:9">
      <c r="A33" s="52"/>
      <c r="B33" s="62" t="s">
        <v>146</v>
      </c>
      <c r="C33" s="60" t="s">
        <v>161</v>
      </c>
      <c r="D33" s="52"/>
      <c r="E33" s="52"/>
      <c r="F33" s="63"/>
      <c r="G33" s="63"/>
      <c r="H33" s="52"/>
      <c r="I33" s="52"/>
    </row>
    <row r="34" spans="1:9">
      <c r="A34" s="52"/>
      <c r="B34" s="64" t="s">
        <v>137</v>
      </c>
      <c r="C34" s="60" t="s">
        <v>159</v>
      </c>
      <c r="D34" s="52"/>
      <c r="E34" s="52"/>
      <c r="F34" s="63"/>
      <c r="G34" s="63"/>
      <c r="H34" s="52"/>
      <c r="I34" s="52"/>
    </row>
    <row r="35" spans="1:9">
      <c r="A35" s="52"/>
      <c r="B35" s="62" t="s">
        <v>138</v>
      </c>
      <c r="C35" s="59" t="s">
        <v>161</v>
      </c>
      <c r="D35" s="52"/>
      <c r="E35" s="52"/>
      <c r="F35" s="63"/>
      <c r="G35" s="63"/>
      <c r="H35" s="52"/>
      <c r="I35" s="52"/>
    </row>
    <row r="36" spans="1:9">
      <c r="A36" s="52"/>
      <c r="B36" s="62" t="s">
        <v>139</v>
      </c>
      <c r="C36" s="60" t="s">
        <v>159</v>
      </c>
      <c r="D36" s="52"/>
      <c r="E36" s="52"/>
      <c r="F36" s="63"/>
      <c r="G36" s="63"/>
      <c r="H36" s="52"/>
      <c r="I36" s="52"/>
    </row>
    <row r="37" spans="1:9">
      <c r="A37" s="52"/>
      <c r="B37" s="64" t="s">
        <v>43</v>
      </c>
      <c r="C37" s="60" t="s">
        <v>159</v>
      </c>
      <c r="D37" s="52"/>
      <c r="E37" s="52"/>
      <c r="F37" s="63"/>
      <c r="G37" s="63"/>
      <c r="H37" s="52"/>
      <c r="I37" s="52"/>
    </row>
    <row r="38" spans="1:9">
      <c r="A38" s="52"/>
      <c r="B38" s="62" t="s">
        <v>367</v>
      </c>
      <c r="C38" s="60" t="s">
        <v>160</v>
      </c>
      <c r="D38" s="52"/>
      <c r="E38" s="52"/>
      <c r="F38" s="63"/>
      <c r="G38" s="63"/>
      <c r="H38" s="52"/>
      <c r="I38" s="52"/>
    </row>
    <row r="39" spans="1:9">
      <c r="A39" s="52"/>
      <c r="D39" s="52"/>
      <c r="E39" s="52"/>
      <c r="F39" s="63"/>
      <c r="G39" s="65"/>
      <c r="H39" s="52"/>
      <c r="I39" s="52"/>
    </row>
    <row r="40" spans="1:9">
      <c r="A40" s="52"/>
      <c r="B40" t="s">
        <v>560</v>
      </c>
      <c r="D40" s="52"/>
      <c r="E40" s="52"/>
      <c r="F40" s="63"/>
      <c r="G40" s="63"/>
      <c r="H40" s="52"/>
      <c r="I40" s="52"/>
    </row>
    <row r="41" spans="1:9">
      <c r="A41" s="52"/>
      <c r="B41" s="62" t="s">
        <v>131</v>
      </c>
      <c r="C41" s="59" t="s">
        <v>158</v>
      </c>
      <c r="D41" s="52"/>
      <c r="E41" s="52"/>
      <c r="F41" s="63"/>
      <c r="G41" s="63"/>
      <c r="H41" s="52"/>
      <c r="I41" s="52"/>
    </row>
    <row r="42" spans="1:9">
      <c r="A42" s="52"/>
      <c r="B42" s="62" t="s">
        <v>38</v>
      </c>
      <c r="C42" s="59" t="s">
        <v>161</v>
      </c>
      <c r="D42" s="52"/>
      <c r="E42" s="52"/>
      <c r="F42" s="63"/>
      <c r="G42" s="63"/>
      <c r="H42" s="52"/>
      <c r="I42" s="52"/>
    </row>
    <row r="43" spans="1:9">
      <c r="A43" s="52"/>
      <c r="B43" s="62" t="s">
        <v>337</v>
      </c>
      <c r="C43" s="59" t="s">
        <v>161</v>
      </c>
      <c r="D43" s="52"/>
      <c r="E43" s="52"/>
      <c r="F43" s="63"/>
      <c r="G43" s="63"/>
      <c r="H43" s="52"/>
      <c r="I43" s="52"/>
    </row>
    <row r="44" spans="1:9">
      <c r="A44" s="52"/>
      <c r="B44" s="62" t="s">
        <v>270</v>
      </c>
      <c r="C44" s="60" t="s">
        <v>161</v>
      </c>
      <c r="D44" s="52"/>
      <c r="E44" s="52"/>
      <c r="F44" s="63"/>
      <c r="G44" s="63"/>
      <c r="H44" s="52"/>
      <c r="I44" s="52"/>
    </row>
    <row r="45" spans="1:9">
      <c r="A45" s="52"/>
      <c r="B45" s="64" t="s">
        <v>40</v>
      </c>
      <c r="C45" s="60" t="s">
        <v>160</v>
      </c>
      <c r="D45" s="52"/>
      <c r="E45" s="52"/>
      <c r="F45" s="63"/>
      <c r="G45" s="63"/>
      <c r="H45" s="52"/>
      <c r="I45" s="52"/>
    </row>
    <row r="46" spans="1:9">
      <c r="A46" s="52"/>
      <c r="B46" s="62" t="s">
        <v>42</v>
      </c>
      <c r="C46" s="59" t="s">
        <v>158</v>
      </c>
      <c r="D46" s="52"/>
      <c r="E46" s="52"/>
      <c r="F46" s="63"/>
      <c r="G46" s="63"/>
      <c r="H46" s="52"/>
      <c r="I46" s="52"/>
    </row>
    <row r="47" spans="1:9">
      <c r="A47" s="52"/>
      <c r="D47" s="52"/>
      <c r="E47" s="52"/>
      <c r="F47" s="63"/>
      <c r="G47" s="63"/>
      <c r="H47" s="52"/>
      <c r="I47" s="52"/>
    </row>
    <row r="48" spans="1:9">
      <c r="A48" s="52"/>
      <c r="D48" s="52"/>
      <c r="E48" s="52"/>
      <c r="F48" s="63"/>
      <c r="G48" s="63"/>
      <c r="H48" s="52"/>
      <c r="I48" s="52"/>
    </row>
    <row r="49" spans="1:9">
      <c r="A49" s="52"/>
      <c r="D49" s="52"/>
      <c r="E49" s="52"/>
      <c r="F49" s="63"/>
      <c r="G49" s="63"/>
      <c r="H49" s="52"/>
      <c r="I49" s="52"/>
    </row>
    <row r="50" spans="1:9">
      <c r="A50" s="52"/>
      <c r="D50" s="52"/>
      <c r="E50" s="52"/>
      <c r="F50" s="63"/>
      <c r="G50" s="63"/>
      <c r="H50" s="52"/>
      <c r="I50" s="52"/>
    </row>
    <row r="51" spans="1:9">
      <c r="A51" s="52"/>
      <c r="D51" s="52"/>
      <c r="E51" s="52"/>
      <c r="F51" s="63"/>
      <c r="G51" s="63"/>
      <c r="H51" s="52"/>
      <c r="I51" s="52"/>
    </row>
    <row r="52" spans="1:9">
      <c r="A52" s="52"/>
      <c r="B52" s="52" t="s">
        <v>162</v>
      </c>
      <c r="C52" s="52"/>
      <c r="D52" s="52"/>
      <c r="E52" s="52"/>
      <c r="F52" s="63"/>
      <c r="G52" s="63"/>
      <c r="H52" s="52"/>
      <c r="I52" s="52"/>
    </row>
    <row r="53" spans="1:9">
      <c r="A53" s="52"/>
      <c r="B53" s="52" t="s">
        <v>163</v>
      </c>
      <c r="C53" s="52"/>
      <c r="D53" s="52"/>
      <c r="E53" s="52"/>
      <c r="F53" s="63"/>
      <c r="G53" s="63"/>
      <c r="H53" s="52"/>
      <c r="I53" s="52"/>
    </row>
    <row r="54" spans="1:9">
      <c r="A54" s="52"/>
      <c r="B54" s="52"/>
      <c r="C54" s="52"/>
      <c r="D54" s="52"/>
      <c r="E54" s="52"/>
      <c r="F54" s="63"/>
      <c r="G54" s="63"/>
      <c r="H54" s="52"/>
      <c r="I54" s="52"/>
    </row>
    <row r="55" spans="1:9" ht="18.75" customHeight="1">
      <c r="A55" s="52"/>
      <c r="B55" s="1915" t="s">
        <v>609</v>
      </c>
      <c r="C55" s="1916"/>
      <c r="D55" s="52"/>
      <c r="E55" s="52"/>
      <c r="F55" s="63"/>
      <c r="G55" s="63"/>
      <c r="H55" s="52"/>
      <c r="I55" s="52"/>
    </row>
    <row r="56" spans="1:9" ht="33" customHeight="1">
      <c r="A56" s="52"/>
      <c r="B56" s="1916"/>
      <c r="C56" s="1916"/>
      <c r="D56" s="52"/>
      <c r="E56" s="52"/>
      <c r="F56" s="63"/>
      <c r="G56" s="63"/>
      <c r="H56" s="52"/>
      <c r="I56" s="52"/>
    </row>
    <row r="57" spans="1:9">
      <c r="A57" s="52"/>
      <c r="B57" s="52"/>
      <c r="C57" s="52"/>
      <c r="D57" s="52"/>
      <c r="E57" s="52"/>
      <c r="F57" s="63"/>
      <c r="G57" s="63"/>
      <c r="H57" s="52"/>
      <c r="I57" s="52"/>
    </row>
    <row r="58" spans="1:9">
      <c r="A58" s="52"/>
      <c r="B58" s="52"/>
      <c r="C58" s="52"/>
      <c r="D58" s="52"/>
      <c r="E58" s="52"/>
      <c r="F58" s="63"/>
      <c r="G58" s="63"/>
      <c r="H58" s="52"/>
      <c r="I58" s="52"/>
    </row>
    <row r="59" spans="1:9">
      <c r="A59" s="52"/>
      <c r="B59" s="52"/>
      <c r="C59" s="52"/>
      <c r="D59" s="52"/>
      <c r="E59" s="52"/>
      <c r="F59" s="63"/>
      <c r="G59" s="63"/>
      <c r="H59" s="52"/>
      <c r="I59" s="52"/>
    </row>
    <row r="60" spans="1:9">
      <c r="A60" s="52"/>
      <c r="B60" s="52"/>
      <c r="C60" s="52"/>
      <c r="D60" s="52"/>
      <c r="E60" s="52"/>
      <c r="F60" s="63"/>
      <c r="G60" s="63"/>
      <c r="H60" s="52"/>
      <c r="I60" s="52"/>
    </row>
    <row r="61" spans="1:9">
      <c r="A61" s="52"/>
      <c r="B61" s="52"/>
      <c r="C61" s="52"/>
      <c r="D61" s="52"/>
      <c r="E61" s="52"/>
      <c r="F61" s="63"/>
      <c r="G61" s="63"/>
      <c r="H61" s="52"/>
      <c r="I61" s="52"/>
    </row>
    <row r="62" spans="1:9">
      <c r="F62" s="63"/>
      <c r="G62" s="63"/>
    </row>
    <row r="63" spans="1:9">
      <c r="F63" s="63"/>
      <c r="G63" s="63"/>
    </row>
    <row r="64" spans="1:9">
      <c r="F64" s="63"/>
      <c r="G64" s="63"/>
    </row>
    <row r="65" spans="6:7">
      <c r="F65" s="63"/>
      <c r="G65" s="63"/>
    </row>
  </sheetData>
  <mergeCells count="2">
    <mergeCell ref="B6:G10"/>
    <mergeCell ref="B55:C56"/>
  </mergeCells>
  <hyperlinks>
    <hyperlink ref="B53" r:id="rId1" xr:uid="{00000000-0004-0000-0300-000000000000}"/>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1:AL85"/>
  <sheetViews>
    <sheetView zoomScale="75" zoomScaleNormal="75"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0" customWidth="1"/>
    <col min="3" max="9" width="9.44140625" customWidth="1" outlineLevel="1"/>
    <col min="10" max="10" width="10.77734375" customWidth="1" outlineLevel="1"/>
    <col min="11" max="12" width="9.44140625" customWidth="1" outlineLevel="1"/>
    <col min="13" max="13" width="8.77734375" customWidth="1" outlineLevel="1"/>
    <col min="14" max="14" width="10" customWidth="1" outlineLevel="1"/>
    <col min="15" max="17" width="10" customWidth="1"/>
    <col min="18" max="18" width="11.109375" customWidth="1"/>
    <col min="19" max="21" width="10" customWidth="1"/>
    <col min="22" max="22" width="11.109375" customWidth="1"/>
    <col min="23" max="25" width="10" customWidth="1"/>
    <col min="26" max="26" width="10.44140625" customWidth="1"/>
    <col min="27" max="29" width="10" customWidth="1"/>
    <col min="30" max="30" width="11.33203125" customWidth="1"/>
    <col min="32" max="32" width="9.44140625" customWidth="1"/>
    <col min="34" max="34" width="11.44140625" customWidth="1"/>
    <col min="35" max="36" width="10.109375" bestFit="1" customWidth="1"/>
    <col min="37" max="37" width="9.109375" bestFit="1" customWidth="1"/>
  </cols>
  <sheetData>
    <row r="1" spans="2:38">
      <c r="AJ1" s="2"/>
    </row>
    <row r="2" spans="2:38" ht="17.399999999999999">
      <c r="B2" s="34" t="str">
        <f>'Charts for slides'!B2</f>
        <v>Quarterly Market Update for the quarter ended December 31, 2022</v>
      </c>
      <c r="X2" s="1810"/>
      <c r="AB2" s="1810"/>
    </row>
    <row r="3" spans="2:38">
      <c r="B3" s="1013" t="str">
        <f>Introduction!$B$2</f>
        <v>March 2023 QMU - Sample template for illustrative purposes only</v>
      </c>
      <c r="V3" s="13"/>
      <c r="X3" s="1810"/>
      <c r="AB3" s="1810"/>
    </row>
    <row r="4" spans="2:38" ht="13.8">
      <c r="B4" s="26" t="s">
        <v>343</v>
      </c>
      <c r="U4" s="13"/>
      <c r="V4" s="13"/>
      <c r="W4" s="13"/>
      <c r="X4" s="13"/>
      <c r="Y4" s="13"/>
      <c r="Z4" s="13"/>
      <c r="AB4" s="1810"/>
    </row>
    <row r="5" spans="2:38" ht="13.8">
      <c r="B5" s="26"/>
      <c r="T5" s="13"/>
      <c r="U5" s="13"/>
      <c r="V5" s="13"/>
      <c r="W5" s="13"/>
      <c r="X5" s="13"/>
      <c r="Y5" s="13"/>
    </row>
    <row r="6" spans="2:38">
      <c r="B6" s="1662" t="s">
        <v>265</v>
      </c>
      <c r="O6" s="1"/>
      <c r="P6" s="1540"/>
      <c r="Q6" s="1"/>
      <c r="R6" s="1"/>
      <c r="S6" s="1"/>
      <c r="T6" s="1540"/>
      <c r="U6" s="1"/>
      <c r="V6" s="1"/>
      <c r="W6" s="1"/>
      <c r="X6" s="13"/>
      <c r="AA6" s="1"/>
      <c r="AB6" s="13"/>
      <c r="AE6" s="23" t="s">
        <v>285</v>
      </c>
      <c r="AF6" s="23" t="s">
        <v>368</v>
      </c>
      <c r="AG6" s="23" t="s">
        <v>285</v>
      </c>
    </row>
    <row r="7" spans="2:38">
      <c r="B7" s="1711" t="s">
        <v>46</v>
      </c>
      <c r="C7" s="1664" t="s">
        <v>103</v>
      </c>
      <c r="D7" s="1665" t="s">
        <v>104</v>
      </c>
      <c r="E7" s="1665" t="s">
        <v>105</v>
      </c>
      <c r="F7" s="1666" t="s">
        <v>106</v>
      </c>
      <c r="G7" s="1712" t="s">
        <v>107</v>
      </c>
      <c r="H7" s="1665" t="s">
        <v>108</v>
      </c>
      <c r="I7" s="1665" t="s">
        <v>109</v>
      </c>
      <c r="J7" s="1666" t="s">
        <v>110</v>
      </c>
      <c r="K7" s="1712" t="s">
        <v>111</v>
      </c>
      <c r="L7" s="1665" t="s">
        <v>112</v>
      </c>
      <c r="M7" s="1665" t="s">
        <v>113</v>
      </c>
      <c r="N7" s="1666" t="s">
        <v>114</v>
      </c>
      <c r="O7" s="1712" t="s">
        <v>115</v>
      </c>
      <c r="P7" s="1665" t="s">
        <v>116</v>
      </c>
      <c r="Q7" s="1665" t="s">
        <v>117</v>
      </c>
      <c r="R7" s="1666" t="s">
        <v>118</v>
      </c>
      <c r="S7" s="1712" t="s">
        <v>119</v>
      </c>
      <c r="T7" s="1665" t="s">
        <v>120</v>
      </c>
      <c r="U7" s="1665" t="s">
        <v>121</v>
      </c>
      <c r="V7" s="1666" t="s">
        <v>122</v>
      </c>
      <c r="W7" s="1712" t="s">
        <v>486</v>
      </c>
      <c r="X7" s="1713" t="s">
        <v>487</v>
      </c>
      <c r="Y7" s="1713" t="s">
        <v>488</v>
      </c>
      <c r="Z7" s="1666" t="s">
        <v>489</v>
      </c>
      <c r="AA7" s="1712" t="s">
        <v>490</v>
      </c>
      <c r="AB7" s="1713" t="s">
        <v>491</v>
      </c>
      <c r="AC7" s="1713" t="s">
        <v>492</v>
      </c>
      <c r="AD7" s="1666" t="s">
        <v>493</v>
      </c>
      <c r="AE7" s="23" t="s">
        <v>264</v>
      </c>
      <c r="AF7" s="23" t="s">
        <v>369</v>
      </c>
      <c r="AG7" s="23" t="s">
        <v>298</v>
      </c>
      <c r="AH7" s="2"/>
    </row>
    <row r="8" spans="2:38" ht="17.25" customHeight="1">
      <c r="B8" s="1780" t="s">
        <v>59</v>
      </c>
      <c r="C8" s="1669">
        <v>40535</v>
      </c>
      <c r="D8" s="1670">
        <v>40520</v>
      </c>
      <c r="E8" s="1670">
        <v>40890</v>
      </c>
      <c r="F8" s="1671">
        <v>41841</v>
      </c>
      <c r="G8" s="1811"/>
      <c r="H8" s="1670"/>
      <c r="I8" s="1670"/>
      <c r="J8" s="1671"/>
      <c r="K8" s="1811"/>
      <c r="L8" s="1670"/>
      <c r="M8" s="1670"/>
      <c r="N8" s="1671"/>
      <c r="O8" s="1811"/>
      <c r="P8" s="1670"/>
      <c r="Q8" s="1670"/>
      <c r="R8" s="1671"/>
      <c r="S8" s="1811"/>
      <c r="T8" s="1670"/>
      <c r="U8" s="1670"/>
      <c r="V8" s="1687"/>
      <c r="W8" s="1811"/>
      <c r="X8" s="1770"/>
      <c r="Y8" s="1770"/>
      <c r="Z8" s="1671"/>
      <c r="AA8" s="1811"/>
      <c r="AB8" s="1770"/>
      <c r="AC8" s="1770"/>
      <c r="AD8" s="1671"/>
      <c r="AE8" s="1796" t="e">
        <f>AD8/Z8-1</f>
        <v>#DIV/0!</v>
      </c>
      <c r="AF8" s="1797">
        <f>AD8-Z8</f>
        <v>0</v>
      </c>
      <c r="AG8" s="224" t="e">
        <f>AD8/AC8-1</f>
        <v>#DIV/0!</v>
      </c>
      <c r="AH8" s="15"/>
      <c r="AJ8" s="45"/>
      <c r="AK8" s="45"/>
      <c r="AL8" s="1319"/>
    </row>
    <row r="9" spans="2:38" ht="17.25" customHeight="1">
      <c r="B9" s="1780" t="s">
        <v>60</v>
      </c>
      <c r="C9" s="1669">
        <v>8090.4019453583178</v>
      </c>
      <c r="D9" s="1670">
        <v>8277.1965027948972</v>
      </c>
      <c r="E9" s="1670">
        <v>7885.2717248621684</v>
      </c>
      <c r="F9" s="1671">
        <v>7606.7527308838144</v>
      </c>
      <c r="G9" s="1811"/>
      <c r="H9" s="1670"/>
      <c r="I9" s="1670"/>
      <c r="J9" s="1671"/>
      <c r="K9" s="1811"/>
      <c r="L9" s="1670"/>
      <c r="M9" s="1670"/>
      <c r="N9" s="1671"/>
      <c r="O9" s="1811"/>
      <c r="P9" s="1670"/>
      <c r="Q9" s="1670"/>
      <c r="R9" s="1671"/>
      <c r="S9" s="1811"/>
      <c r="T9" s="1670"/>
      <c r="U9" s="1670"/>
      <c r="V9" s="1687"/>
      <c r="W9" s="1811"/>
      <c r="X9" s="1770"/>
      <c r="Y9" s="1770"/>
      <c r="Z9" s="1671"/>
      <c r="AA9" s="1811"/>
      <c r="AB9" s="1770"/>
      <c r="AC9" s="1770"/>
      <c r="AD9" s="1671"/>
      <c r="AE9" s="1796" t="e">
        <f>AD9/Z9-1</f>
        <v>#DIV/0!</v>
      </c>
      <c r="AF9" s="1797">
        <f>AD9-Z9</f>
        <v>0</v>
      </c>
      <c r="AG9" s="224" t="e">
        <f>AD9/AC9-1</f>
        <v>#DIV/0!</v>
      </c>
      <c r="AH9" s="15"/>
      <c r="AJ9" s="45"/>
      <c r="AK9" s="45"/>
      <c r="AL9" s="1319"/>
    </row>
    <row r="10" spans="2:38" ht="17.25" customHeight="1">
      <c r="B10" s="1780" t="s">
        <v>61</v>
      </c>
      <c r="C10" s="1669">
        <v>29523.131563638592</v>
      </c>
      <c r="D10" s="1670">
        <v>29523.131563638592</v>
      </c>
      <c r="E10" s="1670">
        <v>25862.695078031215</v>
      </c>
      <c r="F10" s="1687">
        <v>29225.160453920671</v>
      </c>
      <c r="G10" s="1811"/>
      <c r="H10" s="1670"/>
      <c r="I10" s="1670"/>
      <c r="J10" s="1687"/>
      <c r="K10" s="1811"/>
      <c r="L10" s="1670"/>
      <c r="M10" s="1670"/>
      <c r="N10" s="1687"/>
      <c r="O10" s="1811"/>
      <c r="P10" s="1670"/>
      <c r="Q10" s="1670"/>
      <c r="R10" s="1671"/>
      <c r="S10" s="1811"/>
      <c r="T10" s="1670"/>
      <c r="U10" s="1670"/>
      <c r="V10" s="1687"/>
      <c r="W10" s="1715"/>
      <c r="X10" s="1716"/>
      <c r="Y10" s="1770"/>
      <c r="Z10" s="1687"/>
      <c r="AA10" s="1811"/>
      <c r="AB10" s="1770"/>
      <c r="AC10" s="1770"/>
      <c r="AD10" s="1866"/>
      <c r="AE10" s="1796" t="e">
        <f>AD10/Z10-1</f>
        <v>#DIV/0!</v>
      </c>
      <c r="AF10" s="1797">
        <f t="shared" ref="AF10:AF23" si="0">AD10-Z10</f>
        <v>0</v>
      </c>
      <c r="AG10" s="224" t="e">
        <f t="shared" ref="AG10:AG23" si="1">AD10/AC10-1</f>
        <v>#DIV/0!</v>
      </c>
      <c r="AH10" s="15"/>
      <c r="AJ10" s="45"/>
      <c r="AK10" s="45"/>
      <c r="AL10" s="1319"/>
    </row>
    <row r="11" spans="2:38" ht="17.25" customHeight="1">
      <c r="B11" s="1780" t="s">
        <v>62</v>
      </c>
      <c r="C11" s="1669">
        <v>13839.441535776616</v>
      </c>
      <c r="D11" s="1670">
        <v>13839.441535776616</v>
      </c>
      <c r="E11" s="1670">
        <v>13053.421368547419</v>
      </c>
      <c r="F11" s="1687">
        <v>13790.960592709789</v>
      </c>
      <c r="G11" s="1811"/>
      <c r="H11" s="1670"/>
      <c r="I11" s="1670"/>
      <c r="J11" s="1687"/>
      <c r="K11" s="1811"/>
      <c r="L11" s="1670"/>
      <c r="M11" s="1670"/>
      <c r="N11" s="1687"/>
      <c r="O11" s="1811"/>
      <c r="P11" s="1670"/>
      <c r="Q11" s="1670"/>
      <c r="R11" s="1671"/>
      <c r="S11" s="1811"/>
      <c r="T11" s="1670"/>
      <c r="U11" s="1670"/>
      <c r="V11" s="1687"/>
      <c r="W11" s="1811"/>
      <c r="X11" s="1770"/>
      <c r="Y11" s="1770"/>
      <c r="Z11" s="1687"/>
      <c r="AA11" s="1811"/>
      <c r="AB11" s="1770"/>
      <c r="AC11" s="1770"/>
      <c r="AD11" s="1866"/>
      <c r="AE11" s="1796" t="e">
        <f t="shared" ref="AE11:AE22" si="2">AD11/Z11-1</f>
        <v>#DIV/0!</v>
      </c>
      <c r="AF11" s="1797">
        <f t="shared" si="0"/>
        <v>0</v>
      </c>
      <c r="AG11" s="224" t="e">
        <f t="shared" si="1"/>
        <v>#DIV/0!</v>
      </c>
      <c r="AH11" s="15"/>
      <c r="AJ11" s="45"/>
      <c r="AK11" s="45"/>
      <c r="AL11" s="1319"/>
    </row>
    <row r="12" spans="2:38" ht="17.25" customHeight="1">
      <c r="B12" s="1780" t="s">
        <v>63</v>
      </c>
      <c r="C12" s="1669">
        <v>10703.132175989713</v>
      </c>
      <c r="D12" s="1670">
        <v>10703.132175989713</v>
      </c>
      <c r="E12" s="1670">
        <v>10036.614645858344</v>
      </c>
      <c r="F12" s="1687">
        <v>10463.559275638336</v>
      </c>
      <c r="G12" s="1811"/>
      <c r="H12" s="1670"/>
      <c r="I12" s="1670"/>
      <c r="J12" s="1687"/>
      <c r="K12" s="1811"/>
      <c r="L12" s="1670"/>
      <c r="M12" s="1670"/>
      <c r="N12" s="1687"/>
      <c r="O12" s="1811"/>
      <c r="P12" s="1670"/>
      <c r="Q12" s="1670"/>
      <c r="R12" s="1671"/>
      <c r="S12" s="1811"/>
      <c r="T12" s="1670"/>
      <c r="U12" s="1670"/>
      <c r="V12" s="1687"/>
      <c r="W12" s="1811"/>
      <c r="X12" s="1770"/>
      <c r="Y12" s="1770"/>
      <c r="Z12" s="1687"/>
      <c r="AA12" s="1811"/>
      <c r="AB12" s="1770"/>
      <c r="AC12" s="1770"/>
      <c r="AD12" s="1687"/>
      <c r="AE12" s="1796" t="e">
        <f>AD12/Z12-1</f>
        <v>#DIV/0!</v>
      </c>
      <c r="AF12" s="1797">
        <f t="shared" si="0"/>
        <v>0</v>
      </c>
      <c r="AG12" s="224" t="e">
        <f t="shared" si="1"/>
        <v>#DIV/0!</v>
      </c>
      <c r="AH12" s="15"/>
      <c r="AJ12" s="45"/>
      <c r="AK12" s="45"/>
      <c r="AL12" s="1319"/>
    </row>
    <row r="13" spans="2:38" ht="17.25" customHeight="1">
      <c r="B13" s="1780" t="s">
        <v>64</v>
      </c>
      <c r="C13" s="1669">
        <v>12204</v>
      </c>
      <c r="D13" s="1670">
        <v>12444</v>
      </c>
      <c r="E13" s="1670">
        <v>12557</v>
      </c>
      <c r="F13" s="1671">
        <v>12843</v>
      </c>
      <c r="G13" s="1811"/>
      <c r="H13" s="1670"/>
      <c r="I13" s="1670"/>
      <c r="J13" s="1671"/>
      <c r="K13" s="1811"/>
      <c r="L13" s="1670"/>
      <c r="M13" s="1670"/>
      <c r="N13" s="1671"/>
      <c r="O13" s="1811"/>
      <c r="P13" s="1670"/>
      <c r="Q13" s="1670"/>
      <c r="R13" s="1671"/>
      <c r="S13" s="1811"/>
      <c r="T13" s="1670"/>
      <c r="U13" s="1670"/>
      <c r="V13" s="1687"/>
      <c r="W13" s="1811"/>
      <c r="X13" s="1770"/>
      <c r="Y13" s="1770"/>
      <c r="Z13" s="1671"/>
      <c r="AA13" s="1811"/>
      <c r="AB13" s="1770"/>
      <c r="AC13" s="1770"/>
      <c r="AD13" s="1671"/>
      <c r="AE13" s="1796" t="e">
        <f>AD13/Z13-1</f>
        <v>#DIV/0!</v>
      </c>
      <c r="AF13" s="1797">
        <f t="shared" si="0"/>
        <v>0</v>
      </c>
      <c r="AG13" s="224" t="e">
        <f t="shared" si="1"/>
        <v>#DIV/0!</v>
      </c>
      <c r="AH13" s="15"/>
      <c r="AJ13" s="45"/>
      <c r="AK13" s="45"/>
      <c r="AL13" s="1319"/>
    </row>
    <row r="14" spans="2:38" ht="17.25" customHeight="1">
      <c r="B14" s="1780" t="s">
        <v>65</v>
      </c>
      <c r="C14" s="1669">
        <v>19431.279620853078</v>
      </c>
      <c r="D14" s="1670">
        <v>20116.292198261261</v>
      </c>
      <c r="E14" s="1670">
        <v>20204.218279209908</v>
      </c>
      <c r="F14" s="1671">
        <v>21070.619946091643</v>
      </c>
      <c r="G14" s="1811"/>
      <c r="H14" s="1670"/>
      <c r="I14" s="1670"/>
      <c r="J14" s="1671"/>
      <c r="K14" s="1811"/>
      <c r="L14" s="1670"/>
      <c r="M14" s="1670"/>
      <c r="N14" s="1671"/>
      <c r="O14" s="1811"/>
      <c r="P14" s="1670"/>
      <c r="Q14" s="1670"/>
      <c r="R14" s="1671"/>
      <c r="S14" s="1811"/>
      <c r="T14" s="1670"/>
      <c r="U14" s="1670"/>
      <c r="V14" s="1687"/>
      <c r="W14" s="1811"/>
      <c r="X14" s="1770"/>
      <c r="Y14" s="1770"/>
      <c r="Z14" s="1671"/>
      <c r="AA14" s="1811"/>
      <c r="AB14" s="1770"/>
      <c r="AC14" s="1770"/>
      <c r="AD14" s="1671"/>
      <c r="AE14" s="1796" t="e">
        <f>AD14/Z14-1</f>
        <v>#DIV/0!</v>
      </c>
      <c r="AF14" s="1797">
        <f t="shared" si="0"/>
        <v>0</v>
      </c>
      <c r="AG14" s="224" t="e">
        <f t="shared" si="1"/>
        <v>#DIV/0!</v>
      </c>
      <c r="AH14" s="15"/>
      <c r="AJ14" s="45"/>
      <c r="AK14" s="45"/>
      <c r="AL14" s="1319"/>
    </row>
    <row r="15" spans="2:38" ht="17.25" customHeight="1">
      <c r="B15" s="1780" t="s">
        <v>602</v>
      </c>
      <c r="C15" s="1669">
        <v>11031.632315661853</v>
      </c>
      <c r="D15" s="1670">
        <v>11369.538218358361</v>
      </c>
      <c r="E15" s="1670">
        <v>11519.919651824574</v>
      </c>
      <c r="F15" s="1671">
        <v>11129.919137466306</v>
      </c>
      <c r="G15" s="1811"/>
      <c r="H15" s="1670"/>
      <c r="I15" s="1670"/>
      <c r="J15" s="1671"/>
      <c r="K15" s="1811"/>
      <c r="L15" s="1670"/>
      <c r="M15" s="1670"/>
      <c r="N15" s="1671"/>
      <c r="O15" s="1811"/>
      <c r="P15" s="1670"/>
      <c r="Q15" s="1670"/>
      <c r="R15" s="1671"/>
      <c r="S15" s="1811"/>
      <c r="T15" s="1670"/>
      <c r="U15" s="1670"/>
      <c r="V15" s="1687"/>
      <c r="W15" s="1811"/>
      <c r="X15" s="1770"/>
      <c r="Y15" s="1770"/>
      <c r="Z15" s="1671"/>
      <c r="AA15" s="1811"/>
      <c r="AB15" s="1770"/>
      <c r="AC15" s="1770"/>
      <c r="AD15" s="1671"/>
      <c r="AE15" s="1796" t="e">
        <f>AD15/Z15-1</f>
        <v>#DIV/0!</v>
      </c>
      <c r="AF15" s="1797">
        <f t="shared" si="0"/>
        <v>0</v>
      </c>
      <c r="AG15" s="224" t="e">
        <f t="shared" si="1"/>
        <v>#DIV/0!</v>
      </c>
      <c r="AH15" s="15"/>
      <c r="AJ15" s="45"/>
      <c r="AK15" s="45"/>
      <c r="AL15" s="1319"/>
    </row>
    <row r="16" spans="2:38" ht="17.25" customHeight="1">
      <c r="B16" s="1780" t="s">
        <v>66</v>
      </c>
      <c r="C16" s="1669">
        <v>10131.990624186128</v>
      </c>
      <c r="D16" s="1670">
        <v>10478.586828967151</v>
      </c>
      <c r="E16" s="1670">
        <v>11441.064928518255</v>
      </c>
      <c r="F16" s="1671">
        <v>11158.44572790914</v>
      </c>
      <c r="G16" s="1811"/>
      <c r="H16" s="1670"/>
      <c r="I16" s="1670"/>
      <c r="J16" s="1671"/>
      <c r="K16" s="1811"/>
      <c r="L16" s="1670"/>
      <c r="M16" s="1670"/>
      <c r="N16" s="1671"/>
      <c r="O16" s="1811"/>
      <c r="P16" s="1670"/>
      <c r="Q16" s="1670"/>
      <c r="R16" s="1671"/>
      <c r="S16" s="1811"/>
      <c r="T16" s="1670"/>
      <c r="U16" s="1670"/>
      <c r="V16" s="1687"/>
      <c r="W16" s="1811"/>
      <c r="X16" s="1770"/>
      <c r="Y16" s="1770"/>
      <c r="Z16" s="1671"/>
      <c r="AA16" s="1811"/>
      <c r="AB16" s="1770"/>
      <c r="AC16" s="1770"/>
      <c r="AD16" s="1671"/>
      <c r="AE16" s="1796" t="e">
        <f t="shared" si="2"/>
        <v>#DIV/0!</v>
      </c>
      <c r="AF16" s="1797">
        <f t="shared" si="0"/>
        <v>0</v>
      </c>
      <c r="AG16" s="224" t="e">
        <f t="shared" si="1"/>
        <v>#DIV/0!</v>
      </c>
      <c r="AH16" s="15"/>
      <c r="AJ16" s="45"/>
      <c r="AK16" s="45"/>
      <c r="AL16" s="1319"/>
    </row>
    <row r="17" spans="2:38" ht="17.25" customHeight="1">
      <c r="B17" s="1780" t="s">
        <v>67</v>
      </c>
      <c r="C17" s="1669">
        <v>26440.116329542485</v>
      </c>
      <c r="D17" s="1670">
        <v>25182.458273932123</v>
      </c>
      <c r="E17" s="1670">
        <v>27428.09329261502</v>
      </c>
      <c r="F17" s="1671">
        <v>25926.827885921561</v>
      </c>
      <c r="G17" s="1811"/>
      <c r="H17" s="1670"/>
      <c r="I17" s="1670"/>
      <c r="J17" s="1671"/>
      <c r="K17" s="1811"/>
      <c r="L17" s="1670"/>
      <c r="M17" s="1670"/>
      <c r="N17" s="1671"/>
      <c r="O17" s="1811"/>
      <c r="P17" s="1670"/>
      <c r="Q17" s="1670"/>
      <c r="R17" s="1671"/>
      <c r="S17" s="1811"/>
      <c r="T17" s="1670"/>
      <c r="U17" s="1670"/>
      <c r="V17" s="1687"/>
      <c r="W17" s="1811"/>
      <c r="X17" s="1770"/>
      <c r="Y17" s="1770"/>
      <c r="Z17" s="1671"/>
      <c r="AA17" s="1811"/>
      <c r="AB17" s="1770"/>
      <c r="AC17" s="1770"/>
      <c r="AD17" s="1671"/>
      <c r="AE17" s="1796" t="e">
        <f>AD17/Z17-1</f>
        <v>#DIV/0!</v>
      </c>
      <c r="AF17" s="1797">
        <f t="shared" si="0"/>
        <v>0</v>
      </c>
      <c r="AG17" s="224" t="e">
        <f t="shared" si="1"/>
        <v>#DIV/0!</v>
      </c>
      <c r="AH17" s="15"/>
      <c r="AJ17" s="45"/>
      <c r="AK17" s="45"/>
      <c r="AL17" s="1319"/>
    </row>
    <row r="18" spans="2:38" ht="17.25" customHeight="1">
      <c r="B18" s="1780" t="s">
        <v>68</v>
      </c>
      <c r="C18" s="1669">
        <v>20343.285007379112</v>
      </c>
      <c r="D18" s="1670">
        <v>19711.509405629473</v>
      </c>
      <c r="E18" s="1670">
        <v>20958.14063449451</v>
      </c>
      <c r="F18" s="1671">
        <v>21113.469614613216</v>
      </c>
      <c r="G18" s="1811"/>
      <c r="H18" s="1670"/>
      <c r="I18" s="1670"/>
      <c r="J18" s="1671"/>
      <c r="K18" s="1811"/>
      <c r="L18" s="1670"/>
      <c r="M18" s="1670"/>
      <c r="N18" s="1671"/>
      <c r="O18" s="1811"/>
      <c r="P18" s="1670"/>
      <c r="Q18" s="1670"/>
      <c r="R18" s="1671"/>
      <c r="S18" s="1811"/>
      <c r="T18" s="1670"/>
      <c r="U18" s="1670"/>
      <c r="V18" s="1687"/>
      <c r="W18" s="1811"/>
      <c r="X18" s="1770"/>
      <c r="Y18" s="1770"/>
      <c r="Z18" s="1671"/>
      <c r="AA18" s="1811"/>
      <c r="AB18" s="1770"/>
      <c r="AC18" s="1770"/>
      <c r="AD18" s="1671"/>
      <c r="AE18" s="1796" t="e">
        <f t="shared" si="2"/>
        <v>#DIV/0!</v>
      </c>
      <c r="AF18" s="1797">
        <f t="shared" si="0"/>
        <v>0</v>
      </c>
      <c r="AG18" s="224" t="e">
        <f t="shared" si="1"/>
        <v>#DIV/0!</v>
      </c>
      <c r="AH18" s="15"/>
      <c r="AJ18" s="45"/>
      <c r="AK18" s="45"/>
      <c r="AL18" s="1319"/>
    </row>
    <row r="19" spans="2:38" ht="17.25" customHeight="1">
      <c r="B19" s="1780" t="s">
        <v>69</v>
      </c>
      <c r="C19" s="1669">
        <v>4893.6404717293062</v>
      </c>
      <c r="D19" s="1670">
        <v>5256.858981596477</v>
      </c>
      <c r="E19" s="1670">
        <v>5404.53074433657</v>
      </c>
      <c r="F19" s="1671">
        <v>4544.907391486423</v>
      </c>
      <c r="G19" s="1811"/>
      <c r="H19" s="1670"/>
      <c r="I19" s="1670"/>
      <c r="J19" s="1671"/>
      <c r="K19" s="1811"/>
      <c r="L19" s="1670"/>
      <c r="M19" s="1670"/>
      <c r="N19" s="1671"/>
      <c r="O19" s="1811"/>
      <c r="P19" s="1670"/>
      <c r="Q19" s="1670"/>
      <c r="R19" s="1671"/>
      <c r="S19" s="1811"/>
      <c r="T19" s="1670"/>
      <c r="U19" s="1670"/>
      <c r="V19" s="1687"/>
      <c r="W19" s="1811"/>
      <c r="X19" s="1770"/>
      <c r="Y19" s="1770"/>
      <c r="Z19" s="1671"/>
      <c r="AA19" s="1811"/>
      <c r="AB19" s="1770"/>
      <c r="AC19" s="1770"/>
      <c r="AD19" s="1671"/>
      <c r="AE19" s="1796" t="e">
        <f t="shared" si="2"/>
        <v>#DIV/0!</v>
      </c>
      <c r="AF19" s="1797">
        <f t="shared" si="0"/>
        <v>0</v>
      </c>
      <c r="AG19" s="224" t="e">
        <f t="shared" si="1"/>
        <v>#DIV/0!</v>
      </c>
      <c r="AH19" s="15"/>
      <c r="AJ19" s="45"/>
      <c r="AK19" s="45"/>
      <c r="AL19" s="1319"/>
    </row>
    <row r="20" spans="2:38" ht="17.25" customHeight="1">
      <c r="B20" s="1780" t="s">
        <v>70</v>
      </c>
      <c r="C20" s="1669">
        <v>11885.815055659648</v>
      </c>
      <c r="D20" s="1670">
        <v>14364.90911143728</v>
      </c>
      <c r="E20" s="1670">
        <v>14596.58520254436</v>
      </c>
      <c r="F20" s="1671">
        <v>14793.530997304581</v>
      </c>
      <c r="G20" s="1811"/>
      <c r="H20" s="1670"/>
      <c r="I20" s="1670"/>
      <c r="J20" s="1671"/>
      <c r="K20" s="1811"/>
      <c r="L20" s="1670"/>
      <c r="M20" s="1670"/>
      <c r="N20" s="1671"/>
      <c r="O20" s="1811"/>
      <c r="P20" s="1670"/>
      <c r="Q20" s="1670"/>
      <c r="R20" s="1671"/>
      <c r="S20" s="1811"/>
      <c r="T20" s="1670"/>
      <c r="U20" s="1670"/>
      <c r="V20" s="1687"/>
      <c r="W20" s="1811"/>
      <c r="X20" s="1770"/>
      <c r="Y20" s="1770"/>
      <c r="Z20" s="1671"/>
      <c r="AA20" s="1811"/>
      <c r="AB20" s="1770"/>
      <c r="AC20" s="1770"/>
      <c r="AD20" s="1671"/>
      <c r="AE20" s="1796" t="e">
        <f t="shared" si="2"/>
        <v>#DIV/0!</v>
      </c>
      <c r="AF20" s="1797">
        <f t="shared" si="0"/>
        <v>0</v>
      </c>
      <c r="AG20" s="224" t="e">
        <f t="shared" si="1"/>
        <v>#DIV/0!</v>
      </c>
      <c r="AH20" s="15"/>
      <c r="AJ20" s="45"/>
      <c r="AK20" s="45"/>
      <c r="AL20" s="1319"/>
    </row>
    <row r="21" spans="2:38" ht="17.25" customHeight="1">
      <c r="B21" s="1780" t="s">
        <v>71</v>
      </c>
      <c r="C21" s="1812">
        <v>32171</v>
      </c>
      <c r="D21" s="1670">
        <v>30532</v>
      </c>
      <c r="E21" s="1813">
        <v>30937</v>
      </c>
      <c r="F21" s="1814">
        <v>32340</v>
      </c>
      <c r="G21" s="1815"/>
      <c r="H21" s="1670"/>
      <c r="I21" s="1813"/>
      <c r="J21" s="1814"/>
      <c r="K21" s="1815"/>
      <c r="L21" s="1670"/>
      <c r="M21" s="1813"/>
      <c r="N21" s="1814"/>
      <c r="O21" s="1815"/>
      <c r="P21" s="1670"/>
      <c r="Q21" s="1813"/>
      <c r="R21" s="1814"/>
      <c r="S21" s="1815"/>
      <c r="T21" s="1670"/>
      <c r="U21" s="1813"/>
      <c r="V21" s="1816"/>
      <c r="W21" s="1815"/>
      <c r="X21" s="1770"/>
      <c r="Y21" s="1817"/>
      <c r="Z21" s="1814"/>
      <c r="AA21" s="1815"/>
      <c r="AB21" s="1770"/>
      <c r="AC21" s="1817"/>
      <c r="AD21" s="1814"/>
      <c r="AE21" s="1796" t="e">
        <f t="shared" si="2"/>
        <v>#DIV/0!</v>
      </c>
      <c r="AF21" s="1797">
        <f t="shared" si="0"/>
        <v>0</v>
      </c>
      <c r="AG21" s="224" t="e">
        <f t="shared" si="1"/>
        <v>#DIV/0!</v>
      </c>
      <c r="AH21" s="15"/>
      <c r="AJ21" s="45"/>
      <c r="AK21" s="45"/>
      <c r="AL21" s="1319"/>
    </row>
    <row r="22" spans="2:38" ht="17.25" customHeight="1">
      <c r="B22" s="1780" t="s">
        <v>72</v>
      </c>
      <c r="C22" s="1812">
        <v>14910.599342011157</v>
      </c>
      <c r="D22" s="1670">
        <v>15103.308117872868</v>
      </c>
      <c r="E22" s="1813">
        <v>15262.805490458655</v>
      </c>
      <c r="F22" s="1814">
        <v>14756.87331536388</v>
      </c>
      <c r="G22" s="1815"/>
      <c r="H22" s="1670"/>
      <c r="I22" s="1813"/>
      <c r="J22" s="1814"/>
      <c r="K22" s="1815"/>
      <c r="L22" s="1670"/>
      <c r="M22" s="1813"/>
      <c r="N22" s="1814"/>
      <c r="O22" s="1815"/>
      <c r="P22" s="1670"/>
      <c r="Q22" s="1813"/>
      <c r="R22" s="1814"/>
      <c r="S22" s="1815"/>
      <c r="T22" s="1670"/>
      <c r="U22" s="1813"/>
      <c r="V22" s="1816"/>
      <c r="W22" s="1815"/>
      <c r="X22" s="1770"/>
      <c r="Y22" s="1817"/>
      <c r="Z22" s="1814"/>
      <c r="AA22" s="1815"/>
      <c r="AB22" s="1770"/>
      <c r="AC22" s="1817"/>
      <c r="AD22" s="1814"/>
      <c r="AE22" s="1825" t="e">
        <f t="shared" si="2"/>
        <v>#DIV/0!</v>
      </c>
      <c r="AF22" s="1826">
        <f t="shared" si="0"/>
        <v>0</v>
      </c>
      <c r="AG22" s="225" t="e">
        <f t="shared" si="1"/>
        <v>#DIV/0!</v>
      </c>
      <c r="AH22" s="22"/>
      <c r="AJ22" s="45"/>
      <c r="AK22" s="45"/>
      <c r="AL22" s="1319"/>
    </row>
    <row r="23" spans="2:38" ht="17.25" customHeight="1">
      <c r="B23" s="1691" t="s">
        <v>16</v>
      </c>
      <c r="C23" s="1692">
        <f t="shared" ref="C23:V23" si="3">SUM(C8:C22)</f>
        <v>266134.46598778595</v>
      </c>
      <c r="D23" s="1693">
        <f t="shared" si="3"/>
        <v>267422.36291425483</v>
      </c>
      <c r="E23" s="1693">
        <f t="shared" si="3"/>
        <v>268037.36104130105</v>
      </c>
      <c r="F23" s="1694">
        <f t="shared" si="3"/>
        <v>272605.02706930938</v>
      </c>
      <c r="G23" s="1693">
        <f t="shared" si="3"/>
        <v>0</v>
      </c>
      <c r="H23" s="1693">
        <f t="shared" si="3"/>
        <v>0</v>
      </c>
      <c r="I23" s="1693">
        <f t="shared" si="3"/>
        <v>0</v>
      </c>
      <c r="J23" s="1694">
        <f t="shared" si="3"/>
        <v>0</v>
      </c>
      <c r="K23" s="1693">
        <f t="shared" si="3"/>
        <v>0</v>
      </c>
      <c r="L23" s="1693">
        <f t="shared" si="3"/>
        <v>0</v>
      </c>
      <c r="M23" s="1693">
        <f t="shared" si="3"/>
        <v>0</v>
      </c>
      <c r="N23" s="1693">
        <f t="shared" si="3"/>
        <v>0</v>
      </c>
      <c r="O23" s="1693">
        <f t="shared" si="3"/>
        <v>0</v>
      </c>
      <c r="P23" s="1693">
        <f t="shared" si="3"/>
        <v>0</v>
      </c>
      <c r="Q23" s="1693">
        <f t="shared" si="3"/>
        <v>0</v>
      </c>
      <c r="R23" s="1694">
        <f t="shared" si="3"/>
        <v>0</v>
      </c>
      <c r="S23" s="1693">
        <f t="shared" si="3"/>
        <v>0</v>
      </c>
      <c r="T23" s="1693">
        <f t="shared" si="3"/>
        <v>0</v>
      </c>
      <c r="U23" s="1693">
        <f t="shared" si="3"/>
        <v>0</v>
      </c>
      <c r="V23" s="1694">
        <f t="shared" si="3"/>
        <v>0</v>
      </c>
      <c r="W23" s="1693">
        <f t="shared" ref="W23:AC23" si="4">SUM(W8:W22)</f>
        <v>0</v>
      </c>
      <c r="X23" s="1693">
        <f t="shared" si="4"/>
        <v>0</v>
      </c>
      <c r="Y23" s="1693">
        <f t="shared" si="4"/>
        <v>0</v>
      </c>
      <c r="Z23" s="1694">
        <f t="shared" si="4"/>
        <v>0</v>
      </c>
      <c r="AA23" s="1693">
        <f>SUM(AA8:AA22)</f>
        <v>0</v>
      </c>
      <c r="AB23" s="1693">
        <f t="shared" si="4"/>
        <v>0</v>
      </c>
      <c r="AC23" s="1693">
        <f t="shared" si="4"/>
        <v>0</v>
      </c>
      <c r="AD23" s="1694">
        <f>SUM(AD8:AD22)</f>
        <v>0</v>
      </c>
      <c r="AE23" s="1796" t="e">
        <f>AD23/Z23-1</f>
        <v>#DIV/0!</v>
      </c>
      <c r="AF23" s="1797">
        <f t="shared" si="0"/>
        <v>0</v>
      </c>
      <c r="AG23" s="224" t="e">
        <f t="shared" si="1"/>
        <v>#DIV/0!</v>
      </c>
      <c r="AH23" s="15"/>
    </row>
    <row r="24" spans="2:38">
      <c r="B24" s="2" t="s">
        <v>522</v>
      </c>
      <c r="C24" s="1822">
        <v>5.7098615583869972E-2</v>
      </c>
      <c r="D24" s="1822">
        <v>6.8588673752922436E-2</v>
      </c>
      <c r="E24" s="1822">
        <v>3.8374887672773861E-2</v>
      </c>
      <c r="F24" s="1823">
        <v>4.4206551380093995E-2</v>
      </c>
      <c r="G24" s="1822">
        <f t="shared" ref="G24:P24" si="5">G23/C23-1</f>
        <v>-1</v>
      </c>
      <c r="H24" s="1822">
        <f t="shared" si="5"/>
        <v>-1</v>
      </c>
      <c r="I24" s="1822">
        <f t="shared" si="5"/>
        <v>-1</v>
      </c>
      <c r="J24" s="1823">
        <f t="shared" si="5"/>
        <v>-1</v>
      </c>
      <c r="K24" s="1822" t="e">
        <f t="shared" si="5"/>
        <v>#DIV/0!</v>
      </c>
      <c r="L24" s="1822" t="e">
        <f t="shared" si="5"/>
        <v>#DIV/0!</v>
      </c>
      <c r="M24" s="1822" t="e">
        <f t="shared" si="5"/>
        <v>#DIV/0!</v>
      </c>
      <c r="N24" s="1823" t="e">
        <f t="shared" si="5"/>
        <v>#DIV/0!</v>
      </c>
      <c r="O24" s="1822" t="e">
        <f>O23/K23-1</f>
        <v>#DIV/0!</v>
      </c>
      <c r="P24" s="1822" t="e">
        <f t="shared" si="5"/>
        <v>#DIV/0!</v>
      </c>
      <c r="Q24" s="1822" t="e">
        <f t="shared" ref="Q24:AC24" si="6">Q23/M23-1</f>
        <v>#DIV/0!</v>
      </c>
      <c r="R24" s="1823" t="e">
        <f>R23/N23-1</f>
        <v>#DIV/0!</v>
      </c>
      <c r="S24" s="1822" t="e">
        <f t="shared" si="6"/>
        <v>#DIV/0!</v>
      </c>
      <c r="T24" s="1822" t="e">
        <f t="shared" si="6"/>
        <v>#DIV/0!</v>
      </c>
      <c r="U24" s="1822" t="e">
        <f t="shared" si="6"/>
        <v>#DIV/0!</v>
      </c>
      <c r="V24" s="1823" t="e">
        <f t="shared" si="6"/>
        <v>#DIV/0!</v>
      </c>
      <c r="W24" s="1822" t="e">
        <f t="shared" si="6"/>
        <v>#DIV/0!</v>
      </c>
      <c r="X24" s="1822" t="e">
        <f t="shared" si="6"/>
        <v>#DIV/0!</v>
      </c>
      <c r="Y24" s="1822" t="e">
        <f t="shared" si="6"/>
        <v>#DIV/0!</v>
      </c>
      <c r="Z24" s="1823" t="e">
        <f t="shared" si="6"/>
        <v>#DIV/0!</v>
      </c>
      <c r="AA24" s="1822" t="e">
        <f t="shared" si="6"/>
        <v>#DIV/0!</v>
      </c>
      <c r="AB24" s="1822" t="e">
        <f t="shared" si="6"/>
        <v>#DIV/0!</v>
      </c>
      <c r="AC24" s="1822" t="e">
        <f t="shared" si="6"/>
        <v>#DIV/0!</v>
      </c>
      <c r="AD24" s="1823" t="e">
        <f>AD23/Z23-1</f>
        <v>#DIV/0!</v>
      </c>
      <c r="AE24" s="1796"/>
      <c r="AF24" s="1796"/>
    </row>
    <row r="25" spans="2:38">
      <c r="B25" s="2" t="s">
        <v>601</v>
      </c>
      <c r="C25" s="1824"/>
      <c r="D25" s="1824">
        <f t="shared" ref="D25:R25" si="7">D23/C23-1</f>
        <v>4.8392714625995481E-3</v>
      </c>
      <c r="E25" s="1824">
        <f t="shared" si="7"/>
        <v>2.2997258731252135E-3</v>
      </c>
      <c r="F25" s="1824">
        <f t="shared" si="7"/>
        <v>1.7041154301263628E-2</v>
      </c>
      <c r="G25" s="1824">
        <f t="shared" si="7"/>
        <v>-1</v>
      </c>
      <c r="H25" s="1824" t="e">
        <f t="shared" si="7"/>
        <v>#DIV/0!</v>
      </c>
      <c r="I25" s="1824" t="e">
        <f t="shared" si="7"/>
        <v>#DIV/0!</v>
      </c>
      <c r="J25" s="1824" t="e">
        <f t="shared" si="7"/>
        <v>#DIV/0!</v>
      </c>
      <c r="K25" s="1824" t="e">
        <f t="shared" si="7"/>
        <v>#DIV/0!</v>
      </c>
      <c r="L25" s="1824" t="e">
        <f t="shared" si="7"/>
        <v>#DIV/0!</v>
      </c>
      <c r="M25" s="1824" t="e">
        <f t="shared" si="7"/>
        <v>#DIV/0!</v>
      </c>
      <c r="N25" s="1824" t="e">
        <f t="shared" si="7"/>
        <v>#DIV/0!</v>
      </c>
      <c r="O25" s="1824" t="e">
        <f t="shared" si="7"/>
        <v>#DIV/0!</v>
      </c>
      <c r="P25" s="1824" t="e">
        <f t="shared" si="7"/>
        <v>#DIV/0!</v>
      </c>
      <c r="Q25" s="1824" t="e">
        <f t="shared" si="7"/>
        <v>#DIV/0!</v>
      </c>
      <c r="R25" s="1824" t="e">
        <f t="shared" si="7"/>
        <v>#DIV/0!</v>
      </c>
      <c r="S25" s="1824" t="e">
        <f>S23/R23-1</f>
        <v>#DIV/0!</v>
      </c>
      <c r="T25" s="1824" t="e">
        <f t="shared" ref="T25:Z25" si="8">T23/S23-1</f>
        <v>#DIV/0!</v>
      </c>
      <c r="U25" s="1824" t="e">
        <f t="shared" si="8"/>
        <v>#DIV/0!</v>
      </c>
      <c r="V25" s="1824" t="e">
        <f t="shared" si="8"/>
        <v>#DIV/0!</v>
      </c>
      <c r="W25" s="1824" t="e">
        <f t="shared" si="8"/>
        <v>#DIV/0!</v>
      </c>
      <c r="X25" s="1824" t="e">
        <f t="shared" si="8"/>
        <v>#DIV/0!</v>
      </c>
      <c r="Y25" s="1824" t="e">
        <f t="shared" si="8"/>
        <v>#DIV/0!</v>
      </c>
      <c r="Z25" s="1824" t="e">
        <f t="shared" si="8"/>
        <v>#DIV/0!</v>
      </c>
      <c r="AA25" s="1824" t="e">
        <f>AA23/Z23-1</f>
        <v>#DIV/0!</v>
      </c>
      <c r="AB25" s="1824" t="e">
        <f>AB23/AA23-1</f>
        <v>#DIV/0!</v>
      </c>
      <c r="AC25" s="1824" t="e">
        <f>AC23/AB23-1</f>
        <v>#DIV/0!</v>
      </c>
      <c r="AD25" s="1824" t="e">
        <f>AD23/AC23-1</f>
        <v>#DIV/0!</v>
      </c>
      <c r="AE25" s="1796"/>
      <c r="AF25" s="1796"/>
    </row>
    <row r="26" spans="2:38">
      <c r="F26" s="45">
        <f>SUM(C23:F23)</f>
        <v>1074199.2170126513</v>
      </c>
      <c r="J26" s="45">
        <f>SUM(G23:J23)</f>
        <v>0</v>
      </c>
      <c r="N26" s="45">
        <f>SUM(K23:P23)</f>
        <v>0</v>
      </c>
      <c r="R26" s="45">
        <f>SUM(O23:R23)</f>
        <v>0</v>
      </c>
      <c r="V26" s="45">
        <f>SUM(S23:V23)</f>
        <v>0</v>
      </c>
      <c r="W26" s="28"/>
      <c r="X26" s="28"/>
      <c r="Y26" s="28"/>
      <c r="Z26" s="45">
        <f>SUM(W23:Z23)</f>
        <v>0</v>
      </c>
      <c r="AA26" s="28"/>
      <c r="AB26" s="28"/>
      <c r="AC26" s="28"/>
      <c r="AD26" s="45">
        <f>SUM(AA23:AD23)</f>
        <v>0</v>
      </c>
      <c r="AH26" s="15"/>
    </row>
    <row r="27" spans="2:38" ht="13.8">
      <c r="B27" s="26"/>
      <c r="F27" s="28">
        <v>5.1885823764973971E-2</v>
      </c>
      <c r="J27" s="28">
        <f>J26/F26-1</f>
        <v>-1</v>
      </c>
      <c r="N27" s="28" t="e">
        <f>N26/J26-1</f>
        <v>#DIV/0!</v>
      </c>
      <c r="R27" s="28" t="e">
        <f>R26/N26-1</f>
        <v>#DIV/0!</v>
      </c>
      <c r="V27" s="28" t="e">
        <f>V26/R26-1</f>
        <v>#DIV/0!</v>
      </c>
      <c r="Z27" s="28" t="e">
        <f>Z26/V26-1</f>
        <v>#DIV/0!</v>
      </c>
      <c r="AD27" s="28" t="e">
        <f>AD26/Z26-1</f>
        <v>#DIV/0!</v>
      </c>
    </row>
    <row r="28" spans="2:38">
      <c r="B28" s="1662" t="s">
        <v>266</v>
      </c>
      <c r="O28" s="1"/>
      <c r="P28" s="1"/>
      <c r="Q28" s="1"/>
      <c r="R28" s="1"/>
      <c r="S28" s="1"/>
      <c r="T28" s="1"/>
      <c r="U28" s="1"/>
      <c r="V28" s="1"/>
      <c r="W28" s="1"/>
      <c r="AA28" s="1"/>
      <c r="AE28" s="23" t="s">
        <v>285</v>
      </c>
      <c r="AF28" s="23" t="s">
        <v>368</v>
      </c>
      <c r="AG28" s="23" t="s">
        <v>285</v>
      </c>
    </row>
    <row r="29" spans="2:38">
      <c r="B29" s="1755" t="s">
        <v>46</v>
      </c>
      <c r="C29" s="1712" t="s">
        <v>103</v>
      </c>
      <c r="D29" s="1713" t="s">
        <v>104</v>
      </c>
      <c r="E29" s="1713" t="s">
        <v>105</v>
      </c>
      <c r="F29" s="1666" t="s">
        <v>106</v>
      </c>
      <c r="G29" s="1712" t="s">
        <v>107</v>
      </c>
      <c r="H29" s="1713" t="s">
        <v>108</v>
      </c>
      <c r="I29" s="1713" t="s">
        <v>109</v>
      </c>
      <c r="J29" s="1666" t="s">
        <v>110</v>
      </c>
      <c r="K29" s="1712" t="s">
        <v>111</v>
      </c>
      <c r="L29" s="1713" t="s">
        <v>112</v>
      </c>
      <c r="M29" s="1713" t="s">
        <v>113</v>
      </c>
      <c r="N29" s="1666" t="s">
        <v>114</v>
      </c>
      <c r="O29" s="1712" t="s">
        <v>115</v>
      </c>
      <c r="P29" s="1713" t="s">
        <v>116</v>
      </c>
      <c r="Q29" s="1713" t="s">
        <v>117</v>
      </c>
      <c r="R29" s="1666" t="s">
        <v>118</v>
      </c>
      <c r="S29" s="1712" t="s">
        <v>119</v>
      </c>
      <c r="T29" s="1713" t="s">
        <v>120</v>
      </c>
      <c r="U29" s="1713" t="s">
        <v>121</v>
      </c>
      <c r="V29" s="1666" t="s">
        <v>122</v>
      </c>
      <c r="W29" s="1712" t="str">
        <f t="shared" ref="W29:AD29" si="9">W7</f>
        <v>1Q 21</v>
      </c>
      <c r="X29" s="1713" t="str">
        <f t="shared" si="9"/>
        <v>2Q 21</v>
      </c>
      <c r="Y29" s="1713" t="str">
        <f t="shared" si="9"/>
        <v>3Q 21</v>
      </c>
      <c r="Z29" s="1666" t="str">
        <f t="shared" si="9"/>
        <v>4Q 21</v>
      </c>
      <c r="AA29" s="1712" t="str">
        <f t="shared" si="9"/>
        <v>1Q 22</v>
      </c>
      <c r="AB29" s="1713" t="str">
        <f t="shared" si="9"/>
        <v>2Q 22</v>
      </c>
      <c r="AC29" s="1713" t="str">
        <f t="shared" si="9"/>
        <v>3Q 22</v>
      </c>
      <c r="AD29" s="1666" t="str">
        <f t="shared" si="9"/>
        <v>4Q 22</v>
      </c>
      <c r="AE29" s="23" t="s">
        <v>264</v>
      </c>
      <c r="AF29" s="23" t="s">
        <v>369</v>
      </c>
      <c r="AG29" s="23" t="s">
        <v>298</v>
      </c>
      <c r="AH29" s="2"/>
    </row>
    <row r="30" spans="2:38" ht="16.5" customHeight="1">
      <c r="B30" s="1818" t="str">
        <f t="shared" ref="B30:B44" si="10">B8</f>
        <v>AT&amp;T</v>
      </c>
      <c r="C30" s="1770">
        <v>4451</v>
      </c>
      <c r="D30" s="1770">
        <v>5251</v>
      </c>
      <c r="E30" s="1770">
        <v>5581</v>
      </c>
      <c r="F30" s="1671">
        <v>6233</v>
      </c>
      <c r="G30" s="1770"/>
      <c r="H30" s="1770"/>
      <c r="I30" s="1770"/>
      <c r="J30" s="1671"/>
      <c r="K30" s="1770"/>
      <c r="L30" s="1770"/>
      <c r="M30" s="1770"/>
      <c r="N30" s="1671"/>
      <c r="O30" s="1770"/>
      <c r="P30" s="1770"/>
      <c r="Q30" s="1770"/>
      <c r="R30" s="1671"/>
      <c r="S30" s="1770"/>
      <c r="T30" s="1770"/>
      <c r="U30" s="1770"/>
      <c r="V30" s="1671"/>
      <c r="W30" s="1770"/>
      <c r="X30" s="1770"/>
      <c r="Y30" s="1770"/>
      <c r="Z30" s="1671"/>
      <c r="AA30" s="1770"/>
      <c r="AB30" s="1770"/>
      <c r="AC30" s="1770"/>
      <c r="AD30" s="1671"/>
      <c r="AE30" s="1796" t="e">
        <f>AD30/Z30-1</f>
        <v>#DIV/0!</v>
      </c>
      <c r="AF30" s="1797">
        <f>AD30-Z30</f>
        <v>0</v>
      </c>
      <c r="AG30" s="224" t="e">
        <f>AD30/AC30-1</f>
        <v>#DIV/0!</v>
      </c>
      <c r="AH30" s="15"/>
    </row>
    <row r="31" spans="2:38" ht="16.5" customHeight="1">
      <c r="B31" s="1818" t="str">
        <f t="shared" si="10"/>
        <v>BT</v>
      </c>
      <c r="C31" s="1770">
        <v>1109.998569589472</v>
      </c>
      <c r="D31" s="1770">
        <v>1113.6591658305863</v>
      </c>
      <c r="E31" s="1770">
        <v>1052.7697558414282</v>
      </c>
      <c r="F31" s="1671">
        <v>1057.59682224429</v>
      </c>
      <c r="G31" s="1770"/>
      <c r="H31" s="1770"/>
      <c r="I31" s="1770"/>
      <c r="J31" s="1671"/>
      <c r="K31" s="1770"/>
      <c r="L31" s="1770"/>
      <c r="M31" s="1770"/>
      <c r="N31" s="1671"/>
      <c r="O31" s="1770"/>
      <c r="P31" s="1770"/>
      <c r="Q31" s="1770"/>
      <c r="R31" s="1671"/>
      <c r="S31" s="1770"/>
      <c r="T31" s="1770"/>
      <c r="U31" s="1770"/>
      <c r="V31" s="1671"/>
      <c r="W31" s="1770"/>
      <c r="X31" s="1770"/>
      <c r="Y31" s="1770"/>
      <c r="Z31" s="1671"/>
      <c r="AA31" s="1770"/>
      <c r="AB31" s="1770"/>
      <c r="AC31" s="1770"/>
      <c r="AD31" s="1671"/>
      <c r="AE31" s="1796" t="e">
        <f t="shared" ref="AE31:AE45" si="11">AD31/Z31-1</f>
        <v>#DIV/0!</v>
      </c>
      <c r="AF31" s="1797">
        <f t="shared" ref="AF31:AF45" si="12">AD31-Z31</f>
        <v>0</v>
      </c>
      <c r="AG31" s="224" t="e">
        <f t="shared" ref="AG31:AG45" si="13">AD31/AC31-1</f>
        <v>#DIV/0!</v>
      </c>
      <c r="AH31" s="15"/>
    </row>
    <row r="32" spans="2:38" ht="16.5" customHeight="1">
      <c r="B32" s="1818" t="str">
        <f t="shared" si="10"/>
        <v>China Mobile</v>
      </c>
      <c r="C32" s="1716">
        <v>6345.1776649746189</v>
      </c>
      <c r="D32" s="1716">
        <v>6353.1428921343504</v>
      </c>
      <c r="E32" s="1770">
        <v>7743.0972388955588</v>
      </c>
      <c r="F32" s="1671">
        <v>8027.5822039954737</v>
      </c>
      <c r="G32" s="1716"/>
      <c r="H32" s="1716"/>
      <c r="I32" s="1770"/>
      <c r="J32" s="1671"/>
      <c r="K32" s="1716"/>
      <c r="L32" s="1716"/>
      <c r="M32" s="1770"/>
      <c r="N32" s="1671"/>
      <c r="O32" s="1716"/>
      <c r="P32" s="1716"/>
      <c r="Q32" s="1770"/>
      <c r="R32" s="1671"/>
      <c r="S32" s="1716"/>
      <c r="T32" s="1716"/>
      <c r="U32" s="1770"/>
      <c r="V32" s="1687"/>
      <c r="W32" s="1716"/>
      <c r="X32" s="1716"/>
      <c r="Y32" s="1770"/>
      <c r="Z32" s="1671"/>
      <c r="AA32" s="1716"/>
      <c r="AB32" s="1716"/>
      <c r="AC32" s="1770"/>
      <c r="AD32" s="1866"/>
      <c r="AE32" s="1796" t="e">
        <f t="shared" si="11"/>
        <v>#DIV/0!</v>
      </c>
      <c r="AF32" s="1797">
        <f t="shared" si="12"/>
        <v>0</v>
      </c>
      <c r="AG32" s="224" t="e">
        <f t="shared" si="13"/>
        <v>#DIV/0!</v>
      </c>
      <c r="AH32" s="15"/>
      <c r="AK32" s="1819"/>
      <c r="AL32" s="1819"/>
    </row>
    <row r="33" spans="2:34" ht="16.5" customHeight="1">
      <c r="B33" s="1818" t="str">
        <f t="shared" si="10"/>
        <v>China Telecom</v>
      </c>
      <c r="C33" s="1716">
        <v>3114.9470980368174</v>
      </c>
      <c r="D33" s="1716">
        <v>3118.8573528060992</v>
      </c>
      <c r="E33" s="1770">
        <v>4220.7382953181277</v>
      </c>
      <c r="F33" s="1671">
        <v>4394.9719655746667</v>
      </c>
      <c r="G33" s="1716"/>
      <c r="H33" s="1716"/>
      <c r="I33" s="1770"/>
      <c r="J33" s="1671"/>
      <c r="K33" s="1716"/>
      <c r="L33" s="1716"/>
      <c r="M33" s="1770"/>
      <c r="N33" s="1671"/>
      <c r="O33" s="1716"/>
      <c r="P33" s="1716"/>
      <c r="Q33" s="1770"/>
      <c r="R33" s="1671"/>
      <c r="S33" s="1716"/>
      <c r="T33" s="1716"/>
      <c r="U33" s="1770"/>
      <c r="V33" s="1687"/>
      <c r="W33" s="1716"/>
      <c r="X33" s="1716"/>
      <c r="Y33" s="1770"/>
      <c r="Z33" s="1687"/>
      <c r="AA33" s="1716"/>
      <c r="AB33" s="1716"/>
      <c r="AC33" s="1770"/>
      <c r="AD33" s="1866"/>
      <c r="AE33" s="1796" t="e">
        <f t="shared" si="11"/>
        <v>#DIV/0!</v>
      </c>
      <c r="AF33" s="1797">
        <f t="shared" si="12"/>
        <v>0</v>
      </c>
      <c r="AG33" s="224" t="e">
        <f t="shared" si="13"/>
        <v>#DIV/0!</v>
      </c>
      <c r="AH33" s="15"/>
    </row>
    <row r="34" spans="2:34" ht="16.5" customHeight="1">
      <c r="B34" s="1818" t="str">
        <f t="shared" si="10"/>
        <v>China Unicom</v>
      </c>
      <c r="C34" s="1770">
        <v>1383.7074185065135</v>
      </c>
      <c r="D34" s="1770">
        <v>1385.4444138268884</v>
      </c>
      <c r="E34" s="1770">
        <v>4269.2076830732294</v>
      </c>
      <c r="F34" s="1671">
        <v>4443.2240245952071</v>
      </c>
      <c r="G34" s="1770"/>
      <c r="H34" s="1770"/>
      <c r="I34" s="1770"/>
      <c r="J34" s="1671"/>
      <c r="K34" s="1770"/>
      <c r="L34" s="1770"/>
      <c r="M34" s="1770"/>
      <c r="N34" s="1671"/>
      <c r="O34" s="1770"/>
      <c r="P34" s="1770"/>
      <c r="Q34" s="1770"/>
      <c r="R34" s="1671"/>
      <c r="S34" s="1770"/>
      <c r="T34" s="1770"/>
      <c r="U34" s="1770"/>
      <c r="V34" s="1687"/>
      <c r="W34" s="1770"/>
      <c r="X34" s="1770"/>
      <c r="Y34" s="1770"/>
      <c r="Z34" s="1687"/>
      <c r="AA34" s="1770"/>
      <c r="AB34" s="1770"/>
      <c r="AC34" s="1770"/>
      <c r="AD34" s="1671"/>
      <c r="AE34" s="1796" t="e">
        <f t="shared" si="11"/>
        <v>#DIV/0!</v>
      </c>
      <c r="AF34" s="1797">
        <f t="shared" si="12"/>
        <v>0</v>
      </c>
      <c r="AG34" s="224" t="e">
        <f t="shared" si="13"/>
        <v>#DIV/0!</v>
      </c>
      <c r="AH34" s="15"/>
    </row>
    <row r="35" spans="2:34" ht="16.5" customHeight="1">
      <c r="B35" s="1818" t="str">
        <f t="shared" si="10"/>
        <v>Comcast</v>
      </c>
      <c r="C35" s="1770">
        <v>1576</v>
      </c>
      <c r="D35" s="1770">
        <v>1881</v>
      </c>
      <c r="E35" s="1770">
        <v>2044</v>
      </c>
      <c r="F35" s="1671">
        <v>2095</v>
      </c>
      <c r="G35" s="1770"/>
      <c r="H35" s="1770"/>
      <c r="I35" s="1770"/>
      <c r="J35" s="1671"/>
      <c r="K35" s="1770"/>
      <c r="L35" s="1770"/>
      <c r="M35" s="1770"/>
      <c r="N35" s="1671"/>
      <c r="O35" s="1770"/>
      <c r="P35" s="1770"/>
      <c r="Q35" s="1770"/>
      <c r="R35" s="1671"/>
      <c r="S35" s="1770"/>
      <c r="T35" s="1770"/>
      <c r="U35" s="1770"/>
      <c r="V35" s="1671"/>
      <c r="W35" s="1770"/>
      <c r="X35" s="1770"/>
      <c r="Y35" s="1770"/>
      <c r="Z35" s="1687"/>
      <c r="AA35" s="1770"/>
      <c r="AB35" s="1770"/>
      <c r="AC35" s="1770"/>
      <c r="AD35" s="1671"/>
      <c r="AE35" s="1796" t="e">
        <f t="shared" si="11"/>
        <v>#DIV/0!</v>
      </c>
      <c r="AF35" s="1797">
        <f t="shared" si="12"/>
        <v>0</v>
      </c>
      <c r="AG35" s="224" t="e">
        <f t="shared" si="13"/>
        <v>#DIV/0!</v>
      </c>
      <c r="AH35" s="15"/>
    </row>
    <row r="36" spans="2:34" ht="16.5" customHeight="1">
      <c r="B36" s="1818" t="str">
        <f t="shared" si="10"/>
        <v>Deutsche Telekom</v>
      </c>
      <c r="C36" s="1770">
        <v>3120.2468863661411</v>
      </c>
      <c r="D36" s="1770">
        <v>3007.7904482330359</v>
      </c>
      <c r="E36" s="1770">
        <v>3056.5785068630735</v>
      </c>
      <c r="F36" s="1671">
        <v>2953.0997304582206</v>
      </c>
      <c r="G36" s="1770"/>
      <c r="H36" s="1770"/>
      <c r="I36" s="1770"/>
      <c r="J36" s="1671"/>
      <c r="K36" s="1770"/>
      <c r="L36" s="1770"/>
      <c r="M36" s="1770"/>
      <c r="N36" s="1671"/>
      <c r="O36" s="1770"/>
      <c r="P36" s="1770"/>
      <c r="Q36" s="1770"/>
      <c r="R36" s="1671"/>
      <c r="S36" s="1770"/>
      <c r="T36" s="1770"/>
      <c r="U36" s="1770"/>
      <c r="V36" s="1671"/>
      <c r="W36" s="1770"/>
      <c r="X36" s="1770"/>
      <c r="Y36" s="1770"/>
      <c r="Z36" s="1671"/>
      <c r="AA36" s="1770"/>
      <c r="AB36" s="1770"/>
      <c r="AC36" s="1770"/>
      <c r="AD36" s="1671"/>
      <c r="AE36" s="1796" t="e">
        <f t="shared" si="11"/>
        <v>#DIV/0!</v>
      </c>
      <c r="AF36" s="1797">
        <f t="shared" si="12"/>
        <v>0</v>
      </c>
      <c r="AG36" s="224" t="e">
        <f t="shared" si="13"/>
        <v>#DIV/0!</v>
      </c>
      <c r="AH36" s="15"/>
    </row>
    <row r="37" spans="2:34" ht="16.5" customHeight="1">
      <c r="B37" s="1818" t="str">
        <f t="shared" si="10"/>
        <v>Orange</v>
      </c>
      <c r="C37" s="1770">
        <v>1605.8635511958557</v>
      </c>
      <c r="D37" s="1770">
        <v>1930.6763012306649</v>
      </c>
      <c r="E37" s="1770">
        <v>1747.5728155339807</v>
      </c>
      <c r="F37" s="1671">
        <v>2397.8436657681941</v>
      </c>
      <c r="G37" s="1770"/>
      <c r="H37" s="1770"/>
      <c r="I37" s="1770"/>
      <c r="J37" s="1671"/>
      <c r="K37" s="1770"/>
      <c r="L37" s="1770"/>
      <c r="M37" s="1770"/>
      <c r="N37" s="1671"/>
      <c r="O37" s="1770"/>
      <c r="P37" s="1770"/>
      <c r="Q37" s="1770"/>
      <c r="R37" s="1671"/>
      <c r="S37" s="1770"/>
      <c r="T37" s="1770"/>
      <c r="U37" s="1770"/>
      <c r="V37" s="1671"/>
      <c r="W37" s="1770"/>
      <c r="X37" s="1770"/>
      <c r="Y37" s="1770"/>
      <c r="Z37" s="1671"/>
      <c r="AA37" s="1770"/>
      <c r="AB37" s="1770"/>
      <c r="AC37" s="1770"/>
      <c r="AD37" s="1671"/>
      <c r="AE37" s="1796" t="e">
        <f t="shared" si="11"/>
        <v>#DIV/0!</v>
      </c>
      <c r="AF37" s="1797">
        <f t="shared" si="12"/>
        <v>0</v>
      </c>
      <c r="AG37" s="224" t="e">
        <f t="shared" si="13"/>
        <v>#DIV/0!</v>
      </c>
      <c r="AH37" s="15"/>
    </row>
    <row r="38" spans="2:34" ht="16.5" customHeight="1">
      <c r="B38" s="1818" t="str">
        <f t="shared" si="10"/>
        <v>KDDI</v>
      </c>
      <c r="C38" s="1770">
        <v>1454.8919177011894</v>
      </c>
      <c r="D38" s="1770">
        <v>814.40682522232589</v>
      </c>
      <c r="E38" s="1770">
        <v>938.81701963036994</v>
      </c>
      <c r="F38" s="1671">
        <v>1032.5583181127583</v>
      </c>
      <c r="G38" s="1770"/>
      <c r="H38" s="1770"/>
      <c r="I38" s="1770"/>
      <c r="J38" s="1671"/>
      <c r="K38" s="1770"/>
      <c r="L38" s="1770"/>
      <c r="M38" s="1770"/>
      <c r="N38" s="1671"/>
      <c r="O38" s="1770"/>
      <c r="P38" s="1770"/>
      <c r="Q38" s="1770"/>
      <c r="R38" s="1671"/>
      <c r="S38" s="1770"/>
      <c r="T38" s="1770"/>
      <c r="U38" s="1770"/>
      <c r="V38" s="1671"/>
      <c r="W38" s="1770"/>
      <c r="X38" s="1770"/>
      <c r="Y38" s="1770"/>
      <c r="Z38" s="1671"/>
      <c r="AA38" s="1770"/>
      <c r="AB38" s="1770"/>
      <c r="AC38" s="1770"/>
      <c r="AD38" s="1671"/>
      <c r="AE38" s="1796" t="e">
        <f t="shared" si="11"/>
        <v>#DIV/0!</v>
      </c>
      <c r="AF38" s="1797">
        <f t="shared" si="12"/>
        <v>0</v>
      </c>
      <c r="AG38" s="224" t="e">
        <f t="shared" si="13"/>
        <v>#DIV/0!</v>
      </c>
      <c r="AH38" s="15"/>
    </row>
    <row r="39" spans="2:34" ht="16.5" customHeight="1">
      <c r="B39" s="1818" t="str">
        <f t="shared" si="10"/>
        <v>NTT</v>
      </c>
      <c r="C39" s="1770">
        <v>5286.9172671238821</v>
      </c>
      <c r="D39" s="1770">
        <v>2636.208753622006</v>
      </c>
      <c r="E39" s="1770">
        <v>3725.9993474128041</v>
      </c>
      <c r="F39" s="1671">
        <v>3898.8439676245116</v>
      </c>
      <c r="G39" s="1770"/>
      <c r="H39" s="1770"/>
      <c r="I39" s="1770"/>
      <c r="J39" s="1671"/>
      <c r="K39" s="1770"/>
      <c r="L39" s="1770"/>
      <c r="M39" s="1770"/>
      <c r="N39" s="1671"/>
      <c r="O39" s="1770"/>
      <c r="P39" s="1770"/>
      <c r="Q39" s="1770"/>
      <c r="R39" s="1671"/>
      <c r="S39" s="1770"/>
      <c r="T39" s="1770"/>
      <c r="U39" s="1770"/>
      <c r="V39" s="1671"/>
      <c r="W39" s="1770"/>
      <c r="X39" s="1770"/>
      <c r="Y39" s="1770"/>
      <c r="Z39" s="1671"/>
      <c r="AA39" s="1770"/>
      <c r="AB39" s="1770"/>
      <c r="AC39" s="1770"/>
      <c r="AD39" s="1671"/>
      <c r="AE39" s="1796" t="e">
        <f t="shared" si="11"/>
        <v>#DIV/0!</v>
      </c>
      <c r="AF39" s="1797">
        <f t="shared" si="12"/>
        <v>0</v>
      </c>
      <c r="AG39" s="224" t="e">
        <f t="shared" si="13"/>
        <v>#DIV/0!</v>
      </c>
      <c r="AH39" s="15"/>
    </row>
    <row r="40" spans="2:34" ht="16.5" customHeight="1">
      <c r="B40" s="1818" t="str">
        <f t="shared" si="10"/>
        <v>Softbank</v>
      </c>
      <c r="C40" s="1770">
        <v>2512.5618543276328</v>
      </c>
      <c r="D40" s="1770">
        <v>1381.404902755042</v>
      </c>
      <c r="E40" s="1770">
        <v>1587.4867382167956</v>
      </c>
      <c r="F40" s="1671">
        <v>2259.4829209608797</v>
      </c>
      <c r="G40" s="1770"/>
      <c r="H40" s="1770"/>
      <c r="I40" s="1770"/>
      <c r="J40" s="1671"/>
      <c r="K40" s="1770"/>
      <c r="L40" s="1770"/>
      <c r="M40" s="1770"/>
      <c r="N40" s="1671"/>
      <c r="O40" s="1770"/>
      <c r="P40" s="1770"/>
      <c r="Q40" s="1770"/>
      <c r="R40" s="1671"/>
      <c r="S40" s="1770"/>
      <c r="T40" s="1770"/>
      <c r="U40" s="1770"/>
      <c r="V40" s="1671"/>
      <c r="W40" s="1770"/>
      <c r="X40" s="1770"/>
      <c r="Y40" s="1770"/>
      <c r="Z40" s="1671"/>
      <c r="AA40" s="1770"/>
      <c r="AB40" s="1770"/>
      <c r="AC40" s="1770"/>
      <c r="AD40" s="1671"/>
      <c r="AE40" s="1796" t="e">
        <f t="shared" si="11"/>
        <v>#DIV/0!</v>
      </c>
      <c r="AF40" s="1797">
        <f t="shared" si="12"/>
        <v>0</v>
      </c>
      <c r="AG40" s="224" t="e">
        <f t="shared" si="13"/>
        <v>#DIV/0!</v>
      </c>
      <c r="AH40" s="15"/>
    </row>
    <row r="41" spans="2:34" ht="16.5" customHeight="1">
      <c r="B41" s="1818" t="str">
        <f t="shared" si="10"/>
        <v>Telecom Italia</v>
      </c>
      <c r="C41" s="1770">
        <v>1040.4496858811858</v>
      </c>
      <c r="D41" s="1770">
        <v>1173.0834368296262</v>
      </c>
      <c r="E41" s="1770">
        <v>1254.3242941635979</v>
      </c>
      <c r="F41" s="1671">
        <v>2106.0247874790739</v>
      </c>
      <c r="G41" s="1770"/>
      <c r="H41" s="1770"/>
      <c r="I41" s="1770"/>
      <c r="J41" s="1671"/>
      <c r="K41" s="1770"/>
      <c r="L41" s="1770"/>
      <c r="M41" s="1770"/>
      <c r="N41" s="1671"/>
      <c r="O41" s="1770"/>
      <c r="P41" s="1770"/>
      <c r="Q41" s="1770"/>
      <c r="R41" s="1671"/>
      <c r="S41" s="1770"/>
      <c r="T41" s="1770"/>
      <c r="U41" s="1770"/>
      <c r="V41" s="1671"/>
      <c r="W41" s="1770"/>
      <c r="X41" s="1770"/>
      <c r="Y41" s="1770"/>
      <c r="Z41" s="1671"/>
      <c r="AA41" s="1770"/>
      <c r="AB41" s="1770"/>
      <c r="AC41" s="1770"/>
      <c r="AD41" s="1671"/>
      <c r="AE41" s="1796" t="e">
        <f t="shared" si="11"/>
        <v>#DIV/0!</v>
      </c>
      <c r="AF41" s="1797">
        <f t="shared" si="12"/>
        <v>0</v>
      </c>
      <c r="AG41" s="224" t="e">
        <f t="shared" si="13"/>
        <v>#DIV/0!</v>
      </c>
      <c r="AH41" s="15"/>
    </row>
    <row r="42" spans="2:34" ht="16.5" customHeight="1">
      <c r="B42" s="1818" t="str">
        <f t="shared" si="10"/>
        <v>Telefonica</v>
      </c>
      <c r="C42" s="1770">
        <v>1656.5634299570152</v>
      </c>
      <c r="D42" s="1770">
        <v>2211.809867901095</v>
      </c>
      <c r="E42" s="1770">
        <v>2635.8665327530412</v>
      </c>
      <c r="F42" s="1671">
        <v>3139.6226415094338</v>
      </c>
      <c r="G42" s="1770"/>
      <c r="H42" s="1770"/>
      <c r="I42" s="1770"/>
      <c r="J42" s="1671"/>
      <c r="K42" s="1770"/>
      <c r="L42" s="1770"/>
      <c r="M42" s="1770"/>
      <c r="N42" s="1671"/>
      <c r="O42" s="1770"/>
      <c r="P42" s="1770"/>
      <c r="Q42" s="1770"/>
      <c r="R42" s="1671"/>
      <c r="S42" s="1770"/>
      <c r="T42" s="1770"/>
      <c r="U42" s="1770"/>
      <c r="V42" s="1671"/>
      <c r="W42" s="1770"/>
      <c r="X42" s="1770"/>
      <c r="Y42" s="1770"/>
      <c r="Z42" s="1671"/>
      <c r="AA42" s="1770"/>
      <c r="AB42" s="1770"/>
      <c r="AC42" s="1770"/>
      <c r="AD42" s="1671"/>
      <c r="AE42" s="1796" t="e">
        <f t="shared" si="11"/>
        <v>#DIV/0!</v>
      </c>
      <c r="AF42" s="1797">
        <f t="shared" si="12"/>
        <v>0</v>
      </c>
      <c r="AG42" s="224" t="e">
        <f t="shared" si="13"/>
        <v>#DIV/0!</v>
      </c>
      <c r="AH42" s="15"/>
    </row>
    <row r="43" spans="2:34" ht="16.5" customHeight="1">
      <c r="B43" s="1818" t="str">
        <f t="shared" si="10"/>
        <v>Verizon</v>
      </c>
      <c r="C43" s="1817">
        <v>3387</v>
      </c>
      <c r="D43" s="1770">
        <v>3886</v>
      </c>
      <c r="E43" s="1817">
        <v>4125</v>
      </c>
      <c r="F43" s="1814">
        <v>5661</v>
      </c>
      <c r="G43" s="1817"/>
      <c r="H43" s="1770"/>
      <c r="I43" s="1817"/>
      <c r="J43" s="1814"/>
      <c r="K43" s="1817"/>
      <c r="L43" s="1770"/>
      <c r="M43" s="1817"/>
      <c r="N43" s="1814"/>
      <c r="O43" s="1817"/>
      <c r="P43" s="1770"/>
      <c r="Q43" s="1817"/>
      <c r="R43" s="1814"/>
      <c r="S43" s="1817"/>
      <c r="T43" s="1770"/>
      <c r="U43" s="1817"/>
      <c r="V43" s="1814"/>
      <c r="W43" s="1817"/>
      <c r="X43" s="1770"/>
      <c r="Y43" s="1770"/>
      <c r="Z43" s="1671"/>
      <c r="AA43" s="1817"/>
      <c r="AB43" s="1770"/>
      <c r="AC43" s="1770"/>
      <c r="AD43" s="1671"/>
      <c r="AE43" s="1796" t="e">
        <f t="shared" si="11"/>
        <v>#DIV/0!</v>
      </c>
      <c r="AF43" s="1797">
        <f t="shared" si="12"/>
        <v>0</v>
      </c>
      <c r="AG43" s="224" t="e">
        <f t="shared" si="13"/>
        <v>#DIV/0!</v>
      </c>
      <c r="AH43" s="15"/>
    </row>
    <row r="44" spans="2:34" ht="16.5" customHeight="1">
      <c r="B44" s="1818" t="str">
        <f t="shared" si="10"/>
        <v>Vodafone</v>
      </c>
      <c r="C44" s="1817">
        <v>3498.068945787441</v>
      </c>
      <c r="D44" s="1770">
        <v>2487.7537201718906</v>
      </c>
      <c r="E44" s="1817">
        <v>2216.8284789644013</v>
      </c>
      <c r="F44" s="1814">
        <v>2976.2438194617739</v>
      </c>
      <c r="G44" s="1817"/>
      <c r="H44" s="1770"/>
      <c r="I44" s="1817"/>
      <c r="J44" s="1814"/>
      <c r="K44" s="1817"/>
      <c r="L44" s="1770"/>
      <c r="M44" s="1817"/>
      <c r="N44" s="1814"/>
      <c r="O44" s="1817"/>
      <c r="P44" s="1770"/>
      <c r="Q44" s="1817"/>
      <c r="R44" s="1814"/>
      <c r="S44" s="1817"/>
      <c r="T44" s="1770"/>
      <c r="U44" s="1770"/>
      <c r="V44" s="1814"/>
      <c r="W44" s="1817"/>
      <c r="X44" s="1770"/>
      <c r="Y44" s="1770"/>
      <c r="Z44" s="1814"/>
      <c r="AA44" s="1817"/>
      <c r="AB44" s="1770"/>
      <c r="AC44" s="1770"/>
      <c r="AD44" s="1671"/>
      <c r="AE44" s="1858" t="e">
        <f t="shared" si="11"/>
        <v>#DIV/0!</v>
      </c>
      <c r="AF44" s="1826">
        <f t="shared" si="12"/>
        <v>0</v>
      </c>
      <c r="AG44" s="225" t="e">
        <f t="shared" si="13"/>
        <v>#DIV/0!</v>
      </c>
      <c r="AH44" s="22"/>
    </row>
    <row r="45" spans="2:34" ht="16.5" customHeight="1">
      <c r="B45" s="1691" t="s">
        <v>16</v>
      </c>
      <c r="C45" s="1786">
        <f t="shared" ref="C45:V45" si="14">SUM(C30:C44)</f>
        <v>41543.394289447759</v>
      </c>
      <c r="D45" s="1786">
        <f t="shared" si="14"/>
        <v>38632.238080563613</v>
      </c>
      <c r="E45" s="1786">
        <f t="shared" si="14"/>
        <v>46199.286706666404</v>
      </c>
      <c r="F45" s="1694">
        <f t="shared" si="14"/>
        <v>52676.094867784479</v>
      </c>
      <c r="G45" s="1786">
        <f t="shared" si="14"/>
        <v>0</v>
      </c>
      <c r="H45" s="1786">
        <f t="shared" si="14"/>
        <v>0</v>
      </c>
      <c r="I45" s="1786">
        <f t="shared" si="14"/>
        <v>0</v>
      </c>
      <c r="J45" s="1694">
        <f t="shared" si="14"/>
        <v>0</v>
      </c>
      <c r="K45" s="1786">
        <f t="shared" si="14"/>
        <v>0</v>
      </c>
      <c r="L45" s="1786">
        <f t="shared" si="14"/>
        <v>0</v>
      </c>
      <c r="M45" s="1786">
        <f t="shared" si="14"/>
        <v>0</v>
      </c>
      <c r="N45" s="1694">
        <f t="shared" si="14"/>
        <v>0</v>
      </c>
      <c r="O45" s="1786">
        <f t="shared" si="14"/>
        <v>0</v>
      </c>
      <c r="P45" s="1786">
        <f t="shared" si="14"/>
        <v>0</v>
      </c>
      <c r="Q45" s="1786">
        <f t="shared" si="14"/>
        <v>0</v>
      </c>
      <c r="R45" s="1694">
        <f t="shared" si="14"/>
        <v>0</v>
      </c>
      <c r="S45" s="1786">
        <f t="shared" si="14"/>
        <v>0</v>
      </c>
      <c r="T45" s="1786">
        <f t="shared" si="14"/>
        <v>0</v>
      </c>
      <c r="U45" s="1786">
        <f t="shared" si="14"/>
        <v>0</v>
      </c>
      <c r="V45" s="1694">
        <f t="shared" si="14"/>
        <v>0</v>
      </c>
      <c r="W45" s="1693">
        <f t="shared" ref="W45:AD45" si="15">SUM(W30:W44)</f>
        <v>0</v>
      </c>
      <c r="X45" s="1786">
        <f t="shared" si="15"/>
        <v>0</v>
      </c>
      <c r="Y45" s="1786">
        <f t="shared" si="15"/>
        <v>0</v>
      </c>
      <c r="Z45" s="1694">
        <f t="shared" si="15"/>
        <v>0</v>
      </c>
      <c r="AA45" s="1693">
        <f t="shared" si="15"/>
        <v>0</v>
      </c>
      <c r="AB45" s="1693">
        <f t="shared" si="15"/>
        <v>0</v>
      </c>
      <c r="AC45" s="1693">
        <f t="shared" si="15"/>
        <v>0</v>
      </c>
      <c r="AD45" s="1694">
        <f t="shared" si="15"/>
        <v>0</v>
      </c>
      <c r="AE45" s="1796" t="e">
        <f t="shared" si="11"/>
        <v>#DIV/0!</v>
      </c>
      <c r="AF45" s="1797">
        <f t="shared" si="12"/>
        <v>0</v>
      </c>
      <c r="AG45" s="224" t="e">
        <f t="shared" si="13"/>
        <v>#DIV/0!</v>
      </c>
      <c r="AH45" s="15"/>
    </row>
    <row r="46" spans="2:34">
      <c r="B46" s="2" t="s">
        <v>522</v>
      </c>
      <c r="C46" s="1822">
        <v>5.2744963972386927E-2</v>
      </c>
      <c r="D46" s="1822">
        <v>-1.2103578964339778E-2</v>
      </c>
      <c r="E46" s="1822">
        <v>-0.13577773311269659</v>
      </c>
      <c r="F46" s="1823">
        <v>-0.10016515325697417</v>
      </c>
      <c r="G46" s="1822">
        <f t="shared" ref="G46:N46" si="16">G45/C45-1</f>
        <v>-1</v>
      </c>
      <c r="H46" s="1822">
        <f t="shared" si="16"/>
        <v>-1</v>
      </c>
      <c r="I46" s="1822">
        <f t="shared" si="16"/>
        <v>-1</v>
      </c>
      <c r="J46" s="1823">
        <f t="shared" si="16"/>
        <v>-1</v>
      </c>
      <c r="K46" s="1822" t="e">
        <f t="shared" si="16"/>
        <v>#DIV/0!</v>
      </c>
      <c r="L46" s="1822" t="e">
        <f t="shared" si="16"/>
        <v>#DIV/0!</v>
      </c>
      <c r="M46" s="1822" t="e">
        <f t="shared" si="16"/>
        <v>#DIV/0!</v>
      </c>
      <c r="N46" s="1823" t="e">
        <f t="shared" si="16"/>
        <v>#DIV/0!</v>
      </c>
      <c r="O46" s="1822" t="e">
        <f>O45/K45-1</f>
        <v>#DIV/0!</v>
      </c>
      <c r="P46" s="1822" t="e">
        <f>P45/L45-1</f>
        <v>#DIV/0!</v>
      </c>
      <c r="Q46" s="1822" t="e">
        <f>Q45/M45-1</f>
        <v>#DIV/0!</v>
      </c>
      <c r="R46" s="1823" t="e">
        <f>R45/N45-1</f>
        <v>#DIV/0!</v>
      </c>
      <c r="S46" s="1822" t="e">
        <f>S45/O45-1</f>
        <v>#DIV/0!</v>
      </c>
      <c r="T46" s="1822" t="e">
        <f t="shared" ref="T46:Y46" si="17">T45/P45-1</f>
        <v>#DIV/0!</v>
      </c>
      <c r="U46" s="1822" t="e">
        <f t="shared" si="17"/>
        <v>#DIV/0!</v>
      </c>
      <c r="V46" s="1823" t="e">
        <f t="shared" si="17"/>
        <v>#DIV/0!</v>
      </c>
      <c r="W46" s="1822" t="e">
        <f>W45/S45-1</f>
        <v>#DIV/0!</v>
      </c>
      <c r="X46" s="1822" t="e">
        <f t="shared" si="17"/>
        <v>#DIV/0!</v>
      </c>
      <c r="Y46" s="1822" t="e">
        <f t="shared" si="17"/>
        <v>#DIV/0!</v>
      </c>
      <c r="Z46" s="1823" t="e">
        <f>Z45/V45-1</f>
        <v>#DIV/0!</v>
      </c>
      <c r="AA46" s="1822" t="e">
        <f>AA45/W45-1</f>
        <v>#DIV/0!</v>
      </c>
      <c r="AB46" s="1822" t="e">
        <f>AB45/X45-1</f>
        <v>#DIV/0!</v>
      </c>
      <c r="AC46" s="1822" t="e">
        <f>AC45/Y45-1</f>
        <v>#DIV/0!</v>
      </c>
      <c r="AD46" s="1823" t="e">
        <f>AD45/Z45-1</f>
        <v>#DIV/0!</v>
      </c>
      <c r="AF46" s="15">
        <f>AF30+AF32+AF33+AF34+AF40+AF43</f>
        <v>0</v>
      </c>
    </row>
    <row r="47" spans="2:34">
      <c r="B47" s="2" t="s">
        <v>601</v>
      </c>
      <c r="D47" s="28">
        <f t="shared" ref="D47:R47" si="18">D45/C45-1</f>
        <v>-7.0075068700479193E-2</v>
      </c>
      <c r="E47" s="28">
        <f t="shared" si="18"/>
        <v>0.19587393850499879</v>
      </c>
      <c r="F47" s="28">
        <f t="shared" si="18"/>
        <v>0.14019281730995847</v>
      </c>
      <c r="G47" s="28">
        <f t="shared" si="18"/>
        <v>-1</v>
      </c>
      <c r="H47" s="28" t="e">
        <f t="shared" si="18"/>
        <v>#DIV/0!</v>
      </c>
      <c r="I47" s="28" t="e">
        <f t="shared" si="18"/>
        <v>#DIV/0!</v>
      </c>
      <c r="J47" s="28" t="e">
        <f t="shared" si="18"/>
        <v>#DIV/0!</v>
      </c>
      <c r="K47" s="28" t="e">
        <f t="shared" si="18"/>
        <v>#DIV/0!</v>
      </c>
      <c r="L47" s="28" t="e">
        <f t="shared" si="18"/>
        <v>#DIV/0!</v>
      </c>
      <c r="M47" s="28" t="e">
        <f t="shared" si="18"/>
        <v>#DIV/0!</v>
      </c>
      <c r="N47" s="28" t="e">
        <f t="shared" si="18"/>
        <v>#DIV/0!</v>
      </c>
      <c r="O47" s="28" t="e">
        <f t="shared" si="18"/>
        <v>#DIV/0!</v>
      </c>
      <c r="P47" s="28" t="e">
        <f t="shared" si="18"/>
        <v>#DIV/0!</v>
      </c>
      <c r="Q47" s="28" t="e">
        <f t="shared" si="18"/>
        <v>#DIV/0!</v>
      </c>
      <c r="R47" s="28" t="e">
        <f t="shared" si="18"/>
        <v>#DIV/0!</v>
      </c>
      <c r="S47" s="28" t="e">
        <f t="shared" ref="S47:Y47" si="19">S45/R45-1</f>
        <v>#DIV/0!</v>
      </c>
      <c r="T47" s="28" t="e">
        <f t="shared" si="19"/>
        <v>#DIV/0!</v>
      </c>
      <c r="U47" s="28" t="e">
        <f t="shared" si="19"/>
        <v>#DIV/0!</v>
      </c>
      <c r="V47" s="28" t="e">
        <f t="shared" si="19"/>
        <v>#DIV/0!</v>
      </c>
      <c r="W47" s="28" t="e">
        <f t="shared" si="19"/>
        <v>#DIV/0!</v>
      </c>
      <c r="X47" s="28" t="e">
        <f t="shared" si="19"/>
        <v>#DIV/0!</v>
      </c>
      <c r="Y47" s="28" t="e">
        <f t="shared" si="19"/>
        <v>#DIV/0!</v>
      </c>
      <c r="Z47" s="28" t="e">
        <f>Z45/Y45-1</f>
        <v>#DIV/0!</v>
      </c>
      <c r="AA47" s="28" t="e">
        <f>AA45/Z45-1</f>
        <v>#DIV/0!</v>
      </c>
      <c r="AB47" s="28" t="e">
        <f>AB45/AA45-1</f>
        <v>#DIV/0!</v>
      </c>
      <c r="AC47" s="28" t="e">
        <f>AC45/AB45-1</f>
        <v>#DIV/0!</v>
      </c>
      <c r="AD47" s="28" t="e">
        <f>AD45/AC45-1</f>
        <v>#DIV/0!</v>
      </c>
      <c r="AF47" s="45">
        <f>AF32+AF33+AF34</f>
        <v>0</v>
      </c>
    </row>
    <row r="48" spans="2:34">
      <c r="F48" s="45">
        <f>SUM(C45:F45)</f>
        <v>179051.01394446226</v>
      </c>
      <c r="J48" s="45">
        <f>SUM(G45:J45)</f>
        <v>0</v>
      </c>
      <c r="N48" s="45">
        <f>SUM(K45:N45)</f>
        <v>0</v>
      </c>
      <c r="O48" s="45"/>
      <c r="P48" s="45"/>
      <c r="Q48" s="45"/>
      <c r="R48" s="45">
        <f>SUM(O45:R45)</f>
        <v>0</v>
      </c>
      <c r="S48" s="45"/>
      <c r="T48" s="45"/>
      <c r="U48" s="45"/>
      <c r="V48" s="45">
        <f>SUM(S45:V45)</f>
        <v>0</v>
      </c>
      <c r="W48" s="45"/>
      <c r="X48" s="45"/>
      <c r="Y48" s="45"/>
      <c r="Z48" s="45">
        <f>SUM(W45:Z45)</f>
        <v>0</v>
      </c>
      <c r="AA48" s="28"/>
      <c r="AB48" s="28"/>
      <c r="AC48" s="28"/>
      <c r="AD48" s="45">
        <f>SUM(AA45:AD45)</f>
        <v>0</v>
      </c>
      <c r="AF48" t="e">
        <f>AF47/AF46</f>
        <v>#DIV/0!</v>
      </c>
      <c r="AH48" s="15"/>
    </row>
    <row r="49" spans="2:33">
      <c r="F49" s="28">
        <v>-6.041981308403177E-2</v>
      </c>
      <c r="J49" s="28">
        <f>J48/F48-1</f>
        <v>-1</v>
      </c>
      <c r="N49" s="28" t="e">
        <f>N48/J48-1</f>
        <v>#DIV/0!</v>
      </c>
      <c r="O49" s="28"/>
      <c r="P49" s="28"/>
      <c r="Q49" s="28"/>
      <c r="R49" s="28" t="e">
        <f>R48/N48-1</f>
        <v>#DIV/0!</v>
      </c>
      <c r="S49" s="28"/>
      <c r="T49" s="28"/>
      <c r="U49" s="28"/>
      <c r="V49" s="28" t="e">
        <f>V48/R48-1</f>
        <v>#DIV/0!</v>
      </c>
      <c r="W49" s="28"/>
      <c r="X49" s="28"/>
      <c r="Y49" s="28"/>
      <c r="Z49" s="28" t="e">
        <f>Z48/V48-1</f>
        <v>#DIV/0!</v>
      </c>
      <c r="AD49" s="28" t="e">
        <f>AD48/Z48-1</f>
        <v>#DIV/0!</v>
      </c>
    </row>
    <row r="51" spans="2:33">
      <c r="B51" t="s">
        <v>329</v>
      </c>
      <c r="C51" s="45">
        <f t="shared" ref="C51:V51" si="20">C33+C34+C32</f>
        <v>10843.83218151795</v>
      </c>
      <c r="D51" s="45">
        <f t="shared" si="20"/>
        <v>10857.444658767337</v>
      </c>
      <c r="E51" s="45">
        <f t="shared" si="20"/>
        <v>16233.043217286915</v>
      </c>
      <c r="F51" s="45">
        <f t="shared" si="20"/>
        <v>16865.778194165348</v>
      </c>
      <c r="G51" s="45">
        <f t="shared" si="20"/>
        <v>0</v>
      </c>
      <c r="H51" s="45">
        <f t="shared" si="20"/>
        <v>0</v>
      </c>
      <c r="I51" s="45">
        <f t="shared" si="20"/>
        <v>0</v>
      </c>
      <c r="J51" s="45">
        <f t="shared" si="20"/>
        <v>0</v>
      </c>
      <c r="K51" s="45">
        <f t="shared" si="20"/>
        <v>0</v>
      </c>
      <c r="L51" s="45">
        <f t="shared" si="20"/>
        <v>0</v>
      </c>
      <c r="M51" s="45">
        <f t="shared" si="20"/>
        <v>0</v>
      </c>
      <c r="N51" s="45">
        <f t="shared" si="20"/>
        <v>0</v>
      </c>
      <c r="O51" s="45">
        <f t="shared" si="20"/>
        <v>0</v>
      </c>
      <c r="P51" s="45">
        <f t="shared" si="20"/>
        <v>0</v>
      </c>
      <c r="Q51" s="45">
        <f t="shared" si="20"/>
        <v>0</v>
      </c>
      <c r="R51" s="45">
        <f t="shared" si="20"/>
        <v>0</v>
      </c>
      <c r="S51" s="45">
        <f t="shared" si="20"/>
        <v>0</v>
      </c>
      <c r="T51" s="45">
        <f t="shared" si="20"/>
        <v>0</v>
      </c>
      <c r="U51" s="45">
        <f t="shared" si="20"/>
        <v>0</v>
      </c>
      <c r="V51" s="45">
        <f t="shared" si="20"/>
        <v>0</v>
      </c>
      <c r="W51" s="45">
        <f t="shared" ref="W51:AC51" si="21">W33+W34+W32</f>
        <v>0</v>
      </c>
      <c r="X51" s="45">
        <f t="shared" si="21"/>
        <v>0</v>
      </c>
      <c r="Y51" s="45">
        <f t="shared" si="21"/>
        <v>0</v>
      </c>
      <c r="Z51" s="45">
        <f t="shared" si="21"/>
        <v>0</v>
      </c>
      <c r="AA51" s="45">
        <f t="shared" si="21"/>
        <v>0</v>
      </c>
      <c r="AB51" s="45">
        <f t="shared" si="21"/>
        <v>0</v>
      </c>
      <c r="AC51" s="45">
        <f t="shared" si="21"/>
        <v>0</v>
      </c>
      <c r="AD51" s="45">
        <f>AD33+AD34+AD32</f>
        <v>0</v>
      </c>
      <c r="AE51" t="s">
        <v>255</v>
      </c>
    </row>
    <row r="52" spans="2:33">
      <c r="C52" s="1820">
        <v>-7.1264180311134684E-3</v>
      </c>
      <c r="D52" s="1821">
        <v>-1.1077015068864493E-2</v>
      </c>
      <c r="E52" s="1821">
        <v>-0.32842929756705186</v>
      </c>
      <c r="F52" s="1821">
        <v>-0.28717058618014757</v>
      </c>
      <c r="G52" s="1821">
        <f t="shared" ref="G52:Q52" si="22">G51/C51-1</f>
        <v>-1</v>
      </c>
      <c r="H52" s="1821">
        <f t="shared" si="22"/>
        <v>-1</v>
      </c>
      <c r="I52" s="1821">
        <f t="shared" si="22"/>
        <v>-1</v>
      </c>
      <c r="J52" s="1821">
        <f t="shared" si="22"/>
        <v>-1</v>
      </c>
      <c r="K52" s="1821" t="e">
        <f t="shared" si="22"/>
        <v>#DIV/0!</v>
      </c>
      <c r="L52" s="1821" t="e">
        <f t="shared" si="22"/>
        <v>#DIV/0!</v>
      </c>
      <c r="M52" s="1821" t="e">
        <f t="shared" si="22"/>
        <v>#DIV/0!</v>
      </c>
      <c r="N52" s="1821" t="e">
        <f t="shared" si="22"/>
        <v>#DIV/0!</v>
      </c>
      <c r="O52" s="1821" t="e">
        <f t="shared" si="22"/>
        <v>#DIV/0!</v>
      </c>
      <c r="P52" s="1821" t="e">
        <f t="shared" si="22"/>
        <v>#DIV/0!</v>
      </c>
      <c r="Q52" s="1821" t="e">
        <f t="shared" si="22"/>
        <v>#DIV/0!</v>
      </c>
      <c r="R52" s="1821" t="e">
        <f>R51/N51-1</f>
        <v>#DIV/0!</v>
      </c>
      <c r="S52" s="1821" t="e">
        <f t="shared" ref="S52:AA52" si="23">S51/O51-1</f>
        <v>#DIV/0!</v>
      </c>
      <c r="T52" s="1821" t="e">
        <f t="shared" si="23"/>
        <v>#DIV/0!</v>
      </c>
      <c r="U52" s="1821" t="e">
        <f t="shared" si="23"/>
        <v>#DIV/0!</v>
      </c>
      <c r="V52" s="1821" t="e">
        <f t="shared" si="23"/>
        <v>#DIV/0!</v>
      </c>
      <c r="W52" s="1821" t="e">
        <f t="shared" si="23"/>
        <v>#DIV/0!</v>
      </c>
      <c r="X52" s="1821" t="e">
        <f t="shared" si="23"/>
        <v>#DIV/0!</v>
      </c>
      <c r="Y52" s="1821" t="e">
        <f t="shared" si="23"/>
        <v>#DIV/0!</v>
      </c>
      <c r="Z52" s="1821" t="e">
        <f t="shared" si="23"/>
        <v>#DIV/0!</v>
      </c>
      <c r="AA52" s="1821" t="e">
        <f t="shared" si="23"/>
        <v>#DIV/0!</v>
      </c>
      <c r="AB52" s="1821" t="e">
        <f>AB51/X51-1</f>
        <v>#DIV/0!</v>
      </c>
      <c r="AC52" s="1821" t="e">
        <f>AC51/Y51-1</f>
        <v>#DIV/0!</v>
      </c>
      <c r="AD52" s="1821" t="e">
        <f>AD51/Z51-1</f>
        <v>#DIV/0!</v>
      </c>
      <c r="AE52" s="45"/>
    </row>
    <row r="53" spans="2:33">
      <c r="C53" s="1820">
        <v>-0.54168716981073617</v>
      </c>
      <c r="D53" s="1821">
        <f t="shared" ref="D53:Q53" si="24">D51/C51-1</f>
        <v>1.2553198003735222E-3</v>
      </c>
      <c r="E53" s="1821">
        <f t="shared" si="24"/>
        <v>0.49510715711351172</v>
      </c>
      <c r="F53" s="1821">
        <f t="shared" si="24"/>
        <v>3.8978210580048245E-2</v>
      </c>
      <c r="G53" s="1821">
        <f t="shared" si="24"/>
        <v>-1</v>
      </c>
      <c r="H53" s="1821" t="e">
        <f t="shared" si="24"/>
        <v>#DIV/0!</v>
      </c>
      <c r="I53" s="1821" t="e">
        <f t="shared" si="24"/>
        <v>#DIV/0!</v>
      </c>
      <c r="J53" s="1821" t="e">
        <f t="shared" si="24"/>
        <v>#DIV/0!</v>
      </c>
      <c r="K53" s="1821" t="e">
        <f t="shared" si="24"/>
        <v>#DIV/0!</v>
      </c>
      <c r="L53" s="1821" t="e">
        <f t="shared" si="24"/>
        <v>#DIV/0!</v>
      </c>
      <c r="M53" s="1821" t="e">
        <f t="shared" si="24"/>
        <v>#DIV/0!</v>
      </c>
      <c r="N53" s="1821" t="e">
        <f t="shared" si="24"/>
        <v>#DIV/0!</v>
      </c>
      <c r="O53" s="1821" t="e">
        <f t="shared" si="24"/>
        <v>#DIV/0!</v>
      </c>
      <c r="P53" s="1821" t="e">
        <f t="shared" si="24"/>
        <v>#DIV/0!</v>
      </c>
      <c r="Q53" s="1821" t="e">
        <f t="shared" si="24"/>
        <v>#DIV/0!</v>
      </c>
      <c r="R53" s="1821" t="e">
        <f>R51/Q51-1</f>
        <v>#DIV/0!</v>
      </c>
      <c r="S53" s="1821" t="e">
        <f t="shared" ref="S53:AA53" si="25">S51/R51-1</f>
        <v>#DIV/0!</v>
      </c>
      <c r="T53" s="1821" t="e">
        <f t="shared" si="25"/>
        <v>#DIV/0!</v>
      </c>
      <c r="U53" s="1821" t="e">
        <f t="shared" si="25"/>
        <v>#DIV/0!</v>
      </c>
      <c r="V53" s="1821" t="e">
        <f t="shared" si="25"/>
        <v>#DIV/0!</v>
      </c>
      <c r="W53" s="1821" t="e">
        <f t="shared" si="25"/>
        <v>#DIV/0!</v>
      </c>
      <c r="X53" s="1821" t="e">
        <f t="shared" si="25"/>
        <v>#DIV/0!</v>
      </c>
      <c r="Y53" s="1821" t="e">
        <f t="shared" si="25"/>
        <v>#DIV/0!</v>
      </c>
      <c r="Z53" s="1821" t="e">
        <f t="shared" si="25"/>
        <v>#DIV/0!</v>
      </c>
      <c r="AA53" s="1821" t="e">
        <f t="shared" si="25"/>
        <v>#DIV/0!</v>
      </c>
      <c r="AB53" s="1821" t="e">
        <f>AB51/AA51-1</f>
        <v>#DIV/0!</v>
      </c>
      <c r="AC53" s="1821" t="e">
        <f>AC51/AB51-1</f>
        <v>#DIV/0!</v>
      </c>
      <c r="AD53" s="1821" t="e">
        <f>AD51/AC51-1</f>
        <v>#DIV/0!</v>
      </c>
      <c r="AE53" s="45"/>
    </row>
    <row r="54" spans="2:33">
      <c r="B54" t="s">
        <v>330</v>
      </c>
      <c r="C54" s="45">
        <f>C45-C51</f>
        <v>30699.562107929807</v>
      </c>
      <c r="D54" s="45">
        <f>D45-D51</f>
        <v>27774.793421796276</v>
      </c>
      <c r="E54" s="45">
        <f t="shared" ref="E54:J54" si="26">E45-E51</f>
        <v>29966.243489379489</v>
      </c>
      <c r="F54" s="45">
        <f t="shared" si="26"/>
        <v>35810.316673619134</v>
      </c>
      <c r="G54" s="45">
        <f t="shared" si="26"/>
        <v>0</v>
      </c>
      <c r="H54" s="45">
        <f t="shared" si="26"/>
        <v>0</v>
      </c>
      <c r="I54" s="45">
        <f t="shared" si="26"/>
        <v>0</v>
      </c>
      <c r="J54" s="45">
        <f t="shared" si="26"/>
        <v>0</v>
      </c>
      <c r="K54" s="45">
        <f t="shared" ref="K54:P54" si="27">K45-K51</f>
        <v>0</v>
      </c>
      <c r="L54" s="45">
        <f t="shared" si="27"/>
        <v>0</v>
      </c>
      <c r="M54" s="45">
        <f t="shared" si="27"/>
        <v>0</v>
      </c>
      <c r="N54" s="45">
        <f t="shared" si="27"/>
        <v>0</v>
      </c>
      <c r="O54" s="45">
        <f t="shared" si="27"/>
        <v>0</v>
      </c>
      <c r="P54" s="45">
        <f t="shared" si="27"/>
        <v>0</v>
      </c>
      <c r="Q54" s="45">
        <f t="shared" ref="Q54:AC54" si="28">Q45-Q51</f>
        <v>0</v>
      </c>
      <c r="R54" s="45">
        <f t="shared" si="28"/>
        <v>0</v>
      </c>
      <c r="S54" s="45">
        <f t="shared" si="28"/>
        <v>0</v>
      </c>
      <c r="T54" s="45">
        <f t="shared" si="28"/>
        <v>0</v>
      </c>
      <c r="U54" s="45">
        <f t="shared" si="28"/>
        <v>0</v>
      </c>
      <c r="V54" s="45">
        <f t="shared" si="28"/>
        <v>0</v>
      </c>
      <c r="W54" s="45">
        <f t="shared" si="28"/>
        <v>0</v>
      </c>
      <c r="X54" s="45">
        <f t="shared" si="28"/>
        <v>0</v>
      </c>
      <c r="Y54" s="45">
        <f t="shared" si="28"/>
        <v>0</v>
      </c>
      <c r="Z54" s="45">
        <f t="shared" si="28"/>
        <v>0</v>
      </c>
      <c r="AA54" s="45">
        <f t="shared" si="28"/>
        <v>0</v>
      </c>
      <c r="AB54" s="45">
        <f t="shared" si="28"/>
        <v>0</v>
      </c>
      <c r="AC54" s="45">
        <f t="shared" si="28"/>
        <v>0</v>
      </c>
      <c r="AD54" s="45">
        <f>AD45-AD51</f>
        <v>0</v>
      </c>
      <c r="AE54" t="s">
        <v>256</v>
      </c>
    </row>
    <row r="55" spans="2:33">
      <c r="C55" s="1820">
        <v>7.5656248522235181E-2</v>
      </c>
      <c r="D55" s="1821">
        <v>-1.2504293888629614E-2</v>
      </c>
      <c r="E55" s="1821">
        <v>2.3231499000913036E-2</v>
      </c>
      <c r="F55" s="1821">
        <v>2.6689351017894491E-2</v>
      </c>
      <c r="G55" s="1821">
        <f t="shared" ref="G55:Q55" si="29">G54/C54-1</f>
        <v>-1</v>
      </c>
      <c r="H55" s="1821">
        <f t="shared" si="29"/>
        <v>-1</v>
      </c>
      <c r="I55" s="1821">
        <f t="shared" si="29"/>
        <v>-1</v>
      </c>
      <c r="J55" s="1821">
        <f t="shared" si="29"/>
        <v>-1</v>
      </c>
      <c r="K55" s="1821" t="e">
        <f t="shared" si="29"/>
        <v>#DIV/0!</v>
      </c>
      <c r="L55" s="1821" t="e">
        <f t="shared" si="29"/>
        <v>#DIV/0!</v>
      </c>
      <c r="M55" s="1821" t="e">
        <f t="shared" si="29"/>
        <v>#DIV/0!</v>
      </c>
      <c r="N55" s="1821" t="e">
        <f t="shared" si="29"/>
        <v>#DIV/0!</v>
      </c>
      <c r="O55" s="1821" t="e">
        <f t="shared" si="29"/>
        <v>#DIV/0!</v>
      </c>
      <c r="P55" s="1821" t="e">
        <f t="shared" si="29"/>
        <v>#DIV/0!</v>
      </c>
      <c r="Q55" s="1821" t="e">
        <f t="shared" si="29"/>
        <v>#DIV/0!</v>
      </c>
      <c r="R55" s="1821" t="e">
        <f>R54/N54-1</f>
        <v>#DIV/0!</v>
      </c>
      <c r="S55" s="1821" t="e">
        <f t="shared" ref="S55:AA55" si="30">S54/O54-1</f>
        <v>#DIV/0!</v>
      </c>
      <c r="T55" s="1821" t="e">
        <f t="shared" si="30"/>
        <v>#DIV/0!</v>
      </c>
      <c r="U55" s="1821" t="e">
        <f t="shared" si="30"/>
        <v>#DIV/0!</v>
      </c>
      <c r="V55" s="1821" t="e">
        <f t="shared" si="30"/>
        <v>#DIV/0!</v>
      </c>
      <c r="W55" s="1821" t="e">
        <f t="shared" si="30"/>
        <v>#DIV/0!</v>
      </c>
      <c r="X55" s="1821" t="e">
        <f t="shared" si="30"/>
        <v>#DIV/0!</v>
      </c>
      <c r="Y55" s="1821" t="e">
        <f t="shared" si="30"/>
        <v>#DIV/0!</v>
      </c>
      <c r="Z55" s="1821" t="e">
        <f t="shared" si="30"/>
        <v>#DIV/0!</v>
      </c>
      <c r="AA55" s="1821" t="e">
        <f t="shared" si="30"/>
        <v>#DIV/0!</v>
      </c>
      <c r="AB55" s="1821" t="e">
        <f>AB54/X54-1</f>
        <v>#DIV/0!</v>
      </c>
      <c r="AC55" s="1821" t="e">
        <f>AC54/Y54-1</f>
        <v>#DIV/0!</v>
      </c>
      <c r="AD55" s="1821" t="e">
        <f>AD54/Z54-1</f>
        <v>#DIV/0!</v>
      </c>
      <c r="AE55" s="45"/>
    </row>
    <row r="56" spans="2:33">
      <c r="C56" s="1820">
        <v>-0.11983706303431108</v>
      </c>
      <c r="D56" s="1821">
        <f t="shared" ref="D56:Q56" si="31">D54/C54-1</f>
        <v>-9.5270697212259337E-2</v>
      </c>
      <c r="E56" s="1821">
        <f t="shared" si="31"/>
        <v>7.8900679270704321E-2</v>
      </c>
      <c r="F56" s="1821">
        <f t="shared" si="31"/>
        <v>0.19502188141502885</v>
      </c>
      <c r="G56" s="1821">
        <f t="shared" si="31"/>
        <v>-1</v>
      </c>
      <c r="H56" s="1821" t="e">
        <f t="shared" si="31"/>
        <v>#DIV/0!</v>
      </c>
      <c r="I56" s="1821" t="e">
        <f t="shared" si="31"/>
        <v>#DIV/0!</v>
      </c>
      <c r="J56" s="1821" t="e">
        <f t="shared" si="31"/>
        <v>#DIV/0!</v>
      </c>
      <c r="K56" s="1821" t="e">
        <f t="shared" si="31"/>
        <v>#DIV/0!</v>
      </c>
      <c r="L56" s="1821" t="e">
        <f t="shared" si="31"/>
        <v>#DIV/0!</v>
      </c>
      <c r="M56" s="1821" t="e">
        <f t="shared" si="31"/>
        <v>#DIV/0!</v>
      </c>
      <c r="N56" s="1821" t="e">
        <f t="shared" si="31"/>
        <v>#DIV/0!</v>
      </c>
      <c r="O56" s="1821" t="e">
        <f t="shared" si="31"/>
        <v>#DIV/0!</v>
      </c>
      <c r="P56" s="1821" t="e">
        <f t="shared" si="31"/>
        <v>#DIV/0!</v>
      </c>
      <c r="Q56" s="1821" t="e">
        <f t="shared" si="31"/>
        <v>#DIV/0!</v>
      </c>
      <c r="R56" s="1821" t="e">
        <f>R54/Q54-1</f>
        <v>#DIV/0!</v>
      </c>
      <c r="S56" s="1821" t="e">
        <f t="shared" ref="S56:AA56" si="32">S54/R54-1</f>
        <v>#DIV/0!</v>
      </c>
      <c r="T56" s="1821" t="e">
        <f t="shared" si="32"/>
        <v>#DIV/0!</v>
      </c>
      <c r="U56" s="1821" t="e">
        <f t="shared" si="32"/>
        <v>#DIV/0!</v>
      </c>
      <c r="V56" s="1821" t="e">
        <f t="shared" si="32"/>
        <v>#DIV/0!</v>
      </c>
      <c r="W56" s="1821" t="e">
        <f t="shared" si="32"/>
        <v>#DIV/0!</v>
      </c>
      <c r="X56" s="1821" t="e">
        <f t="shared" si="32"/>
        <v>#DIV/0!</v>
      </c>
      <c r="Y56" s="1821" t="e">
        <f t="shared" si="32"/>
        <v>#DIV/0!</v>
      </c>
      <c r="Z56" s="1821" t="e">
        <f t="shared" si="32"/>
        <v>#DIV/0!</v>
      </c>
      <c r="AA56" s="1821" t="e">
        <f t="shared" si="32"/>
        <v>#DIV/0!</v>
      </c>
      <c r="AB56" s="1821" t="e">
        <f>AB54/AA54-1</f>
        <v>#DIV/0!</v>
      </c>
      <c r="AC56" s="1821" t="e">
        <f>AC54/AB54-1</f>
        <v>#DIV/0!</v>
      </c>
      <c r="AD56" s="1821" t="e">
        <f>AD54/AC54-1</f>
        <v>#DIV/0!</v>
      </c>
      <c r="AE56" s="45"/>
    </row>
    <row r="57" spans="2:33">
      <c r="J57" s="45"/>
      <c r="K57" s="45"/>
      <c r="L57" s="45"/>
      <c r="M57" s="45"/>
      <c r="N57" s="45"/>
      <c r="O57" s="45"/>
      <c r="P57" s="45"/>
      <c r="Q57" s="45"/>
      <c r="R57" s="45"/>
      <c r="S57" s="45"/>
      <c r="T57" s="45"/>
      <c r="U57" s="45"/>
      <c r="V57" s="45"/>
      <c r="W57" s="45"/>
      <c r="X57" s="45"/>
      <c r="Y57" s="45"/>
      <c r="Z57" s="45"/>
      <c r="AA57" s="45"/>
      <c r="AB57" s="45"/>
      <c r="AC57" s="45"/>
      <c r="AD57" s="45"/>
      <c r="AE57" s="45"/>
    </row>
    <row r="58" spans="2:33">
      <c r="C58" s="45">
        <f t="shared" ref="C58:V58" si="33">C23-C59</f>
        <v>212068.76071238104</v>
      </c>
      <c r="D58" s="45">
        <f t="shared" si="33"/>
        <v>213356.65763884992</v>
      </c>
      <c r="E58" s="45">
        <f t="shared" si="33"/>
        <v>219084.62994886405</v>
      </c>
      <c r="F58" s="45">
        <f t="shared" si="33"/>
        <v>219125.34674704057</v>
      </c>
      <c r="G58" s="45">
        <f t="shared" si="33"/>
        <v>0</v>
      </c>
      <c r="H58" s="45">
        <f t="shared" si="33"/>
        <v>0</v>
      </c>
      <c r="I58" s="45">
        <f t="shared" si="33"/>
        <v>0</v>
      </c>
      <c r="J58" s="45">
        <f t="shared" si="33"/>
        <v>0</v>
      </c>
      <c r="K58" s="45">
        <f t="shared" si="33"/>
        <v>0</v>
      </c>
      <c r="L58" s="45">
        <f t="shared" si="33"/>
        <v>0</v>
      </c>
      <c r="M58" s="45">
        <f t="shared" si="33"/>
        <v>0</v>
      </c>
      <c r="N58" s="45">
        <f t="shared" si="33"/>
        <v>0</v>
      </c>
      <c r="O58" s="45">
        <f t="shared" si="33"/>
        <v>0</v>
      </c>
      <c r="P58" s="45">
        <f t="shared" si="33"/>
        <v>0</v>
      </c>
      <c r="Q58" s="45">
        <f t="shared" si="33"/>
        <v>0</v>
      </c>
      <c r="R58" s="45">
        <f t="shared" si="33"/>
        <v>0</v>
      </c>
      <c r="S58" s="45">
        <f t="shared" si="33"/>
        <v>0</v>
      </c>
      <c r="T58" s="45">
        <f t="shared" si="33"/>
        <v>0</v>
      </c>
      <c r="U58" s="45">
        <f t="shared" si="33"/>
        <v>0</v>
      </c>
      <c r="V58" s="45">
        <f t="shared" si="33"/>
        <v>0</v>
      </c>
      <c r="W58" s="45">
        <f t="shared" ref="W58:AD58" si="34">W23-W59</f>
        <v>0</v>
      </c>
      <c r="X58" s="45">
        <f t="shared" si="34"/>
        <v>0</v>
      </c>
      <c r="Y58" s="45">
        <f t="shared" si="34"/>
        <v>0</v>
      </c>
      <c r="Z58" s="45">
        <f t="shared" si="34"/>
        <v>0</v>
      </c>
      <c r="AA58" s="45">
        <f t="shared" si="34"/>
        <v>0</v>
      </c>
      <c r="AB58" s="45">
        <f t="shared" si="34"/>
        <v>0</v>
      </c>
      <c r="AC58" s="45">
        <f t="shared" si="34"/>
        <v>0</v>
      </c>
      <c r="AD58" s="45">
        <f t="shared" si="34"/>
        <v>0</v>
      </c>
      <c r="AE58" s="19" t="s">
        <v>341</v>
      </c>
      <c r="AG58" t="s">
        <v>344</v>
      </c>
    </row>
    <row r="59" spans="2:33">
      <c r="C59" s="45">
        <f t="shared" ref="C59:I59" si="35">C10+C11+C12</f>
        <v>54065.705275404922</v>
      </c>
      <c r="D59" s="45">
        <f t="shared" si="35"/>
        <v>54065.705275404922</v>
      </c>
      <c r="E59" s="45">
        <f t="shared" si="35"/>
        <v>48952.731092436981</v>
      </c>
      <c r="F59" s="45">
        <f t="shared" si="35"/>
        <v>53479.680322268796</v>
      </c>
      <c r="G59" s="45">
        <f t="shared" si="35"/>
        <v>0</v>
      </c>
      <c r="H59" s="45">
        <f t="shared" si="35"/>
        <v>0</v>
      </c>
      <c r="I59" s="45">
        <f t="shared" si="35"/>
        <v>0</v>
      </c>
      <c r="J59" s="45">
        <f t="shared" ref="J59:O59" si="36">J10+J11+J12</f>
        <v>0</v>
      </c>
      <c r="K59" s="45">
        <f t="shared" si="36"/>
        <v>0</v>
      </c>
      <c r="L59" s="45">
        <f t="shared" si="36"/>
        <v>0</v>
      </c>
      <c r="M59" s="45">
        <f t="shared" si="36"/>
        <v>0</v>
      </c>
      <c r="N59" s="45">
        <f t="shared" si="36"/>
        <v>0</v>
      </c>
      <c r="O59" s="45">
        <f t="shared" si="36"/>
        <v>0</v>
      </c>
      <c r="P59" s="45">
        <f t="shared" ref="P59:AC59" si="37">P10+P11+P12</f>
        <v>0</v>
      </c>
      <c r="Q59" s="45">
        <f t="shared" si="37"/>
        <v>0</v>
      </c>
      <c r="R59" s="45">
        <f t="shared" si="37"/>
        <v>0</v>
      </c>
      <c r="S59" s="45">
        <f t="shared" si="37"/>
        <v>0</v>
      </c>
      <c r="T59" s="45">
        <f t="shared" si="37"/>
        <v>0</v>
      </c>
      <c r="U59" s="45">
        <f t="shared" si="37"/>
        <v>0</v>
      </c>
      <c r="V59" s="45">
        <f t="shared" si="37"/>
        <v>0</v>
      </c>
      <c r="W59" s="45">
        <f t="shared" si="37"/>
        <v>0</v>
      </c>
      <c r="X59" s="45">
        <f t="shared" si="37"/>
        <v>0</v>
      </c>
      <c r="Y59" s="45">
        <f t="shared" si="37"/>
        <v>0</v>
      </c>
      <c r="Z59" s="45">
        <f t="shared" si="37"/>
        <v>0</v>
      </c>
      <c r="AA59" s="45">
        <f t="shared" si="37"/>
        <v>0</v>
      </c>
      <c r="AB59" s="45">
        <f t="shared" si="37"/>
        <v>0</v>
      </c>
      <c r="AC59" s="45">
        <f t="shared" si="37"/>
        <v>0</v>
      </c>
      <c r="AD59" s="45">
        <f>AD10+AD11+AD12</f>
        <v>0</v>
      </c>
      <c r="AE59" t="s">
        <v>342</v>
      </c>
      <c r="AG59" t="s">
        <v>344</v>
      </c>
    </row>
    <row r="80" spans="27:30">
      <c r="AA80" s="1827"/>
      <c r="AB80" s="1827"/>
      <c r="AC80" s="1827"/>
      <c r="AD80" s="1827"/>
    </row>
    <row r="84" spans="2:2">
      <c r="B84" t="s">
        <v>498</v>
      </c>
    </row>
    <row r="85" spans="2:2">
      <c r="B85" t="s">
        <v>499</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L58"/>
  <sheetViews>
    <sheetView zoomScale="75" zoomScaleNormal="75" zoomScalePageLayoutView="80" workbookViewId="0">
      <pane xSplit="14" ySplit="7" topLeftCell="O8" activePane="bottomRight" state="frozen"/>
      <selection pane="topRight" activeCell="O1" sqref="O1"/>
      <selection pane="bottomLeft" activeCell="A8" sqref="A8"/>
      <selection pane="bottomRight"/>
    </sheetView>
  </sheetViews>
  <sheetFormatPr defaultColWidth="8.77734375" defaultRowHeight="13.2" outlineLevelCol="1"/>
  <cols>
    <col min="1" max="1" width="4.44140625" customWidth="1"/>
    <col min="2" max="2" width="23.77734375" customWidth="1"/>
    <col min="3" max="3" width="11.77734375" customWidth="1" outlineLevel="1"/>
    <col min="4" max="14" width="9.77734375" customWidth="1" outlineLevel="1"/>
    <col min="15" max="26" width="10" customWidth="1"/>
    <col min="27" max="27" width="10.44140625" customWidth="1"/>
    <col min="28" max="28" width="10.33203125" customWidth="1"/>
    <col min="29" max="29" width="10" customWidth="1"/>
    <col min="30" max="30" width="10.77734375" customWidth="1"/>
    <col min="32" max="32" width="9.77734375" customWidth="1"/>
    <col min="34" max="34" width="10.44140625" customWidth="1"/>
  </cols>
  <sheetData>
    <row r="2" spans="2:35" ht="17.399999999999999">
      <c r="B2" s="34" t="str">
        <f>'Charts for slides'!B2</f>
        <v>Quarterly Market Update for the quarter ended December 31, 2022</v>
      </c>
    </row>
    <row r="3" spans="2:35" ht="13.05" customHeight="1">
      <c r="B3" s="1013" t="str">
        <f>Introduction!$B$2</f>
        <v>March 2023 QMU - Sample template for illustrative purposes only</v>
      </c>
    </row>
    <row r="4" spans="2:35" ht="13.8">
      <c r="B4" s="26" t="s">
        <v>320</v>
      </c>
      <c r="V4" s="13"/>
    </row>
    <row r="5" spans="2:35" ht="14.4">
      <c r="B5" s="263"/>
      <c r="V5" s="1876"/>
    </row>
    <row r="6" spans="2:35">
      <c r="B6" s="1662" t="s">
        <v>265</v>
      </c>
      <c r="R6" s="21"/>
      <c r="V6" s="21"/>
      <c r="Z6" s="21"/>
      <c r="AD6" s="21"/>
      <c r="AE6" s="23" t="s">
        <v>285</v>
      </c>
      <c r="AF6" s="23" t="s">
        <v>368</v>
      </c>
      <c r="AG6" s="23" t="s">
        <v>285</v>
      </c>
    </row>
    <row r="7" spans="2:35">
      <c r="B7" s="1791" t="s">
        <v>46</v>
      </c>
      <c r="C7" s="1664" t="s">
        <v>103</v>
      </c>
      <c r="D7" s="1713" t="s">
        <v>104</v>
      </c>
      <c r="E7" s="1713" t="s">
        <v>105</v>
      </c>
      <c r="F7" s="1666" t="s">
        <v>106</v>
      </c>
      <c r="G7" s="1664" t="s">
        <v>107</v>
      </c>
      <c r="H7" s="1713" t="s">
        <v>108</v>
      </c>
      <c r="I7" s="1713" t="s">
        <v>109</v>
      </c>
      <c r="J7" s="1666" t="s">
        <v>110</v>
      </c>
      <c r="K7" s="1664" t="s">
        <v>111</v>
      </c>
      <c r="L7" s="1713" t="s">
        <v>112</v>
      </c>
      <c r="M7" s="1713" t="s">
        <v>113</v>
      </c>
      <c r="N7" s="1666" t="s">
        <v>114</v>
      </c>
      <c r="O7" s="1664" t="s">
        <v>115</v>
      </c>
      <c r="P7" s="1713" t="s">
        <v>116</v>
      </c>
      <c r="Q7" s="1713" t="s">
        <v>117</v>
      </c>
      <c r="R7" s="1666" t="s">
        <v>118</v>
      </c>
      <c r="S7" s="1664" t="s">
        <v>119</v>
      </c>
      <c r="T7" s="1713" t="s">
        <v>120</v>
      </c>
      <c r="U7" s="1713" t="s">
        <v>121</v>
      </c>
      <c r="V7" s="1666" t="s">
        <v>122</v>
      </c>
      <c r="W7" s="1664" t="s">
        <v>486</v>
      </c>
      <c r="X7" s="1713" t="s">
        <v>487</v>
      </c>
      <c r="Y7" s="1713" t="s">
        <v>488</v>
      </c>
      <c r="Z7" s="1666" t="s">
        <v>489</v>
      </c>
      <c r="AA7" s="1664" t="s">
        <v>490</v>
      </c>
      <c r="AB7" s="1713" t="s">
        <v>491</v>
      </c>
      <c r="AC7" s="1713" t="s">
        <v>492</v>
      </c>
      <c r="AD7" s="1666" t="s">
        <v>493</v>
      </c>
      <c r="AE7" s="23" t="s">
        <v>264</v>
      </c>
      <c r="AF7" s="23" t="s">
        <v>369</v>
      </c>
      <c r="AG7" s="23" t="s">
        <v>298</v>
      </c>
      <c r="AH7" s="2"/>
    </row>
    <row r="8" spans="2:35" ht="16.5" customHeight="1">
      <c r="B8" s="1618" t="s">
        <v>49</v>
      </c>
      <c r="C8" s="1792">
        <v>3697.6331722830409</v>
      </c>
      <c r="D8" s="1793">
        <v>4922.3844952695881</v>
      </c>
      <c r="E8" s="1793">
        <v>5145.8583433373351</v>
      </c>
      <c r="F8" s="1794">
        <v>7797.9058358351031</v>
      </c>
      <c r="G8" s="1795"/>
      <c r="H8" s="1793"/>
      <c r="I8" s="1793"/>
      <c r="J8" s="1794"/>
      <c r="K8" s="1795"/>
      <c r="L8" s="1793"/>
      <c r="M8" s="1793"/>
      <c r="N8" s="1794"/>
      <c r="O8" s="1795"/>
      <c r="P8" s="1717"/>
      <c r="Q8" s="1793"/>
      <c r="R8" s="1794"/>
      <c r="S8" s="1795"/>
      <c r="T8" s="1717"/>
      <c r="U8" s="1717"/>
      <c r="V8" s="1794"/>
      <c r="W8" s="1795"/>
      <c r="X8" s="1717"/>
      <c r="Y8" s="1793"/>
      <c r="Z8" s="1794"/>
      <c r="AA8" s="1795"/>
      <c r="AB8" s="1717"/>
      <c r="AC8" s="1793"/>
      <c r="AD8" s="1794"/>
      <c r="AE8" s="1796" t="e">
        <f>AD8/Z8-1</f>
        <v>#DIV/0!</v>
      </c>
      <c r="AF8" s="1797">
        <f>AD8-Z8</f>
        <v>0</v>
      </c>
      <c r="AG8" s="224" t="e">
        <f>AD8/AC8-1</f>
        <v>#DIV/0!</v>
      </c>
      <c r="AH8" s="1797"/>
      <c r="AI8" s="13"/>
    </row>
    <row r="9" spans="2:35" ht="16.5" customHeight="1">
      <c r="B9" s="1618" t="s">
        <v>150</v>
      </c>
      <c r="C9" s="1792">
        <v>20257</v>
      </c>
      <c r="D9" s="1793">
        <v>21500</v>
      </c>
      <c r="E9" s="1793">
        <v>22451</v>
      </c>
      <c r="F9" s="1794">
        <v>26064</v>
      </c>
      <c r="G9" s="1795"/>
      <c r="H9" s="1793"/>
      <c r="I9" s="1793"/>
      <c r="J9" s="1794"/>
      <c r="K9" s="1795"/>
      <c r="L9" s="1793"/>
      <c r="M9" s="1793"/>
      <c r="N9" s="1794"/>
      <c r="O9" s="1795"/>
      <c r="P9" s="1793"/>
      <c r="Q9" s="1793"/>
      <c r="R9" s="1794"/>
      <c r="S9" s="1795"/>
      <c r="T9" s="1793"/>
      <c r="U9" s="1793"/>
      <c r="V9" s="1794"/>
      <c r="W9" s="1795"/>
      <c r="X9" s="1793"/>
      <c r="Y9" s="1793"/>
      <c r="Z9" s="1794"/>
      <c r="AA9" s="1795"/>
      <c r="AB9" s="1793"/>
      <c r="AC9" s="1793"/>
      <c r="AD9" s="1794"/>
      <c r="AE9" s="1796" t="e">
        <f t="shared" ref="AE9:AE23" si="0">AD9/Z9-1</f>
        <v>#DIV/0!</v>
      </c>
      <c r="AF9" s="1797">
        <f t="shared" ref="AF9:AF23" si="1">AD9-Z9</f>
        <v>0</v>
      </c>
      <c r="AG9" s="224" t="e">
        <f t="shared" ref="AG9:AG23" si="2">AD9/AC9-1</f>
        <v>#DIV/0!</v>
      </c>
      <c r="AH9" s="1797"/>
      <c r="AI9" s="13"/>
    </row>
    <row r="10" spans="2:35" ht="16.5" customHeight="1">
      <c r="B10" s="1618" t="s">
        <v>50</v>
      </c>
      <c r="C10" s="1792">
        <v>29128</v>
      </c>
      <c r="D10" s="1793">
        <v>30404</v>
      </c>
      <c r="E10" s="1793">
        <v>32714</v>
      </c>
      <c r="F10" s="1794">
        <v>43741</v>
      </c>
      <c r="G10" s="1795"/>
      <c r="H10" s="1793"/>
      <c r="I10" s="1793"/>
      <c r="J10" s="1794"/>
      <c r="K10" s="1795"/>
      <c r="L10" s="1793"/>
      <c r="M10" s="1793"/>
      <c r="N10" s="1794"/>
      <c r="O10" s="1795"/>
      <c r="P10" s="1793"/>
      <c r="Q10" s="1793"/>
      <c r="R10" s="1794"/>
      <c r="S10" s="1795"/>
      <c r="T10" s="1793"/>
      <c r="U10" s="1793"/>
      <c r="V10" s="1794"/>
      <c r="W10" s="1795"/>
      <c r="X10" s="1793"/>
      <c r="Y10" s="1793"/>
      <c r="Z10" s="1794"/>
      <c r="AA10" s="1795"/>
      <c r="AB10" s="1793"/>
      <c r="AC10" s="1793"/>
      <c r="AD10" s="1794"/>
      <c r="AE10" s="1796" t="e">
        <f t="shared" si="0"/>
        <v>#DIV/0!</v>
      </c>
      <c r="AF10" s="1797">
        <f t="shared" si="1"/>
        <v>0</v>
      </c>
      <c r="AG10" s="224" t="e">
        <f t="shared" si="2"/>
        <v>#DIV/0!</v>
      </c>
      <c r="AH10" s="1797"/>
      <c r="AI10" s="13"/>
    </row>
    <row r="11" spans="2:35" ht="16.5" customHeight="1">
      <c r="B11" s="1618" t="s">
        <v>51</v>
      </c>
      <c r="C11" s="1792">
        <v>50557</v>
      </c>
      <c r="D11" s="1793">
        <v>42358</v>
      </c>
      <c r="E11" s="1793">
        <v>46852</v>
      </c>
      <c r="F11" s="1794">
        <v>78351</v>
      </c>
      <c r="G11" s="1795"/>
      <c r="H11" s="1793"/>
      <c r="I11" s="1793"/>
      <c r="J11" s="1794"/>
      <c r="K11" s="1795"/>
      <c r="L11" s="1793"/>
      <c r="M11" s="1793"/>
      <c r="N11" s="1794"/>
      <c r="O11" s="1795"/>
      <c r="P11" s="1793"/>
      <c r="Q11" s="1793"/>
      <c r="R11" s="1794"/>
      <c r="S11" s="1795"/>
      <c r="T11" s="1793"/>
      <c r="U11" s="1793"/>
      <c r="V11" s="1794"/>
      <c r="W11" s="1795"/>
      <c r="X11" s="1793"/>
      <c r="Y11" s="1793"/>
      <c r="Z11" s="1794"/>
      <c r="AA11" s="1795"/>
      <c r="AB11" s="1793"/>
      <c r="AC11" s="1793"/>
      <c r="AD11" s="1794"/>
      <c r="AE11" s="1796" t="e">
        <f t="shared" si="0"/>
        <v>#DIV/0!</v>
      </c>
      <c r="AF11" s="1797">
        <f t="shared" si="1"/>
        <v>0</v>
      </c>
      <c r="AG11" s="224" t="e">
        <f t="shared" si="2"/>
        <v>#DIV/0!</v>
      </c>
      <c r="AH11" s="1797"/>
      <c r="AI11" s="13"/>
    </row>
    <row r="12" spans="2:35" ht="16.5" customHeight="1">
      <c r="B12" s="1618" t="s">
        <v>52</v>
      </c>
      <c r="C12" s="1792">
        <v>2418.9652009051433</v>
      </c>
      <c r="D12" s="1793">
        <v>2795.9952236612476</v>
      </c>
      <c r="E12" s="1793">
        <v>2739.045618247299</v>
      </c>
      <c r="F12" s="1794">
        <v>2667.0571867906569</v>
      </c>
      <c r="G12" s="1795"/>
      <c r="H12" s="1793"/>
      <c r="I12" s="1793"/>
      <c r="J12" s="1794"/>
      <c r="K12" s="1795"/>
      <c r="L12" s="1793"/>
      <c r="M12" s="1793"/>
      <c r="N12" s="1794"/>
      <c r="O12" s="1795"/>
      <c r="P12" s="1793"/>
      <c r="Q12" s="1717"/>
      <c r="R12" s="1686"/>
      <c r="S12" s="1795"/>
      <c r="T12" s="1793"/>
      <c r="U12" s="1793"/>
      <c r="V12" s="1686"/>
      <c r="W12" s="1795"/>
      <c r="X12" s="1793"/>
      <c r="Y12" s="1717"/>
      <c r="Z12" s="1686"/>
      <c r="AA12" s="1795"/>
      <c r="AB12" s="1717"/>
      <c r="AC12" s="1717"/>
      <c r="AD12" s="1686"/>
      <c r="AE12" s="1796" t="e">
        <f t="shared" si="0"/>
        <v>#DIV/0!</v>
      </c>
      <c r="AF12" s="1797">
        <f t="shared" si="1"/>
        <v>0</v>
      </c>
      <c r="AG12" s="224" t="e">
        <f t="shared" si="2"/>
        <v>#DIV/0!</v>
      </c>
      <c r="AH12" s="1797"/>
      <c r="AI12" s="13"/>
    </row>
    <row r="13" spans="2:35" ht="16.5" customHeight="1">
      <c r="B13" s="1618" t="s">
        <v>53</v>
      </c>
      <c r="C13" s="1792">
        <v>2137</v>
      </c>
      <c r="D13" s="1793">
        <v>2230</v>
      </c>
      <c r="E13" s="1793">
        <v>2217</v>
      </c>
      <c r="F13" s="1794">
        <v>2395</v>
      </c>
      <c r="G13" s="1795"/>
      <c r="H13" s="1793"/>
      <c r="I13" s="1793"/>
      <c r="J13" s="1794"/>
      <c r="K13" s="1795"/>
      <c r="L13" s="1793"/>
      <c r="M13" s="1793"/>
      <c r="N13" s="1794"/>
      <c r="O13" s="1795"/>
      <c r="P13" s="1793"/>
      <c r="Q13" s="1793"/>
      <c r="R13" s="1794"/>
      <c r="S13" s="1795"/>
      <c r="T13" s="1793"/>
      <c r="U13" s="1793"/>
      <c r="V13" s="1794"/>
      <c r="W13" s="1795"/>
      <c r="X13" s="1793"/>
      <c r="Y13" s="1793"/>
      <c r="Z13" s="1794"/>
      <c r="AA13" s="1795"/>
      <c r="AB13" s="1793"/>
      <c r="AC13" s="1793"/>
      <c r="AD13" s="1794"/>
      <c r="AE13" s="1796" t="e">
        <f t="shared" si="0"/>
        <v>#DIV/0!</v>
      </c>
      <c r="AF13" s="1797">
        <f t="shared" si="1"/>
        <v>0</v>
      </c>
      <c r="AG13" s="224" t="e">
        <f t="shared" si="2"/>
        <v>#DIV/0!</v>
      </c>
      <c r="AH13" s="1797"/>
      <c r="AI13" s="13"/>
    </row>
    <row r="14" spans="2:35" ht="16.5" customHeight="1">
      <c r="B14" s="1618" t="s">
        <v>579</v>
      </c>
      <c r="C14" s="1792"/>
      <c r="D14" s="1446"/>
      <c r="E14" s="1446"/>
      <c r="F14" s="1794"/>
      <c r="G14" s="1795"/>
      <c r="H14" s="1446"/>
      <c r="I14" s="1446"/>
      <c r="J14" s="1794"/>
      <c r="K14" s="1795"/>
      <c r="L14" s="1446"/>
      <c r="M14" s="1446"/>
      <c r="N14" s="1794"/>
      <c r="O14" s="1795"/>
      <c r="P14" s="1446"/>
      <c r="Q14" s="1446"/>
      <c r="R14" s="1794"/>
      <c r="S14" s="1795"/>
      <c r="T14" s="1446"/>
      <c r="U14" s="1446"/>
      <c r="V14" s="1794"/>
      <c r="W14" s="1795"/>
      <c r="X14" s="1446"/>
      <c r="Y14" s="1446"/>
      <c r="Z14" s="1794"/>
      <c r="AA14" s="1795"/>
      <c r="AB14" s="1446"/>
      <c r="AC14" s="1446"/>
      <c r="AD14" s="1794"/>
      <c r="AE14" s="1796" t="e">
        <f t="shared" si="0"/>
        <v>#DIV/0!</v>
      </c>
      <c r="AF14" s="1797">
        <f t="shared" si="1"/>
        <v>0</v>
      </c>
      <c r="AG14" s="224" t="e">
        <f t="shared" si="2"/>
        <v>#DIV/0!</v>
      </c>
      <c r="AH14" s="1797"/>
      <c r="AI14" s="13"/>
    </row>
    <row r="15" spans="2:35" ht="16.5" customHeight="1">
      <c r="B15" s="1618" t="s">
        <v>541</v>
      </c>
      <c r="C15" s="1792">
        <v>5382</v>
      </c>
      <c r="D15" s="1793">
        <v>6436</v>
      </c>
      <c r="E15" s="1793">
        <v>7011</v>
      </c>
      <c r="F15" s="1794">
        <v>8809</v>
      </c>
      <c r="G15" s="1795"/>
      <c r="H15" s="1793"/>
      <c r="I15" s="1793"/>
      <c r="J15" s="1794"/>
      <c r="K15" s="1795"/>
      <c r="L15" s="1793"/>
      <c r="M15" s="1793"/>
      <c r="N15" s="1794"/>
      <c r="O15" s="1795"/>
      <c r="P15" s="1793"/>
      <c r="Q15" s="1793"/>
      <c r="R15" s="1794"/>
      <c r="S15" s="1795"/>
      <c r="T15" s="1793"/>
      <c r="U15" s="1793"/>
      <c r="V15" s="1794"/>
      <c r="W15" s="1795"/>
      <c r="X15" s="1793"/>
      <c r="Y15" s="1793"/>
      <c r="Z15" s="1794"/>
      <c r="AA15" s="1795"/>
      <c r="AB15" s="1793"/>
      <c r="AC15" s="1793"/>
      <c r="AD15" s="1794"/>
      <c r="AE15" s="1796" t="e">
        <f t="shared" si="0"/>
        <v>#DIV/0!</v>
      </c>
      <c r="AF15" s="1797">
        <f t="shared" si="1"/>
        <v>0</v>
      </c>
      <c r="AG15" s="224" t="e">
        <f t="shared" si="2"/>
        <v>#DIV/0!</v>
      </c>
      <c r="AH15" s="1797"/>
      <c r="AI15" s="13"/>
    </row>
    <row r="16" spans="2:35" ht="16.5" customHeight="1">
      <c r="B16" s="1618" t="s">
        <v>54</v>
      </c>
      <c r="C16" s="1792">
        <v>22076</v>
      </c>
      <c r="D16" s="1793">
        <v>20614</v>
      </c>
      <c r="E16" s="1793">
        <v>20453</v>
      </c>
      <c r="F16" s="1794">
        <v>24090</v>
      </c>
      <c r="G16" s="1795"/>
      <c r="H16" s="1793"/>
      <c r="I16" s="1793"/>
      <c r="J16" s="1794"/>
      <c r="K16" s="1795"/>
      <c r="L16" s="1793"/>
      <c r="M16" s="1793"/>
      <c r="N16" s="1794"/>
      <c r="O16" s="1795"/>
      <c r="P16" s="1793"/>
      <c r="Q16" s="1793"/>
      <c r="R16" s="1794"/>
      <c r="S16" s="1795"/>
      <c r="T16" s="1793"/>
      <c r="U16" s="1793"/>
      <c r="V16" s="1794"/>
      <c r="W16" s="1795"/>
      <c r="X16" s="1793"/>
      <c r="Y16" s="1793"/>
      <c r="Z16" s="1794"/>
      <c r="AA16" s="1795"/>
      <c r="AB16" s="1793"/>
      <c r="AC16" s="1793"/>
      <c r="AD16" s="1794"/>
      <c r="AE16" s="1796" t="e">
        <f t="shared" si="0"/>
        <v>#DIV/0!</v>
      </c>
      <c r="AF16" s="1797">
        <f t="shared" si="1"/>
        <v>0</v>
      </c>
      <c r="AG16" s="224" t="e">
        <f t="shared" si="2"/>
        <v>#DIV/0!</v>
      </c>
      <c r="AH16" s="1797"/>
      <c r="AI16" s="13"/>
    </row>
    <row r="17" spans="2:36" ht="16.5" customHeight="1">
      <c r="B17" s="1618" t="s">
        <v>148</v>
      </c>
      <c r="C17" s="1792">
        <v>9012</v>
      </c>
      <c r="D17" s="1793">
        <v>10594</v>
      </c>
      <c r="E17" s="1793">
        <v>8585</v>
      </c>
      <c r="F17" s="1794">
        <v>9035</v>
      </c>
      <c r="G17" s="1795"/>
      <c r="H17" s="1793"/>
      <c r="I17" s="1793"/>
      <c r="J17" s="1794"/>
      <c r="K17" s="1795"/>
      <c r="L17" s="1793"/>
      <c r="M17" s="1793"/>
      <c r="N17" s="1794"/>
      <c r="O17" s="1795"/>
      <c r="P17" s="1793"/>
      <c r="Q17" s="1793"/>
      <c r="R17" s="1794"/>
      <c r="S17" s="1795"/>
      <c r="T17" s="1793"/>
      <c r="U17" s="1793"/>
      <c r="V17" s="1794"/>
      <c r="W17" s="1795"/>
      <c r="X17" s="1793"/>
      <c r="Y17" s="1793"/>
      <c r="Z17" s="1794"/>
      <c r="AA17" s="1795"/>
      <c r="AB17" s="1793"/>
      <c r="AC17" s="1793"/>
      <c r="AD17" s="1794"/>
      <c r="AE17" s="1796" t="e">
        <f t="shared" si="0"/>
        <v>#DIV/0!</v>
      </c>
      <c r="AF17" s="1797">
        <f t="shared" si="1"/>
        <v>0</v>
      </c>
      <c r="AG17" s="224" t="e">
        <f t="shared" si="2"/>
        <v>#DIV/0!</v>
      </c>
      <c r="AH17" s="1797"/>
      <c r="AI17" s="13"/>
    </row>
    <row r="18" spans="2:36" ht="16.5" customHeight="1">
      <c r="B18" s="1618" t="s">
        <v>149</v>
      </c>
      <c r="C18" s="1792">
        <v>2544</v>
      </c>
      <c r="D18" s="1793">
        <v>2650</v>
      </c>
      <c r="E18" s="1793">
        <v>2667</v>
      </c>
      <c r="F18" s="1794">
        <v>2981</v>
      </c>
      <c r="G18" s="1795"/>
      <c r="H18" s="1793"/>
      <c r="I18" s="1793"/>
      <c r="J18" s="1794"/>
      <c r="K18" s="1795"/>
      <c r="L18" s="1793"/>
      <c r="M18" s="1793"/>
      <c r="N18" s="1794"/>
      <c r="O18" s="1795"/>
      <c r="P18" s="1793"/>
      <c r="Q18" s="1793"/>
      <c r="R18" s="1794"/>
      <c r="S18" s="1795"/>
      <c r="T18" s="1793"/>
      <c r="U18" s="1793"/>
      <c r="V18" s="1794"/>
      <c r="W18" s="1795"/>
      <c r="X18" s="1793"/>
      <c r="Y18" s="1793"/>
      <c r="Z18" s="1794"/>
      <c r="AA18" s="1795"/>
      <c r="AB18" s="1793"/>
      <c r="AC18" s="1793"/>
      <c r="AD18" s="1793"/>
      <c r="AE18" s="1796" t="e">
        <f t="shared" si="0"/>
        <v>#DIV/0!</v>
      </c>
      <c r="AF18" s="1797">
        <f t="shared" si="1"/>
        <v>0</v>
      </c>
      <c r="AG18" s="224" t="e">
        <f t="shared" si="2"/>
        <v>#DIV/0!</v>
      </c>
      <c r="AH18" s="1797"/>
      <c r="AI18" s="13"/>
    </row>
    <row r="19" spans="2:36" ht="16.5" customHeight="1">
      <c r="B19" s="1618" t="s">
        <v>55</v>
      </c>
      <c r="C19" s="1792">
        <v>4891.9026359244081</v>
      </c>
      <c r="D19" s="1793">
        <v>5463.8559750160748</v>
      </c>
      <c r="E19" s="1793">
        <v>6060.6242496998802</v>
      </c>
      <c r="F19" s="1794">
        <v>6150.6919528446952</v>
      </c>
      <c r="G19" s="1795"/>
      <c r="H19" s="1793"/>
      <c r="I19" s="1793"/>
      <c r="J19" s="1686"/>
      <c r="K19" s="1795"/>
      <c r="L19" s="1793"/>
      <c r="M19" s="1793"/>
      <c r="N19" s="1794"/>
      <c r="O19" s="1795"/>
      <c r="P19" s="1717"/>
      <c r="Q19" s="1793"/>
      <c r="R19" s="1794"/>
      <c r="S19" s="1795"/>
      <c r="T19" s="1717"/>
      <c r="U19" s="1717"/>
      <c r="V19" s="1794"/>
      <c r="W19" s="1795"/>
      <c r="X19" s="1717"/>
      <c r="Y19" s="1793"/>
      <c r="Z19" s="1794"/>
      <c r="AA19" s="1795"/>
      <c r="AB19" s="1717"/>
      <c r="AC19" s="1793"/>
      <c r="AD19" s="1686"/>
      <c r="AE19" s="1796" t="e">
        <f t="shared" si="0"/>
        <v>#DIV/0!</v>
      </c>
      <c r="AF19" s="1797">
        <f t="shared" si="1"/>
        <v>0</v>
      </c>
      <c r="AG19" s="224" t="e">
        <f t="shared" si="2"/>
        <v>#DIV/0!</v>
      </c>
      <c r="AH19" s="1797"/>
      <c r="AI19" s="13"/>
    </row>
    <row r="20" spans="2:36" ht="16.5" customHeight="1">
      <c r="B20" s="1798" t="s">
        <v>338</v>
      </c>
      <c r="C20" s="1799">
        <v>8227.0440645832059</v>
      </c>
      <c r="D20" s="1742">
        <v>9934.9277425675882</v>
      </c>
      <c r="E20" s="1742">
        <v>9029.670618247299</v>
      </c>
      <c r="F20" s="1686">
        <v>11629.366332283809</v>
      </c>
      <c r="G20" s="1799"/>
      <c r="H20" s="1742"/>
      <c r="I20" s="1742"/>
      <c r="J20" s="1686"/>
      <c r="K20" s="1799"/>
      <c r="L20" s="1742"/>
      <c r="M20" s="1742"/>
      <c r="N20" s="1686"/>
      <c r="O20" s="1799"/>
      <c r="P20" s="1742"/>
      <c r="Q20" s="1742"/>
      <c r="R20" s="1686"/>
      <c r="S20" s="1799"/>
      <c r="T20" s="1742"/>
      <c r="U20" s="1742"/>
      <c r="V20" s="1794"/>
      <c r="W20" s="1799"/>
      <c r="X20" s="1742"/>
      <c r="Y20" s="1742"/>
      <c r="Z20" s="1686"/>
      <c r="AA20" s="1799"/>
      <c r="AB20" s="1742"/>
      <c r="AC20" s="1742"/>
      <c r="AD20" s="1686"/>
      <c r="AE20" s="1796" t="e">
        <f t="shared" si="0"/>
        <v>#DIV/0!</v>
      </c>
      <c r="AF20" s="1797">
        <f t="shared" si="1"/>
        <v>0</v>
      </c>
      <c r="AG20" s="224" t="e">
        <f t="shared" si="2"/>
        <v>#DIV/0!</v>
      </c>
      <c r="AH20" s="1797"/>
      <c r="AI20" s="13"/>
    </row>
    <row r="21" spans="2:36" ht="16.5" customHeight="1">
      <c r="B21" s="1800" t="s">
        <v>339</v>
      </c>
      <c r="C21" s="1799">
        <v>1210.1706317656412</v>
      </c>
      <c r="D21" s="1742">
        <v>1370.5948991151527</v>
      </c>
      <c r="E21" s="1742">
        <v>1382.3529411764707</v>
      </c>
      <c r="F21" s="1686">
        <v>1771.8386175587611</v>
      </c>
      <c r="G21" s="1799"/>
      <c r="H21" s="1742"/>
      <c r="I21" s="1742"/>
      <c r="J21" s="1686"/>
      <c r="K21" s="1799"/>
      <c r="L21" s="1742"/>
      <c r="M21" s="1742"/>
      <c r="N21" s="1686"/>
      <c r="O21" s="1799"/>
      <c r="P21" s="1742"/>
      <c r="Q21" s="1742"/>
      <c r="R21" s="1686"/>
      <c r="S21" s="1799"/>
      <c r="T21" s="1742"/>
      <c r="U21" s="1742"/>
      <c r="V21" s="1794"/>
      <c r="W21" s="1799"/>
      <c r="X21" s="1742"/>
      <c r="Y21" s="1742"/>
      <c r="Z21" s="1686"/>
      <c r="AA21" s="1799"/>
      <c r="AB21" s="1742"/>
      <c r="AC21" s="1742"/>
      <c r="AD21" s="1686"/>
      <c r="AE21" s="1796" t="e">
        <f t="shared" si="0"/>
        <v>#DIV/0!</v>
      </c>
      <c r="AF21" s="1797">
        <f t="shared" si="1"/>
        <v>0</v>
      </c>
      <c r="AG21" s="224" t="e">
        <f t="shared" si="2"/>
        <v>#DIV/0!</v>
      </c>
      <c r="AH21" s="1797"/>
      <c r="AI21" s="13"/>
    </row>
    <row r="22" spans="2:36" ht="16.5" customHeight="1">
      <c r="B22" s="1800" t="s">
        <v>340</v>
      </c>
      <c r="C22" s="1799">
        <v>1860.5895663873769</v>
      </c>
      <c r="D22" s="1742">
        <v>2057.4538440341694</v>
      </c>
      <c r="E22" s="1742">
        <v>1801.0204081632653</v>
      </c>
      <c r="F22" s="1686">
        <v>2709.5262502745845</v>
      </c>
      <c r="G22" s="1799"/>
      <c r="H22" s="1742"/>
      <c r="I22" s="1742"/>
      <c r="J22" s="1686"/>
      <c r="K22" s="1799"/>
      <c r="L22" s="1742"/>
      <c r="M22" s="1742"/>
      <c r="N22" s="1686"/>
      <c r="O22" s="1799"/>
      <c r="P22" s="1742"/>
      <c r="Q22" s="1742"/>
      <c r="R22" s="1686"/>
      <c r="S22" s="1799"/>
      <c r="T22" s="1742"/>
      <c r="U22" s="1742"/>
      <c r="V22" s="1794"/>
      <c r="W22" s="1799"/>
      <c r="X22" s="1742"/>
      <c r="Y22" s="1742"/>
      <c r="Z22" s="1686"/>
      <c r="AA22" s="1799"/>
      <c r="AB22" s="1742"/>
      <c r="AC22" s="1742"/>
      <c r="AD22" s="1686"/>
      <c r="AE22" s="1825" t="e">
        <f t="shared" si="0"/>
        <v>#DIV/0!</v>
      </c>
      <c r="AF22" s="1826">
        <f t="shared" si="1"/>
        <v>0</v>
      </c>
      <c r="AG22" s="225" t="e">
        <f t="shared" si="2"/>
        <v>#DIV/0!</v>
      </c>
      <c r="AH22" s="1826"/>
      <c r="AI22" s="13"/>
    </row>
    <row r="23" spans="2:36" ht="16.5" customHeight="1">
      <c r="B23" s="1801" t="s">
        <v>16</v>
      </c>
      <c r="C23" s="1806">
        <f t="shared" ref="C23:AD23" si="3">SUM(C8:C22)</f>
        <v>163399.3052718488</v>
      </c>
      <c r="D23" s="1807">
        <f t="shared" si="3"/>
        <v>163331.21217966382</v>
      </c>
      <c r="E23" s="1807">
        <f t="shared" si="3"/>
        <v>169108.57217887155</v>
      </c>
      <c r="F23" s="1808">
        <f t="shared" si="3"/>
        <v>228192.3861755876</v>
      </c>
      <c r="G23" s="1806">
        <f t="shared" si="3"/>
        <v>0</v>
      </c>
      <c r="H23" s="1807">
        <f t="shared" si="3"/>
        <v>0</v>
      </c>
      <c r="I23" s="1807">
        <f t="shared" si="3"/>
        <v>0</v>
      </c>
      <c r="J23" s="1808">
        <f t="shared" si="3"/>
        <v>0</v>
      </c>
      <c r="K23" s="1806">
        <f t="shared" si="3"/>
        <v>0</v>
      </c>
      <c r="L23" s="1807">
        <f t="shared" si="3"/>
        <v>0</v>
      </c>
      <c r="M23" s="1807">
        <f t="shared" si="3"/>
        <v>0</v>
      </c>
      <c r="N23" s="1808">
        <f t="shared" si="3"/>
        <v>0</v>
      </c>
      <c r="O23" s="1806">
        <f t="shared" si="3"/>
        <v>0</v>
      </c>
      <c r="P23" s="1807">
        <f t="shared" si="3"/>
        <v>0</v>
      </c>
      <c r="Q23" s="1807">
        <f t="shared" si="3"/>
        <v>0</v>
      </c>
      <c r="R23" s="1808">
        <f t="shared" si="3"/>
        <v>0</v>
      </c>
      <c r="S23" s="1806">
        <f t="shared" si="3"/>
        <v>0</v>
      </c>
      <c r="T23" s="1807">
        <f t="shared" si="3"/>
        <v>0</v>
      </c>
      <c r="U23" s="1807">
        <f t="shared" si="3"/>
        <v>0</v>
      </c>
      <c r="V23" s="1808">
        <f t="shared" si="3"/>
        <v>0</v>
      </c>
      <c r="W23" s="1806">
        <f t="shared" si="3"/>
        <v>0</v>
      </c>
      <c r="X23" s="1807">
        <f t="shared" si="3"/>
        <v>0</v>
      </c>
      <c r="Y23" s="1807">
        <f t="shared" si="3"/>
        <v>0</v>
      </c>
      <c r="Z23" s="1808">
        <f t="shared" si="3"/>
        <v>0</v>
      </c>
      <c r="AA23" s="1806">
        <f t="shared" si="3"/>
        <v>0</v>
      </c>
      <c r="AB23" s="1807">
        <f t="shared" si="3"/>
        <v>0</v>
      </c>
      <c r="AC23" s="1807">
        <f t="shared" si="3"/>
        <v>0</v>
      </c>
      <c r="AD23" s="1808">
        <f t="shared" si="3"/>
        <v>0</v>
      </c>
      <c r="AE23" s="1796" t="e">
        <f t="shared" si="0"/>
        <v>#DIV/0!</v>
      </c>
      <c r="AF23" s="1797">
        <f t="shared" si="1"/>
        <v>0</v>
      </c>
      <c r="AG23" s="224" t="e">
        <f t="shared" si="2"/>
        <v>#DIV/0!</v>
      </c>
      <c r="AH23" s="1797"/>
      <c r="AI23" s="13"/>
    </row>
    <row r="24" spans="2:36" ht="16.5" customHeight="1">
      <c r="B24" s="2" t="s">
        <v>592</v>
      </c>
      <c r="C24" s="1809">
        <v>6.6412667642799628E-2</v>
      </c>
      <c r="D24" s="1809">
        <v>7.9657102976388616E-2</v>
      </c>
      <c r="E24" s="1809">
        <v>9.9820064974516232E-2</v>
      </c>
      <c r="F24" s="1809">
        <v>0.12557069381315999</v>
      </c>
      <c r="G24" s="1809">
        <f t="shared" ref="G24:O24" si="4">G23/C23-1</f>
        <v>-1</v>
      </c>
      <c r="H24" s="1809">
        <f t="shared" si="4"/>
        <v>-1</v>
      </c>
      <c r="I24" s="1809">
        <f t="shared" si="4"/>
        <v>-1</v>
      </c>
      <c r="J24" s="1809">
        <f t="shared" si="4"/>
        <v>-1</v>
      </c>
      <c r="K24" s="1809" t="e">
        <f t="shared" si="4"/>
        <v>#DIV/0!</v>
      </c>
      <c r="L24" s="1809" t="e">
        <f>L23/H23-1</f>
        <v>#DIV/0!</v>
      </c>
      <c r="M24" s="1809" t="e">
        <f t="shared" si="4"/>
        <v>#DIV/0!</v>
      </c>
      <c r="N24" s="1809" t="e">
        <f t="shared" si="4"/>
        <v>#DIV/0!</v>
      </c>
      <c r="O24" s="1809" t="e">
        <f t="shared" si="4"/>
        <v>#DIV/0!</v>
      </c>
      <c r="P24" s="1809" t="e">
        <f t="shared" ref="P24:AC24" si="5">P23/L23-1</f>
        <v>#DIV/0!</v>
      </c>
      <c r="Q24" s="1809" t="e">
        <f t="shared" si="5"/>
        <v>#DIV/0!</v>
      </c>
      <c r="R24" s="1809" t="e">
        <f t="shared" si="5"/>
        <v>#DIV/0!</v>
      </c>
      <c r="S24" s="1809" t="e">
        <f t="shared" si="5"/>
        <v>#DIV/0!</v>
      </c>
      <c r="T24" s="1809" t="e">
        <f t="shared" si="5"/>
        <v>#DIV/0!</v>
      </c>
      <c r="U24" s="1809" t="e">
        <f t="shared" si="5"/>
        <v>#DIV/0!</v>
      </c>
      <c r="V24" s="1809" t="e">
        <f t="shared" si="5"/>
        <v>#DIV/0!</v>
      </c>
      <c r="W24" s="1809" t="e">
        <f t="shared" si="5"/>
        <v>#DIV/0!</v>
      </c>
      <c r="X24" s="1809" t="e">
        <f t="shared" si="5"/>
        <v>#DIV/0!</v>
      </c>
      <c r="Y24" s="1809" t="e">
        <f t="shared" si="5"/>
        <v>#DIV/0!</v>
      </c>
      <c r="Z24" s="1809" t="e">
        <f t="shared" si="5"/>
        <v>#DIV/0!</v>
      </c>
      <c r="AA24" s="1809" t="e">
        <f t="shared" si="5"/>
        <v>#DIV/0!</v>
      </c>
      <c r="AB24" s="1809" t="e">
        <f t="shared" si="5"/>
        <v>#DIV/0!</v>
      </c>
      <c r="AC24" s="1809" t="e">
        <f t="shared" si="5"/>
        <v>#DIV/0!</v>
      </c>
      <c r="AD24" s="1822" t="e">
        <f>AD23/Z23-1</f>
        <v>#DIV/0!</v>
      </c>
    </row>
    <row r="25" spans="2:36">
      <c r="B25" s="33"/>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1796"/>
    </row>
    <row r="26" spans="2:36" ht="13.8">
      <c r="B26" s="263"/>
      <c r="C26" s="48"/>
      <c r="D26" s="48"/>
      <c r="E26" s="48"/>
      <c r="F26" s="48"/>
      <c r="G26" s="48"/>
      <c r="H26" s="48"/>
      <c r="I26" s="48"/>
      <c r="J26" s="48"/>
      <c r="K26" s="48"/>
      <c r="L26" s="48"/>
      <c r="M26" s="48"/>
      <c r="N26" s="48"/>
      <c r="O26" s="48"/>
      <c r="P26" s="48"/>
      <c r="Q26" s="48"/>
      <c r="R26" s="48"/>
      <c r="S26" s="48"/>
      <c r="T26" s="48"/>
      <c r="U26" s="48"/>
      <c r="V26" s="48"/>
      <c r="W26" s="48"/>
      <c r="X26" s="222"/>
      <c r="Y26" s="48"/>
      <c r="Z26" s="48"/>
      <c r="AA26" s="48"/>
      <c r="AB26" s="222"/>
      <c r="AC26" s="48"/>
      <c r="AD26" s="48"/>
      <c r="AE26" s="48"/>
    </row>
    <row r="27" spans="2:36">
      <c r="B27" s="1662" t="s">
        <v>267</v>
      </c>
      <c r="AE27" s="23" t="s">
        <v>285</v>
      </c>
      <c r="AF27" s="23" t="s">
        <v>368</v>
      </c>
      <c r="AG27" s="23" t="s">
        <v>285</v>
      </c>
    </row>
    <row r="28" spans="2:36">
      <c r="B28" s="1802" t="s">
        <v>46</v>
      </c>
      <c r="C28" s="1664" t="s">
        <v>103</v>
      </c>
      <c r="D28" s="1713" t="s">
        <v>104</v>
      </c>
      <c r="E28" s="1713" t="s">
        <v>105</v>
      </c>
      <c r="F28" s="1666" t="s">
        <v>106</v>
      </c>
      <c r="G28" s="1664" t="s">
        <v>107</v>
      </c>
      <c r="H28" s="1713" t="s">
        <v>108</v>
      </c>
      <c r="I28" s="1713" t="s">
        <v>109</v>
      </c>
      <c r="J28" s="1666" t="s">
        <v>110</v>
      </c>
      <c r="K28" s="1664" t="str">
        <f t="shared" ref="K28:AD28" si="6">K7</f>
        <v>1Q 18</v>
      </c>
      <c r="L28" s="1713" t="str">
        <f t="shared" si="6"/>
        <v>2Q 18</v>
      </c>
      <c r="M28" s="1713" t="str">
        <f t="shared" si="6"/>
        <v>3Q 18</v>
      </c>
      <c r="N28" s="1666" t="str">
        <f t="shared" si="6"/>
        <v>4Q 18</v>
      </c>
      <c r="O28" s="1664" t="str">
        <f t="shared" si="6"/>
        <v>1Q 19</v>
      </c>
      <c r="P28" s="1713" t="str">
        <f t="shared" si="6"/>
        <v>2Q 19</v>
      </c>
      <c r="Q28" s="1713" t="str">
        <f t="shared" si="6"/>
        <v>3Q 19</v>
      </c>
      <c r="R28" s="1666" t="str">
        <f t="shared" si="6"/>
        <v>4Q 19</v>
      </c>
      <c r="S28" s="1664" t="str">
        <f t="shared" si="6"/>
        <v>1Q 20</v>
      </c>
      <c r="T28" s="1713" t="str">
        <f t="shared" si="6"/>
        <v>2Q 20</v>
      </c>
      <c r="U28" s="1713" t="str">
        <f t="shared" si="6"/>
        <v>3Q 20</v>
      </c>
      <c r="V28" s="1666" t="str">
        <f t="shared" si="6"/>
        <v>4Q 20</v>
      </c>
      <c r="W28" s="1664" t="str">
        <f t="shared" si="6"/>
        <v>1Q 21</v>
      </c>
      <c r="X28" s="1713" t="str">
        <f t="shared" si="6"/>
        <v>2Q 21</v>
      </c>
      <c r="Y28" s="1713" t="str">
        <f t="shared" si="6"/>
        <v>3Q 21</v>
      </c>
      <c r="Z28" s="1666" t="str">
        <f t="shared" si="6"/>
        <v>4Q 21</v>
      </c>
      <c r="AA28" s="1664" t="str">
        <f t="shared" si="6"/>
        <v>1Q 22</v>
      </c>
      <c r="AB28" s="1713" t="str">
        <f t="shared" si="6"/>
        <v>2Q 22</v>
      </c>
      <c r="AC28" s="1713" t="str">
        <f t="shared" si="6"/>
        <v>3Q 22</v>
      </c>
      <c r="AD28" s="1666" t="str">
        <f t="shared" si="6"/>
        <v>4Q 22</v>
      </c>
      <c r="AE28" s="23" t="s">
        <v>264</v>
      </c>
      <c r="AF28" s="23" t="s">
        <v>369</v>
      </c>
      <c r="AG28" s="23" t="s">
        <v>298</v>
      </c>
      <c r="AH28" s="2"/>
    </row>
    <row r="29" spans="2:36" ht="16.5" customHeight="1">
      <c r="B29" s="1803" t="str">
        <f t="shared" ref="B29:B34" si="7">B8</f>
        <v>Alibaba</v>
      </c>
      <c r="C29" s="1795">
        <v>150.60240963855421</v>
      </c>
      <c r="D29" s="1793">
        <v>498.91307675821321</v>
      </c>
      <c r="E29" s="1793">
        <v>537.06482593037219</v>
      </c>
      <c r="F29" s="1794">
        <v>1069.1952844695029</v>
      </c>
      <c r="G29" s="1795"/>
      <c r="H29" s="1793"/>
      <c r="I29" s="1793"/>
      <c r="J29" s="1794"/>
      <c r="K29" s="1795"/>
      <c r="L29" s="1793"/>
      <c r="M29" s="1793"/>
      <c r="N29" s="1794"/>
      <c r="O29" s="1795"/>
      <c r="P29" s="1793"/>
      <c r="Q29" s="1793"/>
      <c r="R29" s="1794"/>
      <c r="S29" s="1795"/>
      <c r="T29" s="1793"/>
      <c r="U29" s="1793"/>
      <c r="V29" s="1794"/>
      <c r="W29" s="1795"/>
      <c r="X29" s="1793"/>
      <c r="Y29" s="1793"/>
      <c r="Z29" s="1794"/>
      <c r="AA29" s="1795"/>
      <c r="AB29" s="1793"/>
      <c r="AC29" s="1793"/>
      <c r="AD29" s="1794"/>
      <c r="AE29" s="1796" t="e">
        <f>AD29/Z29-1</f>
        <v>#DIV/0!</v>
      </c>
      <c r="AF29" s="1797">
        <f>AD29-Z29</f>
        <v>0</v>
      </c>
      <c r="AG29" s="224" t="e">
        <f>AD29/AC29-1</f>
        <v>#DIV/0!</v>
      </c>
      <c r="AH29" s="1797"/>
      <c r="AI29" s="13"/>
      <c r="AJ29" s="15"/>
    </row>
    <row r="30" spans="2:36" ht="16.5" customHeight="1">
      <c r="B30" s="1803" t="str">
        <f t="shared" si="7"/>
        <v>Alphabet</v>
      </c>
      <c r="C30" s="1795">
        <v>2036</v>
      </c>
      <c r="D30" s="1793">
        <v>2123</v>
      </c>
      <c r="E30" s="1793">
        <v>2554</v>
      </c>
      <c r="F30" s="1794">
        <v>3078</v>
      </c>
      <c r="G30" s="1795"/>
      <c r="H30" s="1793"/>
      <c r="I30" s="1793"/>
      <c r="J30" s="1794"/>
      <c r="K30" s="1795"/>
      <c r="L30" s="1793"/>
      <c r="M30" s="1793"/>
      <c r="N30" s="1794"/>
      <c r="O30" s="1795"/>
      <c r="P30" s="1793"/>
      <c r="Q30" s="1793"/>
      <c r="R30" s="1794"/>
      <c r="S30" s="1795"/>
      <c r="T30" s="1793"/>
      <c r="U30" s="1793"/>
      <c r="V30" s="1794"/>
      <c r="W30" s="1795"/>
      <c r="X30" s="1793"/>
      <c r="Y30" s="1793"/>
      <c r="Z30" s="1794"/>
      <c r="AA30" s="1795"/>
      <c r="AB30" s="1793"/>
      <c r="AC30" s="1793"/>
      <c r="AD30" s="1794"/>
      <c r="AE30" s="1796" t="e">
        <f>AD30/Z30-1</f>
        <v>#DIV/0!</v>
      </c>
      <c r="AF30" s="1797">
        <f t="shared" ref="AF30:AF44" si="8">AD30-Z30</f>
        <v>0</v>
      </c>
      <c r="AG30" s="224" t="e">
        <f t="shared" ref="AG30:AG44" si="9">AD30/AC30-1</f>
        <v>#DIV/0!</v>
      </c>
      <c r="AH30" s="1797"/>
      <c r="AI30" s="13"/>
    </row>
    <row r="31" spans="2:36" ht="16.5" customHeight="1">
      <c r="B31" s="1803" t="str">
        <f t="shared" si="7"/>
        <v>Amazon</v>
      </c>
      <c r="C31" s="1795">
        <v>1179</v>
      </c>
      <c r="D31" s="1793">
        <v>1711</v>
      </c>
      <c r="E31" s="1793">
        <v>1841</v>
      </c>
      <c r="F31" s="1794">
        <v>2005</v>
      </c>
      <c r="G31" s="1795"/>
      <c r="H31" s="1793"/>
      <c r="I31" s="1793"/>
      <c r="J31" s="1794"/>
      <c r="K31" s="1795"/>
      <c r="L31" s="1793"/>
      <c r="M31" s="1793"/>
      <c r="N31" s="1794"/>
      <c r="O31" s="1795"/>
      <c r="P31" s="1793"/>
      <c r="Q31" s="1793"/>
      <c r="R31" s="1794"/>
      <c r="S31" s="1795"/>
      <c r="T31" s="1793"/>
      <c r="U31" s="1793"/>
      <c r="V31" s="1794"/>
      <c r="W31" s="1795"/>
      <c r="X31" s="1793"/>
      <c r="Y31" s="1793"/>
      <c r="Z31" s="1794"/>
      <c r="AA31" s="1795"/>
      <c r="AB31" s="1793"/>
      <c r="AC31" s="1793"/>
      <c r="AD31" s="1794"/>
      <c r="AE31" s="1796" t="e">
        <f t="shared" ref="AE31:AE44" si="10">AD31/Z31-1</f>
        <v>#DIV/0!</v>
      </c>
      <c r="AF31" s="1797">
        <f t="shared" si="8"/>
        <v>0</v>
      </c>
      <c r="AG31" s="224" t="e">
        <f t="shared" si="9"/>
        <v>#DIV/0!</v>
      </c>
      <c r="AH31" s="1797"/>
      <c r="AI31" s="13"/>
    </row>
    <row r="32" spans="2:36" ht="16.5" customHeight="1">
      <c r="B32" s="1803" t="str">
        <f t="shared" si="7"/>
        <v>Apple</v>
      </c>
      <c r="C32" s="1795">
        <v>2336</v>
      </c>
      <c r="D32" s="1793">
        <v>2809</v>
      </c>
      <c r="E32" s="1793">
        <v>3977</v>
      </c>
      <c r="F32" s="1794">
        <v>3334</v>
      </c>
      <c r="G32" s="1795"/>
      <c r="H32" s="1793"/>
      <c r="I32" s="1793"/>
      <c r="J32" s="1794"/>
      <c r="K32" s="1795"/>
      <c r="L32" s="1793"/>
      <c r="M32" s="1793"/>
      <c r="N32" s="1794"/>
      <c r="O32" s="1795"/>
      <c r="P32" s="1793"/>
      <c r="Q32" s="1793"/>
      <c r="R32" s="1794"/>
      <c r="S32" s="1795"/>
      <c r="T32" s="1793"/>
      <c r="U32" s="1793"/>
      <c r="V32" s="1794"/>
      <c r="W32" s="1795"/>
      <c r="X32" s="1793"/>
      <c r="Y32" s="1793"/>
      <c r="Z32" s="1794"/>
      <c r="AA32" s="1795"/>
      <c r="AB32" s="1793"/>
      <c r="AC32" s="1793"/>
      <c r="AD32" s="1794"/>
      <c r="AE32" s="1796" t="e">
        <f>AD32/Z32-1</f>
        <v>#DIV/0!</v>
      </c>
      <c r="AF32" s="1797">
        <f t="shared" si="8"/>
        <v>0</v>
      </c>
      <c r="AG32" s="224" t="e">
        <f t="shared" si="9"/>
        <v>#DIV/0!</v>
      </c>
      <c r="AH32" s="1797"/>
      <c r="AI32" s="13"/>
    </row>
    <row r="33" spans="2:38" ht="16.5" customHeight="1">
      <c r="B33" s="1803" t="str">
        <f t="shared" si="7"/>
        <v>Baidu</v>
      </c>
      <c r="C33" s="1795">
        <v>126.23081157115773</v>
      </c>
      <c r="D33" s="1793">
        <v>149.96478981047733</v>
      </c>
      <c r="E33" s="1793">
        <v>177.52100840336135</v>
      </c>
      <c r="F33" s="1794">
        <v>176.02694588855533</v>
      </c>
      <c r="G33" s="1795"/>
      <c r="H33" s="1793"/>
      <c r="I33" s="1793"/>
      <c r="J33" s="1794"/>
      <c r="K33" s="1795"/>
      <c r="L33" s="1793"/>
      <c r="M33" s="1793"/>
      <c r="N33" s="1794"/>
      <c r="O33" s="1795"/>
      <c r="P33" s="1793"/>
      <c r="Q33" s="1793"/>
      <c r="R33" s="1686"/>
      <c r="S33" s="1795"/>
      <c r="T33" s="1793"/>
      <c r="U33" s="1793"/>
      <c r="V33" s="1794"/>
      <c r="W33" s="1795"/>
      <c r="X33" s="1793"/>
      <c r="Y33" s="1793"/>
      <c r="Z33" s="1686"/>
      <c r="AA33" s="1795"/>
      <c r="AB33" s="1717"/>
      <c r="AC33" s="1793"/>
      <c r="AD33" s="1794"/>
      <c r="AE33" s="1796" t="e">
        <f t="shared" si="10"/>
        <v>#DIV/0!</v>
      </c>
      <c r="AF33" s="1797">
        <f t="shared" ref="AF33:AF38" si="11">AD33-Z33</f>
        <v>0</v>
      </c>
      <c r="AG33" s="224" t="e">
        <f t="shared" si="9"/>
        <v>#DIV/0!</v>
      </c>
      <c r="AH33" s="1797"/>
      <c r="AI33" s="13"/>
    </row>
    <row r="34" spans="2:38" ht="16.5" customHeight="1">
      <c r="B34" s="1803" t="str">
        <f t="shared" si="7"/>
        <v>eBay</v>
      </c>
      <c r="C34" s="1795">
        <v>158</v>
      </c>
      <c r="D34" s="1793">
        <v>147</v>
      </c>
      <c r="E34" s="1793">
        <v>185</v>
      </c>
      <c r="F34" s="1794">
        <v>136</v>
      </c>
      <c r="G34" s="1795"/>
      <c r="H34" s="1793"/>
      <c r="I34" s="1793"/>
      <c r="J34" s="1794"/>
      <c r="K34" s="1795"/>
      <c r="L34" s="1793"/>
      <c r="M34" s="1793"/>
      <c r="N34" s="1794"/>
      <c r="O34" s="1795"/>
      <c r="P34" s="1793"/>
      <c r="Q34" s="1793"/>
      <c r="R34" s="1794"/>
      <c r="S34" s="1795"/>
      <c r="T34" s="1793"/>
      <c r="U34" s="1793"/>
      <c r="V34" s="1794"/>
      <c r="W34" s="1795"/>
      <c r="X34" s="1793"/>
      <c r="Y34" s="1793"/>
      <c r="Z34" s="1794"/>
      <c r="AA34" s="1795"/>
      <c r="AB34" s="1793"/>
      <c r="AC34" s="1793"/>
      <c r="AD34" s="1794"/>
      <c r="AE34" s="1796" t="e">
        <f t="shared" si="10"/>
        <v>#DIV/0!</v>
      </c>
      <c r="AF34" s="1797">
        <f t="shared" si="11"/>
        <v>0</v>
      </c>
      <c r="AG34" s="224" t="e">
        <f t="shared" si="9"/>
        <v>#DIV/0!</v>
      </c>
      <c r="AH34" s="1797"/>
      <c r="AI34" s="13"/>
      <c r="AJ34" s="15"/>
    </row>
    <row r="35" spans="2:38" ht="16.5" customHeight="1">
      <c r="B35" s="1618" t="s">
        <v>579</v>
      </c>
      <c r="C35" s="1795"/>
      <c r="D35" s="1446"/>
      <c r="E35" s="1446"/>
      <c r="F35" s="1794"/>
      <c r="G35" s="1795"/>
      <c r="H35" s="1446"/>
      <c r="I35" s="1446"/>
      <c r="J35" s="1794"/>
      <c r="K35" s="1795"/>
      <c r="L35" s="1446"/>
      <c r="M35" s="1446"/>
      <c r="N35" s="1794"/>
      <c r="O35" s="1795"/>
      <c r="P35" s="1446"/>
      <c r="Q35" s="1446"/>
      <c r="R35" s="1794"/>
      <c r="S35" s="1795"/>
      <c r="T35" s="1446"/>
      <c r="U35" s="1446"/>
      <c r="V35" s="1794"/>
      <c r="W35" s="1795"/>
      <c r="X35" s="1446"/>
      <c r="Y35" s="1446"/>
      <c r="Z35" s="1794"/>
      <c r="AA35" s="1795"/>
      <c r="AB35" s="1446"/>
      <c r="AC35" s="1446"/>
      <c r="AD35" s="1794"/>
      <c r="AE35" s="1796" t="e">
        <f t="shared" si="10"/>
        <v>#DIV/0!</v>
      </c>
      <c r="AF35" s="1797">
        <f t="shared" si="11"/>
        <v>0</v>
      </c>
      <c r="AG35" s="224" t="e">
        <f t="shared" si="9"/>
        <v>#DIV/0!</v>
      </c>
      <c r="AH35" s="1797"/>
      <c r="AI35" s="13"/>
      <c r="AJ35" s="15"/>
    </row>
    <row r="36" spans="2:38" ht="16.5" customHeight="1">
      <c r="B36" s="1803" t="str">
        <f t="shared" ref="B36:B43" si="12">B15</f>
        <v>Meta</v>
      </c>
      <c r="C36" s="1795">
        <v>1132</v>
      </c>
      <c r="D36" s="1793">
        <v>995</v>
      </c>
      <c r="E36" s="1793">
        <v>1095</v>
      </c>
      <c r="F36" s="1794">
        <v>1269</v>
      </c>
      <c r="G36" s="1795"/>
      <c r="H36" s="1793"/>
      <c r="I36" s="1793"/>
      <c r="J36" s="1794"/>
      <c r="K36" s="1795"/>
      <c r="L36" s="1793"/>
      <c r="M36" s="1793"/>
      <c r="N36" s="1794"/>
      <c r="O36" s="1795"/>
      <c r="P36" s="1793"/>
      <c r="Q36" s="1793"/>
      <c r="R36" s="1794"/>
      <c r="S36" s="1795"/>
      <c r="T36" s="1793"/>
      <c r="U36" s="1793"/>
      <c r="V36" s="1794"/>
      <c r="W36" s="1795"/>
      <c r="X36" s="1793"/>
      <c r="Y36" s="1793"/>
      <c r="Z36" s="1794"/>
      <c r="AA36" s="1795"/>
      <c r="AB36" s="1793"/>
      <c r="AC36" s="1793"/>
      <c r="AD36" s="1794"/>
      <c r="AE36" s="1796" t="e">
        <f t="shared" si="10"/>
        <v>#DIV/0!</v>
      </c>
      <c r="AF36" s="1797">
        <f t="shared" si="11"/>
        <v>0</v>
      </c>
      <c r="AG36" s="224" t="e">
        <f t="shared" si="9"/>
        <v>#DIV/0!</v>
      </c>
      <c r="AH36" s="1797"/>
      <c r="AI36" s="13"/>
      <c r="AJ36" s="15"/>
      <c r="AL36" s="5"/>
    </row>
    <row r="37" spans="2:38" ht="16.5" customHeight="1">
      <c r="B37" s="1803" t="str">
        <f t="shared" si="12"/>
        <v>Microsoft</v>
      </c>
      <c r="C37" s="1795">
        <v>2308</v>
      </c>
      <c r="D37" s="1793">
        <v>2655</v>
      </c>
      <c r="E37" s="1793">
        <v>2163</v>
      </c>
      <c r="F37" s="1794">
        <v>1988</v>
      </c>
      <c r="G37" s="1795"/>
      <c r="H37" s="1793"/>
      <c r="I37" s="1793"/>
      <c r="J37" s="1794"/>
      <c r="K37" s="1795"/>
      <c r="L37" s="1793"/>
      <c r="M37" s="1793"/>
      <c r="N37" s="1794"/>
      <c r="O37" s="1795"/>
      <c r="P37" s="1793"/>
      <c r="Q37" s="1793"/>
      <c r="R37" s="1794"/>
      <c r="S37" s="1795"/>
      <c r="T37" s="1793"/>
      <c r="U37" s="1793"/>
      <c r="V37" s="1794"/>
      <c r="W37" s="1795"/>
      <c r="X37" s="1793"/>
      <c r="Y37" s="1793"/>
      <c r="Z37" s="1794"/>
      <c r="AA37" s="1795"/>
      <c r="AB37" s="1793"/>
      <c r="AC37" s="1793"/>
      <c r="AD37" s="1794"/>
      <c r="AE37" s="1796" t="e">
        <f t="shared" si="10"/>
        <v>#DIV/0!</v>
      </c>
      <c r="AF37" s="1797">
        <f t="shared" si="11"/>
        <v>0</v>
      </c>
      <c r="AG37" s="224" t="e">
        <f t="shared" si="9"/>
        <v>#DIV/0!</v>
      </c>
      <c r="AH37" s="1797"/>
      <c r="AI37" s="13"/>
    </row>
    <row r="38" spans="2:38" ht="16.5" customHeight="1">
      <c r="B38" s="1803" t="str">
        <f t="shared" si="12"/>
        <v>Oracle</v>
      </c>
      <c r="C38" s="1795">
        <v>368</v>
      </c>
      <c r="D38" s="1793">
        <v>180</v>
      </c>
      <c r="E38" s="1793">
        <v>299</v>
      </c>
      <c r="F38" s="1794">
        <v>757</v>
      </c>
      <c r="G38" s="1795"/>
      <c r="H38" s="1793"/>
      <c r="I38" s="1793"/>
      <c r="J38" s="1794"/>
      <c r="K38" s="1795"/>
      <c r="L38" s="1793"/>
      <c r="M38" s="1793"/>
      <c r="N38" s="1794"/>
      <c r="O38" s="1795"/>
      <c r="P38" s="1793"/>
      <c r="Q38" s="1793"/>
      <c r="R38" s="1794"/>
      <c r="S38" s="1795"/>
      <c r="T38" s="1793"/>
      <c r="U38" s="1793"/>
      <c r="V38" s="1794"/>
      <c r="W38" s="1795"/>
      <c r="X38" s="1793"/>
      <c r="Y38" s="1793"/>
      <c r="Z38" s="1794"/>
      <c r="AA38" s="1795"/>
      <c r="AB38" s="1793"/>
      <c r="AC38" s="1793"/>
      <c r="AD38" s="1794"/>
      <c r="AE38" s="1796" t="e">
        <f t="shared" si="10"/>
        <v>#DIV/0!</v>
      </c>
      <c r="AF38" s="1797">
        <f t="shared" si="11"/>
        <v>0</v>
      </c>
      <c r="AG38" s="224" t="e">
        <f t="shared" si="9"/>
        <v>#DIV/0!</v>
      </c>
      <c r="AH38" s="1797"/>
      <c r="AI38" s="13"/>
      <c r="AJ38" s="28"/>
    </row>
    <row r="39" spans="2:38" ht="16.5" customHeight="1">
      <c r="B39" s="1803" t="str">
        <f t="shared" si="12"/>
        <v>PayPal</v>
      </c>
      <c r="C39" s="1795">
        <v>133</v>
      </c>
      <c r="D39" s="1793">
        <v>201</v>
      </c>
      <c r="E39" s="1793">
        <v>183</v>
      </c>
      <c r="F39" s="1794">
        <v>152</v>
      </c>
      <c r="G39" s="1795"/>
      <c r="H39" s="1793"/>
      <c r="I39" s="1793"/>
      <c r="J39" s="1794"/>
      <c r="K39" s="1795"/>
      <c r="L39" s="1793"/>
      <c r="M39" s="1793"/>
      <c r="N39" s="1794"/>
      <c r="O39" s="1795"/>
      <c r="P39" s="1793"/>
      <c r="Q39" s="1793"/>
      <c r="R39" s="1794"/>
      <c r="S39" s="1795"/>
      <c r="T39" s="1793"/>
      <c r="U39" s="1793"/>
      <c r="V39" s="1794"/>
      <c r="W39" s="1795"/>
      <c r="X39" s="1793"/>
      <c r="Y39" s="1793"/>
      <c r="Z39" s="1794"/>
      <c r="AA39" s="1795"/>
      <c r="AB39" s="1793"/>
      <c r="AC39" s="1793"/>
      <c r="AD39" s="1794"/>
      <c r="AE39" s="1796" t="e">
        <f t="shared" si="10"/>
        <v>#DIV/0!</v>
      </c>
      <c r="AF39" s="1797">
        <f t="shared" si="8"/>
        <v>0</v>
      </c>
      <c r="AG39" s="224" t="e">
        <f t="shared" si="9"/>
        <v>#DIV/0!</v>
      </c>
      <c r="AH39" s="1797"/>
      <c r="AI39" s="13"/>
    </row>
    <row r="40" spans="2:38" ht="16.5" customHeight="1">
      <c r="B40" s="1803" t="str">
        <f t="shared" si="12"/>
        <v>Tencent</v>
      </c>
      <c r="C40" s="1795">
        <v>627.63745336676652</v>
      </c>
      <c r="D40" s="1793">
        <v>230.39710970270355</v>
      </c>
      <c r="E40" s="1793">
        <v>547.86914765906363</v>
      </c>
      <c r="F40" s="1686">
        <v>415.7574870030021</v>
      </c>
      <c r="G40" s="1795"/>
      <c r="H40" s="1793"/>
      <c r="I40" s="1793"/>
      <c r="J40" s="1686"/>
      <c r="K40" s="1795"/>
      <c r="L40" s="1793"/>
      <c r="M40" s="1793"/>
      <c r="N40" s="1794"/>
      <c r="O40" s="1795"/>
      <c r="P40" s="1793"/>
      <c r="Q40" s="1793"/>
      <c r="R40" s="1794"/>
      <c r="S40" s="1795"/>
      <c r="T40" s="1793"/>
      <c r="U40" s="1793"/>
      <c r="V40" s="1794"/>
      <c r="W40" s="1795"/>
      <c r="X40" s="1793"/>
      <c r="Y40" s="1793"/>
      <c r="Z40" s="1794"/>
      <c r="AA40" s="1795"/>
      <c r="AB40" s="1793"/>
      <c r="AC40" s="1793"/>
      <c r="AD40" s="1686"/>
      <c r="AE40" s="1796" t="e">
        <f>AD40/Z40-1</f>
        <v>#DIV/0!</v>
      </c>
      <c r="AF40" s="1797">
        <f t="shared" si="8"/>
        <v>0</v>
      </c>
      <c r="AG40" s="224" t="e">
        <f t="shared" si="9"/>
        <v>#DIV/0!</v>
      </c>
      <c r="AH40" s="1797"/>
      <c r="AI40" s="13"/>
    </row>
    <row r="41" spans="2:38" ht="16.5" customHeight="1">
      <c r="B41" s="1800" t="str">
        <f t="shared" si="12"/>
        <v>JD.com</v>
      </c>
      <c r="C41" s="1799">
        <v>159.31915479175586</v>
      </c>
      <c r="D41" s="1717">
        <v>156.91773062674139</v>
      </c>
      <c r="E41" s="1717">
        <v>139.92091836734696</v>
      </c>
      <c r="F41" s="1686">
        <v>192.03836860218203</v>
      </c>
      <c r="G41" s="1799"/>
      <c r="H41" s="1717"/>
      <c r="I41" s="1717"/>
      <c r="J41" s="1686"/>
      <c r="K41" s="1799"/>
      <c r="L41" s="1717"/>
      <c r="M41" s="1717"/>
      <c r="N41" s="1686"/>
      <c r="O41" s="1799"/>
      <c r="P41" s="1717"/>
      <c r="Q41" s="1717"/>
      <c r="R41" s="1686"/>
      <c r="S41" s="1799"/>
      <c r="T41" s="1717"/>
      <c r="U41" s="1717"/>
      <c r="V41" s="1686"/>
      <c r="W41" s="1799"/>
      <c r="X41" s="1717"/>
      <c r="Y41" s="1717"/>
      <c r="Z41" s="1686"/>
      <c r="AA41" s="1799"/>
      <c r="AB41" s="1717"/>
      <c r="AC41" s="1793"/>
      <c r="AD41" s="1686"/>
      <c r="AE41" s="1796" t="e">
        <f t="shared" si="10"/>
        <v>#DIV/0!</v>
      </c>
      <c r="AF41" s="1797">
        <f t="shared" si="8"/>
        <v>0</v>
      </c>
      <c r="AG41" s="224" t="e">
        <f t="shared" si="9"/>
        <v>#DIV/0!</v>
      </c>
      <c r="AH41" s="1797"/>
      <c r="AI41" s="13"/>
    </row>
    <row r="42" spans="2:38" ht="16.5" customHeight="1">
      <c r="B42" s="1800" t="str">
        <f t="shared" si="12"/>
        <v>NetEase</v>
      </c>
      <c r="C42" s="1795">
        <v>37.306586753103787</v>
      </c>
      <c r="D42" s="1793">
        <v>40.108998499739755</v>
      </c>
      <c r="E42" s="1793">
        <v>24.909963985594239</v>
      </c>
      <c r="F42" s="1686">
        <v>67.950501574284246</v>
      </c>
      <c r="G42" s="1795"/>
      <c r="H42" s="1793"/>
      <c r="I42" s="1793"/>
      <c r="J42" s="1794"/>
      <c r="K42" s="1795"/>
      <c r="L42" s="1793"/>
      <c r="M42" s="1793"/>
      <c r="N42" s="1794"/>
      <c r="O42" s="1795"/>
      <c r="P42" s="1793"/>
      <c r="Q42" s="1793"/>
      <c r="R42" s="1686"/>
      <c r="S42" s="1795"/>
      <c r="T42" s="1793"/>
      <c r="U42" s="1793"/>
      <c r="V42" s="1794"/>
      <c r="W42" s="1795"/>
      <c r="X42" s="1793"/>
      <c r="Y42" s="1793"/>
      <c r="Z42" s="1686"/>
      <c r="AA42" s="1795"/>
      <c r="AB42" s="1793"/>
      <c r="AC42" s="1793"/>
      <c r="AD42" s="1686"/>
      <c r="AE42" s="1796" t="e">
        <f t="shared" si="10"/>
        <v>#DIV/0!</v>
      </c>
      <c r="AF42" s="1797">
        <f t="shared" si="8"/>
        <v>0</v>
      </c>
      <c r="AG42" s="224" t="e">
        <f t="shared" si="9"/>
        <v>#DIV/0!</v>
      </c>
      <c r="AH42" s="1797"/>
      <c r="AI42" s="13"/>
    </row>
    <row r="43" spans="2:38" ht="16.5" customHeight="1">
      <c r="B43" s="1800" t="str">
        <f t="shared" si="12"/>
        <v>VIPShop.com</v>
      </c>
      <c r="C43" s="1795">
        <v>101.06415509754756</v>
      </c>
      <c r="D43" s="1793">
        <v>90.015614953614403</v>
      </c>
      <c r="E43" s="1793">
        <v>124.5498199279712</v>
      </c>
      <c r="F43" s="1686">
        <v>104.26887310536721</v>
      </c>
      <c r="G43" s="1795"/>
      <c r="H43" s="1793"/>
      <c r="I43" s="1793"/>
      <c r="J43" s="1794"/>
      <c r="K43" s="1795"/>
      <c r="L43" s="1793"/>
      <c r="M43" s="1793"/>
      <c r="N43" s="1794"/>
      <c r="O43" s="1795"/>
      <c r="P43" s="1793"/>
      <c r="Q43" s="1793"/>
      <c r="R43" s="1686"/>
      <c r="S43" s="1795"/>
      <c r="T43" s="1793"/>
      <c r="U43" s="1793"/>
      <c r="V43" s="1794"/>
      <c r="W43" s="1795"/>
      <c r="X43" s="1793"/>
      <c r="Y43" s="1793"/>
      <c r="Z43" s="1686"/>
      <c r="AA43" s="1795"/>
      <c r="AB43" s="1793"/>
      <c r="AC43" s="1793"/>
      <c r="AD43" s="1686"/>
      <c r="AE43" s="1825" t="e">
        <f t="shared" si="10"/>
        <v>#DIV/0!</v>
      </c>
      <c r="AF43" s="1826">
        <f t="shared" si="8"/>
        <v>0</v>
      </c>
      <c r="AG43" s="225" t="e">
        <f t="shared" si="9"/>
        <v>#DIV/0!</v>
      </c>
      <c r="AH43" s="1826"/>
      <c r="AI43" s="13"/>
    </row>
    <row r="44" spans="2:38" ht="16.5" customHeight="1">
      <c r="B44" s="1804" t="s">
        <v>16</v>
      </c>
      <c r="C44" s="1806">
        <f t="shared" ref="C44:AD44" si="13">SUM(C29:C43)</f>
        <v>10852.160571218885</v>
      </c>
      <c r="D44" s="1807">
        <f t="shared" si="13"/>
        <v>11987.317320351491</v>
      </c>
      <c r="E44" s="1807">
        <f t="shared" si="13"/>
        <v>13848.835684273708</v>
      </c>
      <c r="F44" s="1808">
        <f t="shared" si="13"/>
        <v>14744.237460642893</v>
      </c>
      <c r="G44" s="1806">
        <f t="shared" si="13"/>
        <v>0</v>
      </c>
      <c r="H44" s="1807">
        <f t="shared" si="13"/>
        <v>0</v>
      </c>
      <c r="I44" s="1807">
        <f t="shared" si="13"/>
        <v>0</v>
      </c>
      <c r="J44" s="1808">
        <f t="shared" si="13"/>
        <v>0</v>
      </c>
      <c r="K44" s="1806">
        <f t="shared" si="13"/>
        <v>0</v>
      </c>
      <c r="L44" s="1807">
        <f t="shared" si="13"/>
        <v>0</v>
      </c>
      <c r="M44" s="1807">
        <f t="shared" si="13"/>
        <v>0</v>
      </c>
      <c r="N44" s="1808">
        <f t="shared" si="13"/>
        <v>0</v>
      </c>
      <c r="O44" s="1806">
        <f t="shared" si="13"/>
        <v>0</v>
      </c>
      <c r="P44" s="1807">
        <f t="shared" si="13"/>
        <v>0</v>
      </c>
      <c r="Q44" s="1807">
        <f t="shared" si="13"/>
        <v>0</v>
      </c>
      <c r="R44" s="1808">
        <f t="shared" si="13"/>
        <v>0</v>
      </c>
      <c r="S44" s="1806">
        <f t="shared" si="13"/>
        <v>0</v>
      </c>
      <c r="T44" s="1807">
        <f t="shared" si="13"/>
        <v>0</v>
      </c>
      <c r="U44" s="1807">
        <f t="shared" si="13"/>
        <v>0</v>
      </c>
      <c r="V44" s="1808">
        <f t="shared" si="13"/>
        <v>0</v>
      </c>
      <c r="W44" s="1806">
        <f t="shared" si="13"/>
        <v>0</v>
      </c>
      <c r="X44" s="1807">
        <f t="shared" si="13"/>
        <v>0</v>
      </c>
      <c r="Y44" s="1807">
        <f t="shared" si="13"/>
        <v>0</v>
      </c>
      <c r="Z44" s="1808">
        <f t="shared" si="13"/>
        <v>0</v>
      </c>
      <c r="AA44" s="1806">
        <f t="shared" si="13"/>
        <v>0</v>
      </c>
      <c r="AB44" s="1807">
        <f t="shared" si="13"/>
        <v>0</v>
      </c>
      <c r="AC44" s="1807">
        <f t="shared" si="13"/>
        <v>0</v>
      </c>
      <c r="AD44" s="1808">
        <f t="shared" si="13"/>
        <v>0</v>
      </c>
      <c r="AE44" s="1796" t="e">
        <f t="shared" si="10"/>
        <v>#DIV/0!</v>
      </c>
      <c r="AF44" s="1797">
        <f t="shared" si="8"/>
        <v>0</v>
      </c>
      <c r="AG44" s="224" t="e">
        <f t="shared" si="9"/>
        <v>#DIV/0!</v>
      </c>
      <c r="AH44" s="1797"/>
      <c r="AI44" s="13"/>
    </row>
    <row r="45" spans="2:38" ht="16.5" customHeight="1">
      <c r="B45" s="2" t="s">
        <v>592</v>
      </c>
      <c r="C45" s="1809">
        <v>0.16240200589340192</v>
      </c>
      <c r="D45" s="1809">
        <v>0.16668624964515266</v>
      </c>
      <c r="E45" s="1809">
        <v>0.2352608482366827</v>
      </c>
      <c r="F45" s="1809">
        <v>0.22079428398906242</v>
      </c>
      <c r="G45" s="1809">
        <f t="shared" ref="G45:T45" si="14">G44/C44-1</f>
        <v>-1</v>
      </c>
      <c r="H45" s="1809">
        <f t="shared" si="14"/>
        <v>-1</v>
      </c>
      <c r="I45" s="1809">
        <f t="shared" si="14"/>
        <v>-1</v>
      </c>
      <c r="J45" s="1809">
        <f t="shared" si="14"/>
        <v>-1</v>
      </c>
      <c r="K45" s="1809" t="e">
        <f t="shared" si="14"/>
        <v>#DIV/0!</v>
      </c>
      <c r="L45" s="1809" t="e">
        <f t="shared" si="14"/>
        <v>#DIV/0!</v>
      </c>
      <c r="M45" s="1809" t="e">
        <f t="shared" si="14"/>
        <v>#DIV/0!</v>
      </c>
      <c r="N45" s="1809" t="e">
        <f t="shared" si="14"/>
        <v>#DIV/0!</v>
      </c>
      <c r="O45" s="1809" t="e">
        <f t="shared" si="14"/>
        <v>#DIV/0!</v>
      </c>
      <c r="P45" s="1809" t="e">
        <f t="shared" si="14"/>
        <v>#DIV/0!</v>
      </c>
      <c r="Q45" s="1809" t="e">
        <f t="shared" si="14"/>
        <v>#DIV/0!</v>
      </c>
      <c r="R45" s="1809" t="e">
        <f t="shared" si="14"/>
        <v>#DIV/0!</v>
      </c>
      <c r="S45" s="1809" t="e">
        <f t="shared" si="14"/>
        <v>#DIV/0!</v>
      </c>
      <c r="T45" s="1809" t="e">
        <f t="shared" si="14"/>
        <v>#DIV/0!</v>
      </c>
      <c r="U45" s="1809" t="e">
        <f>U44/Q44-1</f>
        <v>#DIV/0!</v>
      </c>
      <c r="V45" s="1809" t="e">
        <f>V44/R44-1</f>
        <v>#DIV/0!</v>
      </c>
      <c r="W45" s="1809" t="e">
        <f>W44/S44-1</f>
        <v>#DIV/0!</v>
      </c>
      <c r="X45" s="1809" t="e">
        <f t="shared" ref="X45:AC45" si="15">X44/T44-1</f>
        <v>#DIV/0!</v>
      </c>
      <c r="Y45" s="1809" t="e">
        <f t="shared" si="15"/>
        <v>#DIV/0!</v>
      </c>
      <c r="Z45" s="1809" t="e">
        <f t="shared" si="15"/>
        <v>#DIV/0!</v>
      </c>
      <c r="AA45" s="1809" t="e">
        <f t="shared" si="15"/>
        <v>#DIV/0!</v>
      </c>
      <c r="AB45" s="1809" t="e">
        <f t="shared" si="15"/>
        <v>#DIV/0!</v>
      </c>
      <c r="AC45" s="1809" t="e">
        <f t="shared" si="15"/>
        <v>#DIV/0!</v>
      </c>
      <c r="AD45" s="1822" t="e">
        <f>AD44/Z44-1</f>
        <v>#DIV/0!</v>
      </c>
    </row>
    <row r="46" spans="2:38">
      <c r="B46" s="1805"/>
      <c r="C46" s="48"/>
      <c r="D46" s="48"/>
      <c r="F46" s="15"/>
      <c r="G46" s="15"/>
      <c r="H46" s="15"/>
      <c r="I46" s="15"/>
      <c r="J46" s="15"/>
      <c r="K46" s="15"/>
      <c r="L46" s="15"/>
      <c r="M46" s="15"/>
      <c r="N46" s="15"/>
      <c r="O46" s="48"/>
      <c r="P46" s="48"/>
      <c r="Q46" s="48"/>
      <c r="R46" s="15"/>
      <c r="S46" s="48"/>
      <c r="T46" s="48"/>
      <c r="U46" s="48"/>
      <c r="V46" s="15"/>
      <c r="W46" s="48"/>
      <c r="X46" s="48"/>
      <c r="Y46" s="48"/>
      <c r="Z46" s="15"/>
      <c r="AA46" s="48"/>
      <c r="AB46" s="48"/>
      <c r="AC46" s="48"/>
      <c r="AD46" s="15"/>
    </row>
    <row r="49" spans="3:32">
      <c r="C49" s="48">
        <f t="shared" ref="C49:AD49" si="16">C8+C12+C19+C20+C21+C22</f>
        <v>22306.305271848818</v>
      </c>
      <c r="D49" s="48">
        <f t="shared" si="16"/>
        <v>26545.212179663824</v>
      </c>
      <c r="E49" s="48">
        <f t="shared" si="16"/>
        <v>26158.572178871553</v>
      </c>
      <c r="F49" s="48">
        <f t="shared" si="16"/>
        <v>32726.386175587613</v>
      </c>
      <c r="G49" s="48">
        <f t="shared" si="16"/>
        <v>0</v>
      </c>
      <c r="H49" s="48">
        <f t="shared" si="16"/>
        <v>0</v>
      </c>
      <c r="I49" s="48">
        <f t="shared" si="16"/>
        <v>0</v>
      </c>
      <c r="J49" s="48">
        <f t="shared" si="16"/>
        <v>0</v>
      </c>
      <c r="K49" s="48">
        <f t="shared" si="16"/>
        <v>0</v>
      </c>
      <c r="L49" s="48">
        <f t="shared" si="16"/>
        <v>0</v>
      </c>
      <c r="M49" s="48">
        <f t="shared" si="16"/>
        <v>0</v>
      </c>
      <c r="N49" s="48">
        <f t="shared" si="16"/>
        <v>0</v>
      </c>
      <c r="O49" s="48">
        <f t="shared" si="16"/>
        <v>0</v>
      </c>
      <c r="P49" s="48">
        <f t="shared" si="16"/>
        <v>0</v>
      </c>
      <c r="Q49" s="48">
        <f t="shared" si="16"/>
        <v>0</v>
      </c>
      <c r="R49" s="48">
        <f t="shared" si="16"/>
        <v>0</v>
      </c>
      <c r="S49" s="48">
        <f t="shared" si="16"/>
        <v>0</v>
      </c>
      <c r="T49" s="48">
        <f t="shared" si="16"/>
        <v>0</v>
      </c>
      <c r="U49" s="48">
        <f t="shared" si="16"/>
        <v>0</v>
      </c>
      <c r="V49" s="48">
        <f t="shared" si="16"/>
        <v>0</v>
      </c>
      <c r="W49" s="48">
        <f t="shared" si="16"/>
        <v>0</v>
      </c>
      <c r="X49" s="48">
        <f t="shared" si="16"/>
        <v>0</v>
      </c>
      <c r="Y49" s="48">
        <f t="shared" si="16"/>
        <v>0</v>
      </c>
      <c r="Z49" s="48">
        <f t="shared" si="16"/>
        <v>0</v>
      </c>
      <c r="AA49" s="48">
        <f t="shared" si="16"/>
        <v>0</v>
      </c>
      <c r="AB49" s="48">
        <f t="shared" si="16"/>
        <v>0</v>
      </c>
      <c r="AC49" s="48">
        <f t="shared" si="16"/>
        <v>0</v>
      </c>
      <c r="AD49" s="48">
        <f t="shared" si="16"/>
        <v>0</v>
      </c>
      <c r="AF49" s="1700" t="s">
        <v>439</v>
      </c>
    </row>
    <row r="50" spans="3:32">
      <c r="N50" s="13"/>
      <c r="O50" s="13"/>
      <c r="P50" s="13"/>
      <c r="Q50" s="13"/>
      <c r="R50" s="222" t="e">
        <f t="shared" ref="R50:Z50" si="17">R49/N49-1</f>
        <v>#DIV/0!</v>
      </c>
      <c r="S50" s="222" t="e">
        <f t="shared" si="17"/>
        <v>#DIV/0!</v>
      </c>
      <c r="T50" s="222" t="e">
        <f t="shared" si="17"/>
        <v>#DIV/0!</v>
      </c>
      <c r="U50" s="222" t="e">
        <f t="shared" si="17"/>
        <v>#DIV/0!</v>
      </c>
      <c r="V50" s="222" t="e">
        <f t="shared" si="17"/>
        <v>#DIV/0!</v>
      </c>
      <c r="W50" s="222" t="e">
        <f t="shared" si="17"/>
        <v>#DIV/0!</v>
      </c>
      <c r="X50" s="222" t="e">
        <f t="shared" si="17"/>
        <v>#DIV/0!</v>
      </c>
      <c r="Y50" s="222" t="e">
        <f t="shared" si="17"/>
        <v>#DIV/0!</v>
      </c>
      <c r="Z50" s="222" t="e">
        <f t="shared" si="17"/>
        <v>#DIV/0!</v>
      </c>
      <c r="AA50" s="222" t="e">
        <f>AA49/W49-1</f>
        <v>#DIV/0!</v>
      </c>
      <c r="AB50" s="222" t="e">
        <f>AB49/X49-1</f>
        <v>#DIV/0!</v>
      </c>
      <c r="AC50" s="13" t="e">
        <f>AC49/Y49-1</f>
        <v>#DIV/0!</v>
      </c>
      <c r="AD50" s="222" t="e">
        <f>AD49/Z49-1</f>
        <v>#DIV/0!</v>
      </c>
      <c r="AF50" s="13"/>
    </row>
    <row r="51" spans="3:32">
      <c r="C51" s="48">
        <f t="shared" ref="C51:AD51" si="18">C23-C49</f>
        <v>141093</v>
      </c>
      <c r="D51" s="48">
        <f t="shared" si="18"/>
        <v>136786</v>
      </c>
      <c r="E51" s="48">
        <f t="shared" si="18"/>
        <v>142950</v>
      </c>
      <c r="F51" s="48">
        <f t="shared" si="18"/>
        <v>195466</v>
      </c>
      <c r="G51" s="48">
        <f t="shared" si="18"/>
        <v>0</v>
      </c>
      <c r="H51" s="48">
        <f t="shared" si="18"/>
        <v>0</v>
      </c>
      <c r="I51" s="48">
        <f t="shared" si="18"/>
        <v>0</v>
      </c>
      <c r="J51" s="48">
        <f t="shared" si="18"/>
        <v>0</v>
      </c>
      <c r="K51" s="48">
        <f t="shared" si="18"/>
        <v>0</v>
      </c>
      <c r="L51" s="48">
        <f t="shared" si="18"/>
        <v>0</v>
      </c>
      <c r="M51" s="48">
        <f t="shared" si="18"/>
        <v>0</v>
      </c>
      <c r="N51" s="48">
        <f t="shared" si="18"/>
        <v>0</v>
      </c>
      <c r="O51" s="48">
        <f t="shared" si="18"/>
        <v>0</v>
      </c>
      <c r="P51" s="48">
        <f t="shared" si="18"/>
        <v>0</v>
      </c>
      <c r="Q51" s="48">
        <f t="shared" si="18"/>
        <v>0</v>
      </c>
      <c r="R51" s="48">
        <f t="shared" si="18"/>
        <v>0</v>
      </c>
      <c r="S51" s="48">
        <f t="shared" si="18"/>
        <v>0</v>
      </c>
      <c r="T51" s="48">
        <f t="shared" si="18"/>
        <v>0</v>
      </c>
      <c r="U51" s="48">
        <f t="shared" si="18"/>
        <v>0</v>
      </c>
      <c r="V51" s="48">
        <f t="shared" si="18"/>
        <v>0</v>
      </c>
      <c r="W51" s="48">
        <f t="shared" si="18"/>
        <v>0</v>
      </c>
      <c r="X51" s="48">
        <f t="shared" si="18"/>
        <v>0</v>
      </c>
      <c r="Y51" s="48">
        <f t="shared" si="18"/>
        <v>0</v>
      </c>
      <c r="Z51" s="48">
        <f t="shared" si="18"/>
        <v>0</v>
      </c>
      <c r="AA51" s="48">
        <f t="shared" si="18"/>
        <v>0</v>
      </c>
      <c r="AB51" s="48">
        <f t="shared" si="18"/>
        <v>0</v>
      </c>
      <c r="AC51" s="48">
        <f t="shared" si="18"/>
        <v>0</v>
      </c>
      <c r="AD51" s="48">
        <f t="shared" si="18"/>
        <v>0</v>
      </c>
      <c r="AF51" s="1700" t="s">
        <v>440</v>
      </c>
    </row>
    <row r="52" spans="3:32">
      <c r="N52" s="13"/>
      <c r="O52" s="13"/>
      <c r="P52" s="13"/>
      <c r="Q52" s="13"/>
      <c r="R52" s="222" t="e">
        <f t="shared" ref="R52:Z52" si="19">R51/N51-1</f>
        <v>#DIV/0!</v>
      </c>
      <c r="S52" s="222" t="e">
        <f t="shared" si="19"/>
        <v>#DIV/0!</v>
      </c>
      <c r="T52" s="222" t="e">
        <f t="shared" si="19"/>
        <v>#DIV/0!</v>
      </c>
      <c r="U52" s="222" t="e">
        <f t="shared" si="19"/>
        <v>#DIV/0!</v>
      </c>
      <c r="V52" s="222" t="e">
        <f t="shared" si="19"/>
        <v>#DIV/0!</v>
      </c>
      <c r="W52" s="222" t="e">
        <f t="shared" si="19"/>
        <v>#DIV/0!</v>
      </c>
      <c r="X52" s="222" t="e">
        <f t="shared" si="19"/>
        <v>#DIV/0!</v>
      </c>
      <c r="Y52" s="13" t="e">
        <f t="shared" si="19"/>
        <v>#DIV/0!</v>
      </c>
      <c r="Z52" s="222" t="e">
        <f t="shared" si="19"/>
        <v>#DIV/0!</v>
      </c>
      <c r="AA52" s="222" t="e">
        <f>AA51/W51-1</f>
        <v>#DIV/0!</v>
      </c>
      <c r="AB52" s="222" t="e">
        <f>AB51/X51-1</f>
        <v>#DIV/0!</v>
      </c>
      <c r="AC52" s="13" t="e">
        <f>AC51/Y51-1</f>
        <v>#DIV/0!</v>
      </c>
      <c r="AD52" s="222" t="e">
        <f>AD51/Z51-1</f>
        <v>#DIV/0!</v>
      </c>
    </row>
    <row r="54" spans="3:32">
      <c r="C54" s="48">
        <f t="shared" ref="C54:AD54" si="20">C43+C42+C41+C40+C33+C29</f>
        <v>1202.1605712188857</v>
      </c>
      <c r="D54" s="48">
        <f t="shared" si="20"/>
        <v>1166.3173203514896</v>
      </c>
      <c r="E54" s="48">
        <f t="shared" si="20"/>
        <v>1551.8356842737094</v>
      </c>
      <c r="F54" s="48">
        <f t="shared" si="20"/>
        <v>2025.2374606428939</v>
      </c>
      <c r="G54" s="48">
        <f t="shared" si="20"/>
        <v>0</v>
      </c>
      <c r="H54" s="48">
        <f t="shared" si="20"/>
        <v>0</v>
      </c>
      <c r="I54" s="48">
        <f t="shared" si="20"/>
        <v>0</v>
      </c>
      <c r="J54" s="48">
        <f t="shared" si="20"/>
        <v>0</v>
      </c>
      <c r="K54" s="48">
        <f t="shared" si="20"/>
        <v>0</v>
      </c>
      <c r="L54" s="48">
        <f t="shared" si="20"/>
        <v>0</v>
      </c>
      <c r="M54" s="48">
        <f t="shared" si="20"/>
        <v>0</v>
      </c>
      <c r="N54" s="48">
        <f t="shared" si="20"/>
        <v>0</v>
      </c>
      <c r="O54" s="48">
        <f t="shared" si="20"/>
        <v>0</v>
      </c>
      <c r="P54" s="48">
        <f t="shared" si="20"/>
        <v>0</v>
      </c>
      <c r="Q54" s="48">
        <f t="shared" si="20"/>
        <v>0</v>
      </c>
      <c r="R54" s="48">
        <f t="shared" si="20"/>
        <v>0</v>
      </c>
      <c r="S54" s="48">
        <f t="shared" si="20"/>
        <v>0</v>
      </c>
      <c r="T54" s="48">
        <f t="shared" si="20"/>
        <v>0</v>
      </c>
      <c r="U54" s="48">
        <f t="shared" si="20"/>
        <v>0</v>
      </c>
      <c r="V54" s="48">
        <f t="shared" si="20"/>
        <v>0</v>
      </c>
      <c r="W54" s="48">
        <f t="shared" si="20"/>
        <v>0</v>
      </c>
      <c r="X54" s="48">
        <f t="shared" si="20"/>
        <v>0</v>
      </c>
      <c r="Y54" s="48">
        <f t="shared" si="20"/>
        <v>0</v>
      </c>
      <c r="Z54" s="48">
        <f t="shared" si="20"/>
        <v>0</v>
      </c>
      <c r="AA54" s="48">
        <f t="shared" si="20"/>
        <v>0</v>
      </c>
      <c r="AB54" s="48">
        <f t="shared" si="20"/>
        <v>0</v>
      </c>
      <c r="AC54" s="48">
        <f t="shared" si="20"/>
        <v>0</v>
      </c>
      <c r="AD54" s="48">
        <f t="shared" si="20"/>
        <v>0</v>
      </c>
      <c r="AF54" s="1700" t="s">
        <v>437</v>
      </c>
    </row>
    <row r="55" spans="3:32">
      <c r="C55" s="222"/>
      <c r="D55" s="222"/>
      <c r="E55" s="222"/>
      <c r="F55" s="222"/>
      <c r="G55" s="222"/>
      <c r="H55" s="222"/>
      <c r="I55" s="222"/>
      <c r="J55" s="222"/>
      <c r="K55" s="222"/>
      <c r="L55" s="222"/>
      <c r="M55" s="222"/>
      <c r="N55" s="222"/>
      <c r="O55" s="222"/>
      <c r="P55" s="222"/>
      <c r="Q55" s="222"/>
      <c r="R55" s="222" t="e">
        <f t="shared" ref="R55:Z55" si="21">R54/N54-1</f>
        <v>#DIV/0!</v>
      </c>
      <c r="S55" s="222" t="e">
        <f t="shared" si="21"/>
        <v>#DIV/0!</v>
      </c>
      <c r="T55" s="222" t="e">
        <f t="shared" si="21"/>
        <v>#DIV/0!</v>
      </c>
      <c r="U55" s="222" t="e">
        <f t="shared" si="21"/>
        <v>#DIV/0!</v>
      </c>
      <c r="V55" s="222" t="e">
        <f>V54/R54-1</f>
        <v>#DIV/0!</v>
      </c>
      <c r="W55" s="222" t="e">
        <f>W54/S54-1</f>
        <v>#DIV/0!</v>
      </c>
      <c r="X55" s="222" t="e">
        <f t="shared" si="21"/>
        <v>#DIV/0!</v>
      </c>
      <c r="Y55" s="222" t="e">
        <f t="shared" si="21"/>
        <v>#DIV/0!</v>
      </c>
      <c r="Z55" s="222" t="e">
        <f t="shared" si="21"/>
        <v>#DIV/0!</v>
      </c>
      <c r="AA55" s="222" t="e">
        <f>AA54/W54-1</f>
        <v>#DIV/0!</v>
      </c>
      <c r="AB55" s="222" t="e">
        <f>AB54/X54-1</f>
        <v>#DIV/0!</v>
      </c>
      <c r="AC55" s="222" t="e">
        <f>AC54/Y54-1</f>
        <v>#DIV/0!</v>
      </c>
      <c r="AD55" s="222" t="e">
        <f>AD54/Z54-1</f>
        <v>#DIV/0!</v>
      </c>
    </row>
    <row r="56" spans="3:32">
      <c r="C56" s="48">
        <f t="shared" ref="C56:AD56" si="22">C44-C54</f>
        <v>9650</v>
      </c>
      <c r="D56" s="48">
        <f t="shared" si="22"/>
        <v>10821.000000000002</v>
      </c>
      <c r="E56" s="48">
        <f t="shared" si="22"/>
        <v>12297</v>
      </c>
      <c r="F56" s="48">
        <f t="shared" si="22"/>
        <v>12719</v>
      </c>
      <c r="G56" s="48">
        <f t="shared" si="22"/>
        <v>0</v>
      </c>
      <c r="H56" s="48">
        <f t="shared" si="22"/>
        <v>0</v>
      </c>
      <c r="I56" s="48">
        <f t="shared" si="22"/>
        <v>0</v>
      </c>
      <c r="J56" s="48">
        <f t="shared" si="22"/>
        <v>0</v>
      </c>
      <c r="K56" s="48">
        <f t="shared" si="22"/>
        <v>0</v>
      </c>
      <c r="L56" s="48">
        <f t="shared" si="22"/>
        <v>0</v>
      </c>
      <c r="M56" s="48">
        <f t="shared" si="22"/>
        <v>0</v>
      </c>
      <c r="N56" s="48">
        <f t="shared" si="22"/>
        <v>0</v>
      </c>
      <c r="O56" s="48">
        <f t="shared" si="22"/>
        <v>0</v>
      </c>
      <c r="P56" s="48">
        <f t="shared" si="22"/>
        <v>0</v>
      </c>
      <c r="Q56" s="48">
        <f t="shared" si="22"/>
        <v>0</v>
      </c>
      <c r="R56" s="48">
        <f t="shared" si="22"/>
        <v>0</v>
      </c>
      <c r="S56" s="48">
        <f t="shared" si="22"/>
        <v>0</v>
      </c>
      <c r="T56" s="48">
        <f t="shared" si="22"/>
        <v>0</v>
      </c>
      <c r="U56" s="48">
        <f t="shared" si="22"/>
        <v>0</v>
      </c>
      <c r="V56" s="48">
        <f t="shared" si="22"/>
        <v>0</v>
      </c>
      <c r="W56" s="48">
        <f t="shared" si="22"/>
        <v>0</v>
      </c>
      <c r="X56" s="48">
        <f t="shared" si="22"/>
        <v>0</v>
      </c>
      <c r="Y56" s="48">
        <f t="shared" si="22"/>
        <v>0</v>
      </c>
      <c r="Z56" s="48">
        <f t="shared" si="22"/>
        <v>0</v>
      </c>
      <c r="AA56" s="48">
        <f t="shared" si="22"/>
        <v>0</v>
      </c>
      <c r="AB56" s="48">
        <f t="shared" si="22"/>
        <v>0</v>
      </c>
      <c r="AC56" s="48">
        <f t="shared" si="22"/>
        <v>0</v>
      </c>
      <c r="AD56" s="48">
        <f t="shared" si="22"/>
        <v>0</v>
      </c>
      <c r="AF56" s="1700" t="s">
        <v>438</v>
      </c>
    </row>
    <row r="57" spans="3:32">
      <c r="N57" s="222"/>
      <c r="O57" s="222"/>
      <c r="P57" s="222"/>
      <c r="Q57" s="222"/>
      <c r="R57" s="222" t="e">
        <f t="shared" ref="R57:Z57" si="23">R56/N56-1</f>
        <v>#DIV/0!</v>
      </c>
      <c r="S57" s="222" t="e">
        <f t="shared" si="23"/>
        <v>#DIV/0!</v>
      </c>
      <c r="T57" s="222" t="e">
        <f t="shared" si="23"/>
        <v>#DIV/0!</v>
      </c>
      <c r="U57" s="222" t="e">
        <f t="shared" si="23"/>
        <v>#DIV/0!</v>
      </c>
      <c r="V57" s="222" t="e">
        <f t="shared" si="23"/>
        <v>#DIV/0!</v>
      </c>
      <c r="W57" s="222" t="e">
        <f t="shared" si="23"/>
        <v>#DIV/0!</v>
      </c>
      <c r="X57" s="222" t="e">
        <f t="shared" si="23"/>
        <v>#DIV/0!</v>
      </c>
      <c r="Y57" s="222" t="e">
        <f t="shared" si="23"/>
        <v>#DIV/0!</v>
      </c>
      <c r="Z57" s="222" t="e">
        <f t="shared" si="23"/>
        <v>#DIV/0!</v>
      </c>
      <c r="AA57" s="222" t="e">
        <f>AA56/W56-1</f>
        <v>#DIV/0!</v>
      </c>
      <c r="AB57" s="222" t="e">
        <f>AB56/X56-1</f>
        <v>#DIV/0!</v>
      </c>
      <c r="AC57" s="222" t="e">
        <f>AC56/Y56-1</f>
        <v>#DIV/0!</v>
      </c>
      <c r="AD57" s="222" t="e">
        <f>AD56/Z56-1</f>
        <v>#DIV/0!</v>
      </c>
    </row>
    <row r="58" spans="3:32">
      <c r="U58" s="222" t="e">
        <f>U54/T54-1</f>
        <v>#DIV/0!</v>
      </c>
      <c r="V58" s="222" t="e">
        <f>V54/U54-1</f>
        <v>#DIV/0!</v>
      </c>
      <c r="W58" s="222" t="e">
        <f>W54/V54-1</f>
        <v>#DIV/0!</v>
      </c>
      <c r="X58" s="222"/>
      <c r="Y58" s="222" t="e">
        <f t="shared" ref="Y58:AD58" si="24">Y54/X54-1</f>
        <v>#DIV/0!</v>
      </c>
      <c r="Z58" s="222" t="e">
        <f t="shared" si="24"/>
        <v>#DIV/0!</v>
      </c>
      <c r="AA58" s="222" t="e">
        <f t="shared" si="24"/>
        <v>#DIV/0!</v>
      </c>
      <c r="AB58" s="222" t="e">
        <f t="shared" si="24"/>
        <v>#DIV/0!</v>
      </c>
      <c r="AC58" s="222" t="e">
        <f t="shared" si="24"/>
        <v>#DIV/0!</v>
      </c>
      <c r="AD58" s="222" t="e">
        <f t="shared" si="24"/>
        <v>#DIV/0!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J38"/>
  <sheetViews>
    <sheetView zoomScale="75" zoomScaleNormal="75" zoomScalePageLayoutView="80" workbookViewId="0">
      <pane xSplit="10" ySplit="7" topLeftCell="K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7.44140625" customWidth="1"/>
    <col min="3" max="5" width="8.77734375" customWidth="1" outlineLevel="1"/>
    <col min="6" max="6" width="9.6640625" customWidth="1" outlineLevel="1"/>
    <col min="7" max="9" width="8.77734375" customWidth="1" outlineLevel="1"/>
    <col min="10" max="10" width="10.44140625" customWidth="1" outlineLevel="1"/>
    <col min="11" max="11" width="8.77734375" customWidth="1" outlineLevel="1" collapsed="1"/>
    <col min="12" max="13" width="8.77734375" customWidth="1" outlineLevel="1"/>
    <col min="14" max="14" width="9.6640625" customWidth="1" outlineLevel="1"/>
    <col min="15" max="17" width="8.77734375" customWidth="1"/>
    <col min="18" max="18" width="9.77734375" customWidth="1"/>
    <col min="19" max="21" width="8.77734375" customWidth="1"/>
    <col min="22" max="22" width="11" bestFit="1" customWidth="1"/>
    <col min="23" max="24" width="8.77734375" customWidth="1"/>
    <col min="25" max="25" width="10.44140625" customWidth="1"/>
    <col min="26" max="26" width="9.77734375" customWidth="1"/>
    <col min="27" max="27" width="10.109375" customWidth="1"/>
    <col min="28" max="28" width="9.6640625" customWidth="1"/>
    <col min="29" max="29" width="10.109375" customWidth="1"/>
    <col min="30" max="30" width="9.6640625" customWidth="1"/>
    <col min="31" max="36" width="9.77734375" customWidth="1"/>
  </cols>
  <sheetData>
    <row r="2" spans="2:36" ht="17.399999999999999">
      <c r="B2" s="34" t="str">
        <f>'Charts for slides'!B2</f>
        <v>Quarterly Market Update for the quarter ended December 31, 2022</v>
      </c>
    </row>
    <row r="3" spans="2:36">
      <c r="B3" s="1013" t="str">
        <f>Introduction!$B$2</f>
        <v>March 2023 QMU - Sample template for illustrative purposes only</v>
      </c>
      <c r="AF3" s="45"/>
    </row>
    <row r="4" spans="2:36" ht="13.8">
      <c r="B4" s="26" t="s">
        <v>45</v>
      </c>
      <c r="U4" s="13"/>
      <c r="AF4" s="45"/>
    </row>
    <row r="5" spans="2:36">
      <c r="U5" s="13"/>
      <c r="V5" s="13"/>
      <c r="W5" s="13"/>
      <c r="X5" s="13"/>
      <c r="Y5" s="13"/>
      <c r="Z5" s="13"/>
      <c r="AA5" s="13"/>
      <c r="AB5" s="13"/>
      <c r="AE5" s="1708" t="s">
        <v>600</v>
      </c>
      <c r="AF5" s="1709"/>
      <c r="AG5" s="1710"/>
    </row>
    <row r="6" spans="2:36">
      <c r="B6" s="1662" t="s">
        <v>265</v>
      </c>
      <c r="E6" s="23"/>
      <c r="I6" s="23"/>
      <c r="R6" s="21"/>
      <c r="S6" s="21"/>
      <c r="T6" s="21"/>
      <c r="U6" s="21"/>
      <c r="V6" s="21"/>
      <c r="W6" s="21"/>
      <c r="X6" s="21"/>
      <c r="Y6" s="21"/>
      <c r="Z6" s="21"/>
      <c r="AA6" s="21"/>
      <c r="AB6" s="21"/>
      <c r="AC6" s="21"/>
      <c r="AD6" s="21"/>
      <c r="AE6" s="23" t="s">
        <v>285</v>
      </c>
      <c r="AF6" s="23" t="s">
        <v>368</v>
      </c>
      <c r="AG6" s="23" t="s">
        <v>285</v>
      </c>
    </row>
    <row r="7" spans="2:36">
      <c r="B7" s="1769" t="s">
        <v>46</v>
      </c>
      <c r="C7" s="1664" t="s">
        <v>103</v>
      </c>
      <c r="D7" s="1748" t="s">
        <v>104</v>
      </c>
      <c r="E7" s="1748" t="s">
        <v>105</v>
      </c>
      <c r="F7" s="1666" t="s">
        <v>106</v>
      </c>
      <c r="G7" s="1664" t="s">
        <v>107</v>
      </c>
      <c r="H7" s="1713" t="s">
        <v>108</v>
      </c>
      <c r="I7" s="1713" t="s">
        <v>109</v>
      </c>
      <c r="J7" s="1666" t="s">
        <v>110</v>
      </c>
      <c r="K7" s="1664" t="s">
        <v>111</v>
      </c>
      <c r="L7" s="1713" t="s">
        <v>112</v>
      </c>
      <c r="M7" s="1713" t="s">
        <v>113</v>
      </c>
      <c r="N7" s="1666" t="s">
        <v>114</v>
      </c>
      <c r="O7" s="1664" t="s">
        <v>115</v>
      </c>
      <c r="P7" s="1713" t="s">
        <v>116</v>
      </c>
      <c r="Q7" s="1713" t="s">
        <v>117</v>
      </c>
      <c r="R7" s="1666" t="s">
        <v>118</v>
      </c>
      <c r="S7" s="1664" t="s">
        <v>119</v>
      </c>
      <c r="T7" s="1713" t="s">
        <v>120</v>
      </c>
      <c r="U7" s="1713" t="s">
        <v>121</v>
      </c>
      <c r="V7" s="1666" t="s">
        <v>122</v>
      </c>
      <c r="W7" s="1664" t="s">
        <v>486</v>
      </c>
      <c r="X7" s="1713" t="s">
        <v>487</v>
      </c>
      <c r="Y7" s="1713" t="s">
        <v>488</v>
      </c>
      <c r="Z7" s="1666" t="s">
        <v>489</v>
      </c>
      <c r="AA7" s="1664" t="s">
        <v>490</v>
      </c>
      <c r="AB7" s="1713" t="s">
        <v>491</v>
      </c>
      <c r="AC7" s="1713" t="s">
        <v>492</v>
      </c>
      <c r="AD7" s="1666" t="s">
        <v>493</v>
      </c>
      <c r="AE7" s="23" t="s">
        <v>264</v>
      </c>
      <c r="AF7" s="23" t="s">
        <v>369</v>
      </c>
      <c r="AG7" s="23" t="s">
        <v>298</v>
      </c>
      <c r="AH7" s="13"/>
      <c r="AI7" s="1667"/>
      <c r="AJ7" s="1872"/>
    </row>
    <row r="8" spans="2:36" ht="16.5" customHeight="1">
      <c r="B8" s="1668" t="s">
        <v>509</v>
      </c>
      <c r="C8" s="1770">
        <v>212.47499999999999</v>
      </c>
      <c r="D8" s="1770">
        <v>235.61600000000001</v>
      </c>
      <c r="E8" s="1770">
        <v>254.238</v>
      </c>
      <c r="F8" s="1671">
        <v>289.00800000000004</v>
      </c>
      <c r="G8" s="1770"/>
      <c r="H8" s="1770"/>
      <c r="I8" s="1770"/>
      <c r="J8" s="1671"/>
      <c r="K8" s="1770"/>
      <c r="L8" s="1770"/>
      <c r="M8" s="1770"/>
      <c r="N8" s="1671"/>
      <c r="O8" s="1770"/>
      <c r="P8" s="1770"/>
      <c r="Q8" s="1770"/>
      <c r="R8" s="1687"/>
      <c r="S8" s="1716"/>
      <c r="T8" s="1770"/>
      <c r="U8" s="1770"/>
      <c r="V8" s="1687"/>
      <c r="W8" s="1670"/>
      <c r="X8" s="1670"/>
      <c r="Y8" s="1670"/>
      <c r="Z8" s="1687"/>
      <c r="AA8" s="1770"/>
      <c r="AB8" s="1770"/>
      <c r="AC8" s="1770"/>
      <c r="AD8" s="1687"/>
      <c r="AE8" s="1674" t="e">
        <f>AD8/Z8-1</f>
        <v>#DIV/0!</v>
      </c>
      <c r="AF8" s="1675">
        <f>AD8-Z8</f>
        <v>0</v>
      </c>
      <c r="AG8" s="224" t="e">
        <f>AD8/AC8-1</f>
        <v>#DIV/0!</v>
      </c>
      <c r="AH8" s="1440"/>
      <c r="AI8" s="1868"/>
      <c r="AJ8" s="45"/>
    </row>
    <row r="9" spans="2:36" ht="16.5" customHeight="1">
      <c r="B9" s="1668" t="s">
        <v>599</v>
      </c>
      <c r="C9" s="1770">
        <v>523.30600000000004</v>
      </c>
      <c r="D9" s="1770">
        <v>590.721</v>
      </c>
      <c r="E9" s="1770">
        <v>657.29899999999998</v>
      </c>
      <c r="F9" s="1671">
        <v>581.46299999999997</v>
      </c>
      <c r="G9" s="1770"/>
      <c r="H9" s="1770"/>
      <c r="I9" s="1771"/>
      <c r="J9" s="1726"/>
      <c r="K9" s="1772"/>
      <c r="L9" s="1773"/>
      <c r="M9" s="1771"/>
      <c r="N9" s="1726"/>
      <c r="O9" s="1772"/>
      <c r="P9" s="1773"/>
      <c r="Q9" s="1773"/>
      <c r="R9" s="1726"/>
      <c r="S9" s="1772"/>
      <c r="T9" s="1773"/>
      <c r="U9" s="1774"/>
      <c r="V9" s="1726"/>
      <c r="W9" s="1775"/>
      <c r="X9" s="1776"/>
      <c r="Y9" s="1776"/>
      <c r="Z9" s="1726"/>
      <c r="AA9" s="1772"/>
      <c r="AB9" s="1773"/>
      <c r="AC9" s="1773"/>
      <c r="AD9" s="1726"/>
      <c r="AE9" s="1777" t="s">
        <v>521</v>
      </c>
      <c r="AF9" s="1778"/>
      <c r="AG9" s="1778"/>
      <c r="AH9" s="1873"/>
      <c r="AI9" s="1873"/>
      <c r="AJ9" s="1873"/>
    </row>
    <row r="10" spans="2:36" ht="16.5" customHeight="1">
      <c r="B10" s="1668" t="s">
        <v>517</v>
      </c>
      <c r="C10" s="1770">
        <v>6152</v>
      </c>
      <c r="D10" s="1770">
        <v>6543</v>
      </c>
      <c r="E10" s="1770">
        <v>6639</v>
      </c>
      <c r="F10" s="1671">
        <v>5912</v>
      </c>
      <c r="G10" s="1770"/>
      <c r="H10" s="1770"/>
      <c r="I10" s="1770"/>
      <c r="J10" s="1671"/>
      <c r="K10" s="1770"/>
      <c r="L10" s="1770"/>
      <c r="M10" s="1770"/>
      <c r="N10" s="1671"/>
      <c r="O10" s="1770"/>
      <c r="P10" s="1770"/>
      <c r="Q10" s="1770"/>
      <c r="R10" s="1687"/>
      <c r="S10" s="1770"/>
      <c r="T10" s="1770"/>
      <c r="U10" s="1779"/>
      <c r="V10" s="1687"/>
      <c r="W10" s="1670"/>
      <c r="X10" s="1670"/>
      <c r="Y10" s="1670"/>
      <c r="Z10" s="1687"/>
      <c r="AA10" s="1770"/>
      <c r="AB10" s="1770"/>
      <c r="AC10" s="1770"/>
      <c r="AD10" s="1687"/>
      <c r="AE10" s="1718" t="e">
        <f t="shared" ref="AE10:AE18" si="0">AD10/Z10-1</f>
        <v>#DIV/0!</v>
      </c>
      <c r="AF10" s="1709">
        <f t="shared" ref="AF10:AF18" si="1">AD10-Z10</f>
        <v>0</v>
      </c>
      <c r="AG10" s="1710" t="e">
        <f t="shared" ref="AG10:AG18" si="2">AD10/AC10-1</f>
        <v>#DIV/0!</v>
      </c>
      <c r="AH10" s="1440"/>
      <c r="AI10" s="1868"/>
      <c r="AJ10" s="45"/>
    </row>
    <row r="11" spans="2:36" ht="16.5" customHeight="1">
      <c r="B11" s="1668" t="s">
        <v>504</v>
      </c>
      <c r="C11" s="1779">
        <v>5573</v>
      </c>
      <c r="D11" s="1779">
        <v>5800</v>
      </c>
      <c r="E11" s="1779">
        <v>5989</v>
      </c>
      <c r="F11" s="1671">
        <v>8395</v>
      </c>
      <c r="G11" s="1779"/>
      <c r="H11" s="1779"/>
      <c r="I11" s="1779"/>
      <c r="J11" s="1671"/>
      <c r="K11" s="1779"/>
      <c r="L11" s="1770"/>
      <c r="M11" s="1779"/>
      <c r="N11" s="1671"/>
      <c r="O11" s="1779"/>
      <c r="P11" s="1770"/>
      <c r="Q11" s="1770"/>
      <c r="R11" s="1687"/>
      <c r="S11" s="1779"/>
      <c r="T11" s="1770"/>
      <c r="U11" s="1779"/>
      <c r="V11" s="1687"/>
      <c r="W11" s="1670"/>
      <c r="X11" s="1670"/>
      <c r="Y11" s="1670"/>
      <c r="Z11" s="1687"/>
      <c r="AA11" s="1779"/>
      <c r="AB11" s="1770"/>
      <c r="AC11" s="1770"/>
      <c r="AD11" s="1687"/>
      <c r="AE11" s="1718" t="e">
        <f t="shared" si="0"/>
        <v>#DIV/0!</v>
      </c>
      <c r="AF11" s="1709">
        <f t="shared" si="1"/>
        <v>0</v>
      </c>
      <c r="AG11" s="1710" t="e">
        <f t="shared" si="2"/>
        <v>#DIV/0!</v>
      </c>
      <c r="AH11" s="1440"/>
      <c r="AI11" s="1868"/>
      <c r="AJ11" s="45"/>
    </row>
    <row r="12" spans="2:36" ht="16.5" customHeight="1">
      <c r="B12" s="1780" t="s">
        <v>505</v>
      </c>
      <c r="C12" s="1779">
        <v>92.712000000000003</v>
      </c>
      <c r="D12" s="1779">
        <v>106.018</v>
      </c>
      <c r="E12" s="1779">
        <v>90.131</v>
      </c>
      <c r="F12" s="1671">
        <v>109.8</v>
      </c>
      <c r="G12" s="1779"/>
      <c r="H12" s="1779"/>
      <c r="I12" s="1779"/>
      <c r="J12" s="1671"/>
      <c r="K12" s="1779"/>
      <c r="L12" s="1779"/>
      <c r="M12" s="1779"/>
      <c r="N12" s="1671"/>
      <c r="O12" s="1779"/>
      <c r="P12" s="1779"/>
      <c r="Q12" s="1779"/>
      <c r="R12" s="1687"/>
      <c r="S12" s="1779"/>
      <c r="T12" s="1779"/>
      <c r="U12" s="1779"/>
      <c r="V12" s="1687"/>
      <c r="W12" s="1670"/>
      <c r="X12" s="1670"/>
      <c r="Y12" s="1670"/>
      <c r="Z12" s="1687"/>
      <c r="AA12" s="1779"/>
      <c r="AB12" s="1779"/>
      <c r="AC12" s="1779"/>
      <c r="AD12" s="1687"/>
      <c r="AE12" s="1674" t="e">
        <f t="shared" si="0"/>
        <v>#DIV/0!</v>
      </c>
      <c r="AF12" s="1675">
        <f t="shared" si="1"/>
        <v>0</v>
      </c>
      <c r="AG12" s="224" t="e">
        <f t="shared" si="2"/>
        <v>#DIV/0!</v>
      </c>
      <c r="AH12" s="1440"/>
      <c r="AI12" s="1868"/>
      <c r="AJ12" s="45"/>
    </row>
    <row r="13" spans="2:36" ht="16.5" customHeight="1">
      <c r="B13" s="1780" t="s">
        <v>362</v>
      </c>
      <c r="C13" s="1779">
        <v>470.00183475016814</v>
      </c>
      <c r="D13" s="1779">
        <v>948.81571523299385</v>
      </c>
      <c r="E13" s="1779">
        <v>1246.9987765474532</v>
      </c>
      <c r="F13" s="1671">
        <v>1392.1759118819136</v>
      </c>
      <c r="G13" s="1779"/>
      <c r="H13" s="1779"/>
      <c r="I13" s="1779"/>
      <c r="J13" s="1671"/>
      <c r="K13" s="1779"/>
      <c r="L13" s="1779"/>
      <c r="M13" s="1779"/>
      <c r="N13" s="1671"/>
      <c r="O13" s="1779"/>
      <c r="P13" s="1738"/>
      <c r="Q13" s="1738"/>
      <c r="R13" s="1687"/>
      <c r="S13" s="1738"/>
      <c r="T13" s="1738"/>
      <c r="U13" s="1738"/>
      <c r="V13" s="1687"/>
      <c r="W13" s="1670"/>
      <c r="X13" s="1670"/>
      <c r="Y13" s="1670"/>
      <c r="Z13" s="1687"/>
      <c r="AA13" s="1779"/>
      <c r="AB13" s="1779"/>
      <c r="AC13" s="1779"/>
      <c r="AD13" s="1866"/>
      <c r="AE13" s="1718" t="e">
        <f t="shared" si="0"/>
        <v>#DIV/0!</v>
      </c>
      <c r="AF13" s="1709">
        <f t="shared" si="1"/>
        <v>0</v>
      </c>
      <c r="AG13" s="1710" t="e">
        <f t="shared" si="2"/>
        <v>#DIV/0!</v>
      </c>
      <c r="AH13" s="1440"/>
      <c r="AI13" s="1868"/>
      <c r="AJ13" s="45"/>
    </row>
    <row r="14" spans="2:36" ht="16.5" customHeight="1">
      <c r="B14" s="1780" t="s">
        <v>518</v>
      </c>
      <c r="C14" s="1770">
        <v>7159</v>
      </c>
      <c r="D14" s="1770">
        <v>6476</v>
      </c>
      <c r="E14" s="1770">
        <v>6823</v>
      </c>
      <c r="F14" s="1671">
        <v>6325</v>
      </c>
      <c r="G14" s="1770"/>
      <c r="H14" s="1770"/>
      <c r="I14" s="1770"/>
      <c r="J14" s="1671"/>
      <c r="K14" s="1770"/>
      <c r="L14" s="1770"/>
      <c r="M14" s="1770"/>
      <c r="N14" s="1671"/>
      <c r="O14" s="1770"/>
      <c r="P14" s="1770"/>
      <c r="Q14" s="1770"/>
      <c r="R14" s="1687"/>
      <c r="S14" s="1770"/>
      <c r="T14" s="1770"/>
      <c r="U14" s="1779"/>
      <c r="V14" s="1687"/>
      <c r="W14" s="1670"/>
      <c r="X14" s="1670"/>
      <c r="Y14" s="1670"/>
      <c r="Z14" s="1687"/>
      <c r="AA14" s="1770"/>
      <c r="AB14" s="1770"/>
      <c r="AC14" s="1770"/>
      <c r="AD14" s="1866"/>
      <c r="AE14" s="1718" t="e">
        <f t="shared" si="0"/>
        <v>#DIV/0!</v>
      </c>
      <c r="AF14" s="1709">
        <f t="shared" si="1"/>
        <v>0</v>
      </c>
      <c r="AG14" s="1710" t="e">
        <f t="shared" si="2"/>
        <v>#DIV/0!</v>
      </c>
      <c r="AH14" s="1440"/>
      <c r="AI14" s="1868"/>
      <c r="AJ14" s="45"/>
    </row>
    <row r="15" spans="2:36" ht="16.5" customHeight="1">
      <c r="B15" s="1780" t="s">
        <v>335</v>
      </c>
      <c r="C15" s="1770">
        <v>1675</v>
      </c>
      <c r="D15" s="1770">
        <v>1950</v>
      </c>
      <c r="E15" s="1770">
        <v>1558</v>
      </c>
      <c r="F15" s="1671">
        <v>2530</v>
      </c>
      <c r="G15" s="1770"/>
      <c r="H15" s="1770"/>
      <c r="I15" s="1770"/>
      <c r="J15" s="1671"/>
      <c r="K15" s="1770"/>
      <c r="L15" s="1770"/>
      <c r="M15" s="1770"/>
      <c r="N15" s="1671"/>
      <c r="O15" s="1770"/>
      <c r="P15" s="1770"/>
      <c r="Q15" s="1770"/>
      <c r="R15" s="1687"/>
      <c r="S15" s="1770"/>
      <c r="T15" s="1770"/>
      <c r="U15" s="1770"/>
      <c r="V15" s="1687"/>
      <c r="W15" s="1670"/>
      <c r="X15" s="1670"/>
      <c r="Y15" s="1670"/>
      <c r="Z15" s="1687"/>
      <c r="AA15" s="1770"/>
      <c r="AB15" s="1770"/>
      <c r="AC15" s="1770"/>
      <c r="AD15" s="1866"/>
      <c r="AE15" s="1718" t="e">
        <f t="shared" si="0"/>
        <v>#DIV/0!</v>
      </c>
      <c r="AF15" s="1709">
        <f t="shared" si="1"/>
        <v>0</v>
      </c>
      <c r="AG15" s="1710" t="e">
        <f t="shared" si="2"/>
        <v>#DIV/0!</v>
      </c>
      <c r="AH15" s="1440"/>
      <c r="AI15" s="1868"/>
      <c r="AJ15" s="45"/>
    </row>
    <row r="16" spans="2:36" ht="16.5" customHeight="1">
      <c r="B16" s="1780" t="s">
        <v>361</v>
      </c>
      <c r="C16" s="1779">
        <v>366.33845024769124</v>
      </c>
      <c r="D16" s="1779">
        <v>528.30653918925282</v>
      </c>
      <c r="E16" s="1779">
        <v>443.74036470471401</v>
      </c>
      <c r="F16" s="1671">
        <v>516.78049487349563</v>
      </c>
      <c r="G16" s="1779"/>
      <c r="H16" s="1779"/>
      <c r="I16" s="1779"/>
      <c r="J16" s="1671"/>
      <c r="K16" s="1779"/>
      <c r="L16" s="1779"/>
      <c r="M16" s="1779"/>
      <c r="N16" s="1671"/>
      <c r="O16" s="1779"/>
      <c r="P16" s="1738"/>
      <c r="Q16" s="1738"/>
      <c r="R16" s="1687"/>
      <c r="S16" s="1738"/>
      <c r="T16" s="1738"/>
      <c r="U16" s="1738"/>
      <c r="V16" s="1687"/>
      <c r="W16" s="1670"/>
      <c r="X16" s="1670"/>
      <c r="Y16" s="1670"/>
      <c r="Z16" s="1687"/>
      <c r="AA16" s="1779"/>
      <c r="AB16" s="1779"/>
      <c r="AC16" s="1779"/>
      <c r="AD16" s="1866"/>
      <c r="AE16" s="1718" t="e">
        <f t="shared" si="0"/>
        <v>#DIV/0!</v>
      </c>
      <c r="AF16" s="1709">
        <f t="shared" si="1"/>
        <v>0</v>
      </c>
      <c r="AG16" s="1710" t="e">
        <f t="shared" si="2"/>
        <v>#DIV/0!</v>
      </c>
      <c r="AH16" s="1440"/>
      <c r="AI16" s="1868"/>
      <c r="AJ16" s="45"/>
    </row>
    <row r="17" spans="2:36" ht="16.5" customHeight="1">
      <c r="B17" s="1668" t="s">
        <v>506</v>
      </c>
      <c r="C17" s="1770">
        <v>680</v>
      </c>
      <c r="D17" s="1770">
        <v>783.90000000000009</v>
      </c>
      <c r="E17" s="1770">
        <v>842</v>
      </c>
      <c r="F17" s="1671">
        <v>904.8</v>
      </c>
      <c r="G17" s="1770"/>
      <c r="H17" s="1770"/>
      <c r="I17" s="1770"/>
      <c r="J17" s="1671"/>
      <c r="K17" s="1770"/>
      <c r="L17" s="1770"/>
      <c r="M17" s="1770"/>
      <c r="N17" s="1671"/>
      <c r="O17" s="1770"/>
      <c r="P17" s="1770"/>
      <c r="Q17" s="1770"/>
      <c r="R17" s="1687"/>
      <c r="S17" s="1770"/>
      <c r="T17" s="1770"/>
      <c r="U17" s="1770"/>
      <c r="V17" s="1687"/>
      <c r="W17" s="1670"/>
      <c r="X17" s="1670"/>
      <c r="Y17" s="1670"/>
      <c r="Z17" s="1687"/>
      <c r="AA17" s="1770"/>
      <c r="AB17" s="1770"/>
      <c r="AC17" s="1770"/>
      <c r="AD17" s="1687"/>
      <c r="AE17" s="1674" t="e">
        <f t="shared" si="0"/>
        <v>#DIV/0!</v>
      </c>
      <c r="AF17" s="1675">
        <f t="shared" si="1"/>
        <v>0</v>
      </c>
      <c r="AG17" s="224" t="e">
        <f t="shared" si="2"/>
        <v>#DIV/0!</v>
      </c>
      <c r="AH17" s="1440"/>
      <c r="AI17" s="1868"/>
      <c r="AJ17" s="45"/>
    </row>
    <row r="18" spans="2:36" ht="16.5" customHeight="1">
      <c r="B18" s="1668" t="s">
        <v>507</v>
      </c>
      <c r="C18" s="1770">
        <v>979</v>
      </c>
      <c r="D18" s="1770">
        <v>1086</v>
      </c>
      <c r="E18" s="1770">
        <v>1100</v>
      </c>
      <c r="F18" s="1671">
        <v>1050</v>
      </c>
      <c r="G18" s="1770"/>
      <c r="H18" s="1770"/>
      <c r="I18" s="1770"/>
      <c r="J18" s="1671"/>
      <c r="K18" s="1770"/>
      <c r="L18" s="1770"/>
      <c r="M18" s="1770"/>
      <c r="N18" s="1671"/>
      <c r="O18" s="1770"/>
      <c r="P18" s="1770"/>
      <c r="Q18" s="1770"/>
      <c r="R18" s="1687"/>
      <c r="S18" s="1770"/>
      <c r="T18" s="1770"/>
      <c r="U18" s="1770"/>
      <c r="V18" s="1687"/>
      <c r="W18" s="1670"/>
      <c r="X18" s="1670"/>
      <c r="Y18" s="1670"/>
      <c r="Z18" s="1687"/>
      <c r="AA18" s="1770"/>
      <c r="AB18" s="1770"/>
      <c r="AC18" s="1770"/>
      <c r="AD18" s="1687"/>
      <c r="AE18" s="1718" t="e">
        <f t="shared" si="0"/>
        <v>#DIV/0!</v>
      </c>
      <c r="AF18" s="1709">
        <f t="shared" si="1"/>
        <v>0</v>
      </c>
      <c r="AG18" s="1710" t="e">
        <f t="shared" si="2"/>
        <v>#DIV/0!</v>
      </c>
      <c r="AH18" s="1440"/>
      <c r="AI18" s="1868"/>
      <c r="AJ18" s="45"/>
    </row>
    <row r="19" spans="2:36" ht="16.5" customHeight="1">
      <c r="B19" s="1668" t="s">
        <v>26</v>
      </c>
      <c r="C19" s="1770">
        <v>196.8</v>
      </c>
      <c r="D19" s="1770">
        <v>214.8</v>
      </c>
      <c r="E19" s="1770">
        <v>224.2</v>
      </c>
      <c r="F19" s="1671">
        <v>221.7</v>
      </c>
      <c r="G19" s="1770"/>
      <c r="H19" s="1770"/>
      <c r="I19" s="1770"/>
      <c r="J19" s="1671"/>
      <c r="K19" s="1770"/>
      <c r="L19" s="1770"/>
      <c r="M19" s="1770"/>
      <c r="N19" s="1671"/>
      <c r="O19" s="1770"/>
      <c r="P19" s="1770"/>
      <c r="Q19" s="1770"/>
      <c r="R19" s="1687"/>
      <c r="S19" s="1770"/>
      <c r="T19" s="1781"/>
      <c r="U19" s="1772"/>
      <c r="V19" s="1726"/>
      <c r="W19" s="1775"/>
      <c r="X19" s="1775"/>
      <c r="Y19" s="1775"/>
      <c r="Z19" s="1726"/>
      <c r="AA19" s="1772"/>
      <c r="AB19" s="1772"/>
      <c r="AC19" s="1772"/>
      <c r="AD19" s="1726"/>
      <c r="AE19" s="1781"/>
      <c r="AF19" s="1778"/>
      <c r="AG19" s="1782"/>
      <c r="AH19" s="1873"/>
      <c r="AI19" s="1873"/>
      <c r="AJ19" s="1873"/>
    </row>
    <row r="20" spans="2:36" ht="16.5" customHeight="1">
      <c r="B20" s="1668" t="s">
        <v>508</v>
      </c>
      <c r="C20" s="1770">
        <v>757</v>
      </c>
      <c r="D20" s="1770">
        <v>660</v>
      </c>
      <c r="E20" s="1770">
        <v>710</v>
      </c>
      <c r="F20" s="1671">
        <v>784</v>
      </c>
      <c r="G20" s="1770"/>
      <c r="H20" s="1770"/>
      <c r="I20" s="1770"/>
      <c r="J20" s="1671"/>
      <c r="K20" s="1770"/>
      <c r="L20" s="1770"/>
      <c r="M20" s="1770"/>
      <c r="N20" s="1671"/>
      <c r="O20" s="1770"/>
      <c r="P20" s="1770"/>
      <c r="Q20" s="1770"/>
      <c r="R20" s="1687"/>
      <c r="S20" s="1770"/>
      <c r="T20" s="1770"/>
      <c r="U20" s="1770"/>
      <c r="V20" s="1687"/>
      <c r="W20" s="1670"/>
      <c r="X20" s="1670"/>
      <c r="Y20" s="1670"/>
      <c r="Z20" s="1687"/>
      <c r="AA20" s="1770"/>
      <c r="AB20" s="1770"/>
      <c r="AC20" s="1770"/>
      <c r="AD20" s="1687"/>
      <c r="AE20" s="1674" t="e">
        <f>AD20/Z20-1</f>
        <v>#DIV/0!</v>
      </c>
      <c r="AF20" s="1675">
        <f>AD20-Z20</f>
        <v>0</v>
      </c>
      <c r="AG20" s="224" t="e">
        <f>AD20/AC20-1</f>
        <v>#DIV/0!</v>
      </c>
      <c r="AH20" s="1440"/>
      <c r="AI20" s="1868"/>
      <c r="AJ20" s="45"/>
    </row>
    <row r="21" spans="2:36" ht="16.5" customHeight="1">
      <c r="B21" s="1668" t="s">
        <v>254</v>
      </c>
      <c r="C21" s="1770">
        <v>604</v>
      </c>
      <c r="D21" s="1770">
        <v>725</v>
      </c>
      <c r="E21" s="1770">
        <v>462</v>
      </c>
      <c r="F21" s="1671">
        <v>497</v>
      </c>
      <c r="G21" s="1770"/>
      <c r="H21" s="1770"/>
      <c r="I21" s="1770"/>
      <c r="J21" s="1671"/>
      <c r="K21" s="1770"/>
      <c r="L21" s="1770"/>
      <c r="M21" s="1770"/>
      <c r="N21" s="1671"/>
      <c r="O21" s="1770"/>
      <c r="P21" s="1770"/>
      <c r="Q21" s="1770"/>
      <c r="R21" s="1687"/>
      <c r="S21" s="1770"/>
      <c r="T21" s="1770"/>
      <c r="U21" s="1770"/>
      <c r="V21" s="1687"/>
      <c r="W21" s="1670"/>
      <c r="X21" s="1670"/>
      <c r="Y21" s="1670"/>
      <c r="Z21" s="1687"/>
      <c r="AA21" s="1770"/>
      <c r="AB21" s="1770"/>
      <c r="AC21" s="1770"/>
      <c r="AD21" s="1687"/>
      <c r="AE21" s="1790" t="e">
        <f>AD21/Z21-1</f>
        <v>#DIV/0!</v>
      </c>
      <c r="AF21" s="1785">
        <f>AD21-Z21</f>
        <v>0</v>
      </c>
      <c r="AG21" s="225" t="e">
        <f>AD21/AC21-1</f>
        <v>#DIV/0!</v>
      </c>
      <c r="AH21" s="1874"/>
      <c r="AI21" s="1875"/>
      <c r="AJ21" s="1690"/>
    </row>
    <row r="22" spans="2:36" ht="16.5" customHeight="1">
      <c r="B22" s="1691" t="s">
        <v>16</v>
      </c>
      <c r="C22" s="1786">
        <f>SUM(C8:C21)</f>
        <v>25440.633284997857</v>
      </c>
      <c r="D22" s="1786">
        <f t="shared" ref="D22:X22" si="3">SUM(D8:D21)</f>
        <v>26648.177254422244</v>
      </c>
      <c r="E22" s="1786">
        <f t="shared" si="3"/>
        <v>27039.607141252167</v>
      </c>
      <c r="F22" s="1694">
        <f t="shared" si="3"/>
        <v>29508.727406755406</v>
      </c>
      <c r="G22" s="1743">
        <f t="shared" si="3"/>
        <v>0</v>
      </c>
      <c r="H22" s="1786">
        <f t="shared" si="3"/>
        <v>0</v>
      </c>
      <c r="I22" s="1786">
        <f t="shared" si="3"/>
        <v>0</v>
      </c>
      <c r="J22" s="1694">
        <f t="shared" si="3"/>
        <v>0</v>
      </c>
      <c r="K22" s="1743">
        <f t="shared" si="3"/>
        <v>0</v>
      </c>
      <c r="L22" s="1786">
        <f t="shared" si="3"/>
        <v>0</v>
      </c>
      <c r="M22" s="1786">
        <f t="shared" si="3"/>
        <v>0</v>
      </c>
      <c r="N22" s="1694">
        <f t="shared" si="3"/>
        <v>0</v>
      </c>
      <c r="O22" s="1743">
        <f t="shared" si="3"/>
        <v>0</v>
      </c>
      <c r="P22" s="1786">
        <f t="shared" si="3"/>
        <v>0</v>
      </c>
      <c r="Q22" s="1786">
        <f t="shared" si="3"/>
        <v>0</v>
      </c>
      <c r="R22" s="1694">
        <f t="shared" si="3"/>
        <v>0</v>
      </c>
      <c r="S22" s="1786">
        <f t="shared" si="3"/>
        <v>0</v>
      </c>
      <c r="T22" s="1786">
        <f t="shared" si="3"/>
        <v>0</v>
      </c>
      <c r="U22" s="1786">
        <f t="shared" si="3"/>
        <v>0</v>
      </c>
      <c r="V22" s="1694">
        <f t="shared" si="3"/>
        <v>0</v>
      </c>
      <c r="W22" s="1786">
        <f t="shared" si="3"/>
        <v>0</v>
      </c>
      <c r="X22" s="1786">
        <f t="shared" si="3"/>
        <v>0</v>
      </c>
      <c r="Y22" s="1786">
        <f t="shared" ref="Y22:AC22" si="4">SUM(Y8:Y21)</f>
        <v>0</v>
      </c>
      <c r="Z22" s="1694">
        <f t="shared" si="4"/>
        <v>0</v>
      </c>
      <c r="AA22" s="1786">
        <f t="shared" si="4"/>
        <v>0</v>
      </c>
      <c r="AB22" s="1786">
        <f t="shared" si="4"/>
        <v>0</v>
      </c>
      <c r="AC22" s="1786">
        <f t="shared" si="4"/>
        <v>0</v>
      </c>
      <c r="AD22" s="1694">
        <f>SUM(AD8:AD21)</f>
        <v>0</v>
      </c>
      <c r="AE22" s="1674" t="e">
        <f>AD22/Z22-1</f>
        <v>#DIV/0!</v>
      </c>
      <c r="AF22" s="1675">
        <f>AD22-Z22</f>
        <v>0</v>
      </c>
      <c r="AG22" s="224" t="e">
        <f>AD22/AC22-1</f>
        <v>#DIV/0!</v>
      </c>
      <c r="AH22" s="1440"/>
      <c r="AI22" s="1868"/>
      <c r="AJ22" s="45"/>
    </row>
    <row r="23" spans="2:36" ht="16.5" customHeight="1">
      <c r="B23" s="2" t="s">
        <v>592</v>
      </c>
      <c r="C23" s="1756">
        <v>-2.458360383696423E-2</v>
      </c>
      <c r="D23" s="1756">
        <v>-5.8062757365763162E-2</v>
      </c>
      <c r="E23" s="1756">
        <v>-1.2746685840979821E-2</v>
      </c>
      <c r="F23" s="1756">
        <v>2.4412756543814362E-2</v>
      </c>
      <c r="G23" s="1756">
        <f t="shared" ref="G23:M23" si="5">G22/C22-1</f>
        <v>-1</v>
      </c>
      <c r="H23" s="1756">
        <f t="shared" si="5"/>
        <v>-1</v>
      </c>
      <c r="I23" s="1756">
        <f t="shared" si="5"/>
        <v>-1</v>
      </c>
      <c r="J23" s="1756">
        <f t="shared" si="5"/>
        <v>-1</v>
      </c>
      <c r="K23" s="1756" t="e">
        <f>K22/G22-1</f>
        <v>#DIV/0!</v>
      </c>
      <c r="L23" s="1756" t="e">
        <f t="shared" si="5"/>
        <v>#DIV/0!</v>
      </c>
      <c r="M23" s="1756" t="e">
        <f t="shared" si="5"/>
        <v>#DIV/0!</v>
      </c>
      <c r="N23" s="1756" t="e">
        <f t="shared" ref="N23:U23" si="6">N22/J22-1</f>
        <v>#DIV/0!</v>
      </c>
      <c r="O23" s="1756" t="e">
        <f t="shared" si="6"/>
        <v>#DIV/0!</v>
      </c>
      <c r="P23" s="1756" t="e">
        <f t="shared" si="6"/>
        <v>#DIV/0!</v>
      </c>
      <c r="Q23" s="1756" t="e">
        <f t="shared" si="6"/>
        <v>#DIV/0!</v>
      </c>
      <c r="R23" s="1756" t="e">
        <f t="shared" si="6"/>
        <v>#DIV/0!</v>
      </c>
      <c r="S23" s="1756" t="e">
        <f t="shared" si="6"/>
        <v>#DIV/0!</v>
      </c>
      <c r="T23" s="1756" t="e">
        <f t="shared" si="6"/>
        <v>#DIV/0!</v>
      </c>
      <c r="U23" s="1756" t="e">
        <f t="shared" si="6"/>
        <v>#DIV/0!</v>
      </c>
      <c r="V23" s="1756" t="e">
        <f t="shared" ref="V23:AC23" si="7">V22/R22-1</f>
        <v>#DIV/0!</v>
      </c>
      <c r="W23" s="1756" t="e">
        <f t="shared" si="7"/>
        <v>#DIV/0!</v>
      </c>
      <c r="X23" s="1756" t="e">
        <f t="shared" si="7"/>
        <v>#DIV/0!</v>
      </c>
      <c r="Y23" s="1756" t="e">
        <f t="shared" si="7"/>
        <v>#DIV/0!</v>
      </c>
      <c r="Z23" s="1756" t="e">
        <f t="shared" si="7"/>
        <v>#DIV/0!</v>
      </c>
      <c r="AA23" s="1756" t="e">
        <f t="shared" si="7"/>
        <v>#DIV/0!</v>
      </c>
      <c r="AB23" s="1756" t="e">
        <f t="shared" si="7"/>
        <v>#DIV/0!</v>
      </c>
      <c r="AC23" s="1756" t="e">
        <f t="shared" si="7"/>
        <v>#DIV/0!</v>
      </c>
      <c r="AD23" s="1756" t="e">
        <f>AD22/Z22-1</f>
        <v>#DIV/0!</v>
      </c>
      <c r="AH23" s="13"/>
      <c r="AI23" s="1868"/>
    </row>
    <row r="24" spans="2:36">
      <c r="B24" s="1788" t="s">
        <v>597</v>
      </c>
      <c r="C24" s="45"/>
      <c r="D24" s="45"/>
      <c r="E24" s="45"/>
      <c r="F24" s="45"/>
      <c r="G24" s="45"/>
      <c r="H24" s="45"/>
      <c r="I24" s="45"/>
      <c r="J24" s="1757">
        <f>SUM(G22:J22)/SUM(C22:F22)-1</f>
        <v>-1</v>
      </c>
      <c r="N24" s="1757" t="e">
        <f>SUM(K22:P22)/SUM(G22:J22)-1</f>
        <v>#DIV/0!</v>
      </c>
      <c r="P24" s="1757"/>
      <c r="Q24" s="1757"/>
      <c r="R24" s="1757" t="e">
        <f>SUM(O22:R22)/SUM(K22:P22)-1</f>
        <v>#DIV/0!</v>
      </c>
      <c r="T24" s="1757" t="e">
        <f>T22/S22-1</f>
        <v>#DIV/0!</v>
      </c>
      <c r="U24" s="1757" t="e">
        <f>U22/T22-1</f>
        <v>#DIV/0!</v>
      </c>
      <c r="V24" s="1757" t="e">
        <f>V22/U22-1</f>
        <v>#DIV/0!</v>
      </c>
      <c r="X24" s="1757"/>
      <c r="Y24" s="1757"/>
      <c r="Z24" s="1756" t="e">
        <f>Z22/Y22-1</f>
        <v>#DIV/0!</v>
      </c>
      <c r="AB24" s="1757"/>
      <c r="AC24" s="1757"/>
      <c r="AD24" s="1756" t="e">
        <f>AD22/AC22-1</f>
        <v>#DIV/0!</v>
      </c>
    </row>
    <row r="25" spans="2:36">
      <c r="B25" s="1788" t="s">
        <v>510</v>
      </c>
      <c r="C25" s="45"/>
      <c r="D25" s="45"/>
      <c r="E25" s="45"/>
      <c r="F25" s="15"/>
      <c r="J25" s="15">
        <f>SUM(G22:J22)</f>
        <v>0</v>
      </c>
      <c r="L25" s="15"/>
      <c r="N25" s="15">
        <f>SUM(K22:N22)</f>
        <v>0</v>
      </c>
      <c r="R25" s="15">
        <f>SUM(O22:R22)</f>
        <v>0</v>
      </c>
      <c r="V25" s="15">
        <f>SUM(S22:V22)</f>
        <v>0</v>
      </c>
      <c r="X25" s="1757"/>
      <c r="Y25" s="1757"/>
      <c r="Z25" s="15">
        <f>SUM(W22:Z22)</f>
        <v>0</v>
      </c>
      <c r="AB25" s="1757"/>
      <c r="AC25" s="1757"/>
      <c r="AD25" s="15">
        <f>SUM(AA22:AD22)</f>
        <v>0</v>
      </c>
    </row>
    <row r="26" spans="2:36">
      <c r="B26" s="1788" t="s">
        <v>511</v>
      </c>
      <c r="C26" s="45"/>
      <c r="D26" s="45"/>
      <c r="E26" s="45"/>
      <c r="J26" s="1756" t="e">
        <f>J25/F25-1</f>
        <v>#DIV/0!</v>
      </c>
      <c r="N26" s="1756" t="e">
        <f>N25/J25-1</f>
        <v>#DIV/0!</v>
      </c>
      <c r="R26" s="1756" t="e">
        <f>R25/N25-1</f>
        <v>#DIV/0!</v>
      </c>
      <c r="V26" s="1756" t="e">
        <f>V25/R25-1</f>
        <v>#DIV/0!</v>
      </c>
      <c r="X26" s="1757"/>
      <c r="Y26" s="1757"/>
      <c r="Z26" s="1756" t="e">
        <f>Z25/V25-1</f>
        <v>#DIV/0!</v>
      </c>
      <c r="AB26" s="1757"/>
      <c r="AC26" s="1757"/>
      <c r="AD26" s="1756" t="e">
        <f>AD25/Z25-1</f>
        <v>#DIV/0!</v>
      </c>
    </row>
    <row r="27" spans="2:36">
      <c r="B27" s="1788" t="s">
        <v>512</v>
      </c>
      <c r="C27" s="45"/>
      <c r="D27" s="45"/>
      <c r="E27" s="45"/>
      <c r="L27" s="1756"/>
      <c r="R27" s="1756" t="e">
        <f>(R25/F25)^(1/3)-1</f>
        <v>#DIV/0!</v>
      </c>
      <c r="V27" s="1756" t="e">
        <f>(V25/J25)^(1/3)-1</f>
        <v>#DIV/0!</v>
      </c>
      <c r="X27" s="1757"/>
      <c r="Y27" s="1757"/>
      <c r="Z27" s="1756" t="e">
        <f>(Z25/N25)^(1/3)-1</f>
        <v>#DIV/0!</v>
      </c>
      <c r="AB27" s="1757"/>
      <c r="AC27" s="1757"/>
      <c r="AD27" s="1756" t="e">
        <f>(AD25/R25)^(1/3)-1</f>
        <v>#DIV/0!</v>
      </c>
      <c r="AE27" s="23" t="s">
        <v>285</v>
      </c>
      <c r="AF27" s="23" t="s">
        <v>368</v>
      </c>
      <c r="AG27" s="23" t="s">
        <v>285</v>
      </c>
    </row>
    <row r="28" spans="2:36">
      <c r="B28" s="1705"/>
      <c r="C28" s="45"/>
      <c r="D28" s="45"/>
      <c r="E28" s="45"/>
      <c r="F28" s="45"/>
      <c r="G28" s="45"/>
      <c r="H28" s="45"/>
      <c r="I28" s="45"/>
      <c r="J28" s="1757"/>
      <c r="N28" s="1757"/>
      <c r="P28" s="1757"/>
      <c r="Q28" s="1757"/>
      <c r="R28" s="1757"/>
      <c r="T28" s="1757"/>
      <c r="U28" s="1757"/>
      <c r="V28" s="1757"/>
      <c r="X28" s="1757"/>
      <c r="Y28" s="1789"/>
      <c r="Z28" s="1756"/>
      <c r="AB28" s="1757"/>
      <c r="AC28" s="1757"/>
      <c r="AD28" s="1757"/>
      <c r="AE28" s="23"/>
      <c r="AF28" s="23"/>
      <c r="AG28" s="23"/>
    </row>
    <row r="29" spans="2:36">
      <c r="B29" s="2" t="s">
        <v>525</v>
      </c>
      <c r="C29" s="1746"/>
      <c r="D29" s="1746"/>
      <c r="E29" s="1746"/>
      <c r="F29" s="1746"/>
      <c r="G29" s="1746"/>
      <c r="H29" s="1746"/>
      <c r="I29" s="1746"/>
      <c r="J29" s="1747"/>
      <c r="K29" s="1"/>
      <c r="L29" s="1"/>
      <c r="M29" s="1"/>
      <c r="N29" s="1747"/>
      <c r="O29" s="45">
        <f>O10+O11+O13+O14+O15+O16+O18</f>
        <v>0</v>
      </c>
      <c r="P29" s="45">
        <f>P10+P11+P13+P14+P15+P16+P18</f>
        <v>0</v>
      </c>
      <c r="Q29" s="45">
        <f>Q10+Q11+Q13+Q14+Q15+Q16+Q18</f>
        <v>0</v>
      </c>
      <c r="R29" s="45">
        <f>R10+R11+R13+R14+R15+R16+R18</f>
        <v>0</v>
      </c>
      <c r="S29" s="45">
        <f t="shared" ref="S29:AD29" si="8">S10+S11+S13+S14+S15+S16+S18</f>
        <v>0</v>
      </c>
      <c r="T29" s="45">
        <f t="shared" si="8"/>
        <v>0</v>
      </c>
      <c r="U29" s="45">
        <f t="shared" si="8"/>
        <v>0</v>
      </c>
      <c r="V29" s="45">
        <f t="shared" si="8"/>
        <v>0</v>
      </c>
      <c r="W29" s="45">
        <f t="shared" si="8"/>
        <v>0</v>
      </c>
      <c r="X29" s="45">
        <f t="shared" si="8"/>
        <v>0</v>
      </c>
      <c r="Y29" s="45">
        <f t="shared" si="8"/>
        <v>0</v>
      </c>
      <c r="Z29" s="45">
        <f t="shared" si="8"/>
        <v>0</v>
      </c>
      <c r="AA29" s="45">
        <f t="shared" si="8"/>
        <v>0</v>
      </c>
      <c r="AB29" s="45">
        <f t="shared" si="8"/>
        <v>0</v>
      </c>
      <c r="AC29" s="45">
        <f t="shared" si="8"/>
        <v>0</v>
      </c>
      <c r="AD29" s="45">
        <f t="shared" si="8"/>
        <v>0</v>
      </c>
      <c r="AE29" s="1783" t="e">
        <f>AD29/Z29-1</f>
        <v>#DIV/0!</v>
      </c>
      <c r="AF29" s="1675">
        <f>AD29-Z29</f>
        <v>0</v>
      </c>
      <c r="AG29" s="1784" t="e">
        <f>AD29/AC29-1</f>
        <v>#DIV/0!</v>
      </c>
    </row>
    <row r="30" spans="2:36">
      <c r="B30" s="2" t="s">
        <v>536</v>
      </c>
      <c r="O30" s="45">
        <f>O22-O29</f>
        <v>0</v>
      </c>
      <c r="P30" s="45">
        <f t="shared" ref="P30:Z30" si="9">P22-P29</f>
        <v>0</v>
      </c>
      <c r="Q30" s="45">
        <f t="shared" si="9"/>
        <v>0</v>
      </c>
      <c r="R30" s="45">
        <f t="shared" si="9"/>
        <v>0</v>
      </c>
      <c r="S30" s="45">
        <f t="shared" si="9"/>
        <v>0</v>
      </c>
      <c r="T30" s="45">
        <f t="shared" si="9"/>
        <v>0</v>
      </c>
      <c r="U30" s="45">
        <f t="shared" si="9"/>
        <v>0</v>
      </c>
      <c r="V30" s="45">
        <f t="shared" si="9"/>
        <v>0</v>
      </c>
      <c r="W30" s="45">
        <f t="shared" si="9"/>
        <v>0</v>
      </c>
      <c r="X30" s="45">
        <f t="shared" si="9"/>
        <v>0</v>
      </c>
      <c r="Y30" s="45">
        <f t="shared" si="9"/>
        <v>0</v>
      </c>
      <c r="Z30" s="45">
        <f t="shared" si="9"/>
        <v>0</v>
      </c>
      <c r="AA30" s="45">
        <f>AA22-AA29</f>
        <v>0</v>
      </c>
      <c r="AB30" s="45">
        <f>AB22-AB29</f>
        <v>0</v>
      </c>
      <c r="AC30" s="45">
        <f>AC22-AC29</f>
        <v>0</v>
      </c>
      <c r="AD30" s="45">
        <f>AD22-AD29</f>
        <v>0</v>
      </c>
      <c r="AE30" s="1783" t="e">
        <f>AD30/Z30-1</f>
        <v>#DIV/0!</v>
      </c>
      <c r="AF30" s="1675">
        <f>AD30-Z30</f>
        <v>0</v>
      </c>
      <c r="AG30" s="1784" t="e">
        <f>AD30/AC30-1</f>
        <v>#DIV/0!</v>
      </c>
    </row>
    <row r="31" spans="2:36">
      <c r="B31" s="1787"/>
      <c r="Z31" s="15"/>
      <c r="AD31" s="15"/>
    </row>
    <row r="32" spans="2:36">
      <c r="B32" s="1787" t="s">
        <v>47</v>
      </c>
    </row>
    <row r="33" spans="2:30">
      <c r="B33" s="1668" t="s">
        <v>145</v>
      </c>
      <c r="C33" s="1716">
        <v>5963.0125356142535</v>
      </c>
      <c r="D33" s="1716">
        <v>6410.349972836827</v>
      </c>
      <c r="E33" s="1716">
        <v>7056.8746194734958</v>
      </c>
      <c r="F33" s="1687">
        <v>8346.0815993908436</v>
      </c>
      <c r="G33" s="1716"/>
      <c r="H33" s="1716"/>
      <c r="I33" s="1716"/>
      <c r="J33" s="1687"/>
      <c r="K33" s="1716"/>
      <c r="L33" s="1716"/>
      <c r="M33" s="1716"/>
      <c r="N33" s="1716"/>
      <c r="O33" s="1716"/>
      <c r="P33" s="1716"/>
      <c r="Q33" s="1716"/>
      <c r="R33" s="1716"/>
      <c r="S33" s="1716"/>
      <c r="T33" s="1716"/>
      <c r="U33" s="1716"/>
      <c r="V33" s="1716"/>
      <c r="W33" s="1716"/>
      <c r="X33" s="1716"/>
      <c r="Y33" s="1716"/>
      <c r="Z33" s="1716"/>
      <c r="AA33" s="1716"/>
      <c r="AB33" s="1716"/>
      <c r="AC33" s="1716"/>
      <c r="AD33" s="1716"/>
    </row>
    <row r="35" spans="2:30">
      <c r="B35" s="1704" t="s">
        <v>393</v>
      </c>
      <c r="C35" s="45">
        <f t="shared" ref="C35:F35" si="10">C18+C16+C13</f>
        <v>1815.3402849978595</v>
      </c>
      <c r="D35" s="45">
        <f t="shared" si="10"/>
        <v>2563.1222544222464</v>
      </c>
      <c r="E35" s="45">
        <f t="shared" si="10"/>
        <v>2790.7391412521674</v>
      </c>
      <c r="F35" s="45">
        <f t="shared" si="10"/>
        <v>2958.9564067554093</v>
      </c>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2:30">
      <c r="G36" s="5"/>
      <c r="H36" s="5"/>
      <c r="I36" s="5"/>
      <c r="J36" s="5"/>
      <c r="K36" s="5"/>
      <c r="L36" s="5"/>
      <c r="M36" s="5"/>
      <c r="N36" s="5"/>
      <c r="O36" s="5"/>
      <c r="P36" s="5"/>
      <c r="Q36" s="5"/>
      <c r="R36" s="5"/>
      <c r="S36" s="5"/>
      <c r="T36" s="5"/>
      <c r="U36" s="5"/>
      <c r="V36" s="5"/>
      <c r="W36" s="5"/>
      <c r="X36" s="5"/>
      <c r="Y36" s="5"/>
      <c r="Z36" s="5"/>
      <c r="AA36" s="5"/>
      <c r="AB36" s="5"/>
      <c r="AC36" s="5"/>
      <c r="AD36" s="5"/>
    </row>
    <row r="37" spans="2:30">
      <c r="B37" s="1704" t="s">
        <v>598</v>
      </c>
      <c r="C37" s="45">
        <f t="shared" ref="C37:F37" si="11">C22-C35</f>
        <v>23625.292999999998</v>
      </c>
      <c r="D37" s="45">
        <f t="shared" si="11"/>
        <v>24085.054999999997</v>
      </c>
      <c r="E37" s="45">
        <f t="shared" si="11"/>
        <v>24248.867999999999</v>
      </c>
      <c r="F37" s="45">
        <f t="shared" si="11"/>
        <v>26549.770999999997</v>
      </c>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2:30">
      <c r="G38" s="5"/>
      <c r="H38" s="5"/>
      <c r="I38" s="5"/>
      <c r="J38" s="5"/>
      <c r="K38" s="5"/>
      <c r="L38" s="5"/>
      <c r="M38" s="5"/>
      <c r="N38" s="5"/>
      <c r="O38" s="5"/>
      <c r="P38" s="5"/>
      <c r="Q38" s="5"/>
      <c r="R38" s="5"/>
      <c r="S38" s="5"/>
      <c r="T38" s="5"/>
      <c r="U38" s="5"/>
      <c r="V38" s="5"/>
      <c r="W38" s="5"/>
      <c r="X38" s="5"/>
      <c r="Y38" s="5"/>
      <c r="Z38" s="5"/>
      <c r="AA38" s="5"/>
      <c r="AB38" s="5"/>
      <c r="AC38" s="5"/>
      <c r="AD38" s="5"/>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M46"/>
  <sheetViews>
    <sheetView zoomScale="75" zoomScaleNormal="75"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9.77734375" customWidth="1"/>
    <col min="3" max="14" width="8.77734375" customWidth="1" outlineLevel="1"/>
    <col min="15" max="30" width="9.77734375" customWidth="1"/>
    <col min="31" max="31" width="8.77734375" bestFit="1" customWidth="1"/>
    <col min="32" max="32" width="9.109375" customWidth="1"/>
    <col min="33" max="33" width="8.77734375" bestFit="1" customWidth="1"/>
    <col min="36" max="36" width="8.77734375" bestFit="1" customWidth="1"/>
    <col min="37" max="37" width="11.109375" customWidth="1"/>
    <col min="38" max="38" width="9.109375" bestFit="1" customWidth="1"/>
    <col min="39" max="39" width="8.77734375" bestFit="1" customWidth="1"/>
  </cols>
  <sheetData>
    <row r="2" spans="2:39" ht="17.399999999999999">
      <c r="B2" s="34" t="str">
        <f>'Charts for slides'!B2</f>
        <v>Quarterly Market Update for the quarter ended December 31, 2022</v>
      </c>
    </row>
    <row r="3" spans="2:39">
      <c r="B3" s="1013" t="str">
        <f>Introduction!$B$2</f>
        <v>March 2023 QMU - Sample template for illustrative purposes only</v>
      </c>
    </row>
    <row r="4" spans="2:39" ht="13.8" customHeight="1">
      <c r="B4" s="26" t="s">
        <v>44</v>
      </c>
      <c r="U4" s="13"/>
      <c r="V4" s="13"/>
    </row>
    <row r="6" spans="2:39" ht="13.2" customHeight="1">
      <c r="B6" s="1662" t="s">
        <v>265</v>
      </c>
      <c r="R6" s="1434"/>
      <c r="AE6" s="23" t="s">
        <v>285</v>
      </c>
      <c r="AF6" s="23" t="s">
        <v>368</v>
      </c>
      <c r="AG6" s="23" t="s">
        <v>285</v>
      </c>
    </row>
    <row r="7" spans="2:39">
      <c r="B7" s="1663" t="s">
        <v>46</v>
      </c>
      <c r="C7" s="1664" t="s">
        <v>103</v>
      </c>
      <c r="D7" s="1665" t="s">
        <v>104</v>
      </c>
      <c r="E7" s="1665" t="s">
        <v>105</v>
      </c>
      <c r="F7" s="1666" t="s">
        <v>106</v>
      </c>
      <c r="G7" s="1664" t="s">
        <v>107</v>
      </c>
      <c r="H7" s="1665" t="s">
        <v>108</v>
      </c>
      <c r="I7" s="1665" t="s">
        <v>109</v>
      </c>
      <c r="J7" s="1666" t="s">
        <v>110</v>
      </c>
      <c r="K7" s="1664" t="s">
        <v>111</v>
      </c>
      <c r="L7" s="1665" t="s">
        <v>112</v>
      </c>
      <c r="M7" s="1665" t="s">
        <v>113</v>
      </c>
      <c r="N7" s="1666" t="s">
        <v>114</v>
      </c>
      <c r="O7" s="1664" t="s">
        <v>115</v>
      </c>
      <c r="P7" s="1665" t="s">
        <v>116</v>
      </c>
      <c r="Q7" s="1665" t="s">
        <v>117</v>
      </c>
      <c r="R7" s="1666" t="s">
        <v>118</v>
      </c>
      <c r="S7" s="1664" t="s">
        <v>119</v>
      </c>
      <c r="T7" s="1665" t="s">
        <v>120</v>
      </c>
      <c r="U7" s="1665" t="s">
        <v>121</v>
      </c>
      <c r="V7" s="1666" t="s">
        <v>122</v>
      </c>
      <c r="W7" s="1664" t="s">
        <v>486</v>
      </c>
      <c r="X7" s="1665" t="s">
        <v>487</v>
      </c>
      <c r="Y7" s="1665" t="s">
        <v>488</v>
      </c>
      <c r="Z7" s="1666" t="s">
        <v>489</v>
      </c>
      <c r="AA7" s="1664" t="s">
        <v>490</v>
      </c>
      <c r="AB7" s="1665" t="s">
        <v>491</v>
      </c>
      <c r="AC7" s="1665" t="s">
        <v>492</v>
      </c>
      <c r="AD7" s="1666" t="s">
        <v>493</v>
      </c>
      <c r="AE7" s="23" t="s">
        <v>264</v>
      </c>
      <c r="AF7" s="23" t="s">
        <v>369</v>
      </c>
      <c r="AG7" s="23" t="s">
        <v>298</v>
      </c>
      <c r="AJ7" s="23"/>
      <c r="AL7" s="1667"/>
      <c r="AM7" s="1667"/>
    </row>
    <row r="8" spans="2:39" ht="17.25" customHeight="1">
      <c r="B8" s="1668" t="s">
        <v>10</v>
      </c>
      <c r="C8" s="1669">
        <v>142</v>
      </c>
      <c r="D8" s="1670">
        <v>162.69999999999999</v>
      </c>
      <c r="E8" s="1670">
        <v>168.89</v>
      </c>
      <c r="F8" s="1671">
        <v>162.98699999999999</v>
      </c>
      <c r="G8" s="1670"/>
      <c r="H8" s="1670"/>
      <c r="I8" s="1670"/>
      <c r="J8" s="1672"/>
      <c r="K8" s="1669"/>
      <c r="L8" s="1670"/>
      <c r="M8" s="1670"/>
      <c r="N8" s="1673"/>
      <c r="O8" s="1670"/>
      <c r="P8" s="1670"/>
      <c r="Q8" s="1670"/>
      <c r="R8" s="1672"/>
      <c r="S8" s="1669"/>
      <c r="T8" s="1670"/>
      <c r="U8" s="1670"/>
      <c r="V8" s="1673"/>
      <c r="W8" s="1670"/>
      <c r="X8" s="1670"/>
      <c r="Y8" s="1670"/>
      <c r="Z8" s="1673"/>
      <c r="AA8" s="1670"/>
      <c r="AB8" s="1670"/>
      <c r="AC8" s="1670"/>
      <c r="AD8" s="1671"/>
      <c r="AE8" s="1674" t="e">
        <f>AD8/Z8-1</f>
        <v>#DIV/0!</v>
      </c>
      <c r="AF8" s="1675">
        <f>AD8-Z8</f>
        <v>0</v>
      </c>
      <c r="AG8" s="224" t="e">
        <f>AD8/AC8-1</f>
        <v>#DIV/0!</v>
      </c>
      <c r="AH8" s="19" t="s">
        <v>360</v>
      </c>
      <c r="AJ8" s="45"/>
      <c r="AL8" s="1676"/>
      <c r="AM8" s="222"/>
    </row>
    <row r="9" spans="2:39" ht="17.25" customHeight="1">
      <c r="B9" s="1668" t="s">
        <v>9</v>
      </c>
      <c r="C9" s="1669">
        <v>134.4208089937176</v>
      </c>
      <c r="D9" s="1670">
        <v>177.48673365699443</v>
      </c>
      <c r="E9" s="1670">
        <v>177.99352750809061</v>
      </c>
      <c r="F9" s="1671">
        <v>142.84120075884388</v>
      </c>
      <c r="G9" s="1670"/>
      <c r="H9" s="1670"/>
      <c r="I9" s="1670"/>
      <c r="J9" s="1672"/>
      <c r="K9" s="1669"/>
      <c r="L9" s="1670"/>
      <c r="M9" s="1670"/>
      <c r="N9" s="1673"/>
      <c r="O9" s="1670"/>
      <c r="P9" s="1670"/>
      <c r="Q9" s="1670"/>
      <c r="R9" s="1672"/>
      <c r="S9" s="1669"/>
      <c r="T9" s="1670"/>
      <c r="U9" s="1670"/>
      <c r="V9" s="1673"/>
      <c r="W9" s="1670"/>
      <c r="X9" s="1670"/>
      <c r="Y9" s="1670"/>
      <c r="Z9" s="1673"/>
      <c r="AA9" s="1670"/>
      <c r="AB9" s="1670"/>
      <c r="AC9" s="1677"/>
      <c r="AD9" s="1678"/>
      <c r="AE9" s="1679"/>
      <c r="AF9" s="1680"/>
      <c r="AG9" s="1681"/>
      <c r="AH9" s="19"/>
      <c r="AJ9" s="45"/>
      <c r="AL9" s="1676"/>
      <c r="AM9" s="222"/>
    </row>
    <row r="10" spans="2:39" ht="17.25" customHeight="1">
      <c r="B10" s="1668" t="s">
        <v>577</v>
      </c>
      <c r="C10" s="1669"/>
      <c r="D10" s="1670"/>
      <c r="E10" s="1670"/>
      <c r="F10" s="1670"/>
      <c r="G10" s="1670"/>
      <c r="H10" s="1670"/>
      <c r="I10" s="1670"/>
      <c r="J10" s="1672"/>
      <c r="K10" s="1669"/>
      <c r="L10" s="1670"/>
      <c r="M10" s="1670"/>
      <c r="N10" s="1673"/>
      <c r="O10" s="1670"/>
      <c r="P10" s="1670"/>
      <c r="Q10" s="1670"/>
      <c r="R10" s="1672"/>
      <c r="S10" s="1669"/>
      <c r="T10" s="1670"/>
      <c r="U10" s="1670"/>
      <c r="V10" s="1673"/>
      <c r="W10" s="1670"/>
      <c r="X10" s="1670"/>
      <c r="Y10" s="1670"/>
      <c r="Z10" s="1673"/>
      <c r="AA10" s="1670"/>
      <c r="AB10" s="1670"/>
      <c r="AC10" s="1670"/>
      <c r="AD10" s="1671"/>
      <c r="AE10" s="1674" t="e">
        <f t="shared" ref="AE10:AE20" si="0">AD10/Z10-1</f>
        <v>#DIV/0!</v>
      </c>
      <c r="AF10" s="1675">
        <f t="shared" ref="AF10:AF20" si="1">AD10-Z10</f>
        <v>0</v>
      </c>
      <c r="AG10" s="224" t="e">
        <f>AD10/AC10-1</f>
        <v>#DIV/0!</v>
      </c>
      <c r="AH10" s="19" t="s">
        <v>360</v>
      </c>
      <c r="AJ10" s="45"/>
      <c r="AL10" s="1676"/>
      <c r="AM10" s="222"/>
    </row>
    <row r="11" spans="2:39" ht="17.25" customHeight="1">
      <c r="B11" s="1668" t="s">
        <v>8</v>
      </c>
      <c r="C11" s="1669">
        <v>640.70000000000005</v>
      </c>
      <c r="D11" s="1670">
        <v>670.6</v>
      </c>
      <c r="E11" s="1670">
        <v>716.2</v>
      </c>
      <c r="F11" s="1671">
        <v>621.15</v>
      </c>
      <c r="G11" s="1670"/>
      <c r="H11" s="1670"/>
      <c r="I11" s="1670"/>
      <c r="J11" s="1672"/>
      <c r="K11" s="1669"/>
      <c r="L11" s="1670"/>
      <c r="M11" s="1670"/>
      <c r="N11" s="1673"/>
      <c r="O11" s="1670"/>
      <c r="P11" s="1670"/>
      <c r="Q11" s="1670"/>
      <c r="R11" s="1672"/>
      <c r="S11" s="1669"/>
      <c r="T11" s="1670"/>
      <c r="U11" s="1670"/>
      <c r="V11" s="1673"/>
      <c r="W11" s="1670"/>
      <c r="X11" s="1670"/>
      <c r="Y11" s="1670"/>
      <c r="Z11" s="1673"/>
      <c r="AA11" s="1670"/>
      <c r="AB11" s="1670"/>
      <c r="AC11" s="1670"/>
      <c r="AD11" s="1671"/>
      <c r="AE11" s="1674" t="e">
        <f t="shared" si="0"/>
        <v>#DIV/0!</v>
      </c>
      <c r="AF11" s="1675">
        <f t="shared" si="1"/>
        <v>0</v>
      </c>
      <c r="AG11" s="224" t="e">
        <f t="shared" ref="AG11:AG19" si="2">AD11/AC11-1</f>
        <v>#DIV/0!</v>
      </c>
      <c r="AH11" s="19" t="s">
        <v>360</v>
      </c>
      <c r="AJ11" s="45"/>
      <c r="AL11" s="1676"/>
      <c r="AM11" s="222"/>
    </row>
    <row r="12" spans="2:39" ht="17.25" customHeight="1">
      <c r="B12" s="1668" t="s">
        <v>519</v>
      </c>
      <c r="C12" s="1669">
        <v>4718.6643350033082</v>
      </c>
      <c r="D12" s="1670">
        <v>4897.2961133149993</v>
      </c>
      <c r="E12" s="1670">
        <v>4343.439083912147</v>
      </c>
      <c r="F12" s="1671">
        <v>5279.6650426982178</v>
      </c>
      <c r="G12" s="1670"/>
      <c r="H12" s="1670"/>
      <c r="I12" s="1670"/>
      <c r="J12" s="1672"/>
      <c r="K12" s="1669"/>
      <c r="L12" s="1670"/>
      <c r="M12" s="1670"/>
      <c r="N12" s="1673"/>
      <c r="O12" s="1670"/>
      <c r="P12" s="1670"/>
      <c r="Q12" s="1670"/>
      <c r="R12" s="1672"/>
      <c r="S12" s="1669"/>
      <c r="T12" s="1670"/>
      <c r="U12" s="1670"/>
      <c r="V12" s="1673"/>
      <c r="W12" s="1670"/>
      <c r="X12" s="1670"/>
      <c r="Y12" s="1670"/>
      <c r="Z12" s="1673"/>
      <c r="AA12" s="1670"/>
      <c r="AB12" s="1670"/>
      <c r="AC12" s="1670"/>
      <c r="AD12" s="1671"/>
      <c r="AE12" s="1674" t="e">
        <f>AD12/Z12-1</f>
        <v>#DIV/0!</v>
      </c>
      <c r="AF12" s="1675">
        <f t="shared" si="1"/>
        <v>0</v>
      </c>
      <c r="AG12" s="224" t="e">
        <f>AD12/AC12-1</f>
        <v>#DIV/0!</v>
      </c>
      <c r="AH12" s="19" t="s">
        <v>356</v>
      </c>
      <c r="AJ12" s="45"/>
      <c r="AL12" s="1676"/>
      <c r="AM12" s="222"/>
    </row>
    <row r="13" spans="2:39" ht="17.25" customHeight="1">
      <c r="B13" s="1668" t="s">
        <v>418</v>
      </c>
      <c r="C13" s="1669">
        <v>432.70834832506199</v>
      </c>
      <c r="D13" s="1670">
        <v>740.89373899697603</v>
      </c>
      <c r="E13" s="1670">
        <v>641.40661168178701</v>
      </c>
      <c r="F13" s="1671">
        <v>773.41915022324599</v>
      </c>
      <c r="G13" s="1670"/>
      <c r="H13" s="1670"/>
      <c r="I13" s="1670"/>
      <c r="J13" s="1672"/>
      <c r="K13" s="1669"/>
      <c r="L13" s="1670"/>
      <c r="M13" s="1670"/>
      <c r="N13" s="1673"/>
      <c r="O13" s="1670"/>
      <c r="P13" s="1670"/>
      <c r="Q13" s="1670"/>
      <c r="R13" s="1672"/>
      <c r="S13" s="1669"/>
      <c r="T13" s="1670"/>
      <c r="U13" s="1670"/>
      <c r="V13" s="1673"/>
      <c r="W13" s="1670"/>
      <c r="X13" s="1670"/>
      <c r="Y13" s="1670"/>
      <c r="Z13" s="1673"/>
      <c r="AA13" s="1670"/>
      <c r="AB13" s="1670"/>
      <c r="AC13" s="1670"/>
      <c r="AD13" s="1671"/>
      <c r="AE13" s="1674" t="e">
        <f t="shared" si="0"/>
        <v>#DIV/0!</v>
      </c>
      <c r="AF13" s="1675">
        <f t="shared" si="1"/>
        <v>0</v>
      </c>
      <c r="AG13" s="224" t="e">
        <f t="shared" si="2"/>
        <v>#DIV/0!</v>
      </c>
      <c r="AH13" s="19"/>
      <c r="AJ13" s="45"/>
      <c r="AL13" s="1676"/>
      <c r="AM13" s="222"/>
    </row>
    <row r="14" spans="2:39" ht="17.25" customHeight="1">
      <c r="B14" s="1668" t="s">
        <v>520</v>
      </c>
      <c r="C14" s="1669">
        <v>1496.609623616569</v>
      </c>
      <c r="D14" s="1670">
        <v>875.02850331194577</v>
      </c>
      <c r="E14" s="1670">
        <v>1156.6814964176087</v>
      </c>
      <c r="F14" s="1671">
        <v>1143.5999539269083</v>
      </c>
      <c r="G14" s="1670"/>
      <c r="H14" s="1670"/>
      <c r="I14" s="1670"/>
      <c r="J14" s="1672"/>
      <c r="K14" s="1669"/>
      <c r="L14" s="1670"/>
      <c r="M14" s="1670"/>
      <c r="N14" s="1673"/>
      <c r="O14" s="1670"/>
      <c r="P14" s="1670"/>
      <c r="Q14" s="1670"/>
      <c r="R14" s="1672"/>
      <c r="S14" s="1669"/>
      <c r="T14" s="1670"/>
      <c r="U14" s="1670"/>
      <c r="V14" s="1673"/>
      <c r="W14" s="1670"/>
      <c r="X14" s="1670"/>
      <c r="Y14" s="1670"/>
      <c r="Z14" s="1673"/>
      <c r="AA14" s="1670"/>
      <c r="AB14" s="1670"/>
      <c r="AC14" s="1670"/>
      <c r="AD14" s="1671"/>
      <c r="AE14" s="1674" t="e">
        <f t="shared" si="0"/>
        <v>#DIV/0!</v>
      </c>
      <c r="AF14" s="1675">
        <f t="shared" si="1"/>
        <v>0</v>
      </c>
      <c r="AG14" s="224" t="e">
        <f t="shared" si="2"/>
        <v>#DIV/0!</v>
      </c>
      <c r="AH14" s="19" t="s">
        <v>359</v>
      </c>
      <c r="AJ14" s="45"/>
      <c r="AL14" s="1676"/>
      <c r="AM14" s="222"/>
    </row>
    <row r="15" spans="2:39" ht="17.25" customHeight="1">
      <c r="B15" s="1668" t="s">
        <v>542</v>
      </c>
      <c r="C15" s="1669">
        <v>12552.496647438928</v>
      </c>
      <c r="D15" s="1670">
        <v>14434.173449429994</v>
      </c>
      <c r="E15" s="1670">
        <v>12953.178688801727</v>
      </c>
      <c r="F15" s="1671">
        <v>11956.780328124671</v>
      </c>
      <c r="G15" s="1682"/>
      <c r="H15" s="1682"/>
      <c r="I15" s="1682"/>
      <c r="J15" s="1683"/>
      <c r="K15" s="1684"/>
      <c r="L15" s="1685"/>
      <c r="M15" s="1682"/>
      <c r="N15" s="1686"/>
      <c r="O15" s="1682"/>
      <c r="P15" s="1682"/>
      <c r="Q15" s="1682"/>
      <c r="R15" s="1683"/>
      <c r="S15" s="1684"/>
      <c r="T15" s="1685"/>
      <c r="U15" s="1682"/>
      <c r="V15" s="1686"/>
      <c r="W15" s="1682"/>
      <c r="X15" s="1682"/>
      <c r="Y15" s="1682"/>
      <c r="Z15" s="1686"/>
      <c r="AA15" s="1670"/>
      <c r="AB15" s="1682"/>
      <c r="AC15" s="1682"/>
      <c r="AD15" s="1687"/>
      <c r="AE15" s="1674" t="e">
        <f t="shared" si="0"/>
        <v>#DIV/0!</v>
      </c>
      <c r="AF15" s="1675">
        <f t="shared" si="1"/>
        <v>0</v>
      </c>
      <c r="AG15" s="224" t="e">
        <f t="shared" si="2"/>
        <v>#DIV/0!</v>
      </c>
      <c r="AH15" s="19" t="s">
        <v>543</v>
      </c>
      <c r="AJ15" s="45"/>
      <c r="AL15" s="1676"/>
      <c r="AM15" s="222"/>
    </row>
    <row r="16" spans="2:39" ht="17.25" customHeight="1">
      <c r="B16" s="1668" t="s">
        <v>4</v>
      </c>
      <c r="C16" s="1669">
        <v>216.1</v>
      </c>
      <c r="D16" s="1670">
        <v>227.6</v>
      </c>
      <c r="E16" s="1670">
        <v>156.19999999999999</v>
      </c>
      <c r="F16" s="1671">
        <v>151.4</v>
      </c>
      <c r="G16" s="1670"/>
      <c r="H16" s="1670"/>
      <c r="I16" s="1670"/>
      <c r="J16" s="1672"/>
      <c r="K16" s="1669"/>
      <c r="L16" s="1670"/>
      <c r="M16" s="1670"/>
      <c r="N16" s="1673"/>
      <c r="O16" s="1670"/>
      <c r="P16" s="1670"/>
      <c r="Q16" s="1670"/>
      <c r="R16" s="1672"/>
      <c r="S16" s="1669"/>
      <c r="T16" s="1670"/>
      <c r="U16" s="1670"/>
      <c r="V16" s="1673"/>
      <c r="W16" s="1670"/>
      <c r="X16" s="1670"/>
      <c r="Y16" s="1670"/>
      <c r="Z16" s="1673"/>
      <c r="AA16" s="1670"/>
      <c r="AB16" s="1670"/>
      <c r="AC16" s="1670"/>
      <c r="AD16" s="1671"/>
      <c r="AE16" s="1674" t="e">
        <f t="shared" si="0"/>
        <v>#DIV/0!</v>
      </c>
      <c r="AF16" s="1675">
        <f t="shared" si="1"/>
        <v>0</v>
      </c>
      <c r="AG16" s="224" t="e">
        <f t="shared" si="2"/>
        <v>#DIV/0!</v>
      </c>
      <c r="AH16" s="19" t="s">
        <v>360</v>
      </c>
      <c r="AJ16" s="45"/>
      <c r="AL16" s="1676"/>
      <c r="AM16" s="222"/>
    </row>
    <row r="17" spans="2:39" ht="17.25" customHeight="1">
      <c r="B17" s="1668" t="s">
        <v>151</v>
      </c>
      <c r="C17" s="1669">
        <v>5710.3493882949406</v>
      </c>
      <c r="D17" s="1670">
        <v>5895.9015467991412</v>
      </c>
      <c r="E17" s="1670">
        <v>5939.0693003013057</v>
      </c>
      <c r="F17" s="1671">
        <v>6543.3962264150941</v>
      </c>
      <c r="G17" s="1670"/>
      <c r="H17" s="1670"/>
      <c r="I17" s="1670"/>
      <c r="J17" s="1672"/>
      <c r="K17" s="1669"/>
      <c r="L17" s="1670"/>
      <c r="M17" s="1670"/>
      <c r="N17" s="1673"/>
      <c r="O17" s="1670"/>
      <c r="P17" s="1670"/>
      <c r="Q17" s="1670"/>
      <c r="R17" s="1672"/>
      <c r="S17" s="1669"/>
      <c r="T17" s="1670"/>
      <c r="U17" s="1670"/>
      <c r="V17" s="1673"/>
      <c r="W17" s="1670"/>
      <c r="X17" s="1670"/>
      <c r="Y17" s="1670"/>
      <c r="Z17" s="1673"/>
      <c r="AA17" s="1670"/>
      <c r="AB17" s="1670"/>
      <c r="AC17" s="1670"/>
      <c r="AD17" s="1671"/>
      <c r="AE17" s="1674" t="e">
        <f>AD17/Z17-1</f>
        <v>#DIV/0!</v>
      </c>
      <c r="AF17" s="1675">
        <f t="shared" si="1"/>
        <v>0</v>
      </c>
      <c r="AG17" s="224" t="e">
        <f t="shared" si="2"/>
        <v>#DIV/0!</v>
      </c>
      <c r="AH17" s="19" t="s">
        <v>357</v>
      </c>
      <c r="AJ17" s="45"/>
      <c r="AL17" s="1676"/>
      <c r="AM17" s="222"/>
    </row>
    <row r="18" spans="2:39" ht="17.25" customHeight="1">
      <c r="B18" s="1668" t="s">
        <v>545</v>
      </c>
      <c r="C18" s="1669"/>
      <c r="D18" s="1670"/>
      <c r="E18" s="1670"/>
      <c r="F18" s="1670"/>
      <c r="G18" s="1670"/>
      <c r="H18" s="1670"/>
      <c r="I18" s="1670"/>
      <c r="J18" s="1672"/>
      <c r="K18" s="1669"/>
      <c r="L18" s="1670"/>
      <c r="M18" s="1670"/>
      <c r="N18" s="1673"/>
      <c r="O18" s="1670"/>
      <c r="P18" s="1670"/>
      <c r="Q18" s="1670"/>
      <c r="R18" s="1672"/>
      <c r="S18" s="1669"/>
      <c r="T18" s="1670"/>
      <c r="U18" s="1670"/>
      <c r="V18" s="1673"/>
      <c r="W18" s="1670"/>
      <c r="X18" s="1670"/>
      <c r="Y18" s="1670"/>
      <c r="Z18" s="1673"/>
      <c r="AA18" s="1670"/>
      <c r="AB18" s="1670"/>
      <c r="AC18" s="1670"/>
      <c r="AD18" s="1671"/>
      <c r="AE18" s="1674" t="e">
        <f t="shared" si="0"/>
        <v>#DIV/0!</v>
      </c>
      <c r="AF18" s="1675">
        <f t="shared" si="1"/>
        <v>0</v>
      </c>
      <c r="AG18" s="224" t="e">
        <f t="shared" si="2"/>
        <v>#DIV/0!</v>
      </c>
      <c r="AH18" s="19"/>
      <c r="AJ18" s="45"/>
      <c r="AL18" s="1676"/>
      <c r="AM18" s="222"/>
    </row>
    <row r="19" spans="2:39" ht="17.25" customHeight="1">
      <c r="B19" s="1668" t="s">
        <v>544</v>
      </c>
      <c r="C19" s="1669">
        <v>1935.9545976942518</v>
      </c>
      <c r="D19" s="1670">
        <v>2460.592533792676</v>
      </c>
      <c r="E19" s="1670">
        <v>2149.5316670546604</v>
      </c>
      <c r="F19" s="1671">
        <v>2614.2779437165818</v>
      </c>
      <c r="G19" s="1688"/>
      <c r="H19" s="1682"/>
      <c r="I19" s="1682"/>
      <c r="J19" s="1683"/>
      <c r="K19" s="1684"/>
      <c r="L19" s="1685"/>
      <c r="M19" s="1682"/>
      <c r="N19" s="1686"/>
      <c r="O19" s="1688"/>
      <c r="P19" s="1682"/>
      <c r="Q19" s="1682"/>
      <c r="R19" s="1683"/>
      <c r="S19" s="1684"/>
      <c r="T19" s="1685"/>
      <c r="U19" s="1682"/>
      <c r="V19" s="1686"/>
      <c r="W19" s="1688"/>
      <c r="X19" s="1682"/>
      <c r="Y19" s="1682"/>
      <c r="Z19" s="1686"/>
      <c r="AA19" s="1688"/>
      <c r="AB19" s="1682"/>
      <c r="AC19" s="1682"/>
      <c r="AD19" s="1687"/>
      <c r="AE19" s="1674" t="e">
        <f t="shared" si="0"/>
        <v>#DIV/0!</v>
      </c>
      <c r="AF19" s="1675">
        <f t="shared" si="1"/>
        <v>0</v>
      </c>
      <c r="AG19" s="224" t="e">
        <f t="shared" si="2"/>
        <v>#DIV/0!</v>
      </c>
      <c r="AH19" s="1689" t="s">
        <v>358</v>
      </c>
      <c r="AI19" s="3"/>
      <c r="AJ19" s="1690"/>
      <c r="AL19" s="1676"/>
      <c r="AM19" s="222"/>
    </row>
    <row r="20" spans="2:39" ht="17.25" customHeight="1">
      <c r="B20" s="1691" t="s">
        <v>16</v>
      </c>
      <c r="C20" s="1692">
        <f t="shared" ref="C20:AC20" si="3">SUM(C8:C19)</f>
        <v>27980.003749366777</v>
      </c>
      <c r="D20" s="1693">
        <f t="shared" si="3"/>
        <v>30542.272619302727</v>
      </c>
      <c r="E20" s="1693">
        <f t="shared" si="3"/>
        <v>28402.590375677326</v>
      </c>
      <c r="F20" s="1694">
        <f t="shared" si="3"/>
        <v>29389.516845863564</v>
      </c>
      <c r="G20" s="1693">
        <f t="shared" si="3"/>
        <v>0</v>
      </c>
      <c r="H20" s="1693">
        <f t="shared" si="3"/>
        <v>0</v>
      </c>
      <c r="I20" s="1693">
        <f t="shared" si="3"/>
        <v>0</v>
      </c>
      <c r="J20" s="1695">
        <f t="shared" si="3"/>
        <v>0</v>
      </c>
      <c r="K20" s="1692">
        <f t="shared" si="3"/>
        <v>0</v>
      </c>
      <c r="L20" s="1693">
        <f t="shared" si="3"/>
        <v>0</v>
      </c>
      <c r="M20" s="1693">
        <f t="shared" si="3"/>
        <v>0</v>
      </c>
      <c r="N20" s="1694">
        <f t="shared" si="3"/>
        <v>0</v>
      </c>
      <c r="O20" s="1693">
        <f t="shared" si="3"/>
        <v>0</v>
      </c>
      <c r="P20" s="1693">
        <f t="shared" si="3"/>
        <v>0</v>
      </c>
      <c r="Q20" s="1693">
        <f t="shared" si="3"/>
        <v>0</v>
      </c>
      <c r="R20" s="1695">
        <f t="shared" si="3"/>
        <v>0</v>
      </c>
      <c r="S20" s="1692">
        <f t="shared" si="3"/>
        <v>0</v>
      </c>
      <c r="T20" s="1693">
        <f t="shared" si="3"/>
        <v>0</v>
      </c>
      <c r="U20" s="1693">
        <f t="shared" si="3"/>
        <v>0</v>
      </c>
      <c r="V20" s="1694">
        <f t="shared" si="3"/>
        <v>0</v>
      </c>
      <c r="W20" s="1693">
        <f t="shared" si="3"/>
        <v>0</v>
      </c>
      <c r="X20" s="1693">
        <f t="shared" si="3"/>
        <v>0</v>
      </c>
      <c r="Y20" s="1693">
        <f t="shared" si="3"/>
        <v>0</v>
      </c>
      <c r="Z20" s="1694">
        <f t="shared" si="3"/>
        <v>0</v>
      </c>
      <c r="AA20" s="1693">
        <f t="shared" si="3"/>
        <v>0</v>
      </c>
      <c r="AB20" s="1693">
        <f t="shared" si="3"/>
        <v>0</v>
      </c>
      <c r="AC20" s="1693">
        <f t="shared" si="3"/>
        <v>0</v>
      </c>
      <c r="AD20" s="1694">
        <f>SUM(AD8:AD19)</f>
        <v>0</v>
      </c>
      <c r="AE20" s="1860" t="e">
        <f t="shared" si="0"/>
        <v>#DIV/0!</v>
      </c>
      <c r="AF20" s="1696">
        <f t="shared" si="1"/>
        <v>0</v>
      </c>
      <c r="AG20" s="1697" t="e">
        <f>AD20/AC20-1</f>
        <v>#DIV/0!</v>
      </c>
      <c r="AJ20" s="45"/>
      <c r="AL20" s="1676"/>
      <c r="AM20" s="222"/>
    </row>
    <row r="21" spans="2:39" ht="13.8" customHeight="1">
      <c r="B21" s="2" t="s">
        <v>592</v>
      </c>
      <c r="C21" s="28">
        <v>0.18958462729105063</v>
      </c>
      <c r="D21" s="28">
        <v>0.19365517840729307</v>
      </c>
      <c r="E21" s="28">
        <v>6.4108547547695016E-2</v>
      </c>
      <c r="F21" s="28">
        <v>7.2267716729409681E-2</v>
      </c>
      <c r="G21" s="28">
        <f t="shared" ref="G21:S21" si="4">G20/C20-1</f>
        <v>-1</v>
      </c>
      <c r="H21" s="28">
        <f t="shared" si="4"/>
        <v>-1</v>
      </c>
      <c r="I21" s="28">
        <f t="shared" si="4"/>
        <v>-1</v>
      </c>
      <c r="J21" s="28">
        <f t="shared" si="4"/>
        <v>-1</v>
      </c>
      <c r="K21" s="28" t="e">
        <f t="shared" si="4"/>
        <v>#DIV/0!</v>
      </c>
      <c r="L21" s="28" t="e">
        <f t="shared" si="4"/>
        <v>#DIV/0!</v>
      </c>
      <c r="M21" s="28" t="e">
        <f t="shared" si="4"/>
        <v>#DIV/0!</v>
      </c>
      <c r="N21" s="28" t="e">
        <f t="shared" si="4"/>
        <v>#DIV/0!</v>
      </c>
      <c r="O21" s="28" t="e">
        <f t="shared" si="4"/>
        <v>#DIV/0!</v>
      </c>
      <c r="P21" s="28" t="e">
        <f t="shared" si="4"/>
        <v>#DIV/0!</v>
      </c>
      <c r="Q21" s="28" t="e">
        <f t="shared" si="4"/>
        <v>#DIV/0!</v>
      </c>
      <c r="R21" s="28" t="e">
        <f t="shared" si="4"/>
        <v>#DIV/0!</v>
      </c>
      <c r="S21" s="28" t="e">
        <f t="shared" si="4"/>
        <v>#DIV/0!</v>
      </c>
      <c r="T21" s="28" t="e">
        <f t="shared" ref="T21:AC21" si="5">T20/P20-1</f>
        <v>#DIV/0!</v>
      </c>
      <c r="U21" s="28" t="e">
        <f t="shared" si="5"/>
        <v>#DIV/0!</v>
      </c>
      <c r="V21" s="28" t="e">
        <f t="shared" si="5"/>
        <v>#DIV/0!</v>
      </c>
      <c r="W21" s="28" t="e">
        <f t="shared" si="5"/>
        <v>#DIV/0!</v>
      </c>
      <c r="X21" s="28" t="e">
        <f t="shared" si="5"/>
        <v>#DIV/0!</v>
      </c>
      <c r="Y21" s="28" t="e">
        <f t="shared" si="5"/>
        <v>#DIV/0!</v>
      </c>
      <c r="Z21" s="28" t="e">
        <f t="shared" si="5"/>
        <v>#DIV/0!</v>
      </c>
      <c r="AA21" s="28" t="e">
        <f t="shared" si="5"/>
        <v>#DIV/0!</v>
      </c>
      <c r="AB21" s="28" t="e">
        <f t="shared" si="5"/>
        <v>#DIV/0!</v>
      </c>
      <c r="AC21" s="28" t="e">
        <f t="shared" si="5"/>
        <v>#DIV/0!</v>
      </c>
      <c r="AD21" s="28" t="e">
        <f>AD20/Z20-1</f>
        <v>#DIV/0!</v>
      </c>
      <c r="AE21" s="33" t="s">
        <v>592</v>
      </c>
    </row>
    <row r="22" spans="2:39" ht="13.8" customHeight="1">
      <c r="F22" s="28">
        <v>0.12712269448582858</v>
      </c>
      <c r="J22" s="28">
        <f>SUM(G20:J20)/SUM(C20:F20)-1</f>
        <v>-1</v>
      </c>
      <c r="N22" s="28" t="e">
        <f>SUM(K20:P20)/SUM(G20:J20)-1</f>
        <v>#DIV/0!</v>
      </c>
      <c r="Q22" s="28"/>
      <c r="R22" s="28"/>
      <c r="S22" s="28"/>
      <c r="U22" s="28"/>
      <c r="V22" s="28"/>
      <c r="W22" s="28"/>
      <c r="Y22" s="28"/>
      <c r="Z22" s="28"/>
      <c r="AA22" s="28"/>
      <c r="AC22" s="28"/>
      <c r="AD22" s="28" t="e">
        <f>AD20/AC20-1</f>
        <v>#DIV/0!</v>
      </c>
      <c r="AF22" s="1698"/>
      <c r="AG22" s="1699"/>
      <c r="AI22" s="45"/>
    </row>
    <row r="23" spans="2:39" ht="13.8" customHeight="1">
      <c r="C23" s="222"/>
      <c r="D23" s="222"/>
      <c r="E23" s="222"/>
      <c r="F23" s="222"/>
      <c r="G23" s="222"/>
      <c r="H23" s="222"/>
      <c r="I23" s="222"/>
      <c r="J23" s="222"/>
      <c r="K23" s="222"/>
      <c r="L23" s="222"/>
      <c r="M23" s="222"/>
      <c r="N23" s="222"/>
      <c r="O23" s="228"/>
      <c r="P23" s="222"/>
      <c r="Q23" s="222"/>
      <c r="R23" s="222"/>
      <c r="S23" s="222"/>
      <c r="T23" s="222"/>
      <c r="U23" s="222"/>
      <c r="V23" s="222"/>
      <c r="W23" s="222"/>
      <c r="X23" s="222"/>
      <c r="Y23" s="222"/>
      <c r="Z23" s="222"/>
      <c r="AA23" s="222"/>
      <c r="AB23" s="222"/>
      <c r="AC23" s="222"/>
      <c r="AD23" s="222"/>
      <c r="AF23" s="1700"/>
    </row>
    <row r="24" spans="2:39" ht="13.8" customHeight="1">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F24" s="1700"/>
    </row>
    <row r="25" spans="2:39" ht="13.8" customHeight="1">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0"/>
      <c r="Z25" s="1440"/>
      <c r="AA25" s="1440"/>
      <c r="AB25" s="1440"/>
      <c r="AC25" s="1440"/>
      <c r="AD25" s="1440"/>
      <c r="AF25" s="1700"/>
    </row>
    <row r="26" spans="2:39" ht="13.8" customHeight="1">
      <c r="C26" s="13"/>
      <c r="D26" s="13"/>
      <c r="E26" s="13"/>
      <c r="F26" s="1440"/>
      <c r="G26" s="13"/>
      <c r="H26" s="13"/>
      <c r="I26" s="13"/>
      <c r="J26" s="1440"/>
      <c r="N26" s="1440"/>
      <c r="R26" s="1440"/>
      <c r="V26" s="1440"/>
      <c r="Z26" s="1440"/>
      <c r="AA26" s="1440"/>
      <c r="AB26" s="1440"/>
      <c r="AC26" s="1440"/>
      <c r="AD26" s="1440"/>
      <c r="AF26" s="1700"/>
      <c r="AG26" s="1699"/>
    </row>
    <row r="27" spans="2:39" ht="13.8" customHeight="1">
      <c r="C27" s="13"/>
      <c r="D27" s="13"/>
      <c r="E27" s="13"/>
      <c r="F27" s="228"/>
      <c r="G27" s="13"/>
      <c r="H27" s="13"/>
      <c r="I27" s="13"/>
      <c r="J27" s="228"/>
      <c r="N27" s="228"/>
      <c r="O27" s="228"/>
      <c r="R27" s="228"/>
      <c r="V27" s="228"/>
      <c r="Z27" s="228"/>
      <c r="AA27" s="228"/>
      <c r="AB27" s="228"/>
      <c r="AC27" s="228"/>
      <c r="AD27" s="228"/>
      <c r="AG27" s="1699"/>
      <c r="AI27" s="1701"/>
    </row>
    <row r="28" spans="2:39">
      <c r="AG28" s="1699"/>
      <c r="AI28" s="1702"/>
    </row>
    <row r="29" spans="2:39">
      <c r="L29" s="45"/>
      <c r="O29" s="45"/>
      <c r="AF29" s="1702"/>
      <c r="AG29" s="1699"/>
    </row>
    <row r="30" spans="2:39" ht="13.8">
      <c r="S30" s="1703"/>
      <c r="AD30" s="5"/>
      <c r="AF30" s="1702"/>
      <c r="AG30" s="1699"/>
    </row>
    <row r="31" spans="2:39" ht="13.8">
      <c r="S31" s="1703"/>
      <c r="AF31" s="1702"/>
      <c r="AG31" s="1699"/>
    </row>
    <row r="32" spans="2:39" ht="13.8">
      <c r="S32" s="1703"/>
    </row>
    <row r="33" spans="2:19" ht="13.8">
      <c r="B33" s="1662"/>
      <c r="K33" s="23"/>
      <c r="L33" s="23"/>
      <c r="S33" s="1703"/>
    </row>
    <row r="34" spans="2:19" ht="13.8">
      <c r="B34" s="1704"/>
      <c r="K34" s="1447"/>
      <c r="L34" s="1674"/>
      <c r="S34" s="1703"/>
    </row>
    <row r="35" spans="2:19" ht="13.8">
      <c r="B35" s="1704"/>
      <c r="K35" s="1447"/>
      <c r="L35" s="1674"/>
      <c r="S35" s="1703"/>
    </row>
    <row r="36" spans="2:19" ht="13.8">
      <c r="B36" s="1704"/>
      <c r="K36" s="1447"/>
      <c r="L36" s="1674"/>
      <c r="S36" s="1703"/>
    </row>
    <row r="37" spans="2:19" ht="13.8">
      <c r="B37" s="1704"/>
      <c r="K37" s="1447"/>
      <c r="L37" s="1674"/>
      <c r="S37" s="1703"/>
    </row>
    <row r="38" spans="2:19" ht="13.8">
      <c r="B38" s="1704"/>
      <c r="K38" s="1447"/>
      <c r="L38" s="1674"/>
      <c r="S38" s="1703"/>
    </row>
    <row r="39" spans="2:19" ht="13.8">
      <c r="B39" s="1704"/>
      <c r="K39" s="1447"/>
      <c r="L39" s="1674"/>
      <c r="S39" s="1703"/>
    </row>
    <row r="40" spans="2:19" ht="13.8">
      <c r="B40" s="1704"/>
      <c r="K40" s="1447"/>
      <c r="L40" s="1674"/>
      <c r="S40" s="1703"/>
    </row>
    <row r="41" spans="2:19">
      <c r="B41" s="1704"/>
      <c r="K41" s="1447"/>
      <c r="L41" s="1674"/>
    </row>
    <row r="42" spans="2:19">
      <c r="B42" s="1704"/>
      <c r="K42" s="1447"/>
      <c r="L42" s="1674"/>
    </row>
    <row r="43" spans="2:19">
      <c r="B43" s="1704"/>
      <c r="K43" s="1447"/>
      <c r="L43" s="1674"/>
    </row>
    <row r="44" spans="2:19">
      <c r="B44" s="1704"/>
      <c r="K44" s="1447"/>
      <c r="L44" s="1674"/>
    </row>
    <row r="45" spans="2:19">
      <c r="B45" s="1705"/>
      <c r="C45" s="1"/>
      <c r="D45" s="1"/>
      <c r="E45" s="1"/>
      <c r="F45" s="1"/>
      <c r="G45" s="1"/>
      <c r="H45" s="1"/>
      <c r="I45" s="1"/>
      <c r="J45" s="1"/>
      <c r="K45" s="1706"/>
      <c r="L45" s="1707"/>
    </row>
    <row r="46" spans="2:19">
      <c r="L46" s="1674"/>
    </row>
  </sheetData>
  <conditionalFormatting sqref="F9 F14:F17 F11:F12">
    <cfRule type="expression" dxfId="2" priority="3">
      <formula>F9=0</formula>
    </cfRule>
  </conditionalFormatting>
  <conditionalFormatting sqref="F19">
    <cfRule type="expression" dxfId="1" priority="2">
      <formula>F19=0</formula>
    </cfRule>
  </conditionalFormatting>
  <conditionalFormatting sqref="F8">
    <cfRule type="expression" dxfId="0" priority="1">
      <formula>F8=0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B2:AT92"/>
  <sheetViews>
    <sheetView zoomScale="75" zoomScaleNormal="75"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 customWidth="1"/>
    <col min="3" max="5" width="8.77734375" customWidth="1" outlineLevel="1"/>
    <col min="6" max="6" width="9.109375" customWidth="1" outlineLevel="1"/>
    <col min="7" max="10" width="10.44140625" customWidth="1" outlineLevel="1"/>
    <col min="11" max="11" width="10.44140625" customWidth="1" outlineLevel="1" collapsed="1"/>
    <col min="12" max="14" width="10.44140625" customWidth="1" outlineLevel="1"/>
    <col min="15" max="30" width="10.44140625" customWidth="1"/>
    <col min="31" max="33" width="8.77734375" customWidth="1"/>
    <col min="34" max="34" width="15.77734375" customWidth="1"/>
    <col min="35" max="35" width="11" customWidth="1"/>
    <col min="37" max="39" width="8.77734375" customWidth="1"/>
    <col min="40" max="40" width="8" customWidth="1"/>
    <col min="41" max="41" width="8.77734375" customWidth="1"/>
    <col min="44" max="44" width="8.109375" customWidth="1"/>
  </cols>
  <sheetData>
    <row r="2" spans="2:46" ht="17.399999999999999">
      <c r="B2" s="34" t="str">
        <f>'Charts for slides'!B2</f>
        <v>Quarterly Market Update for the quarter ended December 31, 2022</v>
      </c>
    </row>
    <row r="3" spans="2:46">
      <c r="B3" s="1013" t="str">
        <f>Introduction!$B$2</f>
        <v>March 2023 QMU - Sample template for illustrative purposes only</v>
      </c>
    </row>
    <row r="4" spans="2:46" ht="13.8">
      <c r="B4" s="26" t="s">
        <v>58</v>
      </c>
      <c r="O4" s="1828"/>
      <c r="T4" s="13"/>
    </row>
    <row r="5" spans="2:46">
      <c r="S5" s="5"/>
      <c r="T5" s="13"/>
      <c r="U5" s="1868"/>
      <c r="V5" s="1868"/>
      <c r="W5" s="1868"/>
      <c r="X5" s="1868"/>
      <c r="Y5" s="1868"/>
      <c r="Z5" s="13"/>
      <c r="AM5" s="45"/>
      <c r="AN5" s="45"/>
      <c r="AO5" s="45"/>
      <c r="AP5" s="45"/>
    </row>
    <row r="6" spans="2:46">
      <c r="B6" s="1662" t="s">
        <v>265</v>
      </c>
      <c r="O6" s="45"/>
      <c r="P6" s="45"/>
      <c r="Q6" s="45"/>
      <c r="R6" s="1439"/>
      <c r="S6" s="1439"/>
      <c r="T6" s="1439"/>
      <c r="U6" s="1439"/>
      <c r="V6" s="1439"/>
      <c r="W6" s="1439"/>
      <c r="X6" s="1439"/>
      <c r="Y6" s="1439"/>
      <c r="Z6" s="21"/>
      <c r="AA6" s="21"/>
      <c r="AB6" s="21"/>
      <c r="AC6" s="21"/>
      <c r="AD6" s="21"/>
      <c r="AE6" s="23" t="s">
        <v>285</v>
      </c>
      <c r="AF6" s="23" t="s">
        <v>368</v>
      </c>
      <c r="AG6" s="23" t="s">
        <v>285</v>
      </c>
    </row>
    <row r="7" spans="2:46">
      <c r="B7" s="1769" t="s">
        <v>46</v>
      </c>
      <c r="C7" s="1664" t="s">
        <v>103</v>
      </c>
      <c r="D7" s="1713" t="s">
        <v>104</v>
      </c>
      <c r="E7" s="1713" t="s">
        <v>105</v>
      </c>
      <c r="F7" s="1829" t="s">
        <v>106</v>
      </c>
      <c r="G7" s="1664" t="s">
        <v>107</v>
      </c>
      <c r="H7" s="1665" t="s">
        <v>108</v>
      </c>
      <c r="I7" s="1665" t="s">
        <v>109</v>
      </c>
      <c r="J7" s="1666" t="s">
        <v>110</v>
      </c>
      <c r="K7" s="1712" t="s">
        <v>111</v>
      </c>
      <c r="L7" s="1713" t="s">
        <v>112</v>
      </c>
      <c r="M7" s="1713" t="s">
        <v>113</v>
      </c>
      <c r="N7" s="1829" t="s">
        <v>114</v>
      </c>
      <c r="O7" s="1664" t="s">
        <v>115</v>
      </c>
      <c r="P7" s="1665" t="s">
        <v>116</v>
      </c>
      <c r="Q7" s="1665" t="s">
        <v>117</v>
      </c>
      <c r="R7" s="1666" t="s">
        <v>118</v>
      </c>
      <c r="S7" s="1712" t="s">
        <v>119</v>
      </c>
      <c r="T7" s="1713" t="s">
        <v>120</v>
      </c>
      <c r="U7" s="1713" t="s">
        <v>121</v>
      </c>
      <c r="V7" s="1829" t="s">
        <v>122</v>
      </c>
      <c r="W7" s="1664" t="s">
        <v>486</v>
      </c>
      <c r="X7" s="1665" t="s">
        <v>487</v>
      </c>
      <c r="Y7" s="1665" t="s">
        <v>488</v>
      </c>
      <c r="Z7" s="1666" t="s">
        <v>489</v>
      </c>
      <c r="AA7" s="1664" t="s">
        <v>490</v>
      </c>
      <c r="AB7" s="1665" t="s">
        <v>491</v>
      </c>
      <c r="AC7" s="1665" t="s">
        <v>492</v>
      </c>
      <c r="AD7" s="1666" t="s">
        <v>493</v>
      </c>
      <c r="AE7" s="23" t="s">
        <v>264</v>
      </c>
      <c r="AF7" s="23" t="s">
        <v>369</v>
      </c>
      <c r="AG7" s="23" t="s">
        <v>298</v>
      </c>
      <c r="AI7" s="23"/>
      <c r="AJ7" s="21"/>
      <c r="AK7" s="21"/>
      <c r="AL7" s="21"/>
      <c r="AT7" s="1869"/>
    </row>
    <row r="8" spans="2:46" ht="16.5" customHeight="1">
      <c r="B8" s="1668" t="s">
        <v>559</v>
      </c>
      <c r="C8" s="1716">
        <v>80.599999999999994</v>
      </c>
      <c r="D8" s="1770">
        <v>99.1</v>
      </c>
      <c r="E8" s="1770">
        <v>95.8</v>
      </c>
      <c r="F8" s="1683">
        <v>100.9</v>
      </c>
      <c r="G8" s="1684"/>
      <c r="H8" s="1682"/>
      <c r="I8" s="1670"/>
      <c r="J8" s="1687"/>
      <c r="K8" s="1715"/>
      <c r="L8" s="1716"/>
      <c r="M8" s="1716"/>
      <c r="N8" s="1683"/>
      <c r="O8" s="1684"/>
      <c r="P8" s="1682"/>
      <c r="Q8" s="1670"/>
      <c r="R8" s="1671"/>
      <c r="S8" s="1715"/>
      <c r="T8" s="1716"/>
      <c r="U8" s="1716"/>
      <c r="V8" s="1672"/>
      <c r="W8" s="1684"/>
      <c r="X8" s="1682"/>
      <c r="Y8" s="1682"/>
      <c r="Z8" s="1671"/>
      <c r="AA8" s="1684"/>
      <c r="AB8" s="1682"/>
      <c r="AC8" s="1682"/>
      <c r="AD8" s="1682"/>
      <c r="AE8" s="1674" t="e">
        <f>AD8/Z8-1</f>
        <v>#DIV/0!</v>
      </c>
      <c r="AF8" s="1675">
        <f>AD8-Z8</f>
        <v>0</v>
      </c>
      <c r="AG8" s="224" t="e">
        <f>AD8/AC8-1</f>
        <v>#DIV/0!</v>
      </c>
      <c r="AH8" s="229" t="str">
        <f t="shared" ref="AH8:AH13" si="0">B8</f>
        <v>Coherent (II-VI) Photonic Solutions</v>
      </c>
      <c r="AI8" s="15"/>
      <c r="AJ8" s="1868"/>
      <c r="AL8" s="1320"/>
      <c r="AM8" s="45"/>
      <c r="AN8" s="45"/>
      <c r="AO8" s="45"/>
      <c r="AP8" s="45"/>
      <c r="AQ8" s="45"/>
      <c r="AR8" s="45"/>
      <c r="AS8" s="45"/>
      <c r="AT8" s="362"/>
    </row>
    <row r="9" spans="2:46" ht="16.5" customHeight="1">
      <c r="B9" s="1668" t="s">
        <v>130</v>
      </c>
      <c r="C9" s="1716">
        <v>84.489000000000004</v>
      </c>
      <c r="D9" s="1770">
        <v>116.2</v>
      </c>
      <c r="E9" s="1770">
        <v>135.304</v>
      </c>
      <c r="F9" s="1683">
        <v>142</v>
      </c>
      <c r="G9" s="1684"/>
      <c r="H9" s="1682"/>
      <c r="I9" s="1670"/>
      <c r="J9" s="1687"/>
      <c r="K9" s="1715"/>
      <c r="L9" s="1716"/>
      <c r="M9" s="1716"/>
      <c r="N9" s="1683"/>
      <c r="O9" s="1669"/>
      <c r="P9" s="1670"/>
      <c r="Q9" s="1670"/>
      <c r="R9" s="1671"/>
      <c r="S9" s="1669"/>
      <c r="T9" s="1670"/>
      <c r="U9" s="1670"/>
      <c r="V9" s="1671"/>
      <c r="W9" s="1720"/>
      <c r="X9" s="1830"/>
      <c r="Y9" s="1723"/>
      <c r="Z9" s="1831"/>
      <c r="AA9" s="1720"/>
      <c r="AB9" s="1830"/>
      <c r="AC9" s="1723"/>
      <c r="AD9" s="1831"/>
      <c r="AE9" s="1832"/>
      <c r="AF9" s="1833"/>
      <c r="AG9" s="1681"/>
      <c r="AH9" s="1834" t="s">
        <v>587</v>
      </c>
      <c r="AI9" s="15"/>
      <c r="AL9" s="1868"/>
      <c r="AM9" s="45"/>
      <c r="AN9" s="45"/>
      <c r="AO9" s="45"/>
      <c r="AP9" s="45"/>
      <c r="AQ9" s="45"/>
      <c r="AR9" s="45"/>
      <c r="AS9" s="45"/>
    </row>
    <row r="10" spans="2:46" ht="16.5" customHeight="1">
      <c r="B10" s="1668" t="s">
        <v>33</v>
      </c>
      <c r="C10" s="1716">
        <v>150.44951379120542</v>
      </c>
      <c r="D10" s="1770">
        <v>152.93469275282447</v>
      </c>
      <c r="E10" s="1770">
        <v>161</v>
      </c>
      <c r="F10" s="1683">
        <v>147</v>
      </c>
      <c r="G10" s="1684"/>
      <c r="H10" s="1682"/>
      <c r="I10" s="1670"/>
      <c r="J10" s="1687"/>
      <c r="K10" s="1715"/>
      <c r="L10" s="1716"/>
      <c r="M10" s="1716"/>
      <c r="N10" s="1683"/>
      <c r="O10" s="1684"/>
      <c r="P10" s="1682"/>
      <c r="Q10" s="1682"/>
      <c r="R10" s="1687"/>
      <c r="S10" s="1669"/>
      <c r="T10" s="1670"/>
      <c r="U10" s="1670"/>
      <c r="V10" s="1671"/>
      <c r="W10" s="1669"/>
      <c r="X10" s="1670"/>
      <c r="Y10" s="1670"/>
      <c r="Z10" s="1671"/>
      <c r="AA10" s="1669"/>
      <c r="AB10" s="1670"/>
      <c r="AC10" s="1670"/>
      <c r="AD10" s="1671"/>
      <c r="AE10" s="1674" t="e">
        <f>AD10/Z10-1</f>
        <v>#DIV/0!</v>
      </c>
      <c r="AF10" s="1675">
        <f>AD10-Z10</f>
        <v>0</v>
      </c>
      <c r="AG10" s="224" t="e">
        <f>AD10/AC10-1</f>
        <v>#DIV/0!</v>
      </c>
      <c r="AH10" s="229" t="str">
        <f t="shared" si="0"/>
        <v>Accelink</v>
      </c>
      <c r="AI10" s="15"/>
      <c r="AJ10" s="1868"/>
      <c r="AL10" s="1320"/>
      <c r="AM10" s="45"/>
      <c r="AN10" s="45"/>
      <c r="AO10" s="45"/>
      <c r="AP10" s="45"/>
      <c r="AQ10" s="45"/>
      <c r="AR10" s="45"/>
      <c r="AS10" s="45"/>
      <c r="AT10" s="362"/>
    </row>
    <row r="11" spans="2:46" ht="16.5" customHeight="1">
      <c r="B11" s="1668" t="s">
        <v>35</v>
      </c>
      <c r="C11" s="1716">
        <v>50.4</v>
      </c>
      <c r="D11" s="1770">
        <v>55.3</v>
      </c>
      <c r="E11" s="1770">
        <v>70.099999999999994</v>
      </c>
      <c r="F11" s="1683">
        <v>85</v>
      </c>
      <c r="G11" s="1684"/>
      <c r="H11" s="1682"/>
      <c r="I11" s="1670"/>
      <c r="J11" s="1687"/>
      <c r="K11" s="1715"/>
      <c r="L11" s="1835"/>
      <c r="M11" s="1835"/>
      <c r="N11" s="1683"/>
      <c r="O11" s="1684"/>
      <c r="P11" s="1682"/>
      <c r="Q11" s="1682"/>
      <c r="R11" s="1671"/>
      <c r="S11" s="1715"/>
      <c r="T11" s="1770"/>
      <c r="U11" s="1770"/>
      <c r="V11" s="1672"/>
      <c r="W11" s="1684"/>
      <c r="X11" s="1670"/>
      <c r="Y11" s="1670"/>
      <c r="Z11" s="1671"/>
      <c r="AA11" s="1684"/>
      <c r="AB11" s="1670"/>
      <c r="AC11" s="1670"/>
      <c r="AD11" s="1671"/>
      <c r="AE11" s="1674" t="e">
        <f>AD11/Z11-1</f>
        <v>#DIV/0!</v>
      </c>
      <c r="AF11" s="1675">
        <f>AD11-Z11</f>
        <v>0</v>
      </c>
      <c r="AG11" s="224" t="e">
        <f>AD11/AC11-1</f>
        <v>#DIV/0!</v>
      </c>
      <c r="AH11" s="229" t="str">
        <f t="shared" si="0"/>
        <v>Applied Optoelectronics</v>
      </c>
      <c r="AI11" s="15"/>
      <c r="AL11" s="1868"/>
      <c r="AM11" s="45"/>
      <c r="AN11" s="45"/>
      <c r="AO11" s="45"/>
      <c r="AP11" s="45"/>
      <c r="AQ11" s="45"/>
      <c r="AR11" s="45"/>
      <c r="AS11" s="45"/>
      <c r="AT11" s="362"/>
    </row>
    <row r="12" spans="2:46" ht="16.5" customHeight="1">
      <c r="B12" s="1668" t="s">
        <v>514</v>
      </c>
      <c r="C12" s="1682">
        <v>12.056250382239618</v>
      </c>
      <c r="D12" s="1670">
        <v>10.982792933468064</v>
      </c>
      <c r="E12" s="1670">
        <v>11.816446578631453</v>
      </c>
      <c r="F12" s="1683">
        <v>12.929750311195725</v>
      </c>
      <c r="G12" s="1684"/>
      <c r="H12" s="1682"/>
      <c r="I12" s="1670"/>
      <c r="J12" s="1687"/>
      <c r="K12" s="1836"/>
      <c r="L12" s="1837"/>
      <c r="M12" s="1837"/>
      <c r="N12" s="1836"/>
      <c r="O12" s="1684"/>
      <c r="P12" s="1715"/>
      <c r="Q12" s="1715"/>
      <c r="R12" s="1671"/>
      <c r="S12" s="1715"/>
      <c r="T12" s="1811"/>
      <c r="U12" s="1811"/>
      <c r="V12" s="1672"/>
      <c r="W12" s="1684"/>
      <c r="X12" s="1811"/>
      <c r="Y12" s="1811"/>
      <c r="Z12" s="1671"/>
      <c r="AA12" s="1684"/>
      <c r="AB12" s="1811"/>
      <c r="AC12" s="1811"/>
      <c r="AD12" s="1671"/>
      <c r="AE12" s="1674" t="e">
        <f>AD12/Z12-1</f>
        <v>#DIV/0!</v>
      </c>
      <c r="AF12" s="1675">
        <f>AD12-Z12</f>
        <v>0</v>
      </c>
      <c r="AG12" s="224" t="e">
        <f>AD12/AC12-1</f>
        <v>#DIV/0!</v>
      </c>
      <c r="AH12" s="229" t="str">
        <f t="shared" si="0"/>
        <v>Broadex</v>
      </c>
      <c r="AI12" s="15"/>
      <c r="AL12" s="1868"/>
      <c r="AM12" s="45"/>
      <c r="AN12" s="45"/>
      <c r="AO12" s="45"/>
      <c r="AP12" s="45"/>
      <c r="AQ12" s="45"/>
      <c r="AR12" s="45"/>
      <c r="AS12" s="45"/>
      <c r="AT12" s="362"/>
    </row>
    <row r="13" spans="2:46" ht="16.5" customHeight="1">
      <c r="B13" s="1668" t="s">
        <v>515</v>
      </c>
      <c r="C13" s="1682"/>
      <c r="D13" s="1670"/>
      <c r="E13" s="1670"/>
      <c r="F13" s="1683">
        <v>87.720582851285059</v>
      </c>
      <c r="G13" s="1684"/>
      <c r="H13" s="1682"/>
      <c r="I13" s="1670"/>
      <c r="J13" s="1687"/>
      <c r="K13" s="1836"/>
      <c r="L13" s="1837"/>
      <c r="M13" s="1837"/>
      <c r="N13" s="1836"/>
      <c r="O13" s="1684"/>
      <c r="P13" s="1715"/>
      <c r="Q13" s="1715"/>
      <c r="R13" s="1671"/>
      <c r="S13" s="1715"/>
      <c r="T13" s="1811"/>
      <c r="U13" s="1811"/>
      <c r="V13" s="1672"/>
      <c r="W13" s="1684"/>
      <c r="X13" s="1811"/>
      <c r="Y13" s="1811"/>
      <c r="Z13" s="1671"/>
      <c r="AA13" s="1684"/>
      <c r="AB13" s="1811"/>
      <c r="AC13" s="1811"/>
      <c r="AD13" s="1671"/>
      <c r="AE13" s="1674" t="e">
        <f>AD13/Z13-1</f>
        <v>#DIV/0!</v>
      </c>
      <c r="AF13" s="1675">
        <f>AD13-Z13</f>
        <v>0</v>
      </c>
      <c r="AG13" s="224" t="e">
        <f>AD13/AC13-1</f>
        <v>#DIV/0!</v>
      </c>
      <c r="AH13" s="229" t="str">
        <f t="shared" si="0"/>
        <v>CIG</v>
      </c>
      <c r="AI13" s="15"/>
      <c r="AK13" s="1868"/>
      <c r="AM13" s="45"/>
      <c r="AN13" s="45"/>
      <c r="AO13" s="45"/>
      <c r="AP13" s="45"/>
      <c r="AQ13" s="45"/>
      <c r="AR13" s="45"/>
      <c r="AS13" s="45"/>
      <c r="AT13" s="362"/>
    </row>
    <row r="14" spans="2:46" ht="16.5" customHeight="1">
      <c r="B14" s="1668" t="s">
        <v>131</v>
      </c>
      <c r="C14" s="1716">
        <v>12</v>
      </c>
      <c r="D14" s="1770">
        <v>12</v>
      </c>
      <c r="E14" s="1770">
        <v>12</v>
      </c>
      <c r="F14" s="1683">
        <v>10</v>
      </c>
      <c r="G14" s="1684"/>
      <c r="H14" s="1682"/>
      <c r="I14" s="1670"/>
      <c r="J14" s="1838"/>
      <c r="K14" s="1836"/>
      <c r="L14" s="1839"/>
      <c r="M14" s="1839"/>
      <c r="N14" s="1840"/>
      <c r="O14" s="1720"/>
      <c r="P14" s="1723"/>
      <c r="Q14" s="1723"/>
      <c r="R14" s="1726"/>
      <c r="S14" s="1723"/>
      <c r="T14" s="1830"/>
      <c r="U14" s="1723"/>
      <c r="V14" s="1841"/>
      <c r="W14" s="1720"/>
      <c r="X14" s="1830"/>
      <c r="Y14" s="1723"/>
      <c r="Z14" s="1831"/>
      <c r="AA14" s="1720"/>
      <c r="AB14" s="1830"/>
      <c r="AC14" s="1723"/>
      <c r="AD14" s="1831"/>
      <c r="AE14" s="1832"/>
      <c r="AF14" s="1833"/>
      <c r="AG14" s="1681"/>
      <c r="AH14" s="1842"/>
      <c r="AI14" s="15"/>
      <c r="AJ14" s="1868"/>
      <c r="AL14" s="1320"/>
      <c r="AM14" s="45"/>
      <c r="AN14" s="45"/>
      <c r="AO14" s="45"/>
      <c r="AP14" s="45"/>
      <c r="AQ14" s="45"/>
      <c r="AR14" s="45"/>
      <c r="AS14" s="45"/>
      <c r="AT14" s="362"/>
    </row>
    <row r="15" spans="2:46" ht="16.5" customHeight="1">
      <c r="B15" s="1668" t="s">
        <v>133</v>
      </c>
      <c r="C15" s="1738">
        <v>22.371873279921701</v>
      </c>
      <c r="D15" s="1738">
        <v>29.514038149474999</v>
      </c>
      <c r="E15" s="1738">
        <v>25.587815126050401</v>
      </c>
      <c r="F15" s="1683">
        <v>29.9189939225306</v>
      </c>
      <c r="G15" s="1684"/>
      <c r="H15" s="1682"/>
      <c r="I15" s="1682"/>
      <c r="J15" s="1687"/>
      <c r="K15" s="1715"/>
      <c r="L15" s="1843"/>
      <c r="M15" s="1843"/>
      <c r="N15" s="1672"/>
      <c r="O15" s="1684"/>
      <c r="P15" s="1682"/>
      <c r="Q15" s="1682"/>
      <c r="R15" s="1671"/>
      <c r="S15" s="1715"/>
      <c r="T15" s="1811"/>
      <c r="U15" s="1811"/>
      <c r="V15" s="1671"/>
      <c r="W15" s="1715"/>
      <c r="X15" s="1811"/>
      <c r="Y15" s="1811"/>
      <c r="Z15" s="1671"/>
      <c r="AA15" s="1715"/>
      <c r="AB15" s="1811"/>
      <c r="AC15" s="1811"/>
      <c r="AD15" s="1671"/>
      <c r="AE15" s="1674" t="e">
        <f>AD15/Z15-1</f>
        <v>#DIV/0!</v>
      </c>
      <c r="AF15" s="1675">
        <f>AD15-Z15</f>
        <v>0</v>
      </c>
      <c r="AG15" s="224" t="e">
        <f>AD15/AC15-1</f>
        <v>#DIV/0!</v>
      </c>
      <c r="AH15" s="229" t="str">
        <f>B15</f>
        <v>Eoptolink</v>
      </c>
      <c r="AI15" s="15"/>
      <c r="AK15" s="1868"/>
      <c r="AM15" s="45"/>
      <c r="AN15" s="45"/>
      <c r="AO15" s="45"/>
      <c r="AP15" s="45"/>
      <c r="AQ15" s="45"/>
      <c r="AR15" s="45"/>
      <c r="AS15" s="45"/>
      <c r="AT15" s="362"/>
    </row>
    <row r="16" spans="2:46" ht="16.5" customHeight="1">
      <c r="B16" s="1668" t="s">
        <v>38</v>
      </c>
      <c r="C16" s="1716">
        <v>318.8</v>
      </c>
      <c r="D16" s="1716">
        <v>341</v>
      </c>
      <c r="E16" s="1770">
        <v>369.9</v>
      </c>
      <c r="F16" s="1683">
        <v>381</v>
      </c>
      <c r="G16" s="1684"/>
      <c r="H16" s="1682"/>
      <c r="I16" s="1682"/>
      <c r="J16" s="1687"/>
      <c r="K16" s="1715"/>
      <c r="L16" s="1843"/>
      <c r="M16" s="1843"/>
      <c r="N16" s="1672"/>
      <c r="O16" s="1684"/>
      <c r="P16" s="1682"/>
      <c r="Q16" s="1839"/>
      <c r="R16" s="1844"/>
      <c r="S16" s="1723"/>
      <c r="T16" s="1830"/>
      <c r="U16" s="1723"/>
      <c r="V16" s="1841"/>
      <c r="W16" s="1720"/>
      <c r="X16" s="1830"/>
      <c r="Y16" s="1723"/>
      <c r="Z16" s="1831"/>
      <c r="AA16" s="1720"/>
      <c r="AB16" s="1830"/>
      <c r="AC16" s="1723"/>
      <c r="AD16" s="1845"/>
      <c r="AE16" s="1832"/>
      <c r="AF16" s="1833"/>
      <c r="AG16" s="1681"/>
      <c r="AH16" s="1842"/>
      <c r="AI16" s="15"/>
      <c r="AJ16" s="1868"/>
      <c r="AK16" s="1320"/>
      <c r="AM16" s="45"/>
      <c r="AN16" s="45"/>
      <c r="AO16" s="45"/>
      <c r="AP16" s="45"/>
      <c r="AQ16" s="45"/>
      <c r="AR16" s="45"/>
      <c r="AS16" s="45"/>
      <c r="AT16" s="362"/>
    </row>
    <row r="17" spans="2:46" ht="16.5" customHeight="1">
      <c r="B17" s="1668" t="s">
        <v>39</v>
      </c>
      <c r="C17" s="1716">
        <v>142.59066723747785</v>
      </c>
      <c r="D17" s="1716">
        <v>179.61913330334386</v>
      </c>
      <c r="E17" s="1716">
        <v>164.23751686909583</v>
      </c>
      <c r="F17" s="1683">
        <v>218</v>
      </c>
      <c r="G17" s="1684"/>
      <c r="H17" s="1682"/>
      <c r="I17" s="1670"/>
      <c r="J17" s="1687"/>
      <c r="K17" s="1715"/>
      <c r="L17" s="1716"/>
      <c r="M17" s="1716"/>
      <c r="N17" s="1683"/>
      <c r="O17" s="1684"/>
      <c r="P17" s="1682"/>
      <c r="Q17" s="1682"/>
      <c r="R17" s="1687"/>
      <c r="S17" s="1715"/>
      <c r="T17" s="1770"/>
      <c r="U17" s="1716"/>
      <c r="V17" s="1683"/>
      <c r="W17" s="1669"/>
      <c r="X17" s="1670"/>
      <c r="Y17" s="1670"/>
      <c r="Z17" s="1687"/>
      <c r="AA17" s="1669"/>
      <c r="AB17" s="1670"/>
      <c r="AC17" s="1682"/>
      <c r="AD17" s="1687"/>
      <c r="AE17" s="1674" t="e">
        <f>AD17/Z17-1</f>
        <v>#DIV/0!</v>
      </c>
      <c r="AF17" s="1675">
        <f>AD17-Z17</f>
        <v>0</v>
      </c>
      <c r="AG17" s="224" t="e">
        <f>AD17/AC17-1</f>
        <v>#DIV/0!</v>
      </c>
      <c r="AH17" s="229" t="str">
        <f t="shared" ref="AH17:AH21" si="1">B17</f>
        <v>Hisense</v>
      </c>
      <c r="AI17" s="15"/>
      <c r="AK17" s="1868"/>
      <c r="AM17" s="45"/>
      <c r="AN17" s="45"/>
      <c r="AO17" s="45"/>
      <c r="AP17" s="45"/>
      <c r="AQ17" s="45"/>
      <c r="AR17" s="45"/>
      <c r="AS17" s="45"/>
      <c r="AT17" s="362"/>
    </row>
    <row r="18" spans="2:46" ht="16.5" customHeight="1">
      <c r="B18" s="1668" t="s">
        <v>554</v>
      </c>
      <c r="C18" s="1738">
        <v>46.960053853097321</v>
      </c>
      <c r="D18" s="1738">
        <v>46.960053853097321</v>
      </c>
      <c r="E18" s="1738">
        <v>50.916575266356539</v>
      </c>
      <c r="F18" s="1683">
        <v>49.689984268140876</v>
      </c>
      <c r="G18" s="1684"/>
      <c r="H18" s="1682"/>
      <c r="I18" s="1670"/>
      <c r="J18" s="1687"/>
      <c r="K18" s="1715"/>
      <c r="L18" s="1716"/>
      <c r="M18" s="1716"/>
      <c r="N18" s="1683"/>
      <c r="O18" s="1684"/>
      <c r="P18" s="1682"/>
      <c r="Q18" s="1682"/>
      <c r="R18" s="1671"/>
      <c r="S18" s="1669"/>
      <c r="T18" s="1670"/>
      <c r="U18" s="1670"/>
      <c r="V18" s="1671"/>
      <c r="W18" s="1669"/>
      <c r="X18" s="1670"/>
      <c r="Y18" s="1670"/>
      <c r="Z18" s="1687"/>
      <c r="AA18" s="1684"/>
      <c r="AB18" s="1670"/>
      <c r="AC18" s="1670"/>
      <c r="AD18" s="1671"/>
      <c r="AE18" s="1674" t="e">
        <f>AD18/Z18-1</f>
        <v>#DIV/0!</v>
      </c>
      <c r="AF18" s="1675">
        <f>AD18-Z18</f>
        <v>0</v>
      </c>
      <c r="AG18" s="224" t="e">
        <f>AD18/AC18-1</f>
        <v>#DIV/0!</v>
      </c>
      <c r="AH18" s="229" t="str">
        <f t="shared" si="1"/>
        <v>HGG (optical)</v>
      </c>
      <c r="AI18" s="15"/>
      <c r="AK18" s="1868"/>
      <c r="AM18" s="45"/>
      <c r="AN18" s="45"/>
      <c r="AO18" s="45"/>
      <c r="AP18" s="45"/>
      <c r="AQ18" s="45"/>
      <c r="AR18" s="45"/>
      <c r="AS18" s="45"/>
      <c r="AT18" s="362"/>
    </row>
    <row r="19" spans="2:46" ht="16.5" customHeight="1">
      <c r="B19" s="1668" t="s">
        <v>136</v>
      </c>
      <c r="C19" s="1716">
        <v>55</v>
      </c>
      <c r="D19" s="1716">
        <v>60</v>
      </c>
      <c r="E19" s="1770">
        <v>88</v>
      </c>
      <c r="F19" s="1683">
        <v>93.5</v>
      </c>
      <c r="G19" s="1669"/>
      <c r="H19" s="1682"/>
      <c r="I19" s="1670"/>
      <c r="J19" s="1687"/>
      <c r="K19" s="1715"/>
      <c r="L19" s="1716"/>
      <c r="M19" s="1716"/>
      <c r="N19" s="1683"/>
      <c r="O19" s="1684"/>
      <c r="P19" s="1682"/>
      <c r="Q19" s="1682"/>
      <c r="R19" s="1671"/>
      <c r="S19" s="1669"/>
      <c r="T19" s="1670"/>
      <c r="U19" s="1670"/>
      <c r="V19" s="1671"/>
      <c r="W19" s="1669"/>
      <c r="X19" s="1670"/>
      <c r="Y19" s="1670"/>
      <c r="Z19" s="1687"/>
      <c r="AA19" s="1669"/>
      <c r="AB19" s="1670"/>
      <c r="AC19" s="1670"/>
      <c r="AD19" s="1671"/>
      <c r="AE19" s="1674" t="e">
        <f>AD19/Z19-1</f>
        <v>#DIV/0!</v>
      </c>
      <c r="AF19" s="1675">
        <f>AD19-Z19</f>
        <v>0</v>
      </c>
      <c r="AG19" s="224" t="e">
        <f>AD19/AC19-1</f>
        <v>#DIV/0!</v>
      </c>
      <c r="AH19" s="229" t="str">
        <f t="shared" si="1"/>
        <v>Innolight</v>
      </c>
      <c r="AI19" s="15"/>
      <c r="AJ19" s="1868"/>
      <c r="AK19" s="1320"/>
      <c r="AM19" s="45"/>
      <c r="AN19" s="45"/>
      <c r="AO19" s="45"/>
      <c r="AP19" s="45"/>
      <c r="AQ19" s="45"/>
      <c r="AR19" s="45"/>
      <c r="AS19" s="45"/>
      <c r="AT19" s="362"/>
    </row>
    <row r="20" spans="2:46" ht="16.5" customHeight="1">
      <c r="B20" s="1668" t="s">
        <v>516</v>
      </c>
      <c r="C20" s="1682">
        <v>18.890315641268113</v>
      </c>
      <c r="D20" s="1682">
        <v>19.885760322007123</v>
      </c>
      <c r="E20" s="1670">
        <v>15.463249211356466</v>
      </c>
      <c r="F20" s="1683">
        <v>11.025577290361555</v>
      </c>
      <c r="G20" s="1669"/>
      <c r="H20" s="1682"/>
      <c r="I20" s="1670"/>
      <c r="J20" s="1687"/>
      <c r="K20" s="1715"/>
      <c r="L20" s="1682"/>
      <c r="M20" s="1682"/>
      <c r="N20" s="1683"/>
      <c r="O20" s="1684"/>
      <c r="P20" s="1682"/>
      <c r="Q20" s="1682"/>
      <c r="R20" s="1671"/>
      <c r="S20" s="1669"/>
      <c r="T20" s="1670"/>
      <c r="U20" s="1670"/>
      <c r="V20" s="1671"/>
      <c r="W20" s="1669"/>
      <c r="X20" s="1670"/>
      <c r="Y20" s="1670"/>
      <c r="Z20" s="1687"/>
      <c r="AA20" s="1669"/>
      <c r="AB20" s="1670"/>
      <c r="AC20" s="1670"/>
      <c r="AD20" s="1671"/>
      <c r="AE20" s="1674" t="e">
        <f>AD20/Z20-1</f>
        <v>#DIV/0!</v>
      </c>
      <c r="AF20" s="1675">
        <f>AD20-Z20</f>
        <v>0</v>
      </c>
      <c r="AG20" s="224" t="e">
        <f>AD20/AC20-1</f>
        <v>#DIV/0!</v>
      </c>
      <c r="AH20" s="229" t="str">
        <f t="shared" si="1"/>
        <v>LandMark</v>
      </c>
      <c r="AI20" s="15"/>
      <c r="AJ20" s="1868"/>
      <c r="AL20" s="1868"/>
      <c r="AM20" s="45"/>
      <c r="AN20" s="45"/>
      <c r="AO20" s="45"/>
      <c r="AP20" s="45"/>
      <c r="AQ20" s="45"/>
      <c r="AR20" s="45"/>
      <c r="AS20" s="45"/>
      <c r="AT20" s="362"/>
    </row>
    <row r="21" spans="2:46" ht="16.5" customHeight="1">
      <c r="B21" s="1668" t="s">
        <v>384</v>
      </c>
      <c r="C21" s="1716">
        <v>197.2</v>
      </c>
      <c r="D21" s="1770">
        <v>201.2</v>
      </c>
      <c r="E21" s="1770">
        <v>218.3</v>
      </c>
      <c r="F21" s="1683">
        <v>237</v>
      </c>
      <c r="G21" s="1684"/>
      <c r="H21" s="1682"/>
      <c r="I21" s="1670"/>
      <c r="J21" s="1687"/>
      <c r="K21" s="1715"/>
      <c r="L21" s="1716"/>
      <c r="M21" s="1716"/>
      <c r="N21" s="1683"/>
      <c r="O21" s="1684"/>
      <c r="P21" s="1682"/>
      <c r="Q21" s="1682"/>
      <c r="R21" s="1671"/>
      <c r="S21" s="1669"/>
      <c r="T21" s="1670"/>
      <c r="U21" s="1670"/>
      <c r="V21" s="1671"/>
      <c r="W21" s="1669"/>
      <c r="X21" s="1670"/>
      <c r="Y21" s="1670"/>
      <c r="Z21" s="1687"/>
      <c r="AA21" s="1684"/>
      <c r="AB21" s="1670"/>
      <c r="AC21" s="1670"/>
      <c r="AD21" s="1671"/>
      <c r="AE21" s="1674" t="e">
        <f>AD21/Z21-1</f>
        <v>#DIV/0!</v>
      </c>
      <c r="AF21" s="1675">
        <f>AD21-Z21</f>
        <v>0</v>
      </c>
      <c r="AG21" s="224" t="e">
        <f>AD21/AC21-1</f>
        <v>#DIV/0!</v>
      </c>
      <c r="AH21" s="229" t="str">
        <f t="shared" si="1"/>
        <v>Lumentum (optical comm)</v>
      </c>
      <c r="AI21" s="15"/>
      <c r="AJ21" s="1868"/>
      <c r="AL21" s="1320"/>
      <c r="AM21" s="45"/>
      <c r="AN21" s="45"/>
      <c r="AO21" s="45"/>
      <c r="AP21" s="45"/>
      <c r="AQ21" s="45"/>
      <c r="AR21" s="45"/>
      <c r="AS21" s="45"/>
      <c r="AT21" s="362"/>
    </row>
    <row r="22" spans="2:46" ht="16.5" customHeight="1">
      <c r="B22" s="1668" t="s">
        <v>40</v>
      </c>
      <c r="C22" s="1716">
        <v>99.1</v>
      </c>
      <c r="D22" s="1770">
        <v>99.1</v>
      </c>
      <c r="E22" s="1770">
        <v>103.3</v>
      </c>
      <c r="F22" s="1683">
        <v>109.8</v>
      </c>
      <c r="G22" s="1684"/>
      <c r="H22" s="1682"/>
      <c r="I22" s="1670"/>
      <c r="J22" s="1687"/>
      <c r="K22" s="1715"/>
      <c r="L22" s="1716"/>
      <c r="M22" s="1716"/>
      <c r="N22" s="1683"/>
      <c r="O22" s="1684"/>
      <c r="P22" s="1682"/>
      <c r="Q22" s="1682"/>
      <c r="R22" s="1671"/>
      <c r="S22" s="1715"/>
      <c r="T22" s="1770"/>
      <c r="U22" s="1770"/>
      <c r="V22" s="1683"/>
      <c r="W22" s="1684"/>
      <c r="X22" s="1670"/>
      <c r="Y22" s="1670"/>
      <c r="Z22" s="1687"/>
      <c r="AA22" s="1684"/>
      <c r="AB22" s="1775"/>
      <c r="AC22" s="1846"/>
      <c r="AD22" s="1831"/>
      <c r="AE22" s="1832"/>
      <c r="AF22" s="1833"/>
      <c r="AG22" s="1681"/>
      <c r="AH22" s="1834" t="s">
        <v>588</v>
      </c>
      <c r="AI22" s="15"/>
      <c r="AK22" s="1868"/>
      <c r="AM22" s="45"/>
      <c r="AN22" s="45"/>
      <c r="AO22" s="45"/>
      <c r="AP22" s="45"/>
      <c r="AQ22" s="45"/>
      <c r="AR22" s="45"/>
      <c r="AS22" s="45"/>
      <c r="AT22" s="362"/>
    </row>
    <row r="23" spans="2:46" ht="16.5" customHeight="1">
      <c r="B23" s="1668" t="s">
        <v>74</v>
      </c>
      <c r="C23" s="1716">
        <v>101.1</v>
      </c>
      <c r="D23" s="1770">
        <v>125.185</v>
      </c>
      <c r="E23" s="1770">
        <v>135.49199999999999</v>
      </c>
      <c r="F23" s="1683">
        <v>154</v>
      </c>
      <c r="G23" s="1684"/>
      <c r="H23" s="1682"/>
      <c r="I23" s="1682"/>
      <c r="J23" s="1687"/>
      <c r="K23" s="1715"/>
      <c r="L23" s="1716"/>
      <c r="M23" s="1716"/>
      <c r="N23" s="1683"/>
      <c r="O23" s="1720"/>
      <c r="P23" s="1721"/>
      <c r="Q23" s="1721"/>
      <c r="R23" s="1726"/>
      <c r="S23" s="1723"/>
      <c r="T23" s="1772"/>
      <c r="U23" s="1846"/>
      <c r="V23" s="1841"/>
      <c r="W23" s="1720"/>
      <c r="X23" s="1775"/>
      <c r="Y23" s="1846"/>
      <c r="Z23" s="1831"/>
      <c r="AA23" s="1720"/>
      <c r="AB23" s="1775"/>
      <c r="AC23" s="1846"/>
      <c r="AD23" s="1831"/>
      <c r="AE23" s="1832"/>
      <c r="AF23" s="1833"/>
      <c r="AG23" s="1681"/>
      <c r="AH23" s="1842"/>
      <c r="AI23" s="15"/>
      <c r="AJ23" s="1868"/>
      <c r="AL23" s="1320"/>
      <c r="AM23" s="45"/>
      <c r="AN23" s="45"/>
      <c r="AO23" s="45"/>
      <c r="AP23" s="45"/>
      <c r="AQ23" s="45"/>
      <c r="AR23" s="45"/>
      <c r="AS23" s="45"/>
      <c r="AT23" s="362"/>
    </row>
    <row r="24" spans="2:46" ht="16.5" customHeight="1">
      <c r="B24" s="1668" t="s">
        <v>138</v>
      </c>
      <c r="C24" s="1738">
        <v>13.607873746222266</v>
      </c>
      <c r="D24" s="1779">
        <v>13.354742881217851</v>
      </c>
      <c r="E24" s="1779">
        <v>16.949070840635351</v>
      </c>
      <c r="F24" s="1683">
        <v>24.856084539520594</v>
      </c>
      <c r="G24" s="1684"/>
      <c r="H24" s="1682"/>
      <c r="I24" s="1682"/>
      <c r="J24" s="1687"/>
      <c r="K24" s="1715"/>
      <c r="L24" s="1738"/>
      <c r="M24" s="1738"/>
      <c r="N24" s="1683"/>
      <c r="O24" s="1684"/>
      <c r="P24" s="1682"/>
      <c r="Q24" s="1682"/>
      <c r="R24" s="1671"/>
      <c r="S24" s="1715"/>
      <c r="T24" s="1770"/>
      <c r="U24" s="1770"/>
      <c r="V24" s="1683"/>
      <c r="W24" s="1684"/>
      <c r="X24" s="1670"/>
      <c r="Y24" s="1670"/>
      <c r="Z24" s="1687"/>
      <c r="AA24" s="1684"/>
      <c r="AB24" s="1670"/>
      <c r="AC24" s="1670"/>
      <c r="AD24" s="1671"/>
      <c r="AE24" s="1674" t="e">
        <f>AD24/Z24-1</f>
        <v>#DIV/0!</v>
      </c>
      <c r="AF24" s="1675">
        <f>AD24-Z24</f>
        <v>0</v>
      </c>
      <c r="AG24" s="224" t="e">
        <f>AD24/AC24-1</f>
        <v>#DIV/0!</v>
      </c>
      <c r="AH24" s="229" t="str">
        <f>B24</f>
        <v>OE Solutions</v>
      </c>
      <c r="AI24" s="15"/>
      <c r="AJ24" s="1868"/>
      <c r="AK24" s="1868"/>
      <c r="AM24" s="45"/>
      <c r="AN24" s="45"/>
      <c r="AO24" s="45"/>
      <c r="AP24" s="45"/>
      <c r="AQ24" s="45"/>
      <c r="AR24" s="45"/>
      <c r="AS24" s="45"/>
      <c r="AT24" s="362"/>
    </row>
    <row r="25" spans="2:46" ht="16.5" customHeight="1">
      <c r="B25" s="1668" t="s">
        <v>41</v>
      </c>
      <c r="C25" s="1716">
        <v>48</v>
      </c>
      <c r="D25" s="1770">
        <v>48</v>
      </c>
      <c r="E25" s="1770">
        <v>52</v>
      </c>
      <c r="F25" s="1683">
        <v>57.889229896322277</v>
      </c>
      <c r="G25" s="1684"/>
      <c r="H25" s="1682"/>
      <c r="I25" s="1670"/>
      <c r="J25" s="1687"/>
      <c r="K25" s="1715"/>
      <c r="L25" s="1716"/>
      <c r="M25" s="1716"/>
      <c r="N25" s="1683"/>
      <c r="O25" s="1684"/>
      <c r="P25" s="1682"/>
      <c r="Q25" s="1682"/>
      <c r="R25" s="1671"/>
      <c r="S25" s="1669"/>
      <c r="T25" s="1670"/>
      <c r="U25" s="1670"/>
      <c r="V25" s="1671"/>
      <c r="W25" s="1720"/>
      <c r="X25" s="1775"/>
      <c r="Y25" s="1846"/>
      <c r="Z25" s="1831"/>
      <c r="AA25" s="1720"/>
      <c r="AB25" s="1775"/>
      <c r="AC25" s="1846"/>
      <c r="AD25" s="1831"/>
      <c r="AE25" s="1832"/>
      <c r="AF25" s="1833"/>
      <c r="AG25" s="1681"/>
      <c r="AH25" s="1834" t="s">
        <v>589</v>
      </c>
      <c r="AI25" s="15"/>
      <c r="AK25" s="1868"/>
      <c r="AM25" s="45"/>
      <c r="AN25" s="45"/>
      <c r="AO25" s="45"/>
      <c r="AP25" s="45"/>
      <c r="AQ25" s="45"/>
      <c r="AR25" s="45"/>
      <c r="AS25" s="45"/>
      <c r="AT25" s="362"/>
    </row>
    <row r="26" spans="2:46" ht="16.5" customHeight="1">
      <c r="B26" s="1668" t="s">
        <v>43</v>
      </c>
      <c r="C26" s="1716">
        <v>144.02238700372541</v>
      </c>
      <c r="D26" s="1716">
        <v>148.30991581558402</v>
      </c>
      <c r="E26" s="1716">
        <v>173.78761738591282</v>
      </c>
      <c r="F26" s="1683">
        <v>176</v>
      </c>
      <c r="G26" s="1684"/>
      <c r="H26" s="1682"/>
      <c r="I26" s="1682"/>
      <c r="J26" s="1687"/>
      <c r="K26" s="1715"/>
      <c r="L26" s="1716"/>
      <c r="M26" s="1716"/>
      <c r="N26" s="1672"/>
      <c r="O26" s="1684"/>
      <c r="P26" s="1682"/>
      <c r="Q26" s="1682"/>
      <c r="R26" s="1671"/>
      <c r="S26" s="1715"/>
      <c r="T26" s="1716"/>
      <c r="U26" s="1716"/>
      <c r="V26" s="1683"/>
      <c r="W26" s="1684"/>
      <c r="X26" s="1682"/>
      <c r="Y26" s="1682"/>
      <c r="Z26" s="1687"/>
      <c r="AA26" s="1684"/>
      <c r="AB26" s="1682"/>
      <c r="AC26" s="1682"/>
      <c r="AD26" s="1671"/>
      <c r="AE26" s="1790" t="e">
        <f>AD26/Z26-1</f>
        <v>#DIV/0!</v>
      </c>
      <c r="AF26" s="1785">
        <f>AD26-Z26</f>
        <v>0</v>
      </c>
      <c r="AG26" s="225" t="e">
        <f>AD26/AC26-1</f>
        <v>#DIV/0!</v>
      </c>
      <c r="AH26" s="229" t="str">
        <f>B26</f>
        <v>Sumitomo</v>
      </c>
      <c r="AI26" s="22"/>
      <c r="AJ26" s="1868"/>
      <c r="AK26" s="1320"/>
      <c r="AL26" s="3"/>
      <c r="AM26" s="1690"/>
      <c r="AN26" s="1690"/>
      <c r="AO26" s="45"/>
      <c r="AP26" s="45"/>
      <c r="AQ26" s="45"/>
      <c r="AR26" s="45"/>
      <c r="AS26" s="1690"/>
      <c r="AT26" s="1870"/>
    </row>
    <row r="27" spans="2:46" ht="16.5" customHeight="1">
      <c r="B27" s="1691" t="s">
        <v>16</v>
      </c>
      <c r="C27" s="1786">
        <f>SUM(C8:C26)</f>
        <v>1597.6379349351578</v>
      </c>
      <c r="D27" s="1786">
        <f>SUM(D8:D26)</f>
        <v>1758.6461300110177</v>
      </c>
      <c r="E27" s="1786">
        <f t="shared" ref="E27:N27" si="2">SUM(E8:E26)</f>
        <v>1899.9542912780389</v>
      </c>
      <c r="F27" s="1695">
        <f t="shared" si="2"/>
        <v>2128.2302030793571</v>
      </c>
      <c r="G27" s="1692">
        <f t="shared" si="2"/>
        <v>0</v>
      </c>
      <c r="H27" s="1847">
        <f t="shared" si="2"/>
        <v>0</v>
      </c>
      <c r="I27" s="1847">
        <f t="shared" si="2"/>
        <v>0</v>
      </c>
      <c r="J27" s="1694">
        <f t="shared" si="2"/>
        <v>0</v>
      </c>
      <c r="K27" s="1743">
        <f t="shared" si="2"/>
        <v>0</v>
      </c>
      <c r="L27" s="1848">
        <f t="shared" si="2"/>
        <v>0</v>
      </c>
      <c r="M27" s="1848">
        <f t="shared" si="2"/>
        <v>0</v>
      </c>
      <c r="N27" s="1695">
        <f t="shared" si="2"/>
        <v>0</v>
      </c>
      <c r="O27" s="1692">
        <f>SUM(O8:O26)</f>
        <v>0</v>
      </c>
      <c r="P27" s="1847">
        <f>SUM(P8:P26)</f>
        <v>0</v>
      </c>
      <c r="Q27" s="1847">
        <f t="shared" ref="Q27:V27" si="3">SUM(Q8:Q26)</f>
        <v>0</v>
      </c>
      <c r="R27" s="1849">
        <f t="shared" si="3"/>
        <v>0</v>
      </c>
      <c r="S27" s="1743">
        <f t="shared" si="3"/>
        <v>0</v>
      </c>
      <c r="T27" s="1786">
        <f t="shared" si="3"/>
        <v>0</v>
      </c>
      <c r="U27" s="1786">
        <f t="shared" si="3"/>
        <v>0</v>
      </c>
      <c r="V27" s="1850">
        <f t="shared" si="3"/>
        <v>0</v>
      </c>
      <c r="W27" s="1692">
        <f t="shared" ref="W27:AC27" si="4">SUM(W8:W26)</f>
        <v>0</v>
      </c>
      <c r="X27" s="1693">
        <f t="shared" si="4"/>
        <v>0</v>
      </c>
      <c r="Y27" s="1693">
        <f t="shared" si="4"/>
        <v>0</v>
      </c>
      <c r="Z27" s="1694">
        <f t="shared" si="4"/>
        <v>0</v>
      </c>
      <c r="AA27" s="1692">
        <f t="shared" si="4"/>
        <v>0</v>
      </c>
      <c r="AB27" s="1693">
        <f t="shared" si="4"/>
        <v>0</v>
      </c>
      <c r="AC27" s="1693">
        <f t="shared" si="4"/>
        <v>0</v>
      </c>
      <c r="AD27" s="1694">
        <f>SUM(AD8:AD26)</f>
        <v>0</v>
      </c>
      <c r="AE27" s="1674" t="e">
        <f>AD27/Z27-1</f>
        <v>#DIV/0!</v>
      </c>
      <c r="AF27" s="1675">
        <f>AD27-Z27</f>
        <v>0</v>
      </c>
      <c r="AG27" s="224" t="e">
        <f>AD27/AC27-1</f>
        <v>#DIV/0!</v>
      </c>
      <c r="AH27" s="1851" t="str">
        <f>B27</f>
        <v>Total</v>
      </c>
      <c r="AI27" s="15"/>
      <c r="AJ27" s="353"/>
      <c r="AK27" s="353"/>
      <c r="AM27" s="45"/>
      <c r="AN27" s="45"/>
      <c r="AO27" s="1871"/>
      <c r="AP27" s="1871"/>
      <c r="AQ27" s="1871"/>
      <c r="AR27" s="1871"/>
      <c r="AS27" s="45"/>
      <c r="AT27" s="362"/>
    </row>
    <row r="28" spans="2:46" ht="16.5" customHeight="1">
      <c r="B28" s="1857" t="s">
        <v>522</v>
      </c>
      <c r="C28" s="28">
        <v>0.21145030751046678</v>
      </c>
      <c r="D28" s="28">
        <v>0.29964158234486171</v>
      </c>
      <c r="E28" s="28">
        <v>0.33384625904639553</v>
      </c>
      <c r="F28" s="28">
        <v>0.37113188417119014</v>
      </c>
      <c r="G28" s="28"/>
      <c r="H28" s="28"/>
      <c r="I28" s="28"/>
      <c r="J28" s="16"/>
      <c r="K28" s="28"/>
      <c r="L28" s="28"/>
      <c r="M28" s="28"/>
      <c r="N28" s="16"/>
      <c r="O28" s="16"/>
      <c r="P28" s="16"/>
      <c r="Q28" s="16"/>
      <c r="R28" s="16"/>
      <c r="S28" s="16"/>
      <c r="T28" s="16"/>
      <c r="U28" s="16"/>
      <c r="V28" s="16"/>
      <c r="W28" s="16"/>
      <c r="X28" s="16"/>
      <c r="Y28" s="16"/>
      <c r="Z28" s="16"/>
      <c r="AA28" s="16"/>
      <c r="AB28" s="16"/>
      <c r="AC28" s="16"/>
      <c r="AD28" s="16"/>
      <c r="AE28" s="1852" t="s">
        <v>417</v>
      </c>
    </row>
    <row r="29" spans="2:46">
      <c r="F29" s="28">
        <v>0.30637453624552036</v>
      </c>
      <c r="G29" s="5"/>
      <c r="H29" s="5"/>
      <c r="I29" s="5"/>
      <c r="J29" s="5"/>
      <c r="K29" s="5"/>
      <c r="L29" s="5"/>
      <c r="M29" s="5"/>
      <c r="N29" s="5"/>
      <c r="O29" s="5"/>
      <c r="P29" s="5"/>
      <c r="Q29" s="5"/>
      <c r="R29" s="5"/>
      <c r="S29" s="5"/>
      <c r="T29" s="5"/>
      <c r="U29" s="5"/>
      <c r="V29" s="5"/>
      <c r="W29" s="5"/>
      <c r="X29" s="5"/>
      <c r="Y29" s="5"/>
      <c r="Z29" s="5"/>
      <c r="AA29" s="5"/>
      <c r="AB29" s="5"/>
      <c r="AC29" s="5"/>
      <c r="AD29" s="5"/>
      <c r="AE29" s="19" t="s">
        <v>591</v>
      </c>
    </row>
    <row r="30" spans="2:46">
      <c r="C30" s="45">
        <v>6139.9470135078491</v>
      </c>
      <c r="D30" s="45">
        <v>6568.0276285603068</v>
      </c>
      <c r="E30" s="45">
        <v>7063.9604779583224</v>
      </c>
      <c r="F30" s="45">
        <v>7638.5500617741618</v>
      </c>
      <c r="G30" s="45"/>
      <c r="H30" s="45"/>
      <c r="I30" s="45"/>
      <c r="J30" s="45"/>
      <c r="K30" s="45"/>
      <c r="L30" s="45"/>
      <c r="M30" s="45"/>
      <c r="N30" s="45"/>
      <c r="O30" s="45"/>
      <c r="P30" s="45"/>
      <c r="Q30" s="45"/>
      <c r="R30" s="45"/>
      <c r="S30" s="45"/>
      <c r="T30" s="45"/>
      <c r="U30" s="45"/>
      <c r="V30" s="45"/>
      <c r="W30" s="45"/>
      <c r="X30" s="45"/>
      <c r="Y30" s="45"/>
      <c r="Z30" s="45"/>
      <c r="AA30" s="45"/>
      <c r="AB30" s="45"/>
      <c r="AC30" s="45"/>
      <c r="AD30" s="45"/>
      <c r="AE30" s="1853" t="s">
        <v>416</v>
      </c>
      <c r="AF30" s="45"/>
      <c r="AG30" s="45"/>
      <c r="AH30" s="45"/>
    </row>
    <row r="31" spans="2:46">
      <c r="C31" s="28">
        <v>0.18307321569776835</v>
      </c>
      <c r="D31" s="28">
        <v>0.23098173442543501</v>
      </c>
      <c r="E31" s="28">
        <v>0.27327498274313822</v>
      </c>
      <c r="F31" s="28">
        <v>0.30637453624552036</v>
      </c>
      <c r="G31" s="28"/>
      <c r="H31" s="28"/>
      <c r="I31" s="28"/>
      <c r="J31" s="28"/>
      <c r="K31" s="28"/>
      <c r="L31" s="28"/>
      <c r="M31" s="28"/>
      <c r="N31" s="28"/>
      <c r="O31" s="28"/>
      <c r="P31" s="28"/>
      <c r="Q31" s="28"/>
      <c r="R31" s="28"/>
      <c r="S31" s="28"/>
      <c r="T31" s="28"/>
      <c r="U31" s="28"/>
      <c r="V31" s="28"/>
      <c r="W31" s="28"/>
      <c r="X31" s="28"/>
      <c r="Y31" s="28"/>
      <c r="Z31" s="28"/>
      <c r="AA31" s="28"/>
      <c r="AB31" s="28"/>
      <c r="AC31" s="28"/>
      <c r="AD31" s="28"/>
      <c r="AE31" s="1854" t="s">
        <v>415</v>
      </c>
      <c r="AF31" s="28"/>
      <c r="AG31" s="28"/>
      <c r="AH31" s="28"/>
    </row>
    <row r="32" spans="2:46" ht="13.8">
      <c r="B32" s="1855"/>
      <c r="C32" s="1440"/>
      <c r="D32" s="1440"/>
      <c r="E32" s="1440"/>
      <c r="F32" s="1440"/>
      <c r="G32" s="1440"/>
      <c r="H32" s="1440"/>
      <c r="I32" s="1440"/>
      <c r="J32" s="1440"/>
      <c r="K32" s="1440"/>
      <c r="L32" s="1440"/>
      <c r="M32" s="1440"/>
      <c r="N32" s="1440"/>
      <c r="O32" s="1440"/>
      <c r="P32" s="1440"/>
      <c r="Q32" s="1440"/>
      <c r="R32" s="1440"/>
      <c r="S32" s="1440"/>
      <c r="T32" s="1440"/>
      <c r="U32" s="1440"/>
      <c r="V32" s="1440"/>
      <c r="W32" s="1440"/>
      <c r="X32" s="1440"/>
      <c r="Y32" s="1440"/>
      <c r="Z32" s="1440"/>
      <c r="AA32" s="1440"/>
      <c r="AB32" s="1440"/>
      <c r="AC32" s="1440"/>
      <c r="AD32" s="48"/>
      <c r="AE32" s="13"/>
    </row>
    <row r="33" spans="2:31" ht="13.8">
      <c r="B33" s="1855"/>
      <c r="C33" s="228"/>
      <c r="D33" s="228"/>
      <c r="E33" s="228"/>
      <c r="F33" s="228"/>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13"/>
    </row>
    <row r="34" spans="2:31">
      <c r="F34" s="1440"/>
      <c r="J34" s="1440"/>
      <c r="N34" s="1440"/>
      <c r="R34" s="1440"/>
      <c r="V34" s="1440"/>
      <c r="Z34" s="1440"/>
      <c r="AD34" s="1440"/>
      <c r="AE34" s="13"/>
    </row>
    <row r="35" spans="2:31">
      <c r="J35" s="222"/>
      <c r="N35" s="222"/>
      <c r="R35" s="222"/>
      <c r="V35" s="222"/>
      <c r="Z35" s="222"/>
      <c r="AD35" s="222"/>
      <c r="AE35" s="13"/>
    </row>
    <row r="36" spans="2:31">
      <c r="J36" s="222"/>
      <c r="N36" s="222"/>
      <c r="R36" s="222"/>
      <c r="V36" s="222"/>
      <c r="Z36" s="1867"/>
      <c r="AA36" s="1867"/>
      <c r="AB36" s="1867"/>
      <c r="AC36" s="1867"/>
      <c r="AD36" s="1867"/>
      <c r="AE36" s="1700"/>
    </row>
    <row r="37" spans="2:31">
      <c r="B37" s="1" t="s">
        <v>143</v>
      </c>
      <c r="J37" s="222"/>
      <c r="N37" s="222"/>
      <c r="R37" s="222"/>
      <c r="V37" s="222"/>
      <c r="Z37" s="222"/>
      <c r="AD37" s="222"/>
      <c r="AE37" s="1700"/>
    </row>
    <row r="38" spans="2:31">
      <c r="B38" s="47" t="s">
        <v>141</v>
      </c>
      <c r="C38" s="1664" t="s">
        <v>103</v>
      </c>
      <c r="D38" s="1713" t="s">
        <v>104</v>
      </c>
      <c r="E38" s="1713" t="s">
        <v>105</v>
      </c>
      <c r="F38" s="1666" t="s">
        <v>106</v>
      </c>
      <c r="G38" s="1664" t="s">
        <v>107</v>
      </c>
      <c r="H38" s="1713" t="s">
        <v>108</v>
      </c>
      <c r="I38" s="1713" t="s">
        <v>109</v>
      </c>
      <c r="J38" s="1666" t="s">
        <v>110</v>
      </c>
      <c r="K38" s="1664" t="s">
        <v>111</v>
      </c>
      <c r="L38" s="1713" t="s">
        <v>112</v>
      </c>
      <c r="M38" s="1713" t="s">
        <v>113</v>
      </c>
      <c r="N38" s="1666" t="s">
        <v>114</v>
      </c>
      <c r="O38" s="1664" t="str">
        <f t="shared" ref="O38:AD38" si="5">O7</f>
        <v>1Q 19</v>
      </c>
      <c r="P38" s="1713" t="str">
        <f t="shared" si="5"/>
        <v>2Q 19</v>
      </c>
      <c r="Q38" s="1713" t="str">
        <f t="shared" si="5"/>
        <v>3Q 19</v>
      </c>
      <c r="R38" s="1666" t="str">
        <f t="shared" si="5"/>
        <v>4Q 19</v>
      </c>
      <c r="S38" s="1664" t="str">
        <f t="shared" si="5"/>
        <v>1Q 20</v>
      </c>
      <c r="T38" s="1713" t="str">
        <f t="shared" si="5"/>
        <v>2Q 20</v>
      </c>
      <c r="U38" s="1713" t="str">
        <f t="shared" si="5"/>
        <v>3Q 20</v>
      </c>
      <c r="V38" s="1666" t="str">
        <f t="shared" si="5"/>
        <v>4Q 20</v>
      </c>
      <c r="W38" s="1664" t="str">
        <f t="shared" si="5"/>
        <v>1Q 21</v>
      </c>
      <c r="X38" s="1713" t="str">
        <f t="shared" si="5"/>
        <v>2Q 21</v>
      </c>
      <c r="Y38" s="1713" t="str">
        <f t="shared" si="5"/>
        <v>3Q 21</v>
      </c>
      <c r="Z38" s="1666" t="str">
        <f t="shared" si="5"/>
        <v>4Q 21</v>
      </c>
      <c r="AA38" s="1664" t="str">
        <f t="shared" si="5"/>
        <v>1Q 22</v>
      </c>
      <c r="AB38" s="1713" t="str">
        <f t="shared" si="5"/>
        <v>2Q 22</v>
      </c>
      <c r="AC38" s="1713" t="str">
        <f t="shared" si="5"/>
        <v>3Q 22</v>
      </c>
      <c r="AD38" s="1666" t="str">
        <f t="shared" si="5"/>
        <v>4Q 22</v>
      </c>
    </row>
    <row r="39" spans="2:31">
      <c r="B39" t="str">
        <f>B8</f>
        <v>Coherent (II-VI) Photonic Solutions</v>
      </c>
      <c r="C39" s="5">
        <f t="shared" ref="C39:F42" si="6">C8/C$27</f>
        <v>5.0449478093590239E-2</v>
      </c>
      <c r="D39" s="5">
        <f t="shared" si="6"/>
        <v>5.6350165225894047E-2</v>
      </c>
      <c r="E39" s="5">
        <f t="shared" si="6"/>
        <v>5.0422265651221737E-2</v>
      </c>
      <c r="F39" s="265">
        <f t="shared" si="6"/>
        <v>4.7410284777467594E-2</v>
      </c>
      <c r="G39" s="5"/>
      <c r="H39" s="5"/>
      <c r="I39" s="5"/>
      <c r="J39" s="265"/>
      <c r="K39" s="5"/>
      <c r="L39" s="5"/>
      <c r="M39" s="5"/>
      <c r="N39" s="265"/>
      <c r="O39" s="5"/>
      <c r="P39" s="5"/>
      <c r="Q39" s="5"/>
      <c r="R39" s="265"/>
      <c r="S39" s="5"/>
      <c r="T39" s="5"/>
      <c r="U39" s="5"/>
      <c r="V39" s="265"/>
      <c r="W39" s="5"/>
      <c r="X39" s="5"/>
      <c r="Y39" s="5"/>
      <c r="Z39" s="265"/>
      <c r="AA39" s="5"/>
      <c r="AB39" s="5"/>
      <c r="AC39" s="5"/>
      <c r="AD39" s="265"/>
      <c r="AE39" s="257"/>
    </row>
    <row r="40" spans="2:31">
      <c r="B40" t="str">
        <f>B9</f>
        <v>Acacia</v>
      </c>
      <c r="C40" s="5">
        <f t="shared" si="6"/>
        <v>5.2883696707808271E-2</v>
      </c>
      <c r="D40" s="5">
        <f t="shared" si="6"/>
        <v>6.6073553978293537E-2</v>
      </c>
      <c r="E40" s="5">
        <f t="shared" si="6"/>
        <v>7.1214344798255808E-2</v>
      </c>
      <c r="F40" s="264">
        <f t="shared" si="6"/>
        <v>6.6722105435088178E-2</v>
      </c>
      <c r="G40" s="5"/>
      <c r="H40" s="5"/>
      <c r="I40" s="5"/>
      <c r="J40" s="264"/>
      <c r="K40" s="5"/>
      <c r="L40" s="5"/>
      <c r="M40" s="5"/>
      <c r="N40" s="264"/>
      <c r="O40" s="5"/>
      <c r="P40" s="5"/>
      <c r="Q40" s="5"/>
      <c r="R40" s="264"/>
      <c r="S40" s="5"/>
      <c r="T40" s="5"/>
      <c r="U40" s="5"/>
      <c r="V40" s="264"/>
      <c r="W40" s="370"/>
      <c r="X40" s="370"/>
      <c r="Y40" s="370"/>
      <c r="Z40" s="434"/>
      <c r="AA40" s="370"/>
      <c r="AB40" s="370"/>
      <c r="AC40" s="370"/>
      <c r="AD40" s="434"/>
      <c r="AE40" s="5"/>
    </row>
    <row r="41" spans="2:31">
      <c r="B41" t="str">
        <f>B10</f>
        <v>Accelink</v>
      </c>
      <c r="C41" s="5">
        <f t="shared" si="6"/>
        <v>9.4169968364773218E-2</v>
      </c>
      <c r="D41" s="5">
        <f t="shared" si="6"/>
        <v>8.6961606512542894E-2</v>
      </c>
      <c r="E41" s="5">
        <f t="shared" si="6"/>
        <v>8.4738880687335066E-2</v>
      </c>
      <c r="F41" s="264">
        <f t="shared" si="6"/>
        <v>6.9071475344774383E-2</v>
      </c>
      <c r="G41" s="5"/>
      <c r="H41" s="5"/>
      <c r="I41" s="5"/>
      <c r="J41" s="264"/>
      <c r="K41" s="5"/>
      <c r="L41" s="5"/>
      <c r="M41" s="5"/>
      <c r="N41" s="264"/>
      <c r="O41" s="5"/>
      <c r="P41" s="5"/>
      <c r="Q41" s="5"/>
      <c r="R41" s="264"/>
      <c r="S41" s="5"/>
      <c r="T41" s="5"/>
      <c r="U41" s="5"/>
      <c r="V41" s="264"/>
      <c r="W41" s="5"/>
      <c r="X41" s="5"/>
      <c r="Y41" s="5"/>
      <c r="Z41" s="264"/>
      <c r="AA41" s="5"/>
      <c r="AB41" s="5"/>
      <c r="AC41" s="5"/>
      <c r="AD41" s="264"/>
      <c r="AE41" s="257"/>
    </row>
    <row r="42" spans="2:31">
      <c r="B42" t="str">
        <f>B11</f>
        <v>Applied Optoelectronics</v>
      </c>
      <c r="C42" s="5">
        <f t="shared" si="6"/>
        <v>3.1546571909639561E-2</v>
      </c>
      <c r="D42" s="5">
        <f t="shared" si="6"/>
        <v>3.1444643158344512E-2</v>
      </c>
      <c r="E42" s="28">
        <f t="shared" si="6"/>
        <v>3.6895624448336571E-2</v>
      </c>
      <c r="F42" s="354">
        <f t="shared" si="6"/>
        <v>3.9939288464665462E-2</v>
      </c>
      <c r="G42" s="5"/>
      <c r="H42" s="5"/>
      <c r="I42" s="5"/>
      <c r="J42" s="354"/>
      <c r="K42" s="5"/>
      <c r="L42" s="5"/>
      <c r="M42" s="5"/>
      <c r="N42" s="354"/>
      <c r="O42" s="5"/>
      <c r="P42" s="5"/>
      <c r="Q42" s="5"/>
      <c r="R42" s="354"/>
      <c r="S42" s="5"/>
      <c r="T42" s="5"/>
      <c r="U42" s="5"/>
      <c r="V42" s="354"/>
      <c r="W42" s="5"/>
      <c r="X42" s="5"/>
      <c r="Y42" s="5"/>
      <c r="Z42" s="354"/>
      <c r="AA42" s="5"/>
      <c r="AB42" s="5"/>
      <c r="AC42" s="5"/>
      <c r="AD42" s="264"/>
      <c r="AE42" s="257"/>
    </row>
    <row r="43" spans="2:31">
      <c r="B43" s="1704" t="s">
        <v>514</v>
      </c>
      <c r="C43" s="5"/>
      <c r="D43" s="5"/>
      <c r="E43" s="28"/>
      <c r="F43" s="354"/>
      <c r="G43" s="5"/>
      <c r="H43" s="5"/>
      <c r="I43" s="5"/>
      <c r="J43" s="354"/>
      <c r="K43" s="5"/>
      <c r="L43" s="5"/>
      <c r="M43" s="5"/>
      <c r="N43" s="354"/>
      <c r="O43" s="5"/>
      <c r="P43" s="5"/>
      <c r="Q43" s="5"/>
      <c r="R43" s="354"/>
      <c r="S43" s="5"/>
      <c r="T43" s="5"/>
      <c r="U43" s="5"/>
      <c r="V43" s="354"/>
      <c r="W43" s="5"/>
      <c r="X43" s="5"/>
      <c r="Y43" s="5"/>
      <c r="Z43" s="354"/>
      <c r="AA43" s="5"/>
      <c r="AB43" s="5"/>
      <c r="AC43" s="5"/>
      <c r="AD43" s="264"/>
      <c r="AE43" s="257"/>
    </row>
    <row r="44" spans="2:31">
      <c r="B44" s="1704" t="s">
        <v>515</v>
      </c>
      <c r="C44" s="5"/>
      <c r="D44" s="5"/>
      <c r="E44" s="28"/>
      <c r="F44" s="354"/>
      <c r="G44" s="5"/>
      <c r="H44" s="5"/>
      <c r="I44" s="5"/>
      <c r="J44" s="354"/>
      <c r="K44" s="5"/>
      <c r="L44" s="5"/>
      <c r="M44" s="5"/>
      <c r="N44" s="354"/>
      <c r="O44" s="5"/>
      <c r="P44" s="5"/>
      <c r="Q44" s="5"/>
      <c r="R44" s="354"/>
      <c r="S44" s="5"/>
      <c r="T44" s="5"/>
      <c r="U44" s="5"/>
      <c r="V44" s="354"/>
      <c r="W44" s="5"/>
      <c r="X44" s="5"/>
      <c r="Y44" s="5"/>
      <c r="Z44" s="354"/>
      <c r="AA44" s="5"/>
      <c r="AB44" s="5"/>
      <c r="AC44" s="5"/>
      <c r="AD44" s="264"/>
      <c r="AE44" s="257"/>
    </row>
    <row r="45" spans="2:31">
      <c r="B45" t="str">
        <f>B14</f>
        <v>Coadna</v>
      </c>
      <c r="C45" s="5">
        <f t="shared" ref="C45:F50" si="7">C14/C$27</f>
        <v>7.5110885499141801E-3</v>
      </c>
      <c r="D45" s="5">
        <f t="shared" si="7"/>
        <v>6.8234307034382305E-3</v>
      </c>
      <c r="E45" s="5">
        <f t="shared" si="7"/>
        <v>6.3159414176895707E-3</v>
      </c>
      <c r="F45" s="264">
        <f t="shared" si="7"/>
        <v>4.6987398193724071E-3</v>
      </c>
      <c r="G45" s="5"/>
      <c r="H45" s="5"/>
      <c r="I45" s="5"/>
      <c r="J45" s="264"/>
      <c r="K45" s="5"/>
      <c r="L45" s="370"/>
      <c r="M45" s="370"/>
      <c r="N45" s="434"/>
      <c r="O45" s="370"/>
      <c r="P45" s="370"/>
      <c r="Q45" s="370"/>
      <c r="R45" s="434"/>
      <c r="S45" s="370"/>
      <c r="T45" s="370"/>
      <c r="U45" s="370"/>
      <c r="V45" s="434"/>
      <c r="W45" s="370"/>
      <c r="X45" s="370"/>
      <c r="Y45" s="370"/>
      <c r="Z45" s="434"/>
      <c r="AA45" s="370"/>
      <c r="AB45" s="370"/>
      <c r="AC45" s="370"/>
      <c r="AD45" s="434"/>
      <c r="AE45" s="5"/>
    </row>
    <row r="46" spans="2:31">
      <c r="B46" t="s">
        <v>133</v>
      </c>
      <c r="C46" s="5">
        <f t="shared" si="7"/>
        <v>1.400309343607924E-2</v>
      </c>
      <c r="D46" s="5">
        <f t="shared" si="7"/>
        <v>1.6782249507631245E-2</v>
      </c>
      <c r="E46" s="5">
        <f t="shared" si="7"/>
        <v>1.346759511190045E-2</v>
      </c>
      <c r="F46" s="264">
        <f t="shared" si="7"/>
        <v>1.4058156809935558E-2</v>
      </c>
      <c r="G46" s="5"/>
      <c r="H46" s="5"/>
      <c r="I46" s="5"/>
      <c r="J46" s="264"/>
      <c r="K46" s="5"/>
      <c r="L46" s="5"/>
      <c r="M46" s="5"/>
      <c r="N46" s="264"/>
      <c r="O46" s="5"/>
      <c r="P46" s="5"/>
      <c r="Q46" s="5"/>
      <c r="R46" s="264"/>
      <c r="S46" s="5"/>
      <c r="T46" s="5"/>
      <c r="U46" s="5"/>
      <c r="V46" s="264"/>
      <c r="W46" s="5"/>
      <c r="X46" s="5"/>
      <c r="Y46" s="5"/>
      <c r="Z46" s="264"/>
      <c r="AA46" s="5"/>
      <c r="AB46" s="5"/>
      <c r="AC46" s="5"/>
      <c r="AD46" s="264"/>
      <c r="AE46" s="257"/>
    </row>
    <row r="47" spans="2:31">
      <c r="B47" t="str">
        <f>B16</f>
        <v>Finisar</v>
      </c>
      <c r="C47" s="5">
        <f t="shared" si="7"/>
        <v>0.19954458580938675</v>
      </c>
      <c r="D47" s="5">
        <f t="shared" si="7"/>
        <v>0.19389915582270303</v>
      </c>
      <c r="E47" s="5">
        <f t="shared" si="7"/>
        <v>0.19468889420028099</v>
      </c>
      <c r="F47" s="264">
        <f t="shared" si="7"/>
        <v>0.17902198711808873</v>
      </c>
      <c r="G47" s="5"/>
      <c r="H47" s="5"/>
      <c r="I47" s="5"/>
      <c r="J47" s="264"/>
      <c r="K47" s="5"/>
      <c r="L47" s="5"/>
      <c r="M47" s="5"/>
      <c r="N47" s="264"/>
      <c r="O47" s="5"/>
      <c r="P47" s="5"/>
      <c r="Q47" s="370"/>
      <c r="R47" s="434"/>
      <c r="S47" s="370"/>
      <c r="T47" s="370"/>
      <c r="U47" s="370"/>
      <c r="V47" s="434"/>
      <c r="W47" s="370"/>
      <c r="X47" s="370"/>
      <c r="Y47" s="370"/>
      <c r="Z47" s="434"/>
      <c r="AA47" s="370"/>
      <c r="AB47" s="370"/>
      <c r="AC47" s="370"/>
      <c r="AD47" s="434"/>
      <c r="AE47" s="5"/>
    </row>
    <row r="48" spans="2:31">
      <c r="B48" t="str">
        <f>B17</f>
        <v>Hisense</v>
      </c>
      <c r="C48" s="5">
        <f t="shared" si="7"/>
        <v>8.9250927334336913E-2</v>
      </c>
      <c r="D48" s="5">
        <f t="shared" si="7"/>
        <v>0.10213489242558341</v>
      </c>
      <c r="E48" s="5">
        <f t="shared" si="7"/>
        <v>8.6442877927667652E-2</v>
      </c>
      <c r="F48" s="264">
        <f t="shared" si="7"/>
        <v>0.10243252806231848</v>
      </c>
      <c r="G48" s="5"/>
      <c r="H48" s="5"/>
      <c r="I48" s="5"/>
      <c r="J48" s="264"/>
      <c r="K48" s="5"/>
      <c r="L48" s="5"/>
      <c r="M48" s="5"/>
      <c r="N48" s="264"/>
      <c r="O48" s="5"/>
      <c r="P48" s="5"/>
      <c r="Q48" s="5"/>
      <c r="R48" s="264"/>
      <c r="S48" s="5"/>
      <c r="T48" s="5"/>
      <c r="U48" s="5"/>
      <c r="V48" s="264"/>
      <c r="W48" s="5"/>
      <c r="X48" s="5"/>
      <c r="Y48" s="5"/>
      <c r="Z48" s="264"/>
      <c r="AA48" s="5"/>
      <c r="AB48" s="5"/>
      <c r="AC48" s="5"/>
      <c r="AD48" s="264"/>
      <c r="AE48" s="257"/>
    </row>
    <row r="49" spans="2:30">
      <c r="B49" t="s">
        <v>299</v>
      </c>
      <c r="C49" s="5">
        <f t="shared" si="7"/>
        <v>2.9393426899946049E-2</v>
      </c>
      <c r="D49" s="5">
        <f t="shared" si="7"/>
        <v>2.670238944136142E-2</v>
      </c>
      <c r="E49" s="5">
        <f t="shared" si="7"/>
        <v>2.6798842214307471E-2</v>
      </c>
      <c r="F49" s="264">
        <f t="shared" si="7"/>
        <v>2.33480307704702E-2</v>
      </c>
      <c r="G49" s="5"/>
      <c r="H49" s="5"/>
      <c r="I49" s="5"/>
      <c r="J49" s="264"/>
      <c r="K49" s="5"/>
      <c r="L49" s="5"/>
      <c r="M49" s="5"/>
      <c r="N49" s="264"/>
      <c r="O49" s="5"/>
      <c r="P49" s="5"/>
      <c r="Q49" s="5"/>
      <c r="R49" s="264"/>
      <c r="S49" s="5"/>
      <c r="T49" s="5"/>
      <c r="U49" s="5"/>
      <c r="V49" s="264"/>
      <c r="W49" s="5"/>
      <c r="X49" s="5"/>
      <c r="Y49" s="5"/>
      <c r="Z49" s="264"/>
      <c r="AA49" s="5"/>
      <c r="AB49" s="5"/>
      <c r="AC49" s="5"/>
      <c r="AD49" s="264"/>
    </row>
    <row r="50" spans="2:30">
      <c r="B50" t="str">
        <f>B19</f>
        <v>Innolight</v>
      </c>
      <c r="C50" s="5">
        <f t="shared" si="7"/>
        <v>3.4425822520439991E-2</v>
      </c>
      <c r="D50" s="5">
        <f t="shared" si="7"/>
        <v>3.4117153517191148E-2</v>
      </c>
      <c r="E50" s="28">
        <f t="shared" si="7"/>
        <v>4.6316903729723517E-2</v>
      </c>
      <c r="F50" s="354">
        <f t="shared" si="7"/>
        <v>4.3933217311132006E-2</v>
      </c>
      <c r="G50" s="5"/>
      <c r="H50" s="5"/>
      <c r="I50" s="5"/>
      <c r="J50" s="354"/>
      <c r="K50" s="5"/>
      <c r="L50" s="5"/>
      <c r="M50" s="5"/>
      <c r="N50" s="354"/>
      <c r="O50" s="5"/>
      <c r="P50" s="5"/>
      <c r="Q50" s="5"/>
      <c r="R50" s="354"/>
      <c r="S50" s="5"/>
      <c r="T50" s="5"/>
      <c r="U50" s="5"/>
      <c r="V50" s="354"/>
      <c r="W50" s="5"/>
      <c r="X50" s="5"/>
      <c r="Y50" s="5"/>
      <c r="Z50" s="354"/>
      <c r="AA50" s="5"/>
      <c r="AB50" s="5"/>
      <c r="AC50" s="5"/>
      <c r="AD50" s="264"/>
    </row>
    <row r="51" spans="2:30">
      <c r="B51" s="1704" t="s">
        <v>516</v>
      </c>
      <c r="C51" s="5"/>
      <c r="D51" s="5"/>
      <c r="E51" s="28"/>
      <c r="F51" s="354"/>
      <c r="G51" s="5"/>
      <c r="H51" s="5"/>
      <c r="I51" s="5"/>
      <c r="J51" s="354"/>
      <c r="K51" s="5"/>
      <c r="L51" s="5"/>
      <c r="M51" s="5"/>
      <c r="N51" s="354"/>
      <c r="O51" s="5"/>
      <c r="P51" s="5"/>
      <c r="Q51" s="5"/>
      <c r="R51" s="354"/>
      <c r="S51" s="5"/>
      <c r="T51" s="5"/>
      <c r="U51" s="5"/>
      <c r="V51" s="354"/>
      <c r="W51" s="5"/>
      <c r="X51" s="5"/>
      <c r="Y51" s="5"/>
      <c r="Z51" s="354"/>
      <c r="AA51" s="5"/>
      <c r="AB51" s="5"/>
      <c r="AC51" s="5"/>
      <c r="AD51" s="264"/>
    </row>
    <row r="52" spans="2:30">
      <c r="B52" t="str">
        <f t="shared" ref="B52:B58" si="8">B21</f>
        <v>Lumentum (optical comm)</v>
      </c>
      <c r="C52" s="5">
        <f t="shared" ref="C52:F57" si="9">C21/C$27</f>
        <v>0.12343222183692303</v>
      </c>
      <c r="D52" s="5">
        <f t="shared" si="9"/>
        <v>0.11440618812764766</v>
      </c>
      <c r="E52" s="5">
        <f t="shared" si="9"/>
        <v>0.11489750095680278</v>
      </c>
      <c r="F52" s="264">
        <f t="shared" si="9"/>
        <v>0.11136013371912605</v>
      </c>
      <c r="G52" s="5"/>
      <c r="H52" s="5"/>
      <c r="I52" s="5"/>
      <c r="J52" s="264"/>
      <c r="K52" s="5"/>
      <c r="L52" s="5"/>
      <c r="M52" s="5"/>
      <c r="N52" s="264"/>
      <c r="O52" s="5"/>
      <c r="P52" s="5"/>
      <c r="Q52" s="5"/>
      <c r="R52" s="264"/>
      <c r="S52" s="5"/>
      <c r="T52" s="5"/>
      <c r="U52" s="5"/>
      <c r="V52" s="264"/>
      <c r="W52" s="5"/>
      <c r="X52" s="5"/>
      <c r="Y52" s="5"/>
      <c r="Z52" s="264"/>
      <c r="AA52" s="5"/>
      <c r="AB52" s="5"/>
      <c r="AC52" s="5"/>
      <c r="AD52" s="264"/>
    </row>
    <row r="53" spans="2:30">
      <c r="B53" t="str">
        <f t="shared" si="8"/>
        <v>NeoPhotonics</v>
      </c>
      <c r="C53" s="5">
        <f t="shared" si="9"/>
        <v>6.2029072941374601E-2</v>
      </c>
      <c r="D53" s="5">
        <f t="shared" si="9"/>
        <v>5.6350165225894047E-2</v>
      </c>
      <c r="E53" s="5">
        <f t="shared" si="9"/>
        <v>5.4369729037277714E-2</v>
      </c>
      <c r="F53" s="264">
        <f t="shared" si="9"/>
        <v>5.1592163216709029E-2</v>
      </c>
      <c r="G53" s="5"/>
      <c r="H53" s="5"/>
      <c r="I53" s="5"/>
      <c r="J53" s="264"/>
      <c r="K53" s="5"/>
      <c r="L53" s="5"/>
      <c r="M53" s="5"/>
      <c r="N53" s="264"/>
      <c r="O53" s="5"/>
      <c r="P53" s="5"/>
      <c r="Q53" s="5"/>
      <c r="R53" s="264"/>
      <c r="S53" s="5"/>
      <c r="T53" s="5"/>
      <c r="U53" s="5"/>
      <c r="V53" s="264"/>
      <c r="W53" s="5"/>
      <c r="X53" s="5"/>
      <c r="Y53" s="5"/>
      <c r="Z53" s="264"/>
      <c r="AA53" s="5"/>
      <c r="AB53" s="370"/>
      <c r="AC53" s="370"/>
      <c r="AD53" s="434"/>
    </row>
    <row r="54" spans="2:30">
      <c r="B54" t="str">
        <f t="shared" si="8"/>
        <v>Oclaro (w/Opnext)</v>
      </c>
      <c r="C54" s="5">
        <f t="shared" si="9"/>
        <v>6.328092103302696E-2</v>
      </c>
      <c r="D54" s="5">
        <f t="shared" si="9"/>
        <v>7.1182597717492913E-2</v>
      </c>
      <c r="E54" s="28">
        <f t="shared" si="9"/>
        <v>7.1313294547132935E-2</v>
      </c>
      <c r="F54" s="354">
        <f t="shared" si="9"/>
        <v>7.2360593218335073E-2</v>
      </c>
      <c r="G54" s="5"/>
      <c r="H54" s="5"/>
      <c r="I54" s="5"/>
      <c r="J54" s="354"/>
      <c r="K54" s="5"/>
      <c r="L54" s="5"/>
      <c r="M54" s="5"/>
      <c r="N54" s="354"/>
      <c r="O54" s="370"/>
      <c r="P54" s="370"/>
      <c r="Q54" s="370"/>
      <c r="R54" s="434"/>
      <c r="S54" s="370"/>
      <c r="T54" s="370"/>
      <c r="U54" s="370"/>
      <c r="V54" s="694"/>
      <c r="W54" s="370"/>
      <c r="X54" s="370"/>
      <c r="Y54" s="370"/>
      <c r="Z54" s="694"/>
      <c r="AA54" s="370"/>
      <c r="AB54" s="370"/>
      <c r="AC54" s="370"/>
      <c r="AD54" s="434"/>
    </row>
    <row r="55" spans="2:30">
      <c r="B55" t="str">
        <f t="shared" si="8"/>
        <v>OE Solutions</v>
      </c>
      <c r="C55" s="5">
        <f t="shared" si="9"/>
        <v>8.5174953903273207E-3</v>
      </c>
      <c r="D55" s="5">
        <f t="shared" si="9"/>
        <v>7.5937635510187514E-3</v>
      </c>
      <c r="E55" s="5">
        <f t="shared" si="9"/>
        <v>8.9207782094769487E-3</v>
      </c>
      <c r="F55" s="264">
        <f t="shared" si="9"/>
        <v>1.1679227417953228E-2</v>
      </c>
      <c r="G55" s="5"/>
      <c r="H55" s="5"/>
      <c r="I55" s="5"/>
      <c r="J55" s="264"/>
      <c r="K55" s="5"/>
      <c r="L55" s="5"/>
      <c r="M55" s="5"/>
      <c r="N55" s="264"/>
      <c r="O55" s="5"/>
      <c r="P55" s="5"/>
      <c r="Q55" s="5"/>
      <c r="R55" s="264"/>
      <c r="S55" s="5"/>
      <c r="T55" s="5"/>
      <c r="U55" s="5"/>
      <c r="V55" s="264"/>
      <c r="W55" s="5"/>
      <c r="X55" s="5"/>
      <c r="Y55" s="5"/>
      <c r="Z55" s="264"/>
      <c r="AA55" s="5"/>
      <c r="AB55" s="5"/>
      <c r="AC55" s="5"/>
      <c r="AD55" s="264"/>
    </row>
    <row r="56" spans="2:30">
      <c r="B56" t="str">
        <f t="shared" si="8"/>
        <v>O-Net</v>
      </c>
      <c r="C56" s="5">
        <f t="shared" si="9"/>
        <v>3.0044354199656721E-2</v>
      </c>
      <c r="D56" s="5">
        <f t="shared" si="9"/>
        <v>2.7293722813752922E-2</v>
      </c>
      <c r="E56" s="5">
        <f t="shared" si="9"/>
        <v>2.7369079476654803E-2</v>
      </c>
      <c r="F56" s="264">
        <f t="shared" si="9"/>
        <v>2.7200642962665309E-2</v>
      </c>
      <c r="G56" s="5"/>
      <c r="H56" s="5"/>
      <c r="I56" s="5"/>
      <c r="J56" s="264"/>
      <c r="K56" s="5"/>
      <c r="L56" s="5"/>
      <c r="M56" s="5"/>
      <c r="N56" s="264"/>
      <c r="O56" s="5"/>
      <c r="P56" s="5"/>
      <c r="Q56" s="5"/>
      <c r="R56" s="264"/>
      <c r="S56" s="5"/>
      <c r="T56" s="5"/>
      <c r="U56" s="5"/>
      <c r="V56" s="264"/>
      <c r="W56" s="370"/>
      <c r="X56" s="370"/>
      <c r="Y56" s="370"/>
      <c r="Z56" s="434"/>
      <c r="AA56" s="370"/>
      <c r="AB56" s="370"/>
      <c r="AC56" s="370"/>
      <c r="AD56" s="434"/>
    </row>
    <row r="57" spans="2:30">
      <c r="B57" t="str">
        <f t="shared" si="8"/>
        <v>Sumitomo</v>
      </c>
      <c r="C57" s="5">
        <f t="shared" si="9"/>
        <v>9.0147075162915896E-2</v>
      </c>
      <c r="D57" s="5">
        <f t="shared" si="9"/>
        <v>8.4331869433366263E-2</v>
      </c>
      <c r="E57" s="5">
        <f t="shared" si="9"/>
        <v>9.1469367544106242E-2</v>
      </c>
      <c r="F57" s="264">
        <f t="shared" si="9"/>
        <v>8.2697820820954365E-2</v>
      </c>
      <c r="G57" s="5"/>
      <c r="H57" s="5"/>
      <c r="I57" s="5"/>
      <c r="J57" s="264"/>
      <c r="K57" s="5"/>
      <c r="L57" s="5"/>
      <c r="M57" s="5"/>
      <c r="N57" s="264"/>
      <c r="O57" s="5"/>
      <c r="P57" s="5"/>
      <c r="Q57" s="5"/>
      <c r="R57" s="264"/>
      <c r="S57" s="5"/>
      <c r="T57" s="5"/>
      <c r="U57" s="5"/>
      <c r="V57" s="264"/>
      <c r="W57" s="5"/>
      <c r="X57" s="5"/>
      <c r="Y57" s="5"/>
      <c r="Z57" s="264"/>
      <c r="AA57" s="5"/>
      <c r="AB57" s="5"/>
      <c r="AC57" s="5"/>
      <c r="AD57" s="264"/>
    </row>
    <row r="58" spans="2:30">
      <c r="B58" s="1764" t="str">
        <f t="shared" si="8"/>
        <v>Total</v>
      </c>
      <c r="C58" s="1765">
        <f t="shared" ref="C58:F58" si="10">SUM(C39:C57)</f>
        <v>0.9806298001901389</v>
      </c>
      <c r="D58" s="1765">
        <f t="shared" si="10"/>
        <v>0.98244754716215599</v>
      </c>
      <c r="E58" s="1765">
        <f t="shared" si="10"/>
        <v>0.98564191995817041</v>
      </c>
      <c r="F58" s="1766">
        <f t="shared" si="10"/>
        <v>0.94752639526905602</v>
      </c>
      <c r="G58" s="1765"/>
      <c r="H58" s="1765"/>
      <c r="I58" s="1765"/>
      <c r="J58" s="1766"/>
      <c r="K58" s="1765"/>
      <c r="L58" s="1765"/>
      <c r="M58" s="1765"/>
      <c r="N58" s="1766"/>
      <c r="O58" s="1765"/>
      <c r="P58" s="1765"/>
      <c r="Q58" s="1765"/>
      <c r="R58" s="1766"/>
      <c r="S58" s="1765"/>
      <c r="T58" s="1765"/>
      <c r="U58" s="1765"/>
      <c r="V58" s="1766"/>
      <c r="W58" s="1765"/>
      <c r="X58" s="1765"/>
      <c r="Y58" s="1765"/>
      <c r="Z58" s="1766"/>
      <c r="AA58" s="1765"/>
      <c r="AB58" s="1765"/>
      <c r="AC58" s="1765"/>
      <c r="AD58" s="1766"/>
    </row>
    <row r="59" spans="2:30">
      <c r="C59" s="5"/>
      <c r="D59" s="5"/>
      <c r="E59" s="5"/>
      <c r="F59" s="264"/>
      <c r="G59" s="5"/>
      <c r="H59" s="5"/>
      <c r="I59" s="5"/>
      <c r="J59" s="264"/>
      <c r="K59" s="5"/>
      <c r="L59" s="5"/>
      <c r="M59" s="5"/>
      <c r="N59" s="264"/>
      <c r="O59" s="5"/>
      <c r="P59" s="5"/>
      <c r="Q59" s="5"/>
      <c r="R59" s="264"/>
      <c r="S59" s="5"/>
      <c r="T59" s="5"/>
      <c r="U59" s="5"/>
      <c r="V59" s="264"/>
      <c r="W59" s="5"/>
      <c r="X59" s="5"/>
      <c r="Y59" s="5"/>
      <c r="Z59" s="264"/>
      <c r="AA59" s="5"/>
      <c r="AB59" s="5"/>
      <c r="AC59" s="5"/>
      <c r="AD59" s="264"/>
    </row>
    <row r="60" spans="2:30">
      <c r="C60" s="5"/>
      <c r="D60" s="5"/>
      <c r="E60" s="5"/>
      <c r="F60" s="264"/>
      <c r="G60" s="5"/>
      <c r="H60" s="28"/>
      <c r="I60" s="28"/>
      <c r="J60" s="264"/>
      <c r="K60" s="5"/>
      <c r="L60" s="5"/>
      <c r="M60" s="5"/>
      <c r="N60" s="264"/>
      <c r="O60" s="5"/>
      <c r="P60" s="5"/>
      <c r="Q60" s="5"/>
      <c r="R60" s="264"/>
      <c r="S60" s="5"/>
      <c r="T60" s="5"/>
      <c r="U60" s="5"/>
      <c r="V60" s="5"/>
      <c r="W60" s="5"/>
      <c r="X60" s="5"/>
      <c r="Y60" s="5"/>
      <c r="Z60" s="5"/>
      <c r="AA60" s="5"/>
      <c r="AB60" s="5"/>
      <c r="AC60" s="5"/>
      <c r="AD60" s="5"/>
    </row>
    <row r="61" spans="2:30">
      <c r="C61" s="43"/>
      <c r="D61" s="43"/>
      <c r="E61" s="43"/>
      <c r="F61" s="264"/>
      <c r="G61" s="43"/>
      <c r="H61" s="43"/>
      <c r="I61" s="43"/>
      <c r="J61" s="1856"/>
      <c r="K61" s="43"/>
      <c r="L61" s="43"/>
      <c r="M61" s="43"/>
      <c r="N61" s="264"/>
      <c r="O61" s="43"/>
      <c r="P61" s="43"/>
      <c r="Q61" s="43"/>
      <c r="R61" s="264"/>
      <c r="S61" s="43"/>
      <c r="T61" s="43"/>
      <c r="U61" s="43"/>
      <c r="V61" s="43"/>
      <c r="W61" s="43"/>
      <c r="X61" s="43"/>
      <c r="Y61" s="43"/>
      <c r="Z61" s="43"/>
      <c r="AA61" s="43"/>
      <c r="AB61" s="43"/>
      <c r="AC61" s="43"/>
      <c r="AD61" s="43"/>
    </row>
    <row r="62" spans="2:30">
      <c r="C62" s="43"/>
      <c r="D62" s="43"/>
      <c r="E62" s="43"/>
      <c r="F62" s="1750"/>
      <c r="G62" s="43"/>
      <c r="H62" s="43"/>
      <c r="I62" s="43"/>
      <c r="J62" s="43"/>
      <c r="K62" s="43"/>
      <c r="L62" s="43"/>
      <c r="M62" s="43"/>
      <c r="N62" s="1750"/>
      <c r="O62" s="43"/>
      <c r="P62" s="43"/>
      <c r="Q62" s="43"/>
      <c r="R62" s="1750"/>
      <c r="S62" s="43"/>
      <c r="T62" s="43"/>
      <c r="U62" s="43"/>
      <c r="W62" s="43"/>
      <c r="X62" s="43"/>
      <c r="Y62" s="43"/>
      <c r="AA62" s="43"/>
      <c r="AB62" s="43"/>
      <c r="AC62" s="43"/>
    </row>
    <row r="63" spans="2:30">
      <c r="C63" s="43"/>
      <c r="D63" s="43"/>
      <c r="E63" s="43"/>
      <c r="F63" s="1750"/>
      <c r="G63" s="43"/>
      <c r="H63" s="43"/>
      <c r="I63" s="43"/>
      <c r="J63" s="43"/>
      <c r="K63" s="43"/>
      <c r="L63" s="43"/>
      <c r="M63" s="43"/>
      <c r="N63" s="1750"/>
      <c r="O63" s="43"/>
      <c r="P63" s="43"/>
      <c r="Q63" s="43"/>
      <c r="R63" s="1750"/>
      <c r="S63" s="43"/>
      <c r="T63" s="43"/>
      <c r="U63" s="43"/>
      <c r="W63" s="43"/>
      <c r="X63" s="43"/>
      <c r="Y63" s="43"/>
      <c r="AA63" s="43"/>
      <c r="AB63" s="43"/>
      <c r="AC63" s="43"/>
    </row>
    <row r="64" spans="2:30">
      <c r="B64" s="47" t="s">
        <v>142</v>
      </c>
      <c r="C64" s="1664" t="s">
        <v>103</v>
      </c>
      <c r="D64" s="1665" t="s">
        <v>104</v>
      </c>
      <c r="E64" s="1665" t="s">
        <v>105</v>
      </c>
      <c r="F64" s="1749" t="s">
        <v>106</v>
      </c>
      <c r="G64" s="1712" t="s">
        <v>107</v>
      </c>
      <c r="H64" s="1665" t="s">
        <v>108</v>
      </c>
      <c r="I64" s="1665" t="s">
        <v>109</v>
      </c>
      <c r="J64" s="1749" t="s">
        <v>110</v>
      </c>
      <c r="K64" s="1712" t="s">
        <v>107</v>
      </c>
      <c r="L64" s="1665" t="s">
        <v>112</v>
      </c>
      <c r="M64" s="1665" t="s">
        <v>113</v>
      </c>
      <c r="N64" s="1749" t="s">
        <v>114</v>
      </c>
      <c r="O64" s="1712" t="str">
        <f t="shared" ref="O64:AD64" si="11">O38</f>
        <v>1Q 19</v>
      </c>
      <c r="P64" s="1712" t="str">
        <f t="shared" si="11"/>
        <v>2Q 19</v>
      </c>
      <c r="Q64" s="1665" t="str">
        <f t="shared" si="11"/>
        <v>3Q 19</v>
      </c>
      <c r="R64" s="1749" t="str">
        <f t="shared" si="11"/>
        <v>4Q 19</v>
      </c>
      <c r="S64" s="1712" t="str">
        <f t="shared" si="11"/>
        <v>1Q 20</v>
      </c>
      <c r="T64" s="1712" t="str">
        <f t="shared" si="11"/>
        <v>2Q 20</v>
      </c>
      <c r="U64" s="1665" t="str">
        <f t="shared" si="11"/>
        <v>3Q 20</v>
      </c>
      <c r="V64" s="1749" t="str">
        <f t="shared" si="11"/>
        <v>4Q 20</v>
      </c>
      <c r="W64" s="1712" t="str">
        <f t="shared" si="11"/>
        <v>1Q 21</v>
      </c>
      <c r="X64" s="1712" t="str">
        <f t="shared" si="11"/>
        <v>2Q 21</v>
      </c>
      <c r="Y64" s="1665" t="str">
        <f t="shared" si="11"/>
        <v>3Q 21</v>
      </c>
      <c r="Z64" s="1749" t="str">
        <f t="shared" si="11"/>
        <v>4Q 21</v>
      </c>
      <c r="AA64" s="1712" t="str">
        <f t="shared" si="11"/>
        <v>1Q 22</v>
      </c>
      <c r="AB64" s="1712" t="str">
        <f t="shared" si="11"/>
        <v>2Q 22</v>
      </c>
      <c r="AC64" s="1665" t="str">
        <f t="shared" si="11"/>
        <v>3Q 22</v>
      </c>
      <c r="AD64" s="1749" t="str">
        <f t="shared" si="11"/>
        <v>4Q 22</v>
      </c>
    </row>
    <row r="65" spans="2:44">
      <c r="B65" t="str">
        <f>B8</f>
        <v>Coherent (II-VI) Photonic Solutions</v>
      </c>
      <c r="C65" s="5">
        <v>0.12743171859279429</v>
      </c>
      <c r="D65" s="5">
        <v>0.12593445807128964</v>
      </c>
      <c r="E65" s="5">
        <v>0.12166744175335557</v>
      </c>
      <c r="F65" s="264">
        <f>SUM(C8:F8)/SUM(C$27:F$27)</f>
        <v>5.0971846785884109E-2</v>
      </c>
      <c r="G65" s="5"/>
      <c r="H65" s="5"/>
      <c r="I65" s="5"/>
      <c r="J65" s="264"/>
      <c r="K65" s="5"/>
      <c r="L65" s="5"/>
      <c r="M65" s="5"/>
      <c r="N65" s="264"/>
      <c r="O65" s="5"/>
      <c r="P65" s="5"/>
      <c r="Q65" s="5"/>
      <c r="R65" s="264"/>
      <c r="S65" s="5"/>
      <c r="T65" s="5"/>
      <c r="U65" s="5"/>
      <c r="V65" s="264"/>
      <c r="W65" s="5"/>
      <c r="X65" s="5"/>
      <c r="Y65" s="5"/>
      <c r="Z65" s="264"/>
      <c r="AA65" s="5"/>
      <c r="AB65" s="5"/>
      <c r="AC65" s="5"/>
      <c r="AD65" s="264"/>
    </row>
    <row r="66" spans="2:44">
      <c r="B66" t="str">
        <f>B9</f>
        <v>Acacia</v>
      </c>
      <c r="C66" s="5">
        <v>4.5000551208689475E-2</v>
      </c>
      <c r="D66" s="5">
        <v>5.0952130369365613E-2</v>
      </c>
      <c r="E66" s="5">
        <v>5.7268157326514808E-2</v>
      </c>
      <c r="F66" s="264">
        <f>SUM(C9:F9)/SUM(C$27:F$27)</f>
        <v>6.4729505740502402E-2</v>
      </c>
      <c r="G66" s="5"/>
      <c r="H66" s="5"/>
      <c r="I66" s="5"/>
      <c r="J66" s="264"/>
      <c r="K66" s="5"/>
      <c r="L66" s="5"/>
      <c r="M66" s="5"/>
      <c r="N66" s="264"/>
      <c r="O66" s="5"/>
      <c r="P66" s="5"/>
      <c r="Q66" s="5"/>
      <c r="R66" s="264"/>
      <c r="S66" s="5"/>
      <c r="T66" s="5"/>
      <c r="U66" s="5"/>
      <c r="V66" s="264"/>
      <c r="W66" s="5"/>
      <c r="X66" s="5"/>
      <c r="Y66" s="5"/>
      <c r="Z66" s="434"/>
      <c r="AA66" s="370"/>
      <c r="AB66" s="370"/>
      <c r="AC66" s="370"/>
      <c r="AD66" s="434"/>
    </row>
    <row r="67" spans="2:44">
      <c r="B67" t="str">
        <f>B10</f>
        <v>Accelink</v>
      </c>
      <c r="C67" s="5">
        <v>8.7215445452557383E-2</v>
      </c>
      <c r="D67" s="5">
        <v>8.6580007127827721E-2</v>
      </c>
      <c r="E67" s="5">
        <v>8.5324000110728521E-2</v>
      </c>
      <c r="F67" s="264">
        <f>SUM(C10:F10)/SUM(C$27:F$27)</f>
        <v>8.2793257447586657E-2</v>
      </c>
      <c r="G67" s="5"/>
      <c r="H67" s="5"/>
      <c r="I67" s="5"/>
      <c r="J67" s="264"/>
      <c r="K67" s="5"/>
      <c r="L67" s="5"/>
      <c r="M67" s="5"/>
      <c r="N67" s="264"/>
      <c r="O67" s="5"/>
      <c r="P67" s="5"/>
      <c r="Q67" s="5"/>
      <c r="R67" s="264"/>
      <c r="S67" s="5"/>
      <c r="T67" s="5"/>
      <c r="U67" s="5"/>
      <c r="V67" s="264"/>
      <c r="W67" s="5"/>
      <c r="X67" s="5"/>
      <c r="Y67" s="5"/>
      <c r="Z67" s="264"/>
      <c r="AA67" s="5"/>
      <c r="AB67" s="5"/>
      <c r="AC67" s="5"/>
      <c r="AD67" s="264"/>
    </row>
    <row r="68" spans="2:44">
      <c r="B68" t="str">
        <f>B11</f>
        <v>Applied Optoelectronics</v>
      </c>
      <c r="C68" s="5">
        <v>3.421853633879595E-2</v>
      </c>
      <c r="D68" s="5">
        <v>3.2856134627329933E-2</v>
      </c>
      <c r="E68" s="5">
        <v>3.2389762189910985E-2</v>
      </c>
      <c r="F68" s="264">
        <f>SUM(C11:F11)/SUM(C$27:F$27)</f>
        <v>3.5317368867583881E-2</v>
      </c>
      <c r="G68" s="5"/>
      <c r="H68" s="5"/>
      <c r="I68" s="5"/>
      <c r="J68" s="264"/>
      <c r="K68" s="5"/>
      <c r="L68" s="5"/>
      <c r="M68" s="5"/>
      <c r="N68" s="264"/>
      <c r="O68" s="5"/>
      <c r="P68" s="5"/>
      <c r="Q68" s="5"/>
      <c r="R68" s="264"/>
      <c r="S68" s="5"/>
      <c r="T68" s="5"/>
      <c r="U68" s="5"/>
      <c r="V68" s="264"/>
      <c r="W68" s="5"/>
      <c r="X68" s="5"/>
      <c r="Y68" s="5"/>
      <c r="Z68" s="264"/>
      <c r="AA68" s="5"/>
      <c r="AB68" s="5"/>
      <c r="AC68" s="5"/>
      <c r="AD68" s="264"/>
    </row>
    <row r="69" spans="2:44">
      <c r="B69" s="1704" t="s">
        <v>514</v>
      </c>
      <c r="C69" s="5"/>
      <c r="D69" s="5"/>
      <c r="E69" s="5"/>
      <c r="F69" s="264"/>
      <c r="G69" s="5"/>
      <c r="H69" s="5"/>
      <c r="I69" s="5"/>
      <c r="J69" s="264"/>
      <c r="K69" s="5"/>
      <c r="L69" s="5"/>
      <c r="M69" s="5"/>
      <c r="N69" s="264"/>
      <c r="O69" s="5"/>
      <c r="P69" s="5"/>
      <c r="Q69" s="5"/>
      <c r="R69" s="264"/>
      <c r="S69" s="5"/>
      <c r="T69" s="5"/>
      <c r="U69" s="5"/>
      <c r="V69" s="264"/>
      <c r="W69" s="5"/>
      <c r="X69" s="5"/>
      <c r="Y69" s="5"/>
      <c r="Z69" s="264"/>
      <c r="AA69" s="5"/>
      <c r="AB69" s="5"/>
      <c r="AC69" s="5"/>
      <c r="AD69" s="264"/>
    </row>
    <row r="70" spans="2:44">
      <c r="B70" s="1704" t="s">
        <v>515</v>
      </c>
      <c r="C70" s="5"/>
      <c r="D70" s="5"/>
      <c r="E70" s="5"/>
      <c r="F70" s="264"/>
      <c r="G70" s="5"/>
      <c r="H70" s="5"/>
      <c r="I70" s="5"/>
      <c r="J70" s="264"/>
      <c r="K70" s="5"/>
      <c r="L70" s="5"/>
      <c r="M70" s="5"/>
      <c r="N70" s="264"/>
      <c r="O70" s="5"/>
      <c r="P70" s="5"/>
      <c r="Q70" s="5"/>
      <c r="R70" s="264"/>
      <c r="S70" s="5"/>
      <c r="T70" s="5"/>
      <c r="U70" s="5"/>
      <c r="V70" s="264"/>
      <c r="W70" s="5"/>
      <c r="X70" s="5"/>
      <c r="Y70" s="5"/>
      <c r="Z70" s="264"/>
      <c r="AA70" s="5"/>
      <c r="AB70" s="5"/>
      <c r="AC70" s="5"/>
      <c r="AD70" s="264"/>
    </row>
    <row r="71" spans="2:44">
      <c r="B71" t="str">
        <f>B14</f>
        <v>Coadna</v>
      </c>
      <c r="C71" s="5">
        <v>6.9119546664371933E-3</v>
      </c>
      <c r="D71" s="5">
        <v>6.9385017917092326E-3</v>
      </c>
      <c r="E71" s="5">
        <v>6.6121435796212815E-3</v>
      </c>
      <c r="F71" s="264">
        <f t="shared" ref="F71:F76" si="12">SUM(C14:F14)/SUM(C$27:F$27)</f>
        <v>6.2292905211229254E-3</v>
      </c>
      <c r="G71" s="5"/>
      <c r="H71" s="5"/>
      <c r="I71" s="5"/>
      <c r="J71" s="264"/>
      <c r="K71" s="5"/>
      <c r="L71" s="370"/>
      <c r="M71" s="370"/>
      <c r="N71" s="434"/>
      <c r="O71" s="370"/>
      <c r="P71" s="370"/>
      <c r="Q71" s="370"/>
      <c r="R71" s="434"/>
      <c r="S71" s="370"/>
      <c r="T71" s="370"/>
      <c r="U71" s="370"/>
      <c r="V71" s="434"/>
      <c r="W71" s="370"/>
      <c r="X71" s="370"/>
      <c r="Y71" s="370"/>
      <c r="Z71" s="434"/>
      <c r="AA71" s="370"/>
      <c r="AB71" s="370"/>
      <c r="AC71" s="370"/>
      <c r="AD71" s="434"/>
    </row>
    <row r="72" spans="2:44">
      <c r="B72" t="str">
        <f>B15</f>
        <v>Eoptolink</v>
      </c>
      <c r="C72" s="5">
        <v>1.5648607468646991E-2</v>
      </c>
      <c r="D72" s="5">
        <v>1.5360719241439082E-2</v>
      </c>
      <c r="E72" s="5">
        <v>1.4436035612756908E-2</v>
      </c>
      <c r="F72" s="264">
        <f t="shared" si="12"/>
        <v>1.4543053385023269E-2</v>
      </c>
      <c r="G72" s="5"/>
      <c r="H72" s="5"/>
      <c r="I72" s="5"/>
      <c r="J72" s="264"/>
      <c r="K72" s="5"/>
      <c r="L72" s="5"/>
      <c r="M72" s="5"/>
      <c r="N72" s="264"/>
      <c r="O72" s="5"/>
      <c r="P72" s="5"/>
      <c r="Q72" s="5"/>
      <c r="R72" s="264"/>
      <c r="S72" s="5"/>
      <c r="T72" s="5"/>
      <c r="U72" s="5"/>
      <c r="V72" s="264"/>
      <c r="W72" s="5"/>
      <c r="X72" s="5"/>
      <c r="Y72" s="5"/>
      <c r="Z72" s="264"/>
      <c r="AA72" s="5"/>
      <c r="AB72" s="5"/>
      <c r="AC72" s="5"/>
      <c r="AD72" s="264"/>
    </row>
    <row r="73" spans="2:44">
      <c r="B73" t="str">
        <f>B16</f>
        <v>Finisar</v>
      </c>
      <c r="C73" s="5">
        <v>0.20573011415587605</v>
      </c>
      <c r="D73" s="5">
        <v>0.19642761464491518</v>
      </c>
      <c r="E73" s="5">
        <v>0.18954041492414753</v>
      </c>
      <c r="F73" s="264">
        <f t="shared" si="12"/>
        <v>0.19103608995974153</v>
      </c>
      <c r="G73" s="5"/>
      <c r="H73" s="5"/>
      <c r="I73" s="5"/>
      <c r="J73" s="264"/>
      <c r="K73" s="5"/>
      <c r="L73" s="5"/>
      <c r="M73" s="5"/>
      <c r="N73" s="264"/>
      <c r="O73" s="5"/>
      <c r="P73" s="5"/>
      <c r="Q73" s="370"/>
      <c r="R73" s="434"/>
      <c r="S73" s="370"/>
      <c r="T73" s="370"/>
      <c r="U73" s="370"/>
      <c r="V73" s="434"/>
      <c r="W73" s="370"/>
      <c r="X73" s="370"/>
      <c r="Y73" s="370"/>
      <c r="Z73" s="434"/>
      <c r="AA73" s="370"/>
      <c r="AB73" s="370"/>
      <c r="AC73" s="370"/>
      <c r="AD73" s="434"/>
    </row>
    <row r="74" spans="2:44">
      <c r="B74" t="str">
        <f>B17</f>
        <v>Hisense</v>
      </c>
      <c r="C74" s="5">
        <v>7.5776806597375124E-2</v>
      </c>
      <c r="D74" s="5">
        <v>8.3098107427218015E-2</v>
      </c>
      <c r="E74" s="5">
        <v>8.646531942044397E-2</v>
      </c>
      <c r="F74" s="264">
        <f t="shared" si="12"/>
        <v>9.5395804282001576E-2</v>
      </c>
      <c r="G74" s="5"/>
      <c r="H74" s="5"/>
      <c r="I74" s="5"/>
      <c r="J74" s="264"/>
      <c r="K74" s="5"/>
      <c r="L74" s="5"/>
      <c r="M74" s="5"/>
      <c r="N74" s="264"/>
      <c r="O74" s="5"/>
      <c r="P74" s="5"/>
      <c r="Q74" s="5"/>
      <c r="R74" s="264"/>
      <c r="S74" s="5"/>
      <c r="T74" s="5"/>
      <c r="U74" s="5"/>
      <c r="V74" s="264"/>
      <c r="W74" s="5"/>
      <c r="X74" s="5"/>
      <c r="Y74" s="5"/>
      <c r="Z74" s="264"/>
      <c r="AA74" s="5"/>
      <c r="AB74" s="5"/>
      <c r="AC74" s="5"/>
      <c r="AD74" s="264"/>
    </row>
    <row r="75" spans="2:44">
      <c r="B75" t="s">
        <v>299</v>
      </c>
      <c r="C75" s="5">
        <v>2.7922100746110477E-2</v>
      </c>
      <c r="D75" s="5">
        <v>2.7422525767023941E-2</v>
      </c>
      <c r="E75" s="5">
        <v>2.6673918643494686E-2</v>
      </c>
      <c r="F75" s="264">
        <f t="shared" si="12"/>
        <v>2.6342676616262533E-2</v>
      </c>
      <c r="G75" s="5"/>
      <c r="H75" s="5"/>
      <c r="I75" s="5"/>
      <c r="J75" s="264"/>
      <c r="K75" s="5"/>
      <c r="L75" s="5"/>
      <c r="M75" s="5"/>
      <c r="N75" s="264"/>
      <c r="O75" s="5"/>
      <c r="P75" s="5"/>
      <c r="Q75" s="5"/>
      <c r="R75" s="264"/>
      <c r="S75" s="5"/>
      <c r="T75" s="5"/>
      <c r="U75" s="5"/>
      <c r="V75" s="264"/>
      <c r="W75" s="5"/>
      <c r="X75" s="5"/>
      <c r="Y75" s="5"/>
      <c r="Z75" s="264"/>
      <c r="AA75" s="5"/>
      <c r="AB75" s="5"/>
      <c r="AC75" s="5"/>
      <c r="AD75" s="264"/>
    </row>
    <row r="76" spans="2:44">
      <c r="B76" t="str">
        <f>B19</f>
        <v>Innolight</v>
      </c>
      <c r="C76" s="5">
        <v>3.1107760307996318E-2</v>
      </c>
      <c r="D76" s="5">
        <v>3.1820816205338075E-2</v>
      </c>
      <c r="E76" s="5">
        <v>3.5674038775601262E-2</v>
      </c>
      <c r="F76" s="264">
        <f t="shared" si="12"/>
        <v>4.0151839989411901E-2</v>
      </c>
      <c r="G76" s="5"/>
      <c r="H76" s="5"/>
      <c r="I76" s="5"/>
      <c r="J76" s="264"/>
      <c r="K76" s="5"/>
      <c r="L76" s="5"/>
      <c r="M76" s="5"/>
      <c r="N76" s="264"/>
      <c r="O76" s="5"/>
      <c r="P76" s="5"/>
      <c r="Q76" s="5"/>
      <c r="R76" s="264"/>
      <c r="S76" s="5"/>
      <c r="T76" s="5"/>
      <c r="U76" s="5"/>
      <c r="V76" s="264"/>
      <c r="W76" s="5"/>
      <c r="X76" s="5"/>
      <c r="Y76" s="5"/>
      <c r="Z76" s="264"/>
      <c r="AA76" s="5"/>
      <c r="AB76" s="5"/>
      <c r="AC76" s="5"/>
      <c r="AD76" s="264"/>
    </row>
    <row r="77" spans="2:44">
      <c r="B77" s="1704" t="s">
        <v>516</v>
      </c>
      <c r="C77" s="5"/>
      <c r="D77" s="5"/>
      <c r="E77" s="5"/>
      <c r="F77" s="264"/>
      <c r="G77" s="5"/>
      <c r="H77" s="5"/>
      <c r="I77" s="5"/>
      <c r="J77" s="264"/>
      <c r="K77" s="5"/>
      <c r="L77" s="5"/>
      <c r="M77" s="5"/>
      <c r="N77" s="264"/>
      <c r="O77" s="5"/>
      <c r="P77" s="5"/>
      <c r="Q77" s="5"/>
      <c r="R77" s="264"/>
      <c r="S77" s="5"/>
      <c r="T77" s="5"/>
      <c r="U77" s="5"/>
      <c r="V77" s="264"/>
      <c r="W77" s="5"/>
      <c r="X77" s="5"/>
      <c r="Y77" s="5"/>
      <c r="Z77" s="264"/>
      <c r="AA77" s="5"/>
      <c r="AB77" s="5"/>
      <c r="AC77" s="5"/>
      <c r="AD77" s="264"/>
    </row>
    <row r="78" spans="2:44">
      <c r="B78" t="str">
        <f t="shared" ref="B78:B84" si="13">B21</f>
        <v>Lumentum (optical comm)</v>
      </c>
      <c r="C78" s="5">
        <v>0.12034305807109152</v>
      </c>
      <c r="D78" s="5">
        <v>0.11589476217944183</v>
      </c>
      <c r="E78" s="5">
        <v>0.11360482586277783</v>
      </c>
      <c r="F78" s="264">
        <f t="shared" ref="F78:F83" si="14">SUM(C21:F21)/SUM(C$27:F$27)</f>
        <v>0.11560750691049221</v>
      </c>
      <c r="G78" s="5"/>
      <c r="H78" s="5"/>
      <c r="I78" s="5"/>
      <c r="J78" s="264"/>
      <c r="K78" s="5"/>
      <c r="L78" s="5"/>
      <c r="M78" s="5"/>
      <c r="N78" s="264"/>
      <c r="O78" s="5"/>
      <c r="P78" s="5"/>
      <c r="Q78" s="5"/>
      <c r="R78" s="264"/>
      <c r="S78" s="5"/>
      <c r="T78" s="5"/>
      <c r="U78" s="5"/>
      <c r="V78" s="264"/>
      <c r="W78" s="5"/>
      <c r="X78" s="5"/>
      <c r="Y78" s="5"/>
      <c r="Z78" s="264"/>
      <c r="AA78" s="5"/>
      <c r="AB78" s="5"/>
      <c r="AC78" s="5"/>
      <c r="AD78" s="264"/>
    </row>
    <row r="79" spans="2:44">
      <c r="B79" t="str">
        <f t="shared" si="13"/>
        <v>NeoPhotonics</v>
      </c>
      <c r="C79" s="5">
        <v>5.8176397811603595E-2</v>
      </c>
      <c r="D79" s="5">
        <v>5.6470529811291338E-2</v>
      </c>
      <c r="E79" s="5">
        <v>5.5294760102181949E-2</v>
      </c>
      <c r="F79" s="264">
        <f t="shared" si="14"/>
        <v>5.5697982420388245E-2</v>
      </c>
      <c r="G79" s="5"/>
      <c r="H79" s="5"/>
      <c r="I79" s="5"/>
      <c r="J79" s="264"/>
      <c r="K79" s="5"/>
      <c r="L79" s="5"/>
      <c r="M79" s="5"/>
      <c r="N79" s="264"/>
      <c r="O79" s="5"/>
      <c r="P79" s="5"/>
      <c r="Q79" s="5"/>
      <c r="R79" s="264"/>
      <c r="S79" s="5"/>
      <c r="T79" s="5"/>
      <c r="U79" s="5"/>
      <c r="V79" s="264"/>
      <c r="W79" s="5"/>
      <c r="X79" s="5"/>
      <c r="Y79" s="5"/>
      <c r="Z79" s="264"/>
      <c r="AA79" s="5"/>
      <c r="AB79" s="5"/>
      <c r="AC79" s="5"/>
      <c r="AD79" s="264"/>
      <c r="AR79" s="28"/>
    </row>
    <row r="80" spans="2:44">
      <c r="B80" t="str">
        <f t="shared" si="13"/>
        <v>Oclaro (w/Opnext)</v>
      </c>
      <c r="C80" s="5">
        <v>5.943520346301983E-2</v>
      </c>
      <c r="D80" s="5">
        <v>6.2106011586527635E-2</v>
      </c>
      <c r="E80" s="5">
        <v>6.4539715563608199E-2</v>
      </c>
      <c r="F80" s="264">
        <f t="shared" si="14"/>
        <v>6.9846190806809122E-2</v>
      </c>
      <c r="G80" s="5"/>
      <c r="H80" s="5"/>
      <c r="I80" s="5"/>
      <c r="J80" s="264"/>
      <c r="K80" s="5"/>
      <c r="L80" s="5"/>
      <c r="M80" s="5"/>
      <c r="N80" s="264"/>
      <c r="O80" s="370"/>
      <c r="P80" s="370"/>
      <c r="Q80" s="370"/>
      <c r="R80" s="434"/>
      <c r="S80" s="370"/>
      <c r="T80" s="370"/>
      <c r="U80" s="370"/>
      <c r="V80" s="434"/>
      <c r="W80" s="370"/>
      <c r="X80" s="370"/>
      <c r="Y80" s="370"/>
      <c r="Z80" s="434"/>
      <c r="AA80" s="370"/>
      <c r="AB80" s="370"/>
      <c r="AC80" s="370"/>
      <c r="AD80" s="434"/>
    </row>
    <row r="81" spans="2:30">
      <c r="B81" t="str">
        <f t="shared" si="13"/>
        <v>OE Solutions</v>
      </c>
      <c r="C81" s="5">
        <v>2.620659736490763E-2</v>
      </c>
      <c r="D81" s="5">
        <v>2.6696493087790086E-2</v>
      </c>
      <c r="E81" s="5">
        <v>2.6567483308935429E-2</v>
      </c>
      <c r="F81" s="264">
        <f t="shared" si="14"/>
        <v>9.3124876157752307E-3</v>
      </c>
      <c r="G81" s="5"/>
      <c r="H81" s="5"/>
      <c r="I81" s="5"/>
      <c r="J81" s="264"/>
      <c r="K81" s="5"/>
      <c r="L81" s="5"/>
      <c r="M81" s="5"/>
      <c r="N81" s="264"/>
      <c r="O81" s="5"/>
      <c r="P81" s="5"/>
      <c r="Q81" s="5"/>
      <c r="R81" s="264"/>
      <c r="S81" s="5"/>
      <c r="T81" s="5"/>
      <c r="U81" s="5"/>
      <c r="V81" s="264"/>
      <c r="W81" s="5"/>
      <c r="X81" s="5"/>
      <c r="Y81" s="5"/>
      <c r="Z81" s="264"/>
      <c r="AA81" s="5"/>
      <c r="AB81" s="5"/>
      <c r="AC81" s="5"/>
      <c r="AD81" s="264"/>
    </row>
    <row r="82" spans="2:30">
      <c r="B82" t="str">
        <f t="shared" si="13"/>
        <v>O-Net</v>
      </c>
      <c r="C82" s="5">
        <v>2.620659736490763E-2</v>
      </c>
      <c r="D82" s="5">
        <v>2.6696493087790086E-2</v>
      </c>
      <c r="E82" s="5">
        <v>2.6567483308935429E-2</v>
      </c>
      <c r="F82" s="264">
        <f t="shared" si="14"/>
        <v>2.7881387569444763E-2</v>
      </c>
      <c r="G82" s="5"/>
      <c r="H82" s="5"/>
      <c r="I82" s="5"/>
      <c r="J82" s="264"/>
      <c r="K82" s="5"/>
      <c r="L82" s="5"/>
      <c r="M82" s="5"/>
      <c r="N82" s="264"/>
      <c r="O82" s="5"/>
      <c r="P82" s="5"/>
      <c r="Q82" s="5"/>
      <c r="R82" s="264"/>
      <c r="S82" s="5"/>
      <c r="T82" s="5"/>
      <c r="U82" s="5"/>
      <c r="V82" s="264"/>
      <c r="W82" s="5"/>
      <c r="X82" s="5"/>
      <c r="Y82" s="5"/>
      <c r="Z82" s="264"/>
      <c r="AA82" s="5"/>
      <c r="AB82" s="5"/>
      <c r="AC82" s="5"/>
      <c r="AD82" s="264"/>
    </row>
    <row r="83" spans="2:30">
      <c r="B83" t="str">
        <f t="shared" si="13"/>
        <v>Sumitomo</v>
      </c>
      <c r="C83" s="5">
        <v>7.887514775409811E-2</v>
      </c>
      <c r="D83" s="5">
        <v>8.1441188061492767E-2</v>
      </c>
      <c r="E83" s="5">
        <v>8.3941982825921066E-2</v>
      </c>
      <c r="F83" s="264">
        <f t="shared" si="14"/>
        <v>8.6955468094752186E-2</v>
      </c>
      <c r="G83" s="5"/>
      <c r="H83" s="5"/>
      <c r="I83" s="5"/>
      <c r="J83" s="264"/>
      <c r="K83" s="5"/>
      <c r="L83" s="5"/>
      <c r="M83" s="5"/>
      <c r="N83" s="264"/>
      <c r="O83" s="5"/>
      <c r="P83" s="5"/>
      <c r="Q83" s="5"/>
      <c r="R83" s="264"/>
      <c r="S83" s="5"/>
      <c r="T83" s="5"/>
      <c r="U83" s="5"/>
      <c r="V83" s="264"/>
      <c r="W83" s="5"/>
      <c r="X83" s="5"/>
      <c r="Y83" s="5"/>
      <c r="Z83" s="264"/>
      <c r="AA83" s="5"/>
      <c r="AB83" s="5"/>
      <c r="AC83" s="5"/>
      <c r="AD83" s="264"/>
    </row>
    <row r="84" spans="2:30">
      <c r="B84" s="1764" t="str">
        <f t="shared" si="13"/>
        <v>Total</v>
      </c>
      <c r="C84" s="1765">
        <v>0.99999999999999989</v>
      </c>
      <c r="D84" s="1765">
        <v>1</v>
      </c>
      <c r="E84" s="1765">
        <v>1</v>
      </c>
      <c r="F84" s="1766">
        <f t="shared" ref="F84" si="15">SUM(F65:F83)</f>
        <v>0.97281175701278244</v>
      </c>
      <c r="G84" s="1765"/>
      <c r="H84" s="1765"/>
      <c r="I84" s="1765"/>
      <c r="J84" s="1766"/>
      <c r="K84" s="1765"/>
      <c r="L84" s="1765"/>
      <c r="M84" s="1765"/>
      <c r="N84" s="1766"/>
      <c r="O84" s="1765"/>
      <c r="P84" s="1765"/>
      <c r="Q84" s="1765"/>
      <c r="R84" s="1766"/>
      <c r="S84" s="1765"/>
      <c r="T84" s="1765"/>
      <c r="U84" s="1765"/>
      <c r="V84" s="1766"/>
      <c r="W84" s="1765"/>
      <c r="X84" s="1765"/>
      <c r="Y84" s="1765"/>
      <c r="Z84" s="1766"/>
      <c r="AA84" s="1765"/>
      <c r="AB84" s="1765"/>
      <c r="AC84" s="1765"/>
      <c r="AD84" s="1766"/>
    </row>
    <row r="85" spans="2:30">
      <c r="F85" s="5"/>
      <c r="G85" s="5"/>
      <c r="H85" s="5"/>
      <c r="I85" s="5"/>
      <c r="J85" s="5"/>
      <c r="K85" s="5"/>
      <c r="L85" s="5"/>
      <c r="M85" s="5"/>
      <c r="N85" s="5"/>
      <c r="O85" s="5"/>
      <c r="P85" s="5"/>
      <c r="Q85" s="5"/>
      <c r="R85" s="5"/>
      <c r="S85" s="5"/>
      <c r="T85" s="5"/>
      <c r="U85" s="5"/>
      <c r="V85" s="5"/>
      <c r="W85" s="5"/>
      <c r="X85" s="5"/>
      <c r="Y85" s="5"/>
      <c r="Z85" s="5"/>
      <c r="AA85" s="5"/>
      <c r="AB85" s="5"/>
      <c r="AC85" s="5"/>
      <c r="AD85" s="5"/>
    </row>
    <row r="89" spans="2:30" ht="15" customHeight="1"/>
    <row r="90" spans="2:30" ht="18.75" customHeight="1"/>
    <row r="91" spans="2:30" ht="18.75" customHeight="1"/>
    <row r="92" spans="2:30" ht="18" customHeight="1"/>
  </sheetData>
  <sortState xmlns:xlrd2="http://schemas.microsoft.com/office/spreadsheetml/2017/richdata2" ref="AQ60:AR79">
    <sortCondition descending="1" ref="AR55:AR73"/>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FFCC"/>
  </sheetPr>
  <dimension ref="A1:AN102"/>
  <sheetViews>
    <sheetView zoomScale="75" zoomScaleNormal="75" zoomScalePageLayoutView="80" workbookViewId="0">
      <pane xSplit="2" ySplit="7" topLeftCell="C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4.6640625" customWidth="1"/>
    <col min="3" max="10" width="8.77734375" customWidth="1" outlineLevel="1"/>
    <col min="11" max="11" width="8.77734375" customWidth="1" outlineLevel="1" collapsed="1"/>
    <col min="12" max="13" width="8.77734375" customWidth="1" outlineLevel="1"/>
    <col min="14" max="14" width="9.109375" customWidth="1" outlineLevel="1"/>
    <col min="15" max="30" width="9.77734375" customWidth="1"/>
    <col min="31" max="31" width="8.77734375" customWidth="1"/>
    <col min="32" max="33" width="10.109375" customWidth="1"/>
    <col min="34" max="34" width="18.109375" customWidth="1"/>
    <col min="35" max="37" width="8.77734375" customWidth="1"/>
    <col min="39" max="39" width="10.44140625" customWidth="1"/>
  </cols>
  <sheetData>
    <row r="1" spans="2:36">
      <c r="F1" s="45"/>
      <c r="J1" s="5"/>
    </row>
    <row r="2" spans="2:36" ht="17.399999999999999">
      <c r="B2" s="34" t="str">
        <f>'Charts for slides'!B2</f>
        <v>Quarterly Market Update for the quarter ended December 31, 2022</v>
      </c>
    </row>
    <row r="3" spans="2:36">
      <c r="B3" s="1013" t="str">
        <f>Introduction!$B$2</f>
        <v>March 2023 QMU - Sample template for illustrative purposes only</v>
      </c>
      <c r="U3" s="13"/>
    </row>
    <row r="4" spans="2:36" ht="13.8">
      <c r="B4" s="26" t="s">
        <v>271</v>
      </c>
      <c r="U4" s="13"/>
      <c r="V4" s="13"/>
      <c r="W4" s="13"/>
      <c r="X4" s="13"/>
    </row>
    <row r="5" spans="2:36">
      <c r="J5" s="45"/>
      <c r="AE5" s="1708" t="s">
        <v>565</v>
      </c>
      <c r="AF5" s="1709"/>
      <c r="AG5" s="1710"/>
    </row>
    <row r="6" spans="2:36">
      <c r="B6" s="1662" t="s">
        <v>265</v>
      </c>
      <c r="R6" s="13"/>
      <c r="AE6" s="23" t="s">
        <v>285</v>
      </c>
      <c r="AF6" s="23" t="s">
        <v>368</v>
      </c>
      <c r="AG6" s="23" t="s">
        <v>285</v>
      </c>
      <c r="AH6" s="33"/>
    </row>
    <row r="7" spans="2:36">
      <c r="B7" s="1711" t="s">
        <v>46</v>
      </c>
      <c r="C7" s="1664" t="s">
        <v>103</v>
      </c>
      <c r="D7" s="1665" t="s">
        <v>104</v>
      </c>
      <c r="E7" s="1665" t="s">
        <v>105</v>
      </c>
      <c r="F7" s="1666" t="s">
        <v>106</v>
      </c>
      <c r="G7" s="1664" t="s">
        <v>107</v>
      </c>
      <c r="H7" s="1665" t="s">
        <v>108</v>
      </c>
      <c r="I7" s="1665" t="s">
        <v>109</v>
      </c>
      <c r="J7" s="1666" t="s">
        <v>110</v>
      </c>
      <c r="K7" s="1712" t="s">
        <v>111</v>
      </c>
      <c r="L7" s="1713" t="s">
        <v>112</v>
      </c>
      <c r="M7" s="1713" t="s">
        <v>113</v>
      </c>
      <c r="N7" s="1666" t="s">
        <v>114</v>
      </c>
      <c r="O7" s="1712" t="s">
        <v>115</v>
      </c>
      <c r="P7" s="1713" t="s">
        <v>116</v>
      </c>
      <c r="Q7" s="1713" t="s">
        <v>117</v>
      </c>
      <c r="R7" s="1666" t="s">
        <v>118</v>
      </c>
      <c r="S7" s="1712" t="s">
        <v>119</v>
      </c>
      <c r="T7" s="1712" t="s">
        <v>120</v>
      </c>
      <c r="U7" s="1713" t="s">
        <v>121</v>
      </c>
      <c r="V7" s="1666" t="s">
        <v>122</v>
      </c>
      <c r="W7" s="1712" t="s">
        <v>486</v>
      </c>
      <c r="X7" s="1712" t="s">
        <v>487</v>
      </c>
      <c r="Y7" s="1713" t="s">
        <v>488</v>
      </c>
      <c r="Z7" s="1666" t="s">
        <v>489</v>
      </c>
      <c r="AA7" s="1712" t="s">
        <v>490</v>
      </c>
      <c r="AB7" s="1712" t="s">
        <v>491</v>
      </c>
      <c r="AC7" s="1713" t="s">
        <v>492</v>
      </c>
      <c r="AD7" s="1666" t="s">
        <v>493</v>
      </c>
      <c r="AE7" s="23" t="s">
        <v>264</v>
      </c>
      <c r="AF7" s="23" t="s">
        <v>369</v>
      </c>
      <c r="AG7" s="23" t="s">
        <v>298</v>
      </c>
      <c r="AH7" s="23"/>
    </row>
    <row r="8" spans="2:36" ht="17.25" customHeight="1">
      <c r="B8" s="1714" t="s">
        <v>465</v>
      </c>
      <c r="C8" s="1684"/>
      <c r="D8" s="1682"/>
      <c r="E8" s="1649"/>
      <c r="F8" s="1687"/>
      <c r="G8" s="1684"/>
      <c r="H8" s="1682"/>
      <c r="I8" s="1649"/>
      <c r="J8" s="1687"/>
      <c r="K8" s="1715"/>
      <c r="L8" s="1716"/>
      <c r="M8" s="1717"/>
      <c r="N8" s="1687"/>
      <c r="O8" s="1715"/>
      <c r="P8" s="1716"/>
      <c r="Q8" s="1716"/>
      <c r="R8" s="1687"/>
      <c r="S8" s="1715"/>
      <c r="T8" s="1716"/>
      <c r="U8" s="1716"/>
      <c r="V8" s="1687"/>
      <c r="W8" s="1715"/>
      <c r="X8" s="1716"/>
      <c r="Y8" s="1716"/>
      <c r="Z8" s="1687"/>
      <c r="AA8" s="1715"/>
      <c r="AB8" s="1716"/>
      <c r="AC8" s="1716"/>
      <c r="AD8" s="1716"/>
      <c r="AE8" s="1718" t="e">
        <f>AD8/Z8-1</f>
        <v>#DIV/0!</v>
      </c>
      <c r="AF8" s="1709">
        <f>AD8-Z8</f>
        <v>0</v>
      </c>
      <c r="AG8" s="1710" t="e">
        <f>AD8/AC8-1</f>
        <v>#DIV/0!</v>
      </c>
      <c r="AI8" s="15"/>
    </row>
    <row r="9" spans="2:36" ht="17.25" customHeight="1">
      <c r="B9" s="1714" t="s">
        <v>273</v>
      </c>
      <c r="C9" s="1684">
        <v>778.77</v>
      </c>
      <c r="D9" s="1682">
        <v>869.59</v>
      </c>
      <c r="E9" s="1649">
        <v>1000</v>
      </c>
      <c r="F9" s="1687">
        <v>984</v>
      </c>
      <c r="G9" s="1684"/>
      <c r="H9" s="1682"/>
      <c r="I9" s="1649"/>
      <c r="J9" s="1687"/>
      <c r="K9" s="1715"/>
      <c r="L9" s="1716"/>
      <c r="M9" s="1717"/>
      <c r="N9" s="1687"/>
      <c r="O9" s="1715"/>
      <c r="P9" s="1716"/>
      <c r="Q9" s="1716"/>
      <c r="R9" s="1687"/>
      <c r="S9" s="1715"/>
      <c r="T9" s="1716"/>
      <c r="U9" s="1716"/>
      <c r="V9" s="1687"/>
      <c r="W9" s="1715"/>
      <c r="X9" s="1716"/>
      <c r="Y9" s="1716"/>
      <c r="Z9" s="1687"/>
      <c r="AA9" s="1715"/>
      <c r="AB9" s="1716"/>
      <c r="AC9" s="1716"/>
      <c r="AD9" s="1716"/>
      <c r="AE9" s="1718" t="e">
        <f>AD9/Z9-1</f>
        <v>#DIV/0!</v>
      </c>
      <c r="AF9" s="1709">
        <f>AD9-Z9</f>
        <v>0</v>
      </c>
      <c r="AG9" s="1710" t="e">
        <f>AD9/AC9-1</f>
        <v>#DIV/0!</v>
      </c>
      <c r="AI9" s="15"/>
    </row>
    <row r="10" spans="2:36" ht="17.25" customHeight="1">
      <c r="B10" s="1714" t="s">
        <v>274</v>
      </c>
      <c r="C10" s="1684">
        <v>41.11</v>
      </c>
      <c r="D10" s="1682">
        <v>41.5</v>
      </c>
      <c r="E10" s="1649">
        <v>41.78</v>
      </c>
      <c r="F10" s="1719" t="s">
        <v>322</v>
      </c>
      <c r="G10" s="1720"/>
      <c r="H10" s="1721"/>
      <c r="I10" s="1722"/>
      <c r="J10" s="1719"/>
      <c r="K10" s="1723"/>
      <c r="L10" s="1724"/>
      <c r="M10" s="1725"/>
      <c r="N10" s="1719"/>
      <c r="O10" s="1723"/>
      <c r="P10" s="1724"/>
      <c r="Q10" s="1725"/>
      <c r="R10" s="1726"/>
      <c r="S10" s="1723"/>
      <c r="T10" s="1724"/>
      <c r="U10" s="1724"/>
      <c r="V10" s="1726"/>
      <c r="W10" s="1723"/>
      <c r="X10" s="1724"/>
      <c r="Y10" s="1724"/>
      <c r="Z10" s="1726"/>
      <c r="AA10" s="1723"/>
      <c r="AB10" s="1724"/>
      <c r="AC10" s="1724"/>
      <c r="AD10" s="1726"/>
      <c r="AE10" s="1727"/>
      <c r="AF10" s="1728"/>
      <c r="AG10" s="1729"/>
      <c r="AH10" s="1730" t="s">
        <v>323</v>
      </c>
      <c r="AI10" s="1731"/>
    </row>
    <row r="11" spans="2:36" ht="17.25" customHeight="1">
      <c r="B11" s="1714" t="s">
        <v>275</v>
      </c>
      <c r="C11" s="1684">
        <v>3540</v>
      </c>
      <c r="D11" s="1682">
        <v>3790</v>
      </c>
      <c r="E11" s="1649">
        <v>4136</v>
      </c>
      <c r="F11" s="1687">
        <v>4149</v>
      </c>
      <c r="G11" s="1684"/>
      <c r="H11" s="1682"/>
      <c r="I11" s="1649"/>
      <c r="J11" s="1687"/>
      <c r="K11" s="1715"/>
      <c r="L11" s="1716"/>
      <c r="M11" s="1717"/>
      <c r="N11" s="1687"/>
      <c r="O11" s="1715"/>
      <c r="P11" s="1716"/>
      <c r="Q11" s="1716"/>
      <c r="R11" s="1687"/>
      <c r="S11" s="1715"/>
      <c r="T11" s="1716"/>
      <c r="U11" s="1716"/>
      <c r="V11" s="1716"/>
      <c r="W11" s="1715"/>
      <c r="X11" s="1716"/>
      <c r="Y11" s="1716"/>
      <c r="Z11" s="1687"/>
      <c r="AA11" s="1715"/>
      <c r="AB11" s="1716"/>
      <c r="AC11" s="1716"/>
      <c r="AD11" s="1687"/>
      <c r="AE11" s="1718" t="e">
        <f>AD11/Z11-1</f>
        <v>#DIV/0!</v>
      </c>
      <c r="AF11" s="1709">
        <f>AD11-Z11</f>
        <v>0</v>
      </c>
      <c r="AG11" s="1710" t="e">
        <f>AD11/AC11-1</f>
        <v>#DIV/0!</v>
      </c>
      <c r="AH11" t="s">
        <v>297</v>
      </c>
      <c r="AI11" s="15"/>
    </row>
    <row r="12" spans="2:36" ht="17.25" customHeight="1">
      <c r="B12" s="1714" t="s">
        <v>551</v>
      </c>
      <c r="C12" s="1723"/>
      <c r="D12" s="1724"/>
      <c r="E12" s="1725"/>
      <c r="F12" s="1726"/>
      <c r="G12" s="1723"/>
      <c r="H12" s="1724"/>
      <c r="I12" s="1725"/>
      <c r="J12" s="1726"/>
      <c r="K12" s="1723"/>
      <c r="L12" s="1724"/>
      <c r="M12" s="1725"/>
      <c r="N12" s="1726"/>
      <c r="O12" s="1723"/>
      <c r="P12" s="1724"/>
      <c r="Q12" s="1725"/>
      <c r="R12" s="1726"/>
      <c r="S12" s="1723"/>
      <c r="T12" s="1716"/>
      <c r="U12" s="1716"/>
      <c r="V12" s="1716"/>
      <c r="W12" s="1715"/>
      <c r="X12" s="1716"/>
      <c r="Y12" s="1716"/>
      <c r="Z12" s="1687"/>
      <c r="AA12" s="1715"/>
      <c r="AB12" s="1716"/>
      <c r="AC12" s="1716"/>
      <c r="AD12" s="1687"/>
      <c r="AE12" s="1674" t="e">
        <f>AD12/Z12-1</f>
        <v>#DIV/0!</v>
      </c>
      <c r="AF12" s="1675">
        <f>AD12-Z12</f>
        <v>0</v>
      </c>
      <c r="AG12" s="1732" t="e">
        <f>AD12/AC12-1</f>
        <v>#DIV/0!</v>
      </c>
      <c r="AI12" s="15"/>
    </row>
    <row r="13" spans="2:36" ht="17.25" customHeight="1">
      <c r="B13" s="1714" t="s">
        <v>291</v>
      </c>
      <c r="C13" s="1684">
        <v>11.36</v>
      </c>
      <c r="D13" s="1682">
        <v>15.37</v>
      </c>
      <c r="E13" s="1649">
        <v>15.8</v>
      </c>
      <c r="F13" s="1687">
        <v>16</v>
      </c>
      <c r="G13" s="1720"/>
      <c r="H13" s="1721"/>
      <c r="I13" s="1722"/>
      <c r="J13" s="1726"/>
      <c r="K13" s="1733"/>
      <c r="L13" s="1724"/>
      <c r="M13" s="1734"/>
      <c r="N13" s="1726"/>
      <c r="O13" s="1733"/>
      <c r="P13" s="1724"/>
      <c r="Q13" s="1725"/>
      <c r="R13" s="1726"/>
      <c r="S13" s="1735"/>
      <c r="T13" s="1724"/>
      <c r="U13" s="1725"/>
      <c r="V13" s="1726"/>
      <c r="W13" s="1735"/>
      <c r="X13" s="1724"/>
      <c r="Y13" s="1724"/>
      <c r="Z13" s="1726"/>
      <c r="AA13" s="1735"/>
      <c r="AB13" s="1724"/>
      <c r="AC13" s="1725"/>
      <c r="AD13" s="1726"/>
      <c r="AE13" s="1727"/>
      <c r="AF13" s="1728"/>
      <c r="AG13" s="1729"/>
      <c r="AH13" s="728"/>
      <c r="AI13" s="1731"/>
    </row>
    <row r="14" spans="2:36" ht="17.25" customHeight="1">
      <c r="B14" s="1714" t="s">
        <v>328</v>
      </c>
      <c r="C14" s="1684">
        <v>189.4</v>
      </c>
      <c r="D14" s="1682">
        <v>192.1</v>
      </c>
      <c r="E14" s="1649">
        <v>184.1</v>
      </c>
      <c r="F14" s="1687">
        <v>176.4</v>
      </c>
      <c r="G14" s="1684"/>
      <c r="H14" s="1682"/>
      <c r="I14" s="1649"/>
      <c r="J14" s="1687"/>
      <c r="K14" s="1715"/>
      <c r="L14" s="1716"/>
      <c r="M14" s="1717"/>
      <c r="N14" s="1687"/>
      <c r="O14" s="1736"/>
      <c r="P14" s="1724"/>
      <c r="Q14" s="1725"/>
      <c r="R14" s="1726"/>
      <c r="S14" s="1723"/>
      <c r="T14" s="1724"/>
      <c r="U14" s="1725"/>
      <c r="V14" s="1726"/>
      <c r="W14" s="1723"/>
      <c r="X14" s="1724"/>
      <c r="Y14" s="1724"/>
      <c r="Z14" s="1726"/>
      <c r="AA14" s="1723"/>
      <c r="AB14" s="1724"/>
      <c r="AC14" s="1725"/>
      <c r="AD14" s="1726"/>
      <c r="AE14" s="1727"/>
      <c r="AF14" s="1728"/>
      <c r="AG14" s="1729"/>
      <c r="AH14" s="1737" t="s">
        <v>581</v>
      </c>
      <c r="AI14" s="1731"/>
    </row>
    <row r="15" spans="2:36" ht="17.25" customHeight="1">
      <c r="B15" s="1714" t="s">
        <v>276</v>
      </c>
      <c r="C15" s="1684">
        <v>66.53</v>
      </c>
      <c r="D15" s="1682">
        <v>60.52</v>
      </c>
      <c r="E15" s="1649">
        <v>70.75</v>
      </c>
      <c r="F15" s="1687">
        <v>81</v>
      </c>
      <c r="G15" s="1684"/>
      <c r="H15" s="1682"/>
      <c r="I15" s="1649"/>
      <c r="J15" s="1687"/>
      <c r="K15" s="1715"/>
      <c r="L15" s="1716"/>
      <c r="M15" s="1717"/>
      <c r="N15" s="1687"/>
      <c r="O15" s="1715"/>
      <c r="P15" s="1738"/>
      <c r="Q15" s="1716"/>
      <c r="R15" s="1687"/>
      <c r="S15" s="1715"/>
      <c r="T15" s="1738"/>
      <c r="U15" s="1716"/>
      <c r="V15" s="1687"/>
      <c r="W15" s="1723"/>
      <c r="X15" s="1739"/>
      <c r="Y15" s="1724"/>
      <c r="Z15" s="1726"/>
      <c r="AA15" s="1723"/>
      <c r="AB15" s="1739"/>
      <c r="AC15" s="1725"/>
      <c r="AD15" s="1726"/>
      <c r="AE15" s="1727"/>
      <c r="AF15" s="1728"/>
      <c r="AG15" s="1729"/>
      <c r="AH15" s="1730" t="s">
        <v>290</v>
      </c>
      <c r="AI15" s="1731"/>
    </row>
    <row r="16" spans="2:36" ht="17.25" customHeight="1">
      <c r="B16" s="1714" t="s">
        <v>289</v>
      </c>
      <c r="C16" s="1684">
        <v>3999</v>
      </c>
      <c r="D16" s="1682">
        <v>4027</v>
      </c>
      <c r="E16" s="1649">
        <v>4542</v>
      </c>
      <c r="F16" s="1687">
        <v>4543</v>
      </c>
      <c r="G16" s="1684"/>
      <c r="H16" s="1682"/>
      <c r="I16" s="1649"/>
      <c r="J16" s="1687"/>
      <c r="K16" s="1715"/>
      <c r="L16" s="1716"/>
      <c r="M16" s="1717"/>
      <c r="N16" s="1687"/>
      <c r="O16" s="1715"/>
      <c r="P16" s="1716"/>
      <c r="Q16" s="1716"/>
      <c r="R16" s="1687"/>
      <c r="S16" s="1715"/>
      <c r="T16" s="1716"/>
      <c r="U16" s="1716"/>
      <c r="V16" s="1687"/>
      <c r="W16" s="1715"/>
      <c r="X16" s="1716"/>
      <c r="Y16" s="1716"/>
      <c r="Z16" s="1687"/>
      <c r="AA16" s="1715"/>
      <c r="AB16" s="1716"/>
      <c r="AC16" s="1717"/>
      <c r="AD16" s="1687"/>
      <c r="AE16" s="1718" t="e">
        <f>AD16/Z16-1</f>
        <v>#DIV/0!</v>
      </c>
      <c r="AF16" s="1709">
        <f>AD16-Z16</f>
        <v>0</v>
      </c>
      <c r="AG16" s="1710" t="e">
        <f>AD16/AC16-1</f>
        <v>#DIV/0!</v>
      </c>
      <c r="AH16" s="19"/>
      <c r="AI16" s="15"/>
      <c r="AJ16" s="23"/>
    </row>
    <row r="17" spans="1:36" ht="17.25" customHeight="1">
      <c r="A17" s="13"/>
      <c r="B17" s="1714" t="s">
        <v>293</v>
      </c>
      <c r="C17" s="1684">
        <v>361.13</v>
      </c>
      <c r="D17" s="1682">
        <v>373.77</v>
      </c>
      <c r="E17" s="1649">
        <v>373.9</v>
      </c>
      <c r="F17" s="1687">
        <v>376</v>
      </c>
      <c r="G17" s="1720"/>
      <c r="H17" s="1721"/>
      <c r="I17" s="1722"/>
      <c r="J17" s="1726"/>
      <c r="K17" s="1733"/>
      <c r="L17" s="1739"/>
      <c r="M17" s="1740"/>
      <c r="N17" s="1726"/>
      <c r="O17" s="1733"/>
      <c r="P17" s="1739"/>
      <c r="Q17" s="1740"/>
      <c r="R17" s="1741"/>
      <c r="S17" s="1735"/>
      <c r="T17" s="1739"/>
      <c r="U17" s="1740"/>
      <c r="V17" s="1741"/>
      <c r="W17" s="1735"/>
      <c r="X17" s="1739"/>
      <c r="Y17" s="1724"/>
      <c r="Z17" s="1741"/>
      <c r="AA17" s="1735"/>
      <c r="AB17" s="1739"/>
      <c r="AC17" s="1740"/>
      <c r="AD17" s="1741"/>
      <c r="AE17" s="1727"/>
      <c r="AF17" s="1728"/>
      <c r="AG17" s="1729"/>
      <c r="AH17" s="1730"/>
      <c r="AI17" s="1731"/>
      <c r="AJ17" s="23"/>
    </row>
    <row r="18" spans="1:36" ht="17.25" customHeight="1">
      <c r="B18" s="1714" t="s">
        <v>294</v>
      </c>
      <c r="C18" s="1684">
        <v>133.58000000000001</v>
      </c>
      <c r="D18" s="1682">
        <v>142.29</v>
      </c>
      <c r="E18" s="1649">
        <v>152.69999999999999</v>
      </c>
      <c r="F18" s="1687">
        <v>152</v>
      </c>
      <c r="G18" s="1684"/>
      <c r="H18" s="1682"/>
      <c r="I18" s="1649"/>
      <c r="J18" s="1687"/>
      <c r="K18" s="1715"/>
      <c r="L18" s="1738"/>
      <c r="M18" s="1717"/>
      <c r="N18" s="1687"/>
      <c r="O18" s="1715"/>
      <c r="P18" s="1738"/>
      <c r="Q18" s="1716"/>
      <c r="R18" s="1687"/>
      <c r="S18" s="1715"/>
      <c r="T18" s="1738"/>
      <c r="U18" s="1716"/>
      <c r="V18" s="1687"/>
      <c r="W18" s="1715"/>
      <c r="X18" s="1738"/>
      <c r="Y18" s="1716"/>
      <c r="Z18" s="1687"/>
      <c r="AA18" s="1715"/>
      <c r="AB18" s="1738"/>
      <c r="AC18" s="1717"/>
      <c r="AD18" s="1687"/>
      <c r="AE18" s="1674" t="e">
        <f>AD18/Z18-1</f>
        <v>#DIV/0!</v>
      </c>
      <c r="AF18" s="1675">
        <f>AD18-Z18</f>
        <v>0</v>
      </c>
      <c r="AG18" s="1732" t="e">
        <f>AD18/AC18-1</f>
        <v>#DIV/0!</v>
      </c>
      <c r="AH18" s="19"/>
      <c r="AI18" s="15"/>
      <c r="AJ18" s="23"/>
    </row>
    <row r="19" spans="1:36" ht="17.25" customHeight="1">
      <c r="B19" s="1714" t="s">
        <v>278</v>
      </c>
      <c r="C19" s="1684">
        <v>519</v>
      </c>
      <c r="D19" s="1682">
        <v>601</v>
      </c>
      <c r="E19" s="1649">
        <v>626</v>
      </c>
      <c r="F19" s="1687">
        <v>571</v>
      </c>
      <c r="G19" s="1684"/>
      <c r="H19" s="1682"/>
      <c r="I19" s="1649"/>
      <c r="J19" s="1687"/>
      <c r="K19" s="1715"/>
      <c r="L19" s="1716"/>
      <c r="M19" s="1717"/>
      <c r="N19" s="1687"/>
      <c r="O19" s="1715"/>
      <c r="P19" s="1738"/>
      <c r="Q19" s="1716"/>
      <c r="R19" s="1687"/>
      <c r="S19" s="1715"/>
      <c r="T19" s="1738"/>
      <c r="U19" s="1716"/>
      <c r="V19" s="1687"/>
      <c r="W19" s="1715"/>
      <c r="X19" s="1738"/>
      <c r="Y19" s="1716"/>
      <c r="Z19" s="1687"/>
      <c r="AA19" s="1715"/>
      <c r="AB19" s="1738"/>
      <c r="AC19" s="1717"/>
      <c r="AD19" s="1687"/>
      <c r="AE19" s="1674" t="e">
        <f>AD19/Z19-1</f>
        <v>#DIV/0!</v>
      </c>
      <c r="AF19" s="1675">
        <f>AD19-Z19</f>
        <v>0</v>
      </c>
      <c r="AG19" s="1732" t="e">
        <f>AD19/AC19-1</f>
        <v>#DIV/0!</v>
      </c>
      <c r="AI19" s="15"/>
    </row>
    <row r="20" spans="1:36" ht="17.25" customHeight="1">
      <c r="B20" s="1714" t="s">
        <v>280</v>
      </c>
      <c r="C20" s="1684">
        <v>555.25</v>
      </c>
      <c r="D20" s="1682">
        <v>566.13</v>
      </c>
      <c r="E20" s="1649">
        <v>561.4</v>
      </c>
      <c r="F20" s="1687">
        <v>551</v>
      </c>
      <c r="G20" s="1684"/>
      <c r="H20" s="1682"/>
      <c r="I20" s="1649"/>
      <c r="J20" s="1687"/>
      <c r="K20" s="1715"/>
      <c r="L20" s="1716"/>
      <c r="M20" s="1717"/>
      <c r="N20" s="1687"/>
      <c r="O20" s="1715"/>
      <c r="P20" s="1738"/>
      <c r="Q20" s="1738"/>
      <c r="R20" s="1687"/>
      <c r="S20" s="1715"/>
      <c r="T20" s="1738"/>
      <c r="U20" s="1738"/>
      <c r="V20" s="1687"/>
      <c r="W20" s="1715"/>
      <c r="X20" s="1738"/>
      <c r="Y20" s="1724"/>
      <c r="Z20" s="1726"/>
      <c r="AA20" s="1723"/>
      <c r="AB20" s="1724"/>
      <c r="AC20" s="1724"/>
      <c r="AD20" s="1726"/>
      <c r="AE20" s="1727"/>
      <c r="AF20" s="1728"/>
      <c r="AG20" s="1729"/>
      <c r="AH20" s="728" t="s">
        <v>595</v>
      </c>
      <c r="AI20" s="1731"/>
    </row>
    <row r="21" spans="1:36" ht="17.25" customHeight="1">
      <c r="B21" s="1714" t="s">
        <v>502</v>
      </c>
      <c r="C21" s="1684"/>
      <c r="D21" s="1682"/>
      <c r="E21" s="1649"/>
      <c r="F21" s="1687"/>
      <c r="G21" s="1684"/>
      <c r="H21" s="1682"/>
      <c r="I21" s="1649"/>
      <c r="J21" s="1687"/>
      <c r="K21" s="1715"/>
      <c r="L21" s="1682"/>
      <c r="M21" s="1649"/>
      <c r="N21" s="1687"/>
      <c r="O21" s="1715"/>
      <c r="P21" s="1682"/>
      <c r="Q21" s="1682"/>
      <c r="R21" s="1687"/>
      <c r="S21" s="1715"/>
      <c r="T21" s="1682"/>
      <c r="U21" s="1682"/>
      <c r="V21" s="1687"/>
      <c r="W21" s="1715"/>
      <c r="X21" s="1682"/>
      <c r="Y21" s="1682"/>
      <c r="Z21" s="1687"/>
      <c r="AA21" s="1715"/>
      <c r="AB21" s="1682"/>
      <c r="AC21" s="1682"/>
      <c r="AD21" s="1687"/>
      <c r="AE21" s="1674" t="e">
        <f>AD21/Z21-1</f>
        <v>#DIV/0!</v>
      </c>
      <c r="AF21" s="1675">
        <f>AD21-Z21</f>
        <v>0</v>
      </c>
      <c r="AG21" s="1732" t="e">
        <f>AD21/AC21-1</f>
        <v>#DIV/0!</v>
      </c>
      <c r="AI21" s="15"/>
    </row>
    <row r="22" spans="1:36" ht="17.25" customHeight="1">
      <c r="B22" s="1714" t="s">
        <v>503</v>
      </c>
      <c r="C22" s="1684">
        <v>558</v>
      </c>
      <c r="D22" s="1682">
        <v>799.34210526315792</v>
      </c>
      <c r="E22" s="1649">
        <v>871.3</v>
      </c>
      <c r="F22" s="1687">
        <v>833.93256631511667</v>
      </c>
      <c r="G22" s="1684"/>
      <c r="H22" s="1682"/>
      <c r="I22" s="1649"/>
      <c r="J22" s="1687"/>
      <c r="K22" s="1715"/>
      <c r="L22" s="1682"/>
      <c r="M22" s="1649"/>
      <c r="N22" s="1687"/>
      <c r="O22" s="1715"/>
      <c r="P22" s="1682"/>
      <c r="Q22" s="1682"/>
      <c r="R22" s="1687"/>
      <c r="S22" s="1715"/>
      <c r="T22" s="1682"/>
      <c r="U22" s="1682"/>
      <c r="V22" s="1687"/>
      <c r="W22" s="1715"/>
      <c r="X22" s="1682"/>
      <c r="Y22" s="1682"/>
      <c r="Z22" s="1687"/>
      <c r="AA22" s="1715"/>
      <c r="AB22" s="1682"/>
      <c r="AC22" s="1682"/>
      <c r="AD22" s="1687"/>
      <c r="AE22" s="1674" t="e">
        <f>AD22/Z22-1</f>
        <v>#DIV/0!</v>
      </c>
      <c r="AF22" s="1675">
        <f>AD22-Z22</f>
        <v>0</v>
      </c>
      <c r="AG22" s="1732" t="e">
        <f>AD22/AC22-1</f>
        <v>#DIV/0!</v>
      </c>
      <c r="AI22" s="15"/>
    </row>
    <row r="23" spans="1:36" ht="17.25" customHeight="1">
      <c r="B23" s="1714" t="s">
        <v>279</v>
      </c>
      <c r="C23" s="1684">
        <v>444.3</v>
      </c>
      <c r="D23" s="1682">
        <v>431.4</v>
      </c>
      <c r="E23" s="1649">
        <v>450.1</v>
      </c>
      <c r="F23" s="1687">
        <v>436</v>
      </c>
      <c r="G23" s="1684"/>
      <c r="H23" s="1682"/>
      <c r="I23" s="1649"/>
      <c r="J23" s="1687"/>
      <c r="K23" s="1723"/>
      <c r="L23" s="1724"/>
      <c r="M23" s="1725"/>
      <c r="N23" s="1726"/>
      <c r="O23" s="1723"/>
      <c r="P23" s="1724"/>
      <c r="Q23" s="1725"/>
      <c r="R23" s="1726"/>
      <c r="S23" s="1723"/>
      <c r="T23" s="1724"/>
      <c r="U23" s="1724"/>
      <c r="V23" s="1726"/>
      <c r="W23" s="1723"/>
      <c r="X23" s="1724"/>
      <c r="Y23" s="1724"/>
      <c r="Z23" s="1726"/>
      <c r="AA23" s="1723"/>
      <c r="AB23" s="1724"/>
      <c r="AC23" s="1724"/>
      <c r="AD23" s="1726"/>
      <c r="AE23" s="1727"/>
      <c r="AF23" s="1728"/>
      <c r="AG23" s="1729"/>
      <c r="AH23" s="1730"/>
      <c r="AI23" s="1731"/>
    </row>
    <row r="24" spans="1:36" ht="17.25" customHeight="1">
      <c r="B24" s="1714" t="s">
        <v>466</v>
      </c>
      <c r="C24" s="1684"/>
      <c r="D24" s="1682"/>
      <c r="E24" s="1649"/>
      <c r="F24" s="1687"/>
      <c r="G24" s="1684"/>
      <c r="H24" s="1682"/>
      <c r="I24" s="1649"/>
      <c r="J24" s="1687"/>
      <c r="K24" s="1715"/>
      <c r="L24" s="1716"/>
      <c r="M24" s="1717"/>
      <c r="N24" s="1687"/>
      <c r="O24" s="1715"/>
      <c r="P24" s="1738"/>
      <c r="Q24" s="1738"/>
      <c r="R24" s="1687"/>
      <c r="S24" s="1715"/>
      <c r="T24" s="1738"/>
      <c r="U24" s="1738"/>
      <c r="V24" s="1687"/>
      <c r="W24" s="1715"/>
      <c r="X24" s="1738"/>
      <c r="Y24" s="1738"/>
      <c r="Z24" s="1687"/>
      <c r="AA24" s="1715"/>
      <c r="AB24" s="1738"/>
      <c r="AC24" s="1738"/>
      <c r="AD24" s="1687"/>
      <c r="AE24" s="1718" t="e">
        <f>AD24/Z24-1</f>
        <v>#DIV/0!</v>
      </c>
      <c r="AF24" s="1709">
        <f>AD24-Z24</f>
        <v>0</v>
      </c>
      <c r="AG24" s="1710" t="e">
        <f>AD24/AC24-1</f>
        <v>#DIV/0!</v>
      </c>
      <c r="AH24" s="19" t="s">
        <v>583</v>
      </c>
      <c r="AI24" s="15"/>
    </row>
    <row r="25" spans="1:36" ht="17.25" customHeight="1">
      <c r="B25" s="1714" t="s">
        <v>295</v>
      </c>
      <c r="C25" s="1684">
        <v>5550</v>
      </c>
      <c r="D25" s="1682">
        <v>6040</v>
      </c>
      <c r="E25" s="1649">
        <v>6180</v>
      </c>
      <c r="F25" s="1687">
        <v>6000</v>
      </c>
      <c r="G25" s="1684"/>
      <c r="H25" s="1682"/>
      <c r="I25" s="1649"/>
      <c r="J25" s="1687"/>
      <c r="K25" s="1715"/>
      <c r="L25" s="1738"/>
      <c r="M25" s="1742"/>
      <c r="N25" s="1687"/>
      <c r="O25" s="1715"/>
      <c r="P25" s="1738"/>
      <c r="Q25" s="1738"/>
      <c r="R25" s="1687"/>
      <c r="S25" s="1715"/>
      <c r="T25" s="1738"/>
      <c r="U25" s="1738"/>
      <c r="V25" s="1687"/>
      <c r="W25" s="1715"/>
      <c r="X25" s="1738"/>
      <c r="Y25" s="1738"/>
      <c r="Z25" s="1687"/>
      <c r="AA25" s="1715"/>
      <c r="AB25" s="1738"/>
      <c r="AC25" s="1738"/>
      <c r="AD25" s="1687"/>
      <c r="AE25" s="1718" t="e">
        <f>AD25/Z25-1</f>
        <v>#DIV/0!</v>
      </c>
      <c r="AF25" s="1709">
        <f>AD25-Z25</f>
        <v>0</v>
      </c>
      <c r="AG25" s="1710" t="e">
        <f>AD25/AC25-1</f>
        <v>#DIV/0!</v>
      </c>
      <c r="AH25" s="19"/>
      <c r="AI25" s="15"/>
    </row>
    <row r="26" spans="1:36" ht="17.25" customHeight="1">
      <c r="A26" s="13"/>
      <c r="B26" s="1714" t="s">
        <v>281</v>
      </c>
      <c r="C26" s="1684">
        <v>131.06</v>
      </c>
      <c r="D26" s="1682">
        <v>135.91</v>
      </c>
      <c r="E26" s="1649">
        <v>137.19</v>
      </c>
      <c r="F26" s="1687">
        <v>140</v>
      </c>
      <c r="G26" s="1684"/>
      <c r="H26" s="1682"/>
      <c r="I26" s="1649"/>
      <c r="J26" s="1687"/>
      <c r="K26" s="1715"/>
      <c r="L26" s="1716"/>
      <c r="M26" s="1717"/>
      <c r="N26" s="1687"/>
      <c r="O26" s="1715"/>
      <c r="P26" s="1738"/>
      <c r="Q26" s="1738"/>
      <c r="R26" s="1687"/>
      <c r="S26" s="1715"/>
      <c r="T26" s="1738"/>
      <c r="U26" s="1738"/>
      <c r="V26" s="1687"/>
      <c r="W26" s="1715"/>
      <c r="X26" s="1738"/>
      <c r="Y26" s="1738"/>
      <c r="Z26" s="1687"/>
      <c r="AA26" s="1715"/>
      <c r="AB26" s="1738"/>
      <c r="AC26" s="1738"/>
      <c r="AD26" s="1866"/>
      <c r="AE26" s="1674" t="e">
        <f>AD26/Z26-1</f>
        <v>#DIV/0!</v>
      </c>
      <c r="AF26" s="1675">
        <f>AD26-Z26</f>
        <v>0</v>
      </c>
      <c r="AG26" s="1732" t="e">
        <f>AD26/AC26-1</f>
        <v>#DIV/0!</v>
      </c>
      <c r="AH26" s="19" t="s">
        <v>596</v>
      </c>
      <c r="AI26" s="15"/>
    </row>
    <row r="27" spans="1:36" ht="17.25" customHeight="1">
      <c r="B27" s="1714" t="s">
        <v>284</v>
      </c>
      <c r="C27" s="1684">
        <v>571.07000000000005</v>
      </c>
      <c r="D27" s="1682">
        <v>574.98</v>
      </c>
      <c r="E27" s="1649">
        <v>579.21</v>
      </c>
      <c r="F27" s="1687">
        <v>586</v>
      </c>
      <c r="G27" s="1684"/>
      <c r="H27" s="1682"/>
      <c r="I27" s="1649"/>
      <c r="J27" s="1687"/>
      <c r="K27" s="1715"/>
      <c r="L27" s="1738"/>
      <c r="M27" s="1742"/>
      <c r="N27" s="1687"/>
      <c r="O27" s="1715"/>
      <c r="P27" s="1738"/>
      <c r="Q27" s="1742"/>
      <c r="R27" s="1687"/>
      <c r="S27" s="1715"/>
      <c r="T27" s="1738"/>
      <c r="U27" s="1738"/>
      <c r="V27" s="1687"/>
      <c r="W27" s="1715"/>
      <c r="X27" s="1738"/>
      <c r="Y27" s="1738"/>
      <c r="Z27" s="1687"/>
      <c r="AA27" s="1723"/>
      <c r="AB27" s="1724"/>
      <c r="AC27" s="1724"/>
      <c r="AD27" s="1726"/>
      <c r="AE27" s="1759"/>
      <c r="AF27" s="1760"/>
      <c r="AG27" s="1761"/>
      <c r="AH27" s="1762" t="s">
        <v>582</v>
      </c>
      <c r="AI27" s="1763"/>
    </row>
    <row r="28" spans="1:36" ht="17.25" customHeight="1">
      <c r="B28" s="1691" t="s">
        <v>16</v>
      </c>
      <c r="C28" s="1692">
        <f>SUM(C8:C27)</f>
        <v>17449.559999999998</v>
      </c>
      <c r="D28" s="1743">
        <f t="shared" ref="D28:F28" si="0">SUM(D8:D27)</f>
        <v>18660.902105263158</v>
      </c>
      <c r="E28" s="1743">
        <f t="shared" si="0"/>
        <v>19922.23</v>
      </c>
      <c r="F28" s="1744">
        <f t="shared" si="0"/>
        <v>19595.332566315115</v>
      </c>
      <c r="G28" s="1692"/>
      <c r="H28" s="1743"/>
      <c r="I28" s="1743"/>
      <c r="J28" s="1744"/>
      <c r="K28" s="1743"/>
      <c r="L28" s="1743"/>
      <c r="M28" s="1743"/>
      <c r="N28" s="1744"/>
      <c r="O28" s="1743"/>
      <c r="P28" s="1743"/>
      <c r="Q28" s="1743"/>
      <c r="R28" s="1744"/>
      <c r="S28" s="1743"/>
      <c r="T28" s="1743"/>
      <c r="U28" s="1743"/>
      <c r="V28" s="1744"/>
      <c r="W28" s="1743"/>
      <c r="X28" s="1743"/>
      <c r="Y28" s="1743"/>
      <c r="Z28" s="1744"/>
      <c r="AA28" s="1743"/>
      <c r="AB28" s="1743"/>
      <c r="AC28" s="1743"/>
      <c r="AD28" s="1744"/>
      <c r="AE28" s="1674" t="e">
        <f>AD28/Z28-1</f>
        <v>#DIV/0!</v>
      </c>
      <c r="AF28" s="1675">
        <f>AD28-Z28</f>
        <v>0</v>
      </c>
      <c r="AG28" s="1758" t="e">
        <f>AD28/AC28-1</f>
        <v>#DIV/0!</v>
      </c>
      <c r="AI28" s="15"/>
    </row>
    <row r="29" spans="1:36" ht="17.25" customHeight="1">
      <c r="A29" s="13"/>
      <c r="B29" s="2" t="s">
        <v>592</v>
      </c>
      <c r="C29" s="1745"/>
      <c r="D29" s="1745"/>
      <c r="E29" s="1745">
        <v>7.3983508882879523E-2</v>
      </c>
      <c r="F29" s="1745">
        <v>6.0775471056318198E-2</v>
      </c>
      <c r="G29" s="1745"/>
      <c r="H29" s="1745"/>
      <c r="I29" s="1745"/>
      <c r="J29" s="1745"/>
      <c r="K29" s="1745"/>
      <c r="L29" s="1745"/>
      <c r="M29" s="1745"/>
      <c r="N29" s="1745"/>
      <c r="O29" s="1756"/>
      <c r="P29" s="1756"/>
      <c r="Q29" s="1756"/>
      <c r="R29" s="1756"/>
      <c r="S29" s="1756"/>
      <c r="T29" s="1756"/>
      <c r="U29" s="1756"/>
      <c r="V29" s="1756"/>
      <c r="W29" s="1756"/>
      <c r="X29" s="1756"/>
      <c r="Y29" s="1756"/>
      <c r="Z29" s="1756"/>
      <c r="AA29" s="1756"/>
      <c r="AB29" s="1756"/>
      <c r="AC29" s="1756"/>
      <c r="AD29" s="1756"/>
      <c r="AG29" s="11"/>
    </row>
    <row r="30" spans="1:36">
      <c r="A30" s="13"/>
      <c r="B30" s="2" t="s">
        <v>510</v>
      </c>
      <c r="E30" s="1"/>
      <c r="F30" s="1746">
        <f>SUM(C28:F28)</f>
        <v>75628.02467157827</v>
      </c>
      <c r="G30" s="1"/>
      <c r="H30" s="1"/>
      <c r="I30" s="1"/>
      <c r="J30" s="1746"/>
      <c r="K30" s="1"/>
      <c r="L30" s="1"/>
      <c r="M30" s="1747"/>
      <c r="N30" s="1746"/>
      <c r="O30" s="1757"/>
      <c r="P30" s="1757"/>
      <c r="Q30" s="1757"/>
      <c r="R30" s="45"/>
      <c r="S30" s="45"/>
      <c r="T30" s="45"/>
      <c r="U30" s="1757"/>
      <c r="V30" s="45"/>
      <c r="W30" s="45"/>
      <c r="X30" s="45"/>
      <c r="Y30" s="1757"/>
      <c r="Z30" s="45"/>
      <c r="AA30" s="45"/>
      <c r="AB30" s="45"/>
      <c r="AC30" s="45"/>
      <c r="AD30" s="45"/>
    </row>
    <row r="31" spans="1:36">
      <c r="B31" s="2" t="s">
        <v>511</v>
      </c>
      <c r="C31" s="45"/>
      <c r="D31" s="45"/>
      <c r="E31" s="45"/>
      <c r="F31" s="1745"/>
      <c r="G31" s="45"/>
      <c r="H31" s="45"/>
      <c r="I31" s="45"/>
      <c r="J31" s="1745"/>
      <c r="K31" s="45"/>
      <c r="L31" s="45"/>
      <c r="M31" s="45"/>
      <c r="N31" s="1745"/>
      <c r="O31" s="45"/>
      <c r="P31" s="45"/>
      <c r="Q31" s="45"/>
      <c r="R31" s="1756"/>
      <c r="S31" s="45"/>
      <c r="T31" s="45"/>
      <c r="U31" s="45"/>
      <c r="V31" s="1756"/>
      <c r="W31" s="45"/>
      <c r="X31" s="45"/>
      <c r="Y31" s="45"/>
      <c r="Z31" s="1756"/>
      <c r="AA31" s="45"/>
      <c r="AB31" s="45"/>
      <c r="AC31" s="45"/>
      <c r="AD31" s="1756"/>
      <c r="AE31" s="5"/>
    </row>
    <row r="33" spans="2:40">
      <c r="B33" s="2" t="s">
        <v>563</v>
      </c>
      <c r="O33" s="45"/>
      <c r="P33" s="45"/>
      <c r="Q33" s="45"/>
      <c r="R33" s="45"/>
      <c r="S33" s="45"/>
      <c r="T33" s="45"/>
      <c r="U33" s="45"/>
      <c r="V33" s="45"/>
      <c r="W33" s="45"/>
      <c r="X33" s="45"/>
      <c r="Y33" s="45"/>
      <c r="Z33" s="45"/>
      <c r="AA33" s="45"/>
      <c r="AB33" s="45"/>
      <c r="AC33" s="45"/>
      <c r="AD33" s="45"/>
      <c r="AE33" s="1674"/>
      <c r="AF33" s="1675"/>
      <c r="AG33" s="1732"/>
    </row>
    <row r="34" spans="2:40">
      <c r="B34" s="2" t="s">
        <v>564</v>
      </c>
      <c r="O34" s="45"/>
      <c r="P34" s="45"/>
      <c r="Q34" s="45"/>
      <c r="R34" s="45"/>
      <c r="S34" s="45"/>
      <c r="T34" s="45"/>
      <c r="U34" s="45"/>
      <c r="V34" s="45"/>
      <c r="W34" s="45"/>
      <c r="X34" s="45"/>
      <c r="Y34" s="45"/>
      <c r="Z34" s="45"/>
      <c r="AA34" s="45"/>
      <c r="AB34" s="45"/>
      <c r="AC34" s="45"/>
      <c r="AD34" s="45"/>
      <c r="AE34" s="1674"/>
      <c r="AF34" s="1675"/>
      <c r="AG34" s="1732"/>
    </row>
    <row r="35" spans="2:40">
      <c r="O35" s="1440"/>
      <c r="P35" s="1440"/>
      <c r="Q35" s="1440"/>
      <c r="R35" s="1440"/>
      <c r="S35" s="1440"/>
      <c r="T35" s="1440"/>
      <c r="U35" s="1440"/>
      <c r="V35" s="1440"/>
      <c r="W35" s="1440"/>
      <c r="X35" s="1440"/>
      <c r="Y35" s="1440"/>
      <c r="Z35" s="1440"/>
      <c r="AA35" s="1440"/>
      <c r="AB35" s="1440"/>
      <c r="AC35" s="1440"/>
      <c r="AD35" s="1440"/>
    </row>
    <row r="36" spans="2:40">
      <c r="B36" s="1" t="s">
        <v>143</v>
      </c>
    </row>
    <row r="37" spans="2:40">
      <c r="B37" s="47" t="s">
        <v>287</v>
      </c>
      <c r="C37" s="1664" t="s">
        <v>103</v>
      </c>
      <c r="D37" s="1748" t="s">
        <v>104</v>
      </c>
      <c r="E37" s="1748" t="s">
        <v>105</v>
      </c>
      <c r="F37" s="1749" t="s">
        <v>106</v>
      </c>
      <c r="G37" s="1664" t="str">
        <f t="shared" ref="G37:Z37" si="1">G7</f>
        <v>1Q 17</v>
      </c>
      <c r="H37" s="1748" t="str">
        <f t="shared" si="1"/>
        <v>2Q 17</v>
      </c>
      <c r="I37" s="1748" t="str">
        <f t="shared" si="1"/>
        <v>3Q 17</v>
      </c>
      <c r="J37" s="1749" t="str">
        <f t="shared" si="1"/>
        <v>4Q 17</v>
      </c>
      <c r="K37" s="1712" t="str">
        <f t="shared" si="1"/>
        <v>1Q 18</v>
      </c>
      <c r="L37" s="1713" t="str">
        <f t="shared" si="1"/>
        <v>2Q 18</v>
      </c>
      <c r="M37" s="1713" t="str">
        <f t="shared" si="1"/>
        <v>3Q 18</v>
      </c>
      <c r="N37" s="1749" t="str">
        <f t="shared" si="1"/>
        <v>4Q 18</v>
      </c>
      <c r="O37" s="1712" t="str">
        <f t="shared" si="1"/>
        <v>1Q 19</v>
      </c>
      <c r="P37" s="1713" t="str">
        <f t="shared" si="1"/>
        <v>2Q 19</v>
      </c>
      <c r="Q37" s="1713" t="str">
        <f t="shared" si="1"/>
        <v>3Q 19</v>
      </c>
      <c r="R37" s="1749" t="str">
        <f t="shared" si="1"/>
        <v>4Q 19</v>
      </c>
      <c r="S37" s="1712" t="str">
        <f t="shared" si="1"/>
        <v>1Q 20</v>
      </c>
      <c r="T37" s="1713" t="str">
        <f t="shared" si="1"/>
        <v>2Q 20</v>
      </c>
      <c r="U37" s="1713" t="str">
        <f t="shared" si="1"/>
        <v>3Q 20</v>
      </c>
      <c r="V37" s="1749" t="str">
        <f t="shared" si="1"/>
        <v>4Q 20</v>
      </c>
      <c r="W37" s="1712" t="str">
        <f t="shared" si="1"/>
        <v>1Q 21</v>
      </c>
      <c r="X37" s="1713" t="str">
        <f t="shared" si="1"/>
        <v>2Q 21</v>
      </c>
      <c r="Y37" s="1713" t="str">
        <f t="shared" si="1"/>
        <v>3Q 21</v>
      </c>
      <c r="Z37" s="1749" t="str">
        <f t="shared" si="1"/>
        <v>4Q 21</v>
      </c>
      <c r="AA37" s="1712" t="str">
        <f>AA7</f>
        <v>1Q 22</v>
      </c>
      <c r="AB37" s="1713" t="str">
        <f>AB7</f>
        <v>2Q 22</v>
      </c>
      <c r="AC37" s="1713" t="str">
        <f>AC7</f>
        <v>3Q 22</v>
      </c>
      <c r="AD37" s="1749" t="str">
        <f>AD7</f>
        <v>4Q 22</v>
      </c>
    </row>
    <row r="38" spans="2:40">
      <c r="B38" t="str">
        <f t="shared" ref="B38:B58" si="2">B8</f>
        <v>AMD</v>
      </c>
      <c r="C38" s="1750">
        <f t="shared" ref="C38:F38" si="3">C8/C$28</f>
        <v>0</v>
      </c>
      <c r="D38" s="1750">
        <f t="shared" si="3"/>
        <v>0</v>
      </c>
      <c r="E38" s="1750">
        <f t="shared" si="3"/>
        <v>0</v>
      </c>
      <c r="F38" s="264">
        <f t="shared" si="3"/>
        <v>0</v>
      </c>
      <c r="G38" s="1750"/>
      <c r="H38" s="1750"/>
      <c r="I38" s="1750"/>
      <c r="J38" s="264"/>
      <c r="K38" s="1750"/>
      <c r="L38" s="1750"/>
      <c r="M38" s="1750"/>
      <c r="N38" s="264"/>
      <c r="O38" s="1750"/>
      <c r="P38" s="1750"/>
      <c r="Q38" s="1750"/>
      <c r="R38" s="264"/>
      <c r="S38" s="1750"/>
      <c r="T38" s="1750"/>
      <c r="U38" s="1750"/>
      <c r="V38" s="264"/>
      <c r="W38" s="1750"/>
      <c r="X38" s="1750"/>
      <c r="Y38" s="1750"/>
      <c r="Z38" s="264"/>
      <c r="AA38" s="1750"/>
      <c r="AB38" s="1750"/>
      <c r="AC38" s="1750"/>
      <c r="AD38" s="264"/>
    </row>
    <row r="39" spans="2:40">
      <c r="B39" t="str">
        <f t="shared" si="2"/>
        <v>Analog Devices</v>
      </c>
      <c r="C39" s="1750">
        <f t="shared" ref="C39:F39" si="4">C9/C$28</f>
        <v>4.4629778630521345E-2</v>
      </c>
      <c r="D39" s="1750">
        <f t="shared" si="4"/>
        <v>4.6599569254196942E-2</v>
      </c>
      <c r="E39" s="1750">
        <f t="shared" si="4"/>
        <v>5.0195183972878539E-2</v>
      </c>
      <c r="F39" s="264">
        <f t="shared" si="4"/>
        <v>5.0216039797738442E-2</v>
      </c>
      <c r="G39" s="1750"/>
      <c r="H39" s="1750"/>
      <c r="I39" s="1750"/>
      <c r="J39" s="264"/>
      <c r="K39" s="1750"/>
      <c r="L39" s="1750"/>
      <c r="M39" s="1750"/>
      <c r="N39" s="264"/>
      <c r="O39" s="1750"/>
      <c r="P39" s="1750"/>
      <c r="Q39" s="1750"/>
      <c r="R39" s="264"/>
      <c r="S39" s="1750"/>
      <c r="T39" s="1750"/>
      <c r="U39" s="1750"/>
      <c r="V39" s="264"/>
      <c r="W39" s="1750"/>
      <c r="X39" s="1750"/>
      <c r="Y39" s="1750"/>
      <c r="Z39" s="264"/>
      <c r="AA39" s="1750"/>
      <c r="AB39" s="1750"/>
      <c r="AC39" s="1750"/>
      <c r="AD39" s="264"/>
    </row>
    <row r="40" spans="2:40">
      <c r="B40" t="str">
        <f t="shared" si="2"/>
        <v>AMCC</v>
      </c>
      <c r="C40" s="1750">
        <f t="shared" ref="C40:E58" si="5">C10/C$28</f>
        <v>2.3559333301240836E-3</v>
      </c>
      <c r="D40" s="1750">
        <f t="shared" si="5"/>
        <v>2.2239010614762971E-3</v>
      </c>
      <c r="E40" s="1750">
        <f t="shared" si="5"/>
        <v>2.0971547863868653E-3</v>
      </c>
      <c r="F40" s="1751" t="str">
        <f>F10</f>
        <v>acquired by MACOM</v>
      </c>
      <c r="G40" s="1736"/>
      <c r="H40" s="1736"/>
      <c r="I40" s="1736"/>
      <c r="J40" s="1752"/>
      <c r="K40" s="1736"/>
      <c r="L40" s="1736"/>
      <c r="M40" s="1736"/>
      <c r="N40" s="1752"/>
      <c r="O40" s="1736"/>
      <c r="P40" s="1736"/>
      <c r="Q40" s="1736"/>
      <c r="R40" s="1752"/>
      <c r="S40" s="1736"/>
      <c r="T40" s="1736"/>
      <c r="U40" s="1736"/>
      <c r="V40" s="1752"/>
      <c r="W40" s="1736"/>
      <c r="X40" s="1736"/>
      <c r="Y40" s="1736"/>
      <c r="Z40" s="1752"/>
      <c r="AA40" s="1736"/>
      <c r="AB40" s="1736"/>
      <c r="AC40" s="1736"/>
      <c r="AD40" s="1752"/>
    </row>
    <row r="41" spans="2:40">
      <c r="B41" t="str">
        <f t="shared" si="2"/>
        <v>Broadcom</v>
      </c>
      <c r="C41" s="1750">
        <f t="shared" si="5"/>
        <v>0.20287044487081626</v>
      </c>
      <c r="D41" s="1750">
        <f t="shared" si="5"/>
        <v>0.20309843428904012</v>
      </c>
      <c r="E41" s="1750">
        <f t="shared" si="5"/>
        <v>0.20760728091182565</v>
      </c>
      <c r="F41" s="264">
        <f t="shared" ref="F41" si="6">F11/F$28</f>
        <v>0.21173409463497642</v>
      </c>
      <c r="G41" s="1750"/>
      <c r="H41" s="1750"/>
      <c r="I41" s="1750"/>
      <c r="J41" s="264"/>
      <c r="K41" s="1750"/>
      <c r="L41" s="1750"/>
      <c r="M41" s="1750"/>
      <c r="N41" s="264"/>
      <c r="O41" s="1750"/>
      <c r="P41" s="1750"/>
      <c r="Q41" s="1750"/>
      <c r="R41" s="264"/>
      <c r="S41" s="1750"/>
      <c r="T41" s="1750"/>
      <c r="U41" s="1750"/>
      <c r="V41" s="264"/>
      <c r="W41" s="1750"/>
      <c r="X41" s="1750"/>
      <c r="Y41" s="1750"/>
      <c r="Z41" s="264"/>
      <c r="AA41" s="1750"/>
      <c r="AB41" s="1750"/>
      <c r="AC41" s="1750"/>
      <c r="AD41" s="264"/>
    </row>
    <row r="42" spans="2:40">
      <c r="B42" t="str">
        <f t="shared" si="2"/>
        <v>Credo</v>
      </c>
      <c r="C42" s="1750">
        <f t="shared" si="5"/>
        <v>0</v>
      </c>
      <c r="D42" s="1750">
        <f t="shared" si="5"/>
        <v>0</v>
      </c>
      <c r="E42" s="1750">
        <f t="shared" si="5"/>
        <v>0</v>
      </c>
      <c r="F42" s="264">
        <f>F12/F$28</f>
        <v>0</v>
      </c>
      <c r="G42" s="1750"/>
      <c r="H42" s="1750"/>
      <c r="I42" s="1750"/>
      <c r="J42" s="264"/>
      <c r="K42" s="1736"/>
      <c r="L42" s="1736"/>
      <c r="M42" s="1736"/>
      <c r="N42" s="434"/>
      <c r="O42" s="1736"/>
      <c r="P42" s="1736"/>
      <c r="Q42" s="1736"/>
      <c r="R42" s="434"/>
      <c r="S42" s="1736"/>
      <c r="T42" s="1750"/>
      <c r="U42" s="1750"/>
      <c r="V42" s="264"/>
      <c r="W42" s="1750"/>
      <c r="X42" s="1750"/>
      <c r="Y42" s="1750"/>
      <c r="Z42" s="264"/>
      <c r="AA42" s="1750"/>
      <c r="AB42" s="1750"/>
      <c r="AC42" s="1750"/>
      <c r="AD42" s="264"/>
      <c r="AF42" s="2"/>
      <c r="AG42" s="2"/>
      <c r="AH42" s="2"/>
      <c r="AI42" s="2"/>
      <c r="AJ42" s="2"/>
      <c r="AK42" s="2"/>
      <c r="AL42" s="2"/>
      <c r="AM42" s="2"/>
      <c r="AN42" s="2"/>
    </row>
    <row r="43" spans="2:40">
      <c r="B43" t="str">
        <f t="shared" si="2"/>
        <v>GigaPeak</v>
      </c>
      <c r="C43" s="1750">
        <f t="shared" si="5"/>
        <v>6.5101928071538775E-4</v>
      </c>
      <c r="D43" s="1750">
        <f t="shared" si="5"/>
        <v>8.2364721240700436E-4</v>
      </c>
      <c r="E43" s="1750">
        <f t="shared" si="5"/>
        <v>7.9308390677148091E-4</v>
      </c>
      <c r="F43" s="264">
        <f t="shared" ref="F43:F58" si="7">F13/F$28</f>
        <v>8.1652097232095026E-4</v>
      </c>
      <c r="G43" s="1753"/>
      <c r="H43" s="1736"/>
      <c r="I43" s="1736"/>
      <c r="J43" s="434"/>
      <c r="K43" s="1753"/>
      <c r="L43" s="1736"/>
      <c r="M43" s="1736"/>
      <c r="N43" s="434"/>
      <c r="O43" s="1753"/>
      <c r="P43" s="1736"/>
      <c r="Q43" s="1736"/>
      <c r="R43" s="434"/>
      <c r="S43" s="1753"/>
      <c r="T43" s="1736"/>
      <c r="U43" s="1736"/>
      <c r="V43" s="434"/>
      <c r="W43" s="1753"/>
      <c r="X43" s="1736"/>
      <c r="Y43" s="1736"/>
      <c r="Z43" s="434"/>
      <c r="AA43" s="1753"/>
      <c r="AB43" s="1736"/>
      <c r="AC43" s="1736"/>
      <c r="AD43" s="1752"/>
      <c r="AF43" s="2"/>
      <c r="AG43" s="2"/>
      <c r="AH43" s="2"/>
      <c r="AI43" s="2"/>
      <c r="AJ43" s="2"/>
      <c r="AK43" s="2"/>
      <c r="AL43" s="2"/>
      <c r="AM43" s="2"/>
      <c r="AN43" s="2"/>
    </row>
    <row r="44" spans="2:40">
      <c r="B44" t="str">
        <f t="shared" si="2"/>
        <v>IDT</v>
      </c>
      <c r="C44" s="1750">
        <f t="shared" si="5"/>
        <v>1.0854141880941413E-2</v>
      </c>
      <c r="D44" s="1750">
        <f t="shared" si="5"/>
        <v>1.029425045565293E-2</v>
      </c>
      <c r="E44" s="1750">
        <f t="shared" si="5"/>
        <v>9.2409333694069389E-3</v>
      </c>
      <c r="F44" s="264">
        <f t="shared" si="7"/>
        <v>9.0021437198384777E-3</v>
      </c>
      <c r="G44" s="1750"/>
      <c r="H44" s="1750"/>
      <c r="I44" s="1750"/>
      <c r="J44" s="264"/>
      <c r="K44" s="1750"/>
      <c r="L44" s="1750"/>
      <c r="M44" s="1750"/>
      <c r="N44" s="264"/>
      <c r="O44" s="1736"/>
      <c r="P44" s="1736"/>
      <c r="Q44" s="1736"/>
      <c r="R44" s="434"/>
      <c r="S44" s="1736"/>
      <c r="T44" s="1736"/>
      <c r="U44" s="1736"/>
      <c r="V44" s="434"/>
      <c r="W44" s="1736"/>
      <c r="X44" s="1736"/>
      <c r="Y44" s="1736"/>
      <c r="Z44" s="434"/>
      <c r="AA44" s="1736"/>
      <c r="AB44" s="1736"/>
      <c r="AC44" s="1736"/>
      <c r="AD44" s="1752"/>
      <c r="AF44" s="2"/>
      <c r="AG44" s="2"/>
      <c r="AH44" s="2"/>
      <c r="AI44" s="2"/>
      <c r="AJ44" s="2"/>
      <c r="AK44" s="2"/>
      <c r="AL44" s="2"/>
      <c r="AM44" s="2"/>
      <c r="AN44" s="2"/>
    </row>
    <row r="45" spans="2:40">
      <c r="B45" t="str">
        <f t="shared" si="2"/>
        <v>Inphi</v>
      </c>
      <c r="C45" s="1750">
        <f t="shared" si="5"/>
        <v>3.8127035867953122E-3</v>
      </c>
      <c r="D45" s="1750">
        <f t="shared" si="5"/>
        <v>3.2431443913384455E-3</v>
      </c>
      <c r="E45" s="1750">
        <f t="shared" si="5"/>
        <v>3.5513092660811566E-3</v>
      </c>
      <c r="F45" s="264">
        <f t="shared" si="7"/>
        <v>4.1336374223748104E-3</v>
      </c>
      <c r="G45" s="1750"/>
      <c r="H45" s="1750"/>
      <c r="I45" s="1750"/>
      <c r="J45" s="264"/>
      <c r="K45" s="1750"/>
      <c r="L45" s="1750"/>
      <c r="M45" s="1750"/>
      <c r="N45" s="264"/>
      <c r="O45" s="1750"/>
      <c r="P45" s="1750"/>
      <c r="Q45" s="1750"/>
      <c r="R45" s="264"/>
      <c r="S45" s="1750"/>
      <c r="T45" s="1750"/>
      <c r="U45" s="1750"/>
      <c r="V45" s="264"/>
      <c r="W45" s="1736"/>
      <c r="X45" s="1736"/>
      <c r="Y45" s="1736"/>
      <c r="Z45" s="434"/>
      <c r="AA45" s="1736"/>
      <c r="AB45" s="1736"/>
      <c r="AC45" s="1736"/>
      <c r="AD45" s="1752"/>
      <c r="AF45" s="2"/>
      <c r="AG45" s="2"/>
      <c r="AH45" s="2"/>
      <c r="AI45" s="2"/>
      <c r="AJ45" s="2"/>
      <c r="AK45" s="2"/>
      <c r="AL45" s="2"/>
      <c r="AM45" s="2"/>
      <c r="AN45" s="2"/>
    </row>
    <row r="46" spans="2:40">
      <c r="B46" t="str">
        <f t="shared" si="2"/>
        <v>Intel - Data Center</v>
      </c>
      <c r="C46" s="1750">
        <f t="shared" si="5"/>
        <v>0.22917483306169328</v>
      </c>
      <c r="D46" s="1750">
        <f t="shared" si="5"/>
        <v>0.21579878492927826</v>
      </c>
      <c r="E46" s="1750">
        <f t="shared" si="5"/>
        <v>0.22798652560481433</v>
      </c>
      <c r="F46" s="264">
        <f t="shared" si="7"/>
        <v>0.23184092357837982</v>
      </c>
      <c r="G46" s="1750"/>
      <c r="H46" s="1750"/>
      <c r="I46" s="1750"/>
      <c r="J46" s="264"/>
      <c r="K46" s="1750"/>
      <c r="L46" s="1750"/>
      <c r="M46" s="1750"/>
      <c r="N46" s="264"/>
      <c r="O46" s="1750"/>
      <c r="P46" s="1750"/>
      <c r="Q46" s="1750"/>
      <c r="R46" s="264"/>
      <c r="S46" s="1750"/>
      <c r="T46" s="1750"/>
      <c r="U46" s="1750"/>
      <c r="V46" s="264"/>
      <c r="W46" s="1750"/>
      <c r="X46" s="1750"/>
      <c r="Y46" s="1750"/>
      <c r="Z46" s="264"/>
      <c r="AA46" s="1750"/>
      <c r="AB46" s="1750"/>
      <c r="AC46" s="1750"/>
      <c r="AD46" s="264"/>
      <c r="AF46" s="1754"/>
      <c r="AG46" s="1754"/>
      <c r="AH46" s="43"/>
      <c r="AI46" s="43"/>
      <c r="AJ46" s="43"/>
      <c r="AK46" s="43"/>
      <c r="AL46" s="43"/>
      <c r="AM46" s="43"/>
    </row>
    <row r="47" spans="2:40">
      <c r="B47" t="str">
        <f t="shared" si="2"/>
        <v>Linear</v>
      </c>
      <c r="C47" s="1750">
        <f t="shared" si="5"/>
        <v>2.0695650778586969E-2</v>
      </c>
      <c r="D47" s="1750">
        <f t="shared" si="5"/>
        <v>2.0029578307180614E-2</v>
      </c>
      <c r="E47" s="1750">
        <f t="shared" si="5"/>
        <v>1.8767979287459286E-2</v>
      </c>
      <c r="F47" s="264">
        <f t="shared" si="7"/>
        <v>1.918824284954233E-2</v>
      </c>
      <c r="G47" s="1753"/>
      <c r="H47" s="1736"/>
      <c r="I47" s="1736"/>
      <c r="J47" s="434"/>
      <c r="K47" s="1753"/>
      <c r="L47" s="1736"/>
      <c r="M47" s="1736"/>
      <c r="N47" s="434"/>
      <c r="O47" s="1753"/>
      <c r="P47" s="1736"/>
      <c r="Q47" s="1736"/>
      <c r="R47" s="434"/>
      <c r="S47" s="1753"/>
      <c r="T47" s="1736"/>
      <c r="U47" s="1736"/>
      <c r="V47" s="434"/>
      <c r="W47" s="1753"/>
      <c r="X47" s="1736"/>
      <c r="Y47" s="1736"/>
      <c r="Z47" s="434"/>
      <c r="AA47" s="1753"/>
      <c r="AB47" s="1736"/>
      <c r="AC47" s="1736"/>
      <c r="AD47" s="1752"/>
    </row>
    <row r="48" spans="2:40">
      <c r="B48" t="str">
        <f t="shared" si="2"/>
        <v>MACOM</v>
      </c>
      <c r="C48" s="1750">
        <f t="shared" si="5"/>
        <v>7.6552073519332306E-3</v>
      </c>
      <c r="D48" s="1750">
        <f t="shared" si="5"/>
        <v>7.6250333021075246E-3</v>
      </c>
      <c r="E48" s="1750">
        <f t="shared" si="5"/>
        <v>7.6648045926585523E-3</v>
      </c>
      <c r="F48" s="264">
        <f t="shared" si="7"/>
        <v>7.7569492370490279E-3</v>
      </c>
      <c r="G48" s="1750"/>
      <c r="H48" s="1750"/>
      <c r="I48" s="1750"/>
      <c r="J48" s="264"/>
      <c r="K48" s="1750"/>
      <c r="L48" s="1750"/>
      <c r="M48" s="1750"/>
      <c r="N48" s="264"/>
      <c r="O48" s="1750"/>
      <c r="P48" s="1750"/>
      <c r="Q48" s="1750"/>
      <c r="R48" s="264"/>
      <c r="S48" s="1750"/>
      <c r="T48" s="1750"/>
      <c r="U48" s="1750"/>
      <c r="V48" s="264"/>
      <c r="W48" s="1750"/>
      <c r="X48" s="1750"/>
      <c r="Y48" s="1750"/>
      <c r="Z48" s="264"/>
      <c r="AA48" s="1750"/>
      <c r="AB48" s="1750"/>
      <c r="AC48" s="1750"/>
      <c r="AD48" s="264"/>
    </row>
    <row r="49" spans="2:30">
      <c r="B49" t="str">
        <f t="shared" si="2"/>
        <v>Marvell</v>
      </c>
      <c r="C49" s="1750">
        <f t="shared" si="5"/>
        <v>2.9742870307331536E-2</v>
      </c>
      <c r="D49" s="1750">
        <f t="shared" si="5"/>
        <v>3.2206374408367579E-2</v>
      </c>
      <c r="E49" s="1750">
        <f t="shared" si="5"/>
        <v>3.1422185167021964E-2</v>
      </c>
      <c r="F49" s="264">
        <f t="shared" si="7"/>
        <v>2.9139592199703912E-2</v>
      </c>
      <c r="G49" s="1750"/>
      <c r="H49" s="1750"/>
      <c r="I49" s="1750"/>
      <c r="J49" s="264"/>
      <c r="K49" s="1750"/>
      <c r="L49" s="1750"/>
      <c r="M49" s="1750"/>
      <c r="N49" s="264"/>
      <c r="O49" s="1750"/>
      <c r="P49" s="1750"/>
      <c r="Q49" s="1750"/>
      <c r="R49" s="264"/>
      <c r="S49" s="1750"/>
      <c r="T49" s="1750"/>
      <c r="U49" s="1750"/>
      <c r="V49" s="264"/>
      <c r="W49" s="1750"/>
      <c r="X49" s="1750"/>
      <c r="Y49" s="1750"/>
      <c r="Z49" s="264"/>
      <c r="AA49" s="1750"/>
      <c r="AB49" s="1750"/>
      <c r="AC49" s="1750"/>
      <c r="AD49" s="264"/>
    </row>
    <row r="50" spans="2:30">
      <c r="B50" t="str">
        <f t="shared" si="2"/>
        <v>Maxim</v>
      </c>
      <c r="C50" s="1750">
        <f t="shared" si="5"/>
        <v>3.1820286586022803E-2</v>
      </c>
      <c r="D50" s="1750">
        <f t="shared" si="5"/>
        <v>3.0337761636953637E-2</v>
      </c>
      <c r="E50" s="1750">
        <f t="shared" si="5"/>
        <v>2.8179576282374011E-2</v>
      </c>
      <c r="F50" s="264">
        <f t="shared" si="7"/>
        <v>2.8118940984302725E-2</v>
      </c>
      <c r="G50" s="1750"/>
      <c r="H50" s="1750"/>
      <c r="I50" s="1750"/>
      <c r="J50" s="264"/>
      <c r="K50" s="1750"/>
      <c r="L50" s="1750"/>
      <c r="M50" s="1750"/>
      <c r="N50" s="264"/>
      <c r="O50" s="1750"/>
      <c r="P50" s="1750"/>
      <c r="Q50" s="1750"/>
      <c r="R50" s="264"/>
      <c r="S50" s="1750"/>
      <c r="T50" s="1750"/>
      <c r="U50" s="1750"/>
      <c r="V50" s="264"/>
      <c r="W50" s="1750"/>
      <c r="X50" s="1750"/>
      <c r="Y50" s="1736"/>
      <c r="Z50" s="434"/>
      <c r="AA50" s="1753"/>
      <c r="AB50" s="1736"/>
      <c r="AC50" s="1736"/>
      <c r="AD50" s="1752"/>
    </row>
    <row r="51" spans="2:30">
      <c r="B51" t="str">
        <f t="shared" si="2"/>
        <v>Maxlinear</v>
      </c>
      <c r="C51" s="1750">
        <f t="shared" si="5"/>
        <v>0</v>
      </c>
      <c r="D51" s="1750">
        <f t="shared" si="5"/>
        <v>0</v>
      </c>
      <c r="E51" s="1750">
        <f t="shared" si="5"/>
        <v>0</v>
      </c>
      <c r="F51" s="264">
        <f t="shared" si="7"/>
        <v>0</v>
      </c>
      <c r="G51" s="1750"/>
      <c r="H51" s="1750"/>
      <c r="I51" s="1750"/>
      <c r="J51" s="264"/>
      <c r="K51" s="1750"/>
      <c r="L51" s="1750"/>
      <c r="M51" s="1750"/>
      <c r="N51" s="264"/>
      <c r="O51" s="1750"/>
      <c r="P51" s="1750"/>
      <c r="Q51" s="1750"/>
      <c r="R51" s="264"/>
      <c r="S51" s="1750"/>
      <c r="T51" s="1750"/>
      <c r="U51" s="1750"/>
      <c r="V51" s="264"/>
      <c r="W51" s="1750"/>
      <c r="X51" s="1750"/>
      <c r="Y51" s="1750"/>
      <c r="Z51" s="264"/>
      <c r="AA51" s="1750"/>
      <c r="AB51" s="1750"/>
      <c r="AC51" s="1750"/>
      <c r="AD51" s="264"/>
    </row>
    <row r="52" spans="2:30">
      <c r="B52" t="str">
        <f t="shared" si="2"/>
        <v>Microchip</v>
      </c>
      <c r="C52" s="1750">
        <f t="shared" si="5"/>
        <v>3.1977883683026967E-2</v>
      </c>
      <c r="D52" s="1750">
        <f t="shared" si="5"/>
        <v>4.2835126659697222E-2</v>
      </c>
      <c r="E52" s="1750">
        <f t="shared" si="5"/>
        <v>4.3735063795569067E-2</v>
      </c>
      <c r="F52" s="264">
        <f t="shared" si="7"/>
        <v>4.2557714368607773E-2</v>
      </c>
      <c r="G52" s="1750"/>
      <c r="H52" s="1750"/>
      <c r="I52" s="1750"/>
      <c r="J52" s="264"/>
      <c r="K52" s="1750"/>
      <c r="L52" s="1750"/>
      <c r="M52" s="1750"/>
      <c r="N52" s="264"/>
      <c r="O52" s="1750"/>
      <c r="P52" s="1750"/>
      <c r="Q52" s="1750"/>
      <c r="R52" s="264"/>
      <c r="S52" s="1750"/>
      <c r="T52" s="1750"/>
      <c r="U52" s="1750"/>
      <c r="V52" s="264"/>
      <c r="W52" s="1750"/>
      <c r="X52" s="1750"/>
      <c r="Y52" s="1750"/>
      <c r="Z52" s="264"/>
      <c r="AA52" s="1750"/>
      <c r="AB52" s="1750"/>
      <c r="AC52" s="1750"/>
      <c r="AD52" s="264"/>
    </row>
    <row r="53" spans="2:30">
      <c r="B53" t="str">
        <f t="shared" si="2"/>
        <v>Microsemi</v>
      </c>
      <c r="C53" s="1750">
        <f t="shared" si="5"/>
        <v>2.5461960072345666E-2</v>
      </c>
      <c r="D53" s="1750">
        <f t="shared" si="5"/>
        <v>2.3117853443876492E-2</v>
      </c>
      <c r="E53" s="1750">
        <f t="shared" si="5"/>
        <v>2.259285230619263E-2</v>
      </c>
      <c r="F53" s="264">
        <f t="shared" si="7"/>
        <v>2.2250196495745896E-2</v>
      </c>
      <c r="G53" s="1750"/>
      <c r="H53" s="1750"/>
      <c r="I53" s="1750"/>
      <c r="J53" s="264"/>
      <c r="K53" s="1736"/>
      <c r="L53" s="1736"/>
      <c r="M53" s="1736"/>
      <c r="N53" s="434"/>
      <c r="O53" s="1736"/>
      <c r="P53" s="1736"/>
      <c r="Q53" s="1736"/>
      <c r="R53" s="434"/>
      <c r="S53" s="1736"/>
      <c r="T53" s="1736"/>
      <c r="U53" s="1736"/>
      <c r="V53" s="434"/>
      <c r="W53" s="1736"/>
      <c r="X53" s="1736"/>
      <c r="Y53" s="1736"/>
      <c r="Z53" s="434"/>
      <c r="AA53" s="1736"/>
      <c r="AB53" s="1736"/>
      <c r="AC53" s="1736"/>
      <c r="AD53" s="1752"/>
    </row>
    <row r="54" spans="2:30">
      <c r="B54" t="str">
        <f t="shared" si="2"/>
        <v>Nvidia</v>
      </c>
      <c r="C54" s="1750">
        <f t="shared" si="5"/>
        <v>0</v>
      </c>
      <c r="D54" s="1750">
        <f t="shared" si="5"/>
        <v>0</v>
      </c>
      <c r="E54" s="1750">
        <f t="shared" si="5"/>
        <v>0</v>
      </c>
      <c r="F54" s="264">
        <f t="shared" si="7"/>
        <v>0</v>
      </c>
      <c r="G54" s="1750"/>
      <c r="H54" s="1750"/>
      <c r="I54" s="1750"/>
      <c r="J54" s="264"/>
      <c r="K54" s="1750"/>
      <c r="L54" s="1750"/>
      <c r="M54" s="1750"/>
      <c r="N54" s="264"/>
      <c r="O54" s="1750"/>
      <c r="P54" s="1750"/>
      <c r="Q54" s="1750"/>
      <c r="R54" s="264"/>
      <c r="S54" s="1750"/>
      <c r="T54" s="1750"/>
      <c r="U54" s="1750"/>
      <c r="V54" s="264"/>
      <c r="W54" s="1750"/>
      <c r="X54" s="1750"/>
      <c r="Y54" s="1750"/>
      <c r="Z54" s="264"/>
      <c r="AA54" s="1750"/>
      <c r="AB54" s="1750"/>
      <c r="AC54" s="1750"/>
      <c r="AD54" s="264"/>
    </row>
    <row r="55" spans="2:30">
      <c r="B55" t="str">
        <f t="shared" si="2"/>
        <v>Qualcomm</v>
      </c>
      <c r="C55" s="1750">
        <f t="shared" si="5"/>
        <v>0.31805959577204246</v>
      </c>
      <c r="D55" s="1750">
        <f t="shared" si="5"/>
        <v>0.32367138340522489</v>
      </c>
      <c r="E55" s="1750">
        <f t="shared" si="5"/>
        <v>0.31020623695238936</v>
      </c>
      <c r="F55" s="264">
        <f t="shared" si="7"/>
        <v>0.30619536462035635</v>
      </c>
      <c r="G55" s="1750"/>
      <c r="H55" s="1750"/>
      <c r="I55" s="1750"/>
      <c r="J55" s="264"/>
      <c r="K55" s="1750"/>
      <c r="L55" s="1750"/>
      <c r="M55" s="1750"/>
      <c r="N55" s="264"/>
      <c r="O55" s="1750"/>
      <c r="P55" s="1750"/>
      <c r="Q55" s="1750"/>
      <c r="R55" s="264"/>
      <c r="S55" s="1750"/>
      <c r="T55" s="1750"/>
      <c r="U55" s="1750"/>
      <c r="V55" s="264"/>
      <c r="W55" s="1750"/>
      <c r="X55" s="1750"/>
      <c r="Y55" s="1750"/>
      <c r="Z55" s="264"/>
      <c r="AA55" s="1750"/>
      <c r="AB55" s="1750"/>
      <c r="AC55" s="1750"/>
      <c r="AD55" s="264"/>
    </row>
    <row r="56" spans="2:30">
      <c r="B56" t="str">
        <f t="shared" si="2"/>
        <v>Semtech</v>
      </c>
      <c r="C56" s="1750">
        <f t="shared" si="5"/>
        <v>7.510791103042141E-3</v>
      </c>
      <c r="D56" s="1750">
        <f t="shared" si="5"/>
        <v>7.2831420063914094E-3</v>
      </c>
      <c r="E56" s="1750">
        <f t="shared" si="5"/>
        <v>6.8862772892392069E-3</v>
      </c>
      <c r="F56" s="264">
        <f t="shared" si="7"/>
        <v>7.144558507808315E-3</v>
      </c>
      <c r="G56" s="1750"/>
      <c r="H56" s="1750"/>
      <c r="I56" s="1750"/>
      <c r="J56" s="264"/>
      <c r="K56" s="1750"/>
      <c r="L56" s="1750"/>
      <c r="M56" s="1750"/>
      <c r="N56" s="264"/>
      <c r="O56" s="1750"/>
      <c r="P56" s="1750"/>
      <c r="Q56" s="1750"/>
      <c r="R56" s="264"/>
      <c r="S56" s="1750"/>
      <c r="T56" s="1750"/>
      <c r="U56" s="1750"/>
      <c r="V56" s="264"/>
      <c r="W56" s="1750"/>
      <c r="X56" s="1750"/>
      <c r="Y56" s="1750"/>
      <c r="Z56" s="264"/>
      <c r="AA56" s="1750"/>
      <c r="AB56" s="1750"/>
      <c r="AC56" s="1750"/>
      <c r="AD56" s="264"/>
    </row>
    <row r="57" spans="2:30">
      <c r="B57" t="str">
        <f t="shared" si="2"/>
        <v>Xilinx</v>
      </c>
      <c r="C57" s="1750">
        <f t="shared" si="5"/>
        <v>3.2726899704061313E-2</v>
      </c>
      <c r="D57" s="1750">
        <f t="shared" si="5"/>
        <v>3.0812015236810632E-2</v>
      </c>
      <c r="E57" s="1750">
        <f t="shared" si="5"/>
        <v>2.907355250893098E-2</v>
      </c>
      <c r="F57" s="264">
        <f t="shared" si="7"/>
        <v>2.9905080611254804E-2</v>
      </c>
      <c r="G57" s="1750"/>
      <c r="H57" s="1750"/>
      <c r="I57" s="1750"/>
      <c r="J57" s="264"/>
      <c r="K57" s="1750"/>
      <c r="L57" s="1750"/>
      <c r="M57" s="1750"/>
      <c r="N57" s="264"/>
      <c r="O57" s="1750"/>
      <c r="P57" s="1750"/>
      <c r="Q57" s="1750"/>
      <c r="R57" s="264"/>
      <c r="S57" s="1750"/>
      <c r="T57" s="1750"/>
      <c r="U57" s="1750"/>
      <c r="V57" s="264"/>
      <c r="W57" s="1750"/>
      <c r="X57" s="1750"/>
      <c r="Y57" s="1750"/>
      <c r="Z57" s="264"/>
      <c r="AA57" s="1736"/>
      <c r="AB57" s="1736"/>
      <c r="AC57" s="1736"/>
      <c r="AD57" s="1752"/>
    </row>
    <row r="58" spans="2:30">
      <c r="B58" s="1764" t="str">
        <f t="shared" si="2"/>
        <v>Total</v>
      </c>
      <c r="C58" s="1765">
        <f t="shared" si="5"/>
        <v>1</v>
      </c>
      <c r="D58" s="1765">
        <f t="shared" si="5"/>
        <v>1</v>
      </c>
      <c r="E58" s="1765">
        <f t="shared" si="5"/>
        <v>1</v>
      </c>
      <c r="F58" s="1766">
        <f t="shared" si="7"/>
        <v>1</v>
      </c>
      <c r="G58" s="1765"/>
      <c r="H58" s="1765"/>
      <c r="I58" s="1765"/>
      <c r="J58" s="1766"/>
      <c r="K58" s="1765"/>
      <c r="L58" s="1765"/>
      <c r="M58" s="1765"/>
      <c r="N58" s="1766"/>
      <c r="O58" s="1765"/>
      <c r="P58" s="1765"/>
      <c r="Q58" s="1765"/>
      <c r="R58" s="1766"/>
      <c r="S58" s="1765"/>
      <c r="T58" s="1765"/>
      <c r="U58" s="1765"/>
      <c r="V58" s="1766"/>
      <c r="W58" s="1765"/>
      <c r="X58" s="1765"/>
      <c r="Y58" s="1765"/>
      <c r="Z58" s="1766"/>
      <c r="AA58" s="1765"/>
      <c r="AB58" s="1765"/>
      <c r="AC58" s="1765"/>
      <c r="AD58" s="1766"/>
    </row>
    <row r="59" spans="2:30">
      <c r="C59" s="5"/>
      <c r="D59" s="5"/>
    </row>
    <row r="60" spans="2:30">
      <c r="D60" s="43"/>
    </row>
    <row r="61" spans="2:30">
      <c r="B61" s="47" t="s">
        <v>286</v>
      </c>
      <c r="C61" s="1664" t="s">
        <v>103</v>
      </c>
      <c r="D61" s="1713" t="s">
        <v>104</v>
      </c>
      <c r="E61" s="1713" t="s">
        <v>105</v>
      </c>
      <c r="F61" s="1749" t="s">
        <v>106</v>
      </c>
      <c r="G61" s="1664" t="str">
        <f t="shared" ref="G61:Z61" si="8">G7</f>
        <v>1Q 17</v>
      </c>
      <c r="H61" s="1713" t="str">
        <f t="shared" si="8"/>
        <v>2Q 17</v>
      </c>
      <c r="I61" s="1713" t="str">
        <f t="shared" si="8"/>
        <v>3Q 17</v>
      </c>
      <c r="J61" s="1749" t="str">
        <f t="shared" si="8"/>
        <v>4Q 17</v>
      </c>
      <c r="K61" s="1664" t="str">
        <f t="shared" si="8"/>
        <v>1Q 18</v>
      </c>
      <c r="L61" s="1713" t="str">
        <f t="shared" si="8"/>
        <v>2Q 18</v>
      </c>
      <c r="M61" s="1713" t="str">
        <f t="shared" si="8"/>
        <v>3Q 18</v>
      </c>
      <c r="N61" s="1749" t="str">
        <f t="shared" si="8"/>
        <v>4Q 18</v>
      </c>
      <c r="O61" s="1664" t="str">
        <f t="shared" si="8"/>
        <v>1Q 19</v>
      </c>
      <c r="P61" s="1713" t="str">
        <f t="shared" si="8"/>
        <v>2Q 19</v>
      </c>
      <c r="Q61" s="1713" t="str">
        <f t="shared" si="8"/>
        <v>3Q 19</v>
      </c>
      <c r="R61" s="1749" t="str">
        <f t="shared" si="8"/>
        <v>4Q 19</v>
      </c>
      <c r="S61" s="1712" t="str">
        <f t="shared" si="8"/>
        <v>1Q 20</v>
      </c>
      <c r="T61" s="1713" t="str">
        <f t="shared" si="8"/>
        <v>2Q 20</v>
      </c>
      <c r="U61" s="1713" t="str">
        <f t="shared" si="8"/>
        <v>3Q 20</v>
      </c>
      <c r="V61" s="1749" t="str">
        <f t="shared" si="8"/>
        <v>4Q 20</v>
      </c>
      <c r="W61" s="1712" t="str">
        <f t="shared" si="8"/>
        <v>1Q 21</v>
      </c>
      <c r="X61" s="1713" t="str">
        <f t="shared" si="8"/>
        <v>2Q 21</v>
      </c>
      <c r="Y61" s="1713" t="str">
        <f t="shared" si="8"/>
        <v>3Q 21</v>
      </c>
      <c r="Z61" s="1749" t="str">
        <f t="shared" si="8"/>
        <v>4Q 21</v>
      </c>
      <c r="AA61" s="1712" t="str">
        <f>AA7</f>
        <v>1Q 22</v>
      </c>
      <c r="AB61" s="1713" t="str">
        <f>AB7</f>
        <v>2Q 22</v>
      </c>
      <c r="AC61" s="1713" t="str">
        <f>AC7</f>
        <v>3Q 22</v>
      </c>
      <c r="AD61" s="1749" t="str">
        <f>AD7</f>
        <v>4Q 22</v>
      </c>
    </row>
    <row r="62" spans="2:30">
      <c r="B62" t="str">
        <f t="shared" ref="B62:B82" si="9">B8</f>
        <v>AMD</v>
      </c>
      <c r="C62" s="5">
        <v>-0.99837824013787702</v>
      </c>
      <c r="D62" s="5">
        <v>-0.99837475092498396</v>
      </c>
      <c r="E62" s="5">
        <v>-0.99838468001613101</v>
      </c>
      <c r="F62" s="264">
        <v>-0.84940669819599401</v>
      </c>
      <c r="G62" s="5"/>
      <c r="H62" s="5"/>
      <c r="I62" s="5"/>
      <c r="J62" s="264"/>
      <c r="K62" s="370"/>
      <c r="L62" s="370"/>
      <c r="M62" s="370"/>
      <c r="N62" s="264"/>
      <c r="O62" s="5"/>
      <c r="P62" s="5"/>
      <c r="Q62" s="5"/>
      <c r="R62" s="264"/>
      <c r="S62" s="5"/>
      <c r="T62" s="5"/>
      <c r="U62" s="5"/>
      <c r="V62" s="264"/>
      <c r="W62" s="5"/>
      <c r="X62" s="5"/>
      <c r="Y62" s="5"/>
      <c r="Z62" s="264"/>
      <c r="AA62" s="5"/>
      <c r="AB62" s="5"/>
      <c r="AC62" s="5"/>
      <c r="AD62" s="264"/>
    </row>
    <row r="63" spans="2:30">
      <c r="B63" t="str">
        <f t="shared" si="9"/>
        <v>Analog Devices</v>
      </c>
      <c r="C63" s="5">
        <v>1.6217598621230793E-3</v>
      </c>
      <c r="D63" s="5">
        <v>1.6252490750157643E-3</v>
      </c>
      <c r="E63" s="5">
        <v>1.6153199838688738E-3</v>
      </c>
      <c r="F63" s="264">
        <v>0.15059330180400615</v>
      </c>
      <c r="G63" s="5"/>
      <c r="H63" s="5"/>
      <c r="I63" s="5"/>
      <c r="J63" s="264"/>
      <c r="K63" s="370"/>
      <c r="L63" s="370"/>
      <c r="M63" s="370"/>
      <c r="N63" s="264"/>
      <c r="O63" s="5"/>
      <c r="P63" s="5"/>
      <c r="Q63" s="5"/>
      <c r="R63" s="264"/>
      <c r="S63" s="5"/>
      <c r="T63" s="5"/>
      <c r="U63" s="5"/>
      <c r="V63" s="264"/>
      <c r="W63" s="5"/>
      <c r="X63" s="5"/>
      <c r="Y63" s="5"/>
      <c r="Z63" s="264"/>
      <c r="AA63" s="5"/>
      <c r="AB63" s="5"/>
      <c r="AC63" s="5"/>
      <c r="AD63" s="264"/>
    </row>
    <row r="64" spans="2:30">
      <c r="B64" t="str">
        <f t="shared" si="9"/>
        <v>AMCC</v>
      </c>
      <c r="C64" s="5">
        <v>1.6217598621230793E-3</v>
      </c>
      <c r="D64" s="5">
        <v>1.6252490750157643E-3</v>
      </c>
      <c r="E64" s="5">
        <v>1.6153199838688738E-3</v>
      </c>
      <c r="F64" s="1753" t="s">
        <v>322</v>
      </c>
      <c r="G64" s="1736"/>
      <c r="H64" s="1736"/>
      <c r="I64" s="1736"/>
      <c r="J64" s="1752"/>
      <c r="K64" s="1736"/>
      <c r="L64" s="1736"/>
      <c r="M64" s="1736"/>
      <c r="N64" s="1752"/>
      <c r="O64" s="1736"/>
      <c r="P64" s="1736"/>
      <c r="Q64" s="1736"/>
      <c r="R64" s="1752"/>
      <c r="S64" s="1736"/>
      <c r="T64" s="1736"/>
      <c r="U64" s="1736"/>
      <c r="V64" s="1752"/>
      <c r="W64" s="1736"/>
      <c r="X64" s="1736"/>
      <c r="Y64" s="1736"/>
      <c r="Z64" s="1752"/>
      <c r="AA64" s="1736"/>
      <c r="AB64" s="1736"/>
      <c r="AC64" s="1736"/>
      <c r="AD64" s="434"/>
    </row>
    <row r="65" spans="2:30">
      <c r="B65" t="str">
        <f t="shared" si="9"/>
        <v>Broadcom</v>
      </c>
      <c r="C65" s="5">
        <v>0.14178883457435665</v>
      </c>
      <c r="D65" s="5">
        <v>0.14370644395273463</v>
      </c>
      <c r="E65" s="5">
        <v>0.14655448444640271</v>
      </c>
      <c r="F65" s="264">
        <v>0.15059330180400615</v>
      </c>
      <c r="G65" s="5"/>
      <c r="H65" s="5"/>
      <c r="I65" s="5"/>
      <c r="J65" s="264"/>
      <c r="K65" s="370"/>
      <c r="L65" s="370"/>
      <c r="M65" s="370"/>
      <c r="N65" s="264"/>
      <c r="O65" s="5"/>
      <c r="P65" s="5"/>
      <c r="Q65" s="5"/>
      <c r="R65" s="264"/>
      <c r="S65" s="5"/>
      <c r="T65" s="5"/>
      <c r="U65" s="5"/>
      <c r="V65" s="264"/>
      <c r="W65" s="5"/>
      <c r="X65" s="5"/>
      <c r="Y65" s="5"/>
      <c r="Z65" s="264"/>
      <c r="AA65" s="5"/>
      <c r="AB65" s="5"/>
      <c r="AC65" s="5"/>
      <c r="AD65" s="264"/>
    </row>
    <row r="66" spans="2:30">
      <c r="B66" t="str">
        <f t="shared" si="9"/>
        <v>Credo</v>
      </c>
      <c r="C66" s="5">
        <v>8.6430441519989073E-3</v>
      </c>
      <c r="D66" s="5">
        <v>8.7155814129266235E-3</v>
      </c>
      <c r="E66" s="5">
        <v>8.0624055433877011E-3</v>
      </c>
      <c r="F66" s="264">
        <v>8.1522909989077443E-3</v>
      </c>
      <c r="G66" s="5"/>
      <c r="H66" s="5"/>
      <c r="I66" s="5"/>
      <c r="J66" s="264"/>
      <c r="K66" s="370"/>
      <c r="L66" s="370"/>
      <c r="M66" s="370"/>
      <c r="N66" s="1752"/>
      <c r="O66" s="370"/>
      <c r="P66" s="370"/>
      <c r="Q66" s="370"/>
      <c r="R66" s="1752"/>
      <c r="S66" s="370"/>
      <c r="T66" s="5"/>
      <c r="U66" s="5"/>
      <c r="V66" s="264"/>
      <c r="W66" s="5"/>
      <c r="X66" s="5"/>
      <c r="Y66" s="5"/>
      <c r="Z66" s="264"/>
      <c r="AA66" s="5"/>
      <c r="AB66" s="5"/>
      <c r="AC66" s="5"/>
      <c r="AD66" s="264"/>
    </row>
    <row r="67" spans="2:30">
      <c r="B67" t="str">
        <f t="shared" si="9"/>
        <v>GigaPeak</v>
      </c>
      <c r="C67" s="5">
        <v>4.3871761808977016E-4</v>
      </c>
      <c r="D67" s="5">
        <v>4.8098277528385781E-4</v>
      </c>
      <c r="E67" s="5">
        <v>5.2480034140482592E-4</v>
      </c>
      <c r="F67" s="264">
        <v>5.6447172299638041E-4</v>
      </c>
      <c r="G67" s="1753"/>
      <c r="H67" s="1736"/>
      <c r="I67" s="1736"/>
      <c r="J67" s="1752"/>
      <c r="K67" s="1753"/>
      <c r="L67" s="1736"/>
      <c r="M67" s="1736"/>
      <c r="N67" s="1752"/>
      <c r="O67" s="1753"/>
      <c r="P67" s="1736"/>
      <c r="Q67" s="1736"/>
      <c r="R67" s="1752"/>
      <c r="S67" s="1753"/>
      <c r="T67" s="1736"/>
      <c r="U67" s="1736"/>
      <c r="V67" s="1752"/>
      <c r="W67" s="1753"/>
      <c r="X67" s="1736"/>
      <c r="Y67" s="1736"/>
      <c r="Z67" s="1752"/>
      <c r="AA67" s="1753"/>
      <c r="AB67" s="1736"/>
      <c r="AC67" s="1736"/>
      <c r="AD67" s="434"/>
    </row>
    <row r="68" spans="2:30">
      <c r="B68" t="str">
        <f t="shared" si="9"/>
        <v>IDT</v>
      </c>
      <c r="C68" s="5">
        <v>9.3003862678433941E-3</v>
      </c>
      <c r="D68" s="5">
        <v>7.2661009759862911E-3</v>
      </c>
      <c r="E68" s="5">
        <v>7.2753518696524275E-3</v>
      </c>
      <c r="F68" s="264">
        <v>7.1559545269659023E-3</v>
      </c>
      <c r="G68" s="5"/>
      <c r="H68" s="5"/>
      <c r="I68" s="5"/>
      <c r="J68" s="264"/>
      <c r="K68" s="370"/>
      <c r="L68" s="370"/>
      <c r="M68" s="370"/>
      <c r="N68" s="264"/>
      <c r="O68" s="1750"/>
      <c r="P68" s="1736"/>
      <c r="Q68" s="1736"/>
      <c r="R68" s="1752"/>
      <c r="S68" s="1753"/>
      <c r="T68" s="1736"/>
      <c r="U68" s="1736"/>
      <c r="V68" s="1752"/>
      <c r="W68" s="1753"/>
      <c r="X68" s="1736"/>
      <c r="Y68" s="1736"/>
      <c r="Z68" s="1752"/>
      <c r="AA68" s="1753"/>
      <c r="AB68" s="1736"/>
      <c r="AC68" s="1736"/>
      <c r="AD68" s="434"/>
    </row>
    <row r="69" spans="2:30">
      <c r="B69" t="str">
        <f t="shared" si="9"/>
        <v>Inphi</v>
      </c>
      <c r="C69" s="5">
        <v>2.5810374293704919E-3</v>
      </c>
      <c r="D69" s="5">
        <v>2.5314672958335989E-3</v>
      </c>
      <c r="E69" s="5">
        <v>2.5666368497095941E-3</v>
      </c>
      <c r="F69" s="264">
        <v>2.6887872265742505E-3</v>
      </c>
      <c r="G69" s="5"/>
      <c r="H69" s="5"/>
      <c r="I69" s="5"/>
      <c r="J69" s="264"/>
      <c r="K69" s="370"/>
      <c r="L69" s="370"/>
      <c r="M69" s="370"/>
      <c r="N69" s="264"/>
      <c r="O69" s="5"/>
      <c r="P69" s="5"/>
      <c r="Q69" s="5"/>
      <c r="R69" s="264"/>
      <c r="S69" s="5"/>
      <c r="T69" s="5"/>
      <c r="U69" s="5"/>
      <c r="V69" s="264"/>
      <c r="W69" s="1736"/>
      <c r="X69" s="1736"/>
      <c r="Y69" s="1736"/>
      <c r="Z69" s="434"/>
      <c r="AA69" s="1736"/>
      <c r="AB69" s="1736"/>
      <c r="AC69" s="1736"/>
      <c r="AD69" s="1752"/>
    </row>
    <row r="70" spans="2:30">
      <c r="B70" t="str">
        <f t="shared" si="9"/>
        <v>Intel - Data Center</v>
      </c>
      <c r="C70" s="5">
        <v>0.16618132052231799</v>
      </c>
      <c r="D70" s="5">
        <v>0.16429007339884458</v>
      </c>
      <c r="E70" s="5">
        <v>0.16520295768602578</v>
      </c>
      <c r="F70" s="264">
        <v>0.16502094058074604</v>
      </c>
      <c r="G70" s="5"/>
      <c r="H70" s="5"/>
      <c r="I70" s="5"/>
      <c r="J70" s="264"/>
      <c r="K70" s="370"/>
      <c r="L70" s="370"/>
      <c r="M70" s="370"/>
      <c r="N70" s="264"/>
      <c r="O70" s="5"/>
      <c r="P70" s="5"/>
      <c r="Q70" s="5"/>
      <c r="R70" s="264"/>
      <c r="S70" s="5"/>
      <c r="T70" s="5"/>
      <c r="U70" s="5"/>
      <c r="V70" s="264"/>
      <c r="W70" s="5"/>
      <c r="X70" s="5"/>
      <c r="Y70" s="5"/>
      <c r="Z70" s="264"/>
      <c r="AA70" s="5"/>
      <c r="AB70" s="5"/>
      <c r="AC70" s="5"/>
      <c r="AD70" s="264"/>
    </row>
    <row r="71" spans="2:30">
      <c r="B71" t="str">
        <f t="shared" si="9"/>
        <v>Linear</v>
      </c>
      <c r="C71" s="5">
        <v>1.4021073285621265E-2</v>
      </c>
      <c r="D71" s="5">
        <v>1.4200610053191981E-2</v>
      </c>
      <c r="E71" s="5">
        <v>1.425242605971886E-2</v>
      </c>
      <c r="F71" s="264">
        <v>1.4319624368785677E-2</v>
      </c>
      <c r="G71" s="1753"/>
      <c r="H71" s="1736"/>
      <c r="I71" s="1736"/>
      <c r="J71" s="1752"/>
      <c r="K71" s="1753"/>
      <c r="L71" s="1736"/>
      <c r="M71" s="1736"/>
      <c r="N71" s="1752"/>
      <c r="O71" s="1753"/>
      <c r="P71" s="1736"/>
      <c r="Q71" s="1736"/>
      <c r="R71" s="1752"/>
      <c r="S71" s="1753"/>
      <c r="T71" s="1736"/>
      <c r="U71" s="1736"/>
      <c r="V71" s="1752"/>
      <c r="W71" s="1753"/>
      <c r="X71" s="1736"/>
      <c r="Y71" s="1736"/>
      <c r="Z71" s="1752"/>
      <c r="AA71" s="1753"/>
      <c r="AB71" s="1736"/>
      <c r="AC71" s="1736"/>
      <c r="AD71" s="434"/>
    </row>
    <row r="72" spans="2:30">
      <c r="B72" t="str">
        <f t="shared" si="9"/>
        <v>MACOM</v>
      </c>
      <c r="C72" s="5">
        <v>4.8319018004524868E-3</v>
      </c>
      <c r="D72" s="5">
        <v>5.0282296350429414E-3</v>
      </c>
      <c r="E72" s="5">
        <v>5.3286666263813263E-3</v>
      </c>
      <c r="F72" s="264">
        <v>5.5991004308902879E-3</v>
      </c>
      <c r="G72" s="5"/>
      <c r="H72" s="5"/>
      <c r="I72" s="5"/>
      <c r="J72" s="264"/>
      <c r="K72" s="370"/>
      <c r="L72" s="370"/>
      <c r="M72" s="370"/>
      <c r="N72" s="264"/>
      <c r="O72" s="5"/>
      <c r="P72" s="5"/>
      <c r="Q72" s="5"/>
      <c r="R72" s="264"/>
      <c r="S72" s="5"/>
      <c r="T72" s="5"/>
      <c r="U72" s="5"/>
      <c r="V72" s="264"/>
      <c r="W72" s="5"/>
      <c r="X72" s="5"/>
      <c r="Y72" s="5"/>
      <c r="Z72" s="264"/>
      <c r="AA72" s="5"/>
      <c r="AB72" s="5"/>
      <c r="AC72" s="5"/>
      <c r="AD72" s="264"/>
    </row>
    <row r="73" spans="2:30">
      <c r="B73" t="str">
        <f t="shared" si="9"/>
        <v>Marvell</v>
      </c>
      <c r="C73" s="5">
        <v>2.4166184559445785E-2</v>
      </c>
      <c r="D73" s="5">
        <v>2.4044651054284584E-2</v>
      </c>
      <c r="E73" s="5">
        <v>2.3123715248140712E-2</v>
      </c>
      <c r="F73" s="264">
        <v>2.2345480645525603E-2</v>
      </c>
      <c r="G73" s="5"/>
      <c r="H73" s="5"/>
      <c r="I73" s="5"/>
      <c r="J73" s="264"/>
      <c r="K73" s="370"/>
      <c r="L73" s="370"/>
      <c r="M73" s="370"/>
      <c r="N73" s="264"/>
      <c r="O73" s="5"/>
      <c r="P73" s="5"/>
      <c r="Q73" s="5"/>
      <c r="R73" s="264"/>
      <c r="S73" s="5"/>
      <c r="T73" s="5"/>
      <c r="U73" s="5"/>
      <c r="V73" s="264"/>
      <c r="W73" s="5"/>
      <c r="X73" s="5"/>
      <c r="Y73" s="5"/>
      <c r="Z73" s="264"/>
      <c r="AA73" s="5"/>
      <c r="AB73" s="5"/>
      <c r="AC73" s="5"/>
      <c r="AD73" s="264"/>
    </row>
    <row r="74" spans="2:30">
      <c r="B74" t="str">
        <f t="shared" si="9"/>
        <v>Maxim</v>
      </c>
      <c r="C74" s="5">
        <v>2.1743491346464357E-2</v>
      </c>
      <c r="D74" s="5">
        <v>2.1887259311030235E-2</v>
      </c>
      <c r="E74" s="5">
        <v>2.1473741408487974E-2</v>
      </c>
      <c r="F74" s="264">
        <v>2.1542895017851612E-2</v>
      </c>
      <c r="G74" s="5"/>
      <c r="H74" s="5"/>
      <c r="I74" s="5"/>
      <c r="J74" s="264"/>
      <c r="K74" s="370"/>
      <c r="L74" s="370"/>
      <c r="M74" s="370"/>
      <c r="N74" s="264"/>
      <c r="O74" s="5"/>
      <c r="P74" s="5"/>
      <c r="Q74" s="5"/>
      <c r="R74" s="264"/>
      <c r="S74" s="5"/>
      <c r="T74" s="5"/>
      <c r="U74" s="5"/>
      <c r="V74" s="264"/>
      <c r="W74" s="5"/>
      <c r="X74" s="5"/>
      <c r="Y74" s="5"/>
      <c r="Z74" s="264"/>
      <c r="AA74" s="1753"/>
      <c r="AB74" s="1736"/>
      <c r="AC74" s="1736"/>
      <c r="AD74" s="434"/>
    </row>
    <row r="75" spans="2:30">
      <c r="B75" t="str">
        <f t="shared" si="9"/>
        <v>Maxlinear</v>
      </c>
      <c r="C75" s="5">
        <v>1.02174349134646</v>
      </c>
      <c r="D75" s="5">
        <v>1.02188725931103</v>
      </c>
      <c r="E75" s="5">
        <v>1.02147374140849</v>
      </c>
      <c r="F75" s="264">
        <v>1.02154289501785</v>
      </c>
      <c r="G75" s="5"/>
      <c r="H75" s="5"/>
      <c r="I75" s="5"/>
      <c r="J75" s="264"/>
      <c r="K75" s="370"/>
      <c r="L75" s="370"/>
      <c r="M75" s="370"/>
      <c r="N75" s="264"/>
      <c r="O75" s="5"/>
      <c r="P75" s="5"/>
      <c r="Q75" s="5"/>
      <c r="R75" s="264"/>
      <c r="S75" s="5"/>
      <c r="T75" s="5"/>
      <c r="U75" s="5"/>
      <c r="V75" s="264"/>
      <c r="W75" s="5"/>
      <c r="X75" s="5"/>
      <c r="Y75" s="5"/>
      <c r="Z75" s="264"/>
      <c r="AA75" s="5"/>
      <c r="AB75" s="5"/>
      <c r="AC75" s="5"/>
      <c r="AD75" s="264"/>
    </row>
    <row r="76" spans="2:30">
      <c r="B76" t="str">
        <f t="shared" si="9"/>
        <v>Microchip</v>
      </c>
      <c r="C76" s="5">
        <v>2.0217434913464598</v>
      </c>
      <c r="D76" s="5">
        <v>2.02188725931103</v>
      </c>
      <c r="E76" s="5">
        <v>2.02147374140849</v>
      </c>
      <c r="F76" s="264">
        <v>2.0215428950178498</v>
      </c>
      <c r="G76" s="5"/>
      <c r="H76" s="5"/>
      <c r="I76" s="5"/>
      <c r="J76" s="264"/>
      <c r="K76" s="370"/>
      <c r="L76" s="370"/>
      <c r="M76" s="370"/>
      <c r="N76" s="264"/>
      <c r="O76" s="5"/>
      <c r="P76" s="5"/>
      <c r="Q76" s="5"/>
      <c r="R76" s="264"/>
      <c r="S76" s="5"/>
      <c r="T76" s="5"/>
      <c r="U76" s="5"/>
      <c r="V76" s="264"/>
      <c r="W76" s="5"/>
      <c r="X76" s="5"/>
      <c r="Y76" s="5"/>
      <c r="Z76" s="264"/>
      <c r="AA76" s="5"/>
      <c r="AB76" s="5"/>
      <c r="AC76" s="5"/>
      <c r="AD76" s="264"/>
    </row>
    <row r="77" spans="2:30">
      <c r="B77" t="str">
        <f t="shared" si="9"/>
        <v>Microsemi</v>
      </c>
      <c r="C77" s="5">
        <v>1.8283656867248924E-2</v>
      </c>
      <c r="D77" s="5">
        <v>1.7959296473240405E-2</v>
      </c>
      <c r="E77" s="5">
        <v>1.7508752953325782E-2</v>
      </c>
      <c r="F77" s="264">
        <v>1.6991052136938717E-2</v>
      </c>
      <c r="G77" s="5"/>
      <c r="H77" s="5"/>
      <c r="I77" s="5"/>
      <c r="J77" s="264"/>
      <c r="K77" s="370"/>
      <c r="L77" s="370"/>
      <c r="M77" s="370"/>
      <c r="N77" s="1752"/>
      <c r="O77" s="370"/>
      <c r="P77" s="370"/>
      <c r="Q77" s="370"/>
      <c r="R77" s="1752"/>
      <c r="S77" s="370"/>
      <c r="T77" s="370"/>
      <c r="U77" s="370"/>
      <c r="V77" s="1752"/>
      <c r="W77" s="370"/>
      <c r="X77" s="370"/>
      <c r="Y77" s="370"/>
      <c r="Z77" s="1752"/>
      <c r="AA77" s="370"/>
      <c r="AB77" s="370"/>
      <c r="AC77" s="370"/>
      <c r="AD77" s="434"/>
    </row>
    <row r="78" spans="2:30">
      <c r="B78" t="str">
        <f t="shared" si="9"/>
        <v>Nvidia</v>
      </c>
      <c r="C78" s="5">
        <v>-0.77583478978310305</v>
      </c>
      <c r="D78" s="5">
        <v>-0.77232351731846405</v>
      </c>
      <c r="E78" s="5">
        <v>-0.76946375601410799</v>
      </c>
      <c r="F78" s="264">
        <v>-0.77075870740434005</v>
      </c>
      <c r="G78" s="5"/>
      <c r="H78" s="5"/>
      <c r="I78" s="5"/>
      <c r="J78" s="264"/>
      <c r="K78" s="370"/>
      <c r="L78" s="370"/>
      <c r="M78" s="370"/>
      <c r="N78" s="264"/>
      <c r="O78" s="5"/>
      <c r="P78" s="5"/>
      <c r="Q78" s="5"/>
      <c r="R78" s="264"/>
      <c r="S78" s="5"/>
      <c r="T78" s="5"/>
      <c r="U78" s="5"/>
      <c r="V78" s="264"/>
      <c r="W78" s="5"/>
      <c r="X78" s="5"/>
      <c r="Y78" s="5"/>
      <c r="Z78" s="264"/>
      <c r="AA78" s="5"/>
      <c r="AB78" s="5"/>
      <c r="AC78" s="5"/>
      <c r="AD78" s="264"/>
    </row>
    <row r="79" spans="2:30">
      <c r="B79" t="str">
        <f t="shared" si="9"/>
        <v>Qualcomm</v>
      </c>
      <c r="C79" s="5">
        <v>0.22416521021689717</v>
      </c>
      <c r="D79" s="5">
        <v>0.22767648268153584</v>
      </c>
      <c r="E79" s="5">
        <v>0.23053624398589162</v>
      </c>
      <c r="F79" s="264">
        <v>0.2292412925956597</v>
      </c>
      <c r="G79" s="5"/>
      <c r="H79" s="5"/>
      <c r="I79" s="5"/>
      <c r="J79" s="264"/>
      <c r="K79" s="370"/>
      <c r="L79" s="370"/>
      <c r="M79" s="370"/>
      <c r="N79" s="264"/>
      <c r="O79" s="5"/>
      <c r="P79" s="5"/>
      <c r="Q79" s="5"/>
      <c r="R79" s="264"/>
      <c r="S79" s="5"/>
      <c r="T79" s="5"/>
      <c r="U79" s="5"/>
      <c r="V79" s="264"/>
      <c r="W79" s="5"/>
      <c r="X79" s="5"/>
      <c r="Y79" s="5"/>
      <c r="Z79" s="264"/>
      <c r="AA79" s="5"/>
      <c r="AB79" s="5"/>
      <c r="AC79" s="5"/>
      <c r="AD79" s="264"/>
    </row>
    <row r="80" spans="2:30">
      <c r="B80" t="str">
        <f t="shared" si="9"/>
        <v>Semtech</v>
      </c>
      <c r="C80" s="5">
        <v>4.8795652787416068E-3</v>
      </c>
      <c r="D80" s="5">
        <v>5.0002063798377247E-3</v>
      </c>
      <c r="E80" s="5">
        <v>5.1175130474948862E-3</v>
      </c>
      <c r="F80" s="264">
        <v>5.2479571636034582E-3</v>
      </c>
      <c r="G80" s="5"/>
      <c r="H80" s="5"/>
      <c r="I80" s="5"/>
      <c r="J80" s="264"/>
      <c r="K80" s="370"/>
      <c r="L80" s="370"/>
      <c r="M80" s="370"/>
      <c r="N80" s="264"/>
      <c r="O80" s="5"/>
      <c r="P80" s="5"/>
      <c r="Q80" s="5"/>
      <c r="R80" s="264"/>
      <c r="S80" s="5"/>
      <c r="T80" s="5"/>
      <c r="U80" s="5"/>
      <c r="V80" s="264"/>
      <c r="W80" s="5"/>
      <c r="X80" s="5"/>
      <c r="Y80" s="5"/>
      <c r="Z80" s="264"/>
      <c r="AA80" s="5"/>
      <c r="AB80" s="5"/>
      <c r="AC80" s="5"/>
      <c r="AD80" s="264"/>
    </row>
    <row r="81" spans="2:30">
      <c r="B81" t="str">
        <f t="shared" si="9"/>
        <v>Xilinx</v>
      </c>
      <c r="C81" s="5">
        <v>2.2228003286831912E-2</v>
      </c>
      <c r="D81" s="5">
        <v>2.2337426478277043E-2</v>
      </c>
      <c r="E81" s="5">
        <v>2.243200862393506E-2</v>
      </c>
      <c r="F81" s="264">
        <v>2.2290123261449076E-2</v>
      </c>
      <c r="G81" s="5"/>
      <c r="H81" s="5"/>
      <c r="I81" s="5"/>
      <c r="J81" s="264"/>
      <c r="K81" s="370"/>
      <c r="L81" s="370"/>
      <c r="M81" s="370"/>
      <c r="N81" s="264"/>
      <c r="O81" s="5"/>
      <c r="P81" s="5"/>
      <c r="Q81" s="5"/>
      <c r="R81" s="264"/>
      <c r="S81" s="5"/>
      <c r="T81" s="5"/>
      <c r="U81" s="5"/>
      <c r="V81" s="264"/>
      <c r="W81" s="5"/>
      <c r="X81" s="5"/>
      <c r="Y81" s="5"/>
      <c r="Z81" s="264"/>
      <c r="AA81" s="5"/>
      <c r="AB81" s="5"/>
      <c r="AC81" s="5"/>
      <c r="AD81" s="434"/>
    </row>
    <row r="82" spans="2:30">
      <c r="B82" s="1764" t="str">
        <f t="shared" si="9"/>
        <v>Total</v>
      </c>
      <c r="C82" s="1765">
        <v>0.45144300577944629</v>
      </c>
      <c r="D82" s="1765">
        <v>0.44966347665938389</v>
      </c>
      <c r="E82" s="1765">
        <v>0.45096172629637549</v>
      </c>
      <c r="F82" s="1766">
        <v>0.45412246788452526</v>
      </c>
      <c r="G82" s="1765"/>
      <c r="H82" s="1765"/>
      <c r="I82" s="1765"/>
      <c r="J82" s="1766"/>
      <c r="K82" s="1767"/>
      <c r="L82" s="1767"/>
      <c r="M82" s="1767"/>
      <c r="N82" s="1766"/>
      <c r="O82" s="1765"/>
      <c r="P82" s="1765"/>
      <c r="Q82" s="1765"/>
      <c r="R82" s="1766"/>
      <c r="S82" s="1765"/>
      <c r="T82" s="1765"/>
      <c r="U82" s="1765"/>
      <c r="V82" s="1766"/>
      <c r="W82" s="1765"/>
      <c r="X82" s="1765"/>
      <c r="Y82" s="1765"/>
      <c r="Z82" s="1766"/>
      <c r="AA82" s="1765"/>
      <c r="AB82" s="1765"/>
      <c r="AC82" s="1765"/>
      <c r="AD82" s="1766"/>
    </row>
    <row r="87" spans="2:30">
      <c r="B87" s="1662"/>
      <c r="C87" s="23"/>
      <c r="D87" s="23"/>
      <c r="E87" s="23"/>
      <c r="F87" s="23"/>
    </row>
    <row r="88" spans="2:30">
      <c r="C88" s="257"/>
      <c r="D88" s="257"/>
      <c r="E88" s="257"/>
      <c r="F88" s="257"/>
    </row>
    <row r="89" spans="2:30">
      <c r="C89" s="257"/>
      <c r="D89" s="257"/>
      <c r="E89" s="257"/>
      <c r="F89" s="257"/>
    </row>
    <row r="90" spans="2:30">
      <c r="C90" s="257"/>
      <c r="D90" s="257"/>
      <c r="E90" s="257"/>
      <c r="F90" s="257"/>
    </row>
    <row r="91" spans="2:30">
      <c r="C91" s="257"/>
      <c r="D91" s="257"/>
      <c r="E91" s="257"/>
      <c r="F91" s="257"/>
    </row>
    <row r="92" spans="2:30">
      <c r="C92" s="257"/>
      <c r="D92" s="257"/>
      <c r="E92" s="257"/>
      <c r="F92" s="257"/>
    </row>
    <row r="93" spans="2:30">
      <c r="C93" s="257"/>
      <c r="D93" s="257"/>
      <c r="E93" s="257"/>
      <c r="F93" s="257"/>
    </row>
    <row r="94" spans="2:30">
      <c r="C94" s="257"/>
      <c r="D94" s="257"/>
      <c r="E94" s="257"/>
      <c r="F94" s="257"/>
    </row>
    <row r="95" spans="2:30">
      <c r="B95" s="1705"/>
      <c r="C95" s="1768"/>
      <c r="D95" s="1768"/>
      <c r="E95" s="1768"/>
      <c r="F95" s="1768"/>
    </row>
    <row r="96" spans="2:30">
      <c r="P96" s="5"/>
    </row>
    <row r="97" spans="16:16">
      <c r="P97" s="5"/>
    </row>
    <row r="98" spans="16:16">
      <c r="P98" s="5"/>
    </row>
    <row r="99" spans="16:16">
      <c r="P99" s="5"/>
    </row>
    <row r="100" spans="16:16">
      <c r="P100" s="5"/>
    </row>
    <row r="101" spans="16:16">
      <c r="P101" s="5"/>
    </row>
    <row r="102" spans="16:16">
      <c r="P102" s="5"/>
    </row>
  </sheetData>
  <phoneticPr fontId="6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B290"/>
  <sheetViews>
    <sheetView showGridLines="0" zoomScale="75" zoomScaleNormal="75" zoomScalePageLayoutView="70" workbookViewId="0"/>
  </sheetViews>
  <sheetFormatPr defaultColWidth="8.44140625" defaultRowHeight="15.6"/>
  <cols>
    <col min="1" max="1" width="4.44140625" customWidth="1"/>
    <col min="2" max="2" width="23.44140625" style="66" customWidth="1"/>
    <col min="3" max="12" width="11.109375" customWidth="1"/>
    <col min="13" max="14" width="12.44140625" customWidth="1"/>
    <col min="15" max="16" width="11.109375" customWidth="1"/>
    <col min="17" max="17" width="12.44140625" customWidth="1"/>
    <col min="18" max="18" width="12.33203125" customWidth="1"/>
    <col min="19" max="19" width="12.44140625" customWidth="1"/>
    <col min="20" max="34" width="12.109375" customWidth="1"/>
    <col min="35" max="35" width="16.77734375" style="1006" customWidth="1"/>
    <col min="36" max="36" width="13.44140625" style="1006" customWidth="1"/>
    <col min="37" max="37" width="10.44140625" customWidth="1"/>
    <col min="38" max="38" width="11.44140625" customWidth="1"/>
    <col min="39" max="39" width="10.44140625" customWidth="1"/>
    <col min="40" max="40" width="8.6640625" customWidth="1"/>
    <col min="41" max="41" width="10.109375" customWidth="1"/>
    <col min="42" max="42" width="4.109375" customWidth="1"/>
    <col min="43" max="43" width="18.109375" customWidth="1"/>
    <col min="44" max="44" width="7.33203125" customWidth="1"/>
    <col min="51" max="51" width="11.109375" bestFit="1" customWidth="1"/>
  </cols>
  <sheetData>
    <row r="1" spans="2:2" ht="20.25" customHeight="1">
      <c r="B1" s="72" t="str">
        <f>Introduction!$B$1</f>
        <v>Vendor Survey Results through H1 2022, with partial results for H2</v>
      </c>
    </row>
    <row r="2" spans="2:2">
      <c r="B2" s="258" t="str">
        <f>Introduction!$B$2</f>
        <v>March 2023 QMU - Sample template for illustrative purposes only</v>
      </c>
    </row>
    <row r="3" spans="2:2">
      <c r="B3" s="72" t="s">
        <v>164</v>
      </c>
    </row>
    <row r="9" spans="2:2" ht="17.399999999999999">
      <c r="B9" s="1300" t="s">
        <v>165</v>
      </c>
    </row>
    <row r="29" ht="12.75" customHeight="1"/>
    <row r="35" spans="2:36" ht="14.4">
      <c r="I35" s="32"/>
      <c r="J35" s="13"/>
      <c r="L35" s="13"/>
      <c r="M35" s="32"/>
      <c r="N35" s="13"/>
      <c r="P35" s="13"/>
      <c r="Q35" s="13"/>
      <c r="R35" s="13"/>
      <c r="Y35" s="32"/>
      <c r="Z35" s="13"/>
      <c r="AB35" s="13"/>
      <c r="AC35" s="32"/>
      <c r="AD35" s="13"/>
      <c r="AF35" s="13"/>
      <c r="AH35" s="13"/>
      <c r="AI35"/>
      <c r="AJ35"/>
    </row>
    <row r="36" spans="2:36" ht="15" customHeight="1">
      <c r="B36" s="1303"/>
      <c r="C36" s="1299"/>
      <c r="D36" s="391"/>
      <c r="E36" s="391"/>
      <c r="F36" s="391"/>
      <c r="G36" s="1299" t="s">
        <v>166</v>
      </c>
      <c r="H36" s="391"/>
      <c r="I36" s="391"/>
      <c r="J36" s="391"/>
      <c r="K36" s="391"/>
      <c r="L36" s="391"/>
      <c r="M36" s="391"/>
      <c r="N36" s="391"/>
      <c r="O36" s="1631" t="str">
        <f>G36</f>
        <v>Shipments (Units): Actual Data</v>
      </c>
      <c r="P36" s="391"/>
      <c r="Q36" s="391"/>
      <c r="R36" s="1548"/>
      <c r="S36" s="391"/>
      <c r="T36" s="391"/>
      <c r="U36" s="391"/>
      <c r="V36" s="391"/>
      <c r="W36" s="1299" t="s">
        <v>167</v>
      </c>
      <c r="X36" s="391"/>
      <c r="Y36" s="391"/>
      <c r="Z36" s="391"/>
      <c r="AA36" s="391"/>
      <c r="AB36" s="391"/>
      <c r="AC36" s="391"/>
      <c r="AD36" s="391"/>
      <c r="AE36" s="1632" t="str">
        <f>W36</f>
        <v>Sales ($M): Actual Data</v>
      </c>
      <c r="AF36" s="391"/>
      <c r="AG36" s="391"/>
      <c r="AH36" s="1548"/>
    </row>
    <row r="37" spans="2:36">
      <c r="B37" s="1304" t="s">
        <v>168</v>
      </c>
      <c r="C37" s="302" t="s">
        <v>115</v>
      </c>
      <c r="D37" s="365" t="s">
        <v>116</v>
      </c>
      <c r="E37" s="302" t="s">
        <v>117</v>
      </c>
      <c r="F37" s="303" t="s">
        <v>118</v>
      </c>
      <c r="G37" s="302" t="s">
        <v>119</v>
      </c>
      <c r="H37" s="365" t="s">
        <v>120</v>
      </c>
      <c r="I37" s="302" t="s">
        <v>121</v>
      </c>
      <c r="J37" s="303" t="s">
        <v>122</v>
      </c>
      <c r="K37" s="67" t="s">
        <v>486</v>
      </c>
      <c r="L37" s="68" t="s">
        <v>513</v>
      </c>
      <c r="M37" s="302" t="s">
        <v>488</v>
      </c>
      <c r="N37" s="303" t="s">
        <v>489</v>
      </c>
      <c r="O37" s="67" t="s">
        <v>490</v>
      </c>
      <c r="P37" s="1881" t="s">
        <v>491</v>
      </c>
      <c r="Q37" s="1882" t="s">
        <v>492</v>
      </c>
      <c r="R37" s="1549" t="s">
        <v>493</v>
      </c>
      <c r="S37" s="412" t="str">
        <f t="shared" ref="S37:AB37" si="0">C37</f>
        <v>1Q 19</v>
      </c>
      <c r="T37" s="302" t="str">
        <f t="shared" si="0"/>
        <v>2Q 19</v>
      </c>
      <c r="U37" s="412" t="str">
        <f t="shared" si="0"/>
        <v>3Q 19</v>
      </c>
      <c r="V37" s="413" t="str">
        <f t="shared" si="0"/>
        <v>4Q 19</v>
      </c>
      <c r="W37" s="412" t="str">
        <f t="shared" si="0"/>
        <v>1Q 20</v>
      </c>
      <c r="X37" s="302" t="str">
        <f t="shared" si="0"/>
        <v>2Q 20</v>
      </c>
      <c r="Y37" s="412" t="str">
        <f t="shared" si="0"/>
        <v>3Q 20</v>
      </c>
      <c r="Z37" s="413" t="str">
        <f t="shared" si="0"/>
        <v>4Q 20</v>
      </c>
      <c r="AA37" s="412" t="str">
        <f t="shared" si="0"/>
        <v>1Q 21</v>
      </c>
      <c r="AB37" s="302" t="str">
        <f t="shared" si="0"/>
        <v>2Q21</v>
      </c>
      <c r="AC37" s="302" t="s">
        <v>488</v>
      </c>
      <c r="AD37" s="303" t="s">
        <v>489</v>
      </c>
      <c r="AE37" s="412" t="s">
        <v>490</v>
      </c>
      <c r="AF37" s="302" t="s">
        <v>491</v>
      </c>
      <c r="AG37" s="1882" t="s">
        <v>492</v>
      </c>
      <c r="AH37" s="303" t="s">
        <v>493</v>
      </c>
    </row>
    <row r="38" spans="2:36">
      <c r="B38" s="1305" t="s">
        <v>169</v>
      </c>
      <c r="C38" s="361">
        <f t="shared" ref="C38:H38" si="1">C75</f>
        <v>0</v>
      </c>
      <c r="D38" s="369">
        <f t="shared" si="1"/>
        <v>0</v>
      </c>
      <c r="E38" s="369">
        <f t="shared" si="1"/>
        <v>0</v>
      </c>
      <c r="F38" s="305">
        <f t="shared" si="1"/>
        <v>0</v>
      </c>
      <c r="G38" s="361">
        <f t="shared" si="1"/>
        <v>0</v>
      </c>
      <c r="H38" s="369">
        <f t="shared" si="1"/>
        <v>0</v>
      </c>
      <c r="I38" s="369">
        <f t="shared" ref="I38:N38" si="2">I75</f>
        <v>0</v>
      </c>
      <c r="J38" s="305">
        <f t="shared" si="2"/>
        <v>0</v>
      </c>
      <c r="K38" s="361">
        <f t="shared" si="2"/>
        <v>0</v>
      </c>
      <c r="L38" s="369">
        <f t="shared" si="2"/>
        <v>0</v>
      </c>
      <c r="M38" s="369">
        <f t="shared" si="2"/>
        <v>0</v>
      </c>
      <c r="N38" s="305">
        <f t="shared" si="2"/>
        <v>0</v>
      </c>
      <c r="O38" s="361">
        <f t="shared" ref="O38:R38" si="3">O75</f>
        <v>0</v>
      </c>
      <c r="P38" s="369">
        <f t="shared" si="3"/>
        <v>0</v>
      </c>
      <c r="Q38" s="1884">
        <f t="shared" si="3"/>
        <v>0</v>
      </c>
      <c r="R38" s="1885">
        <f t="shared" si="3"/>
        <v>0</v>
      </c>
      <c r="S38" s="802">
        <f t="shared" ref="S38:X38" si="4">S75</f>
        <v>0</v>
      </c>
      <c r="T38" s="804">
        <f t="shared" si="4"/>
        <v>0</v>
      </c>
      <c r="U38" s="804">
        <f t="shared" si="4"/>
        <v>0</v>
      </c>
      <c r="V38" s="803">
        <f t="shared" si="4"/>
        <v>0</v>
      </c>
      <c r="W38" s="802">
        <f t="shared" si="4"/>
        <v>0</v>
      </c>
      <c r="X38" s="804">
        <f t="shared" si="4"/>
        <v>0</v>
      </c>
      <c r="Y38" s="804">
        <f t="shared" ref="Y38:AD38" si="5">Y75</f>
        <v>0</v>
      </c>
      <c r="Z38" s="803">
        <f t="shared" si="5"/>
        <v>0</v>
      </c>
      <c r="AA38" s="802">
        <f t="shared" si="5"/>
        <v>0</v>
      </c>
      <c r="AB38" s="804">
        <f t="shared" si="5"/>
        <v>0</v>
      </c>
      <c r="AC38" s="804">
        <f t="shared" si="5"/>
        <v>0</v>
      </c>
      <c r="AD38" s="803">
        <f t="shared" si="5"/>
        <v>0</v>
      </c>
      <c r="AE38" s="802">
        <f>AE75</f>
        <v>0</v>
      </c>
      <c r="AF38" s="804">
        <f>AF75</f>
        <v>0</v>
      </c>
      <c r="AG38" s="802">
        <f>AG75</f>
        <v>0</v>
      </c>
      <c r="AH38" s="803">
        <f>AH75</f>
        <v>0</v>
      </c>
    </row>
    <row r="39" spans="2:36">
      <c r="B39" s="1305" t="s">
        <v>497</v>
      </c>
      <c r="C39" s="71"/>
      <c r="D39" s="364"/>
      <c r="E39" s="364"/>
      <c r="F39" s="304"/>
      <c r="G39" s="71" t="e">
        <f t="shared" ref="G39:AF39" si="6">G38/C38-1</f>
        <v>#DIV/0!</v>
      </c>
      <c r="H39" s="364" t="e">
        <f t="shared" si="6"/>
        <v>#DIV/0!</v>
      </c>
      <c r="I39" s="364" t="e">
        <f t="shared" si="6"/>
        <v>#DIV/0!</v>
      </c>
      <c r="J39" s="304" t="e">
        <f t="shared" si="6"/>
        <v>#DIV/0!</v>
      </c>
      <c r="K39" s="71" t="e">
        <f t="shared" si="6"/>
        <v>#DIV/0!</v>
      </c>
      <c r="L39" s="364" t="e">
        <f t="shared" si="6"/>
        <v>#DIV/0!</v>
      </c>
      <c r="M39" s="364" t="e">
        <f t="shared" si="6"/>
        <v>#DIV/0!</v>
      </c>
      <c r="N39" s="304" t="e">
        <f t="shared" si="6"/>
        <v>#DIV/0!</v>
      </c>
      <c r="O39" s="71" t="e">
        <f t="shared" si="6"/>
        <v>#DIV/0!</v>
      </c>
      <c r="P39" s="364" t="e">
        <f t="shared" si="6"/>
        <v>#DIV/0!</v>
      </c>
      <c r="Q39" s="1883" t="e">
        <f>Q38/M38-1</f>
        <v>#DIV/0!</v>
      </c>
      <c r="R39" s="1547" t="e">
        <f>R38/N38-1</f>
        <v>#DIV/0!</v>
      </c>
      <c r="S39" s="71"/>
      <c r="T39" s="364"/>
      <c r="U39" s="364"/>
      <c r="V39" s="304"/>
      <c r="W39" s="71" t="e">
        <f t="shared" si="6"/>
        <v>#DIV/0!</v>
      </c>
      <c r="X39" s="364" t="e">
        <f t="shared" si="6"/>
        <v>#DIV/0!</v>
      </c>
      <c r="Y39" s="364" t="e">
        <f t="shared" si="6"/>
        <v>#DIV/0!</v>
      </c>
      <c r="Z39" s="304" t="e">
        <f t="shared" si="6"/>
        <v>#DIV/0!</v>
      </c>
      <c r="AA39" s="71" t="e">
        <f t="shared" si="6"/>
        <v>#DIV/0!</v>
      </c>
      <c r="AB39" s="364" t="e">
        <f t="shared" si="6"/>
        <v>#DIV/0!</v>
      </c>
      <c r="AC39" s="364" t="e">
        <f t="shared" si="6"/>
        <v>#DIV/0!</v>
      </c>
      <c r="AD39" s="304" t="e">
        <f t="shared" si="6"/>
        <v>#DIV/0!</v>
      </c>
      <c r="AE39" s="71" t="e">
        <f t="shared" si="6"/>
        <v>#DIV/0!</v>
      </c>
      <c r="AF39" s="364" t="e">
        <f t="shared" si="6"/>
        <v>#DIV/0!</v>
      </c>
      <c r="AG39" s="71" t="e">
        <f>AG38/AC38-1</f>
        <v>#DIV/0!</v>
      </c>
      <c r="AH39" s="304" t="e">
        <f>AH38/AD38-1</f>
        <v>#DIV/0!</v>
      </c>
    </row>
    <row r="40" spans="2:36">
      <c r="B40" s="1305" t="s">
        <v>496</v>
      </c>
      <c r="C40" s="71"/>
      <c r="D40" s="364" t="e">
        <f t="shared" ref="D40:P40" si="7">D38/C38-1</f>
        <v>#DIV/0!</v>
      </c>
      <c r="E40" s="364" t="e">
        <f t="shared" si="7"/>
        <v>#DIV/0!</v>
      </c>
      <c r="F40" s="304" t="e">
        <f t="shared" si="7"/>
        <v>#DIV/0!</v>
      </c>
      <c r="G40" s="71" t="e">
        <f t="shared" si="7"/>
        <v>#DIV/0!</v>
      </c>
      <c r="H40" s="364" t="e">
        <f t="shared" si="7"/>
        <v>#DIV/0!</v>
      </c>
      <c r="I40" s="364" t="e">
        <f t="shared" si="7"/>
        <v>#DIV/0!</v>
      </c>
      <c r="J40" s="304" t="e">
        <f t="shared" si="7"/>
        <v>#DIV/0!</v>
      </c>
      <c r="K40" s="71" t="e">
        <f t="shared" si="7"/>
        <v>#DIV/0!</v>
      </c>
      <c r="L40" s="364" t="e">
        <f t="shared" si="7"/>
        <v>#DIV/0!</v>
      </c>
      <c r="M40" s="364" t="e">
        <f t="shared" si="7"/>
        <v>#DIV/0!</v>
      </c>
      <c r="N40" s="304" t="e">
        <f t="shared" si="7"/>
        <v>#DIV/0!</v>
      </c>
      <c r="O40" s="71" t="e">
        <f t="shared" si="7"/>
        <v>#DIV/0!</v>
      </c>
      <c r="P40" s="364" t="e">
        <f t="shared" si="7"/>
        <v>#DIV/0!</v>
      </c>
      <c r="Q40" s="1883" t="e">
        <f>Q38/P38-1</f>
        <v>#DIV/0!</v>
      </c>
      <c r="R40" s="1547" t="e">
        <f>R38/Q38-1</f>
        <v>#DIV/0!</v>
      </c>
      <c r="S40" s="71"/>
      <c r="T40" s="364" t="e">
        <f t="shared" ref="T40:AF40" si="8">T38/S38-1</f>
        <v>#DIV/0!</v>
      </c>
      <c r="U40" s="364" t="e">
        <f t="shared" si="8"/>
        <v>#DIV/0!</v>
      </c>
      <c r="V40" s="304" t="e">
        <f t="shared" si="8"/>
        <v>#DIV/0!</v>
      </c>
      <c r="W40" s="71" t="e">
        <f t="shared" si="8"/>
        <v>#DIV/0!</v>
      </c>
      <c r="X40" s="364" t="e">
        <f t="shared" si="8"/>
        <v>#DIV/0!</v>
      </c>
      <c r="Y40" s="364" t="e">
        <f t="shared" si="8"/>
        <v>#DIV/0!</v>
      </c>
      <c r="Z40" s="304" t="e">
        <f t="shared" si="8"/>
        <v>#DIV/0!</v>
      </c>
      <c r="AA40" s="71" t="e">
        <f t="shared" si="8"/>
        <v>#DIV/0!</v>
      </c>
      <c r="AB40" s="364" t="e">
        <f t="shared" si="8"/>
        <v>#DIV/0!</v>
      </c>
      <c r="AC40" s="364" t="e">
        <f t="shared" si="8"/>
        <v>#DIV/0!</v>
      </c>
      <c r="AD40" s="304" t="e">
        <f t="shared" si="8"/>
        <v>#DIV/0!</v>
      </c>
      <c r="AE40" s="71" t="e">
        <f t="shared" si="8"/>
        <v>#DIV/0!</v>
      </c>
      <c r="AF40" s="364" t="e">
        <f t="shared" si="8"/>
        <v>#DIV/0!</v>
      </c>
      <c r="AG40" s="71" t="e">
        <f>AG38/AF38-1</f>
        <v>#DIV/0!</v>
      </c>
      <c r="AH40" s="304" t="e">
        <f>AH38/AG38-1</f>
        <v>#DIV/0!</v>
      </c>
    </row>
    <row r="41" spans="2:36">
      <c r="C41" s="1006"/>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658"/>
      <c r="AC41" s="1658"/>
      <c r="AD41" s="1658"/>
      <c r="AE41" s="1658"/>
      <c r="AF41" s="1658"/>
      <c r="AG41" s="1658"/>
      <c r="AH41" s="1658"/>
    </row>
    <row r="42" spans="2:36">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612"/>
      <c r="AC42" s="1006"/>
      <c r="AD42" s="1612"/>
      <c r="AE42" s="1006"/>
      <c r="AF42" s="1612"/>
      <c r="AG42" s="1006"/>
      <c r="AH42" s="1612"/>
    </row>
    <row r="43" spans="2:36" ht="17.399999999999999">
      <c r="B43" s="1300" t="s">
        <v>170</v>
      </c>
      <c r="AH43" s="5"/>
    </row>
    <row r="66" spans="2:54">
      <c r="I66" s="32"/>
      <c r="J66" s="13"/>
      <c r="L66" s="13"/>
      <c r="M66" s="32"/>
      <c r="N66" s="13"/>
      <c r="O66" s="1"/>
      <c r="P66" s="13"/>
      <c r="Q66" s="13"/>
      <c r="R66" s="13"/>
      <c r="Y66" s="32"/>
      <c r="Z66" s="13"/>
      <c r="AB66" s="13"/>
      <c r="AC66" s="32"/>
      <c r="AD66" s="13"/>
      <c r="AF66" s="13"/>
      <c r="AH66" s="13"/>
    </row>
    <row r="67" spans="2:54" ht="17.25" customHeight="1">
      <c r="B67" s="1307"/>
      <c r="C67" s="1299"/>
      <c r="D67" s="391"/>
      <c r="E67" s="391"/>
      <c r="F67" s="391"/>
      <c r="G67" s="1299" t="s">
        <v>166</v>
      </c>
      <c r="H67" s="391"/>
      <c r="I67" s="391"/>
      <c r="J67" s="391"/>
      <c r="K67" s="391"/>
      <c r="L67" s="391"/>
      <c r="M67" s="391"/>
      <c r="N67" s="391"/>
      <c r="O67" s="1631" t="str">
        <f>G67</f>
        <v>Shipments (Units): Actual Data</v>
      </c>
      <c r="P67" s="391"/>
      <c r="Q67" s="391"/>
      <c r="R67" s="1548"/>
      <c r="S67" s="1299"/>
      <c r="T67" s="391"/>
      <c r="U67" s="391"/>
      <c r="V67" s="391"/>
      <c r="W67" s="1299" t="s">
        <v>167</v>
      </c>
      <c r="X67" s="391"/>
      <c r="Y67" s="391"/>
      <c r="Z67" s="391"/>
      <c r="AA67" s="391"/>
      <c r="AB67" s="391"/>
      <c r="AC67" s="391"/>
      <c r="AD67" s="391"/>
      <c r="AE67" s="1632" t="str">
        <f>W67</f>
        <v>Sales ($M): Actual Data</v>
      </c>
      <c r="AF67" s="391"/>
      <c r="AG67" s="391"/>
      <c r="AH67" s="1548"/>
      <c r="AM67" s="1445"/>
    </row>
    <row r="68" spans="2:54">
      <c r="B68" s="1308" t="s">
        <v>128</v>
      </c>
      <c r="C68" s="67" t="str">
        <f t="shared" ref="C68:F68" si="9">C37</f>
        <v>1Q 19</v>
      </c>
      <c r="D68" s="68" t="str">
        <f t="shared" si="9"/>
        <v>2Q 19</v>
      </c>
      <c r="E68" s="67" t="str">
        <f t="shared" si="9"/>
        <v>3Q 19</v>
      </c>
      <c r="F68" s="303" t="str">
        <f t="shared" si="9"/>
        <v>4Q 19</v>
      </c>
      <c r="G68" s="67" t="str">
        <f t="shared" ref="G68:L68" si="10">G37</f>
        <v>1Q 20</v>
      </c>
      <c r="H68" s="68" t="str">
        <f t="shared" si="10"/>
        <v>2Q 20</v>
      </c>
      <c r="I68" s="67" t="str">
        <f t="shared" si="10"/>
        <v>3Q 20</v>
      </c>
      <c r="J68" s="303" t="str">
        <f t="shared" si="10"/>
        <v>4Q 20</v>
      </c>
      <c r="K68" s="67" t="str">
        <f t="shared" si="10"/>
        <v>1Q 21</v>
      </c>
      <c r="L68" s="68" t="str">
        <f t="shared" si="10"/>
        <v>2Q21</v>
      </c>
      <c r="M68" s="302" t="s">
        <v>488</v>
      </c>
      <c r="N68" s="303" t="s">
        <v>489</v>
      </c>
      <c r="O68" s="67" t="s">
        <v>490</v>
      </c>
      <c r="P68" s="303" t="s">
        <v>491</v>
      </c>
      <c r="Q68" s="1882" t="s">
        <v>492</v>
      </c>
      <c r="R68" s="1549" t="s">
        <v>493</v>
      </c>
      <c r="S68" s="412" t="str">
        <f t="shared" ref="S68:AB68" si="11">C68</f>
        <v>1Q 19</v>
      </c>
      <c r="T68" s="302" t="str">
        <f t="shared" si="11"/>
        <v>2Q 19</v>
      </c>
      <c r="U68" s="412" t="str">
        <f t="shared" si="11"/>
        <v>3Q 19</v>
      </c>
      <c r="V68" s="413" t="str">
        <f t="shared" si="11"/>
        <v>4Q 19</v>
      </c>
      <c r="W68" s="412" t="str">
        <f t="shared" si="11"/>
        <v>1Q 20</v>
      </c>
      <c r="X68" s="302" t="str">
        <f t="shared" si="11"/>
        <v>2Q 20</v>
      </c>
      <c r="Y68" s="412" t="str">
        <f t="shared" si="11"/>
        <v>3Q 20</v>
      </c>
      <c r="Z68" s="413" t="str">
        <f t="shared" si="11"/>
        <v>4Q 20</v>
      </c>
      <c r="AA68" s="412" t="str">
        <f t="shared" si="11"/>
        <v>1Q 21</v>
      </c>
      <c r="AB68" s="302" t="str">
        <f t="shared" si="11"/>
        <v>2Q21</v>
      </c>
      <c r="AC68" s="302" t="s">
        <v>488</v>
      </c>
      <c r="AD68" s="303" t="s">
        <v>489</v>
      </c>
      <c r="AE68" s="412" t="str">
        <f>AE37</f>
        <v>1Q 22</v>
      </c>
      <c r="AF68" s="303" t="str">
        <f>AF37</f>
        <v>2Q 22</v>
      </c>
      <c r="AG68" s="1882" t="s">
        <v>492</v>
      </c>
      <c r="AH68" s="303" t="s">
        <v>493</v>
      </c>
      <c r="AI68" s="1657"/>
      <c r="AJ68" s="1007"/>
      <c r="AK68" s="13"/>
      <c r="AM68" s="1445"/>
      <c r="AN68" s="1445"/>
      <c r="AO68" s="1445"/>
      <c r="AR68" s="1445"/>
      <c r="AS68" s="1445"/>
      <c r="AU68" s="1445"/>
      <c r="AV68" s="1445"/>
      <c r="AY68" s="1445"/>
      <c r="AZ68" s="1445"/>
    </row>
    <row r="69" spans="2:54">
      <c r="B69" s="1309" t="s">
        <v>171</v>
      </c>
      <c r="C69" s="356">
        <f>Ethernet!M67</f>
        <v>0</v>
      </c>
      <c r="D69" s="366">
        <f>Ethernet!N67</f>
        <v>0</v>
      </c>
      <c r="E69" s="366">
        <f>Ethernet!O67</f>
        <v>0</v>
      </c>
      <c r="F69" s="355">
        <f>Ethernet!P67</f>
        <v>0</v>
      </c>
      <c r="G69" s="356">
        <f>Ethernet!Q67</f>
        <v>0</v>
      </c>
      <c r="H69" s="366">
        <f>Ethernet!R67</f>
        <v>0</v>
      </c>
      <c r="I69" s="366">
        <f>Ethernet!S67</f>
        <v>0</v>
      </c>
      <c r="J69" s="355">
        <f>Ethernet!T67</f>
        <v>0</v>
      </c>
      <c r="K69" s="356">
        <f>Ethernet!U67</f>
        <v>0</v>
      </c>
      <c r="L69" s="366">
        <f>Ethernet!V67</f>
        <v>0</v>
      </c>
      <c r="M69" s="366">
        <f>Ethernet!W67</f>
        <v>0</v>
      </c>
      <c r="N69" s="355">
        <f>Ethernet!X67</f>
        <v>0</v>
      </c>
      <c r="O69" s="356">
        <f>Ethernet!Y67</f>
        <v>0</v>
      </c>
      <c r="P69" s="355">
        <f>Ethernet!Z67</f>
        <v>0</v>
      </c>
      <c r="Q69" s="1546">
        <f>Ethernet!AA67</f>
        <v>0</v>
      </c>
      <c r="R69" s="355">
        <f>Ethernet!AB67</f>
        <v>0</v>
      </c>
      <c r="S69" s="805">
        <f>Ethernet!M195/10^6</f>
        <v>0</v>
      </c>
      <c r="T69" s="808">
        <f>Ethernet!N195/10^6</f>
        <v>0</v>
      </c>
      <c r="U69" s="809">
        <f>Ethernet!O195/10^6</f>
        <v>0</v>
      </c>
      <c r="V69" s="807">
        <f>Ethernet!P195/10^6</f>
        <v>0</v>
      </c>
      <c r="W69" s="805">
        <f>Ethernet!Q195/10^6</f>
        <v>0</v>
      </c>
      <c r="X69" s="808">
        <f>Ethernet!R195/10^6</f>
        <v>0</v>
      </c>
      <c r="Y69" s="809">
        <f>Ethernet!S195/10^6</f>
        <v>0</v>
      </c>
      <c r="Z69" s="807">
        <f>Ethernet!T195/10^6</f>
        <v>0</v>
      </c>
      <c r="AA69" s="805">
        <f>Ethernet!U195/10^6</f>
        <v>0</v>
      </c>
      <c r="AB69" s="808">
        <f>Ethernet!V195/10^6</f>
        <v>0</v>
      </c>
      <c r="AC69" s="809">
        <f>Ethernet!W195/10^6</f>
        <v>0</v>
      </c>
      <c r="AD69" s="807">
        <f>Ethernet!X195/10^6</f>
        <v>0</v>
      </c>
      <c r="AE69" s="805">
        <f>Ethernet!Y195/10^6</f>
        <v>0</v>
      </c>
      <c r="AF69" s="808">
        <f>Ethernet!Z195/10^6</f>
        <v>0</v>
      </c>
      <c r="AG69" s="805">
        <f>Ethernet!AA195/10^6</f>
        <v>0</v>
      </c>
      <c r="AH69" s="1886">
        <f>Ethernet!AB195/10^6</f>
        <v>0</v>
      </c>
      <c r="AI69" s="1008"/>
      <c r="AJ69" s="1008"/>
      <c r="AK69" s="1010"/>
      <c r="AM69" s="1447"/>
      <c r="AN69" s="1447"/>
      <c r="AO69" s="1447"/>
      <c r="AQ69" s="1447"/>
      <c r="AR69" s="257"/>
      <c r="AS69" s="257"/>
      <c r="AU69" s="15"/>
      <c r="AV69" s="15"/>
      <c r="AW69" s="257"/>
      <c r="AX69" s="15"/>
      <c r="AY69" s="683"/>
      <c r="AZ69" s="683"/>
      <c r="BA69" s="5"/>
      <c r="BB69" s="683"/>
    </row>
    <row r="70" spans="2:54">
      <c r="B70" s="1309" t="s">
        <v>17</v>
      </c>
      <c r="C70" s="356">
        <f>'Fibre Channel'!L21</f>
        <v>0</v>
      </c>
      <c r="D70" s="367">
        <f>'Fibre Channel'!M21</f>
        <v>0</v>
      </c>
      <c r="E70" s="367">
        <f>'Fibre Channel'!N21</f>
        <v>0</v>
      </c>
      <c r="F70" s="357">
        <f>'Fibre Channel'!O21</f>
        <v>0</v>
      </c>
      <c r="G70" s="356">
        <f>'Fibre Channel'!P21</f>
        <v>0</v>
      </c>
      <c r="H70" s="367">
        <f>'Fibre Channel'!Q21</f>
        <v>0</v>
      </c>
      <c r="I70" s="367">
        <f>'Fibre Channel'!R21</f>
        <v>0</v>
      </c>
      <c r="J70" s="357">
        <f>'Fibre Channel'!S21</f>
        <v>0</v>
      </c>
      <c r="K70" s="356">
        <f>'Fibre Channel'!T21</f>
        <v>0</v>
      </c>
      <c r="L70" s="367">
        <f>'Fibre Channel'!U21</f>
        <v>0</v>
      </c>
      <c r="M70" s="367">
        <f>'Fibre Channel'!V21</f>
        <v>0</v>
      </c>
      <c r="N70" s="357">
        <f>'Fibre Channel'!W21</f>
        <v>0</v>
      </c>
      <c r="O70" s="356">
        <f>'Fibre Channel'!X21</f>
        <v>0</v>
      </c>
      <c r="P70" s="357">
        <f>'Fibre Channel'!Y21</f>
        <v>0</v>
      </c>
      <c r="Q70" s="1542">
        <f>'Fibre Channel'!Z21</f>
        <v>0</v>
      </c>
      <c r="R70" s="357">
        <f>'Fibre Channel'!AA21</f>
        <v>0</v>
      </c>
      <c r="S70" s="805">
        <f>'Fibre Channel'!L55/10^6</f>
        <v>0</v>
      </c>
      <c r="T70" s="806">
        <f>'Fibre Channel'!M55/10^6</f>
        <v>0</v>
      </c>
      <c r="U70" s="809">
        <f>'Fibre Channel'!N55/10^6</f>
        <v>0</v>
      </c>
      <c r="V70" s="807">
        <f>'Fibre Channel'!O55/10^6</f>
        <v>0</v>
      </c>
      <c r="W70" s="805">
        <f>'Fibre Channel'!P55/10^6</f>
        <v>0</v>
      </c>
      <c r="X70" s="806">
        <f>'Fibre Channel'!Q55/10^6</f>
        <v>0</v>
      </c>
      <c r="Y70" s="809">
        <f>'Fibre Channel'!R55/10^6</f>
        <v>0</v>
      </c>
      <c r="Z70" s="807">
        <f>'Fibre Channel'!S55/10^6</f>
        <v>0</v>
      </c>
      <c r="AA70" s="805">
        <f>'Fibre Channel'!T55/10^6</f>
        <v>0</v>
      </c>
      <c r="AB70" s="806">
        <f>'Fibre Channel'!U55/10^6</f>
        <v>0</v>
      </c>
      <c r="AC70" s="809">
        <f>'Fibre Channel'!V55/10^6</f>
        <v>0</v>
      </c>
      <c r="AD70" s="807">
        <f>'Fibre Channel'!W55/10^6</f>
        <v>0</v>
      </c>
      <c r="AE70" s="805">
        <f>'Fibre Channel'!X55/10^6</f>
        <v>0</v>
      </c>
      <c r="AF70" s="806">
        <f>'Fibre Channel'!Y55/10^6</f>
        <v>0</v>
      </c>
      <c r="AG70" s="805">
        <f>'Fibre Channel'!Z55/10^6</f>
        <v>0</v>
      </c>
      <c r="AH70" s="1887">
        <f>'Fibre Channel'!AA55/10^6</f>
        <v>0</v>
      </c>
      <c r="AI70" s="1008"/>
      <c r="AJ70" s="1008"/>
      <c r="AK70" s="1010"/>
      <c r="AM70" s="1447"/>
      <c r="AN70" s="1447"/>
      <c r="AO70" s="1447"/>
      <c r="AQ70" s="1447"/>
      <c r="AR70" s="257"/>
      <c r="AS70" s="257"/>
      <c r="AU70" s="15"/>
      <c r="AV70" s="15"/>
      <c r="AW70" s="257"/>
      <c r="AY70" s="683"/>
      <c r="AZ70" s="683"/>
      <c r="BA70" s="5"/>
    </row>
    <row r="71" spans="2:54">
      <c r="B71" s="1310" t="s">
        <v>18</v>
      </c>
      <c r="C71" s="358">
        <f>'Optical Interconnects'!K21</f>
        <v>0</v>
      </c>
      <c r="D71" s="368">
        <f>'Optical Interconnects'!L21</f>
        <v>0</v>
      </c>
      <c r="E71" s="368">
        <f>'Optical Interconnects'!M21</f>
        <v>0</v>
      </c>
      <c r="F71" s="359">
        <f>'Optical Interconnects'!N21</f>
        <v>0</v>
      </c>
      <c r="G71" s="358">
        <f>'Optical Interconnects'!O21</f>
        <v>0</v>
      </c>
      <c r="H71" s="368">
        <f>'Optical Interconnects'!P21</f>
        <v>0</v>
      </c>
      <c r="I71" s="368">
        <f>'Optical Interconnects'!Q21</f>
        <v>0</v>
      </c>
      <c r="J71" s="359">
        <f>'Optical Interconnects'!R21</f>
        <v>0</v>
      </c>
      <c r="K71" s="358">
        <f>'Optical Interconnects'!S21</f>
        <v>0</v>
      </c>
      <c r="L71" s="368">
        <f>'Optical Interconnects'!T21</f>
        <v>0</v>
      </c>
      <c r="M71" s="368">
        <f>'Optical Interconnects'!U21</f>
        <v>0</v>
      </c>
      <c r="N71" s="359">
        <f>'Optical Interconnects'!V21</f>
        <v>0</v>
      </c>
      <c r="O71" s="358">
        <f>'Optical Interconnects'!W21</f>
        <v>0</v>
      </c>
      <c r="P71" s="359">
        <f>'Optical Interconnects'!X21</f>
        <v>0</v>
      </c>
      <c r="Q71" s="1541">
        <f>'Optical Interconnects'!Y21</f>
        <v>0</v>
      </c>
      <c r="R71" s="359">
        <f>'Optical Interconnects'!Z21</f>
        <v>0</v>
      </c>
      <c r="S71" s="810">
        <f>'Optical Interconnects'!K53/10^6</f>
        <v>0</v>
      </c>
      <c r="T71" s="802">
        <f>'Optical Interconnects'!L53/10^6</f>
        <v>0</v>
      </c>
      <c r="U71" s="801">
        <f>'Optical Interconnects'!M53/10^6</f>
        <v>0</v>
      </c>
      <c r="V71" s="811">
        <f>'Optical Interconnects'!N53/10^6</f>
        <v>0</v>
      </c>
      <c r="W71" s="810">
        <f>'Optical Interconnects'!O53/10^6</f>
        <v>0</v>
      </c>
      <c r="X71" s="802">
        <f>'Optical Interconnects'!P53/10^6</f>
        <v>0</v>
      </c>
      <c r="Y71" s="801">
        <f>'Optical Interconnects'!Q53/10^6</f>
        <v>0</v>
      </c>
      <c r="Z71" s="811">
        <f>'Optical Interconnects'!R53/10^6</f>
        <v>0</v>
      </c>
      <c r="AA71" s="810">
        <f>'Optical Interconnects'!S53/10^6</f>
        <v>0</v>
      </c>
      <c r="AB71" s="802">
        <f>'Optical Interconnects'!T53/10^6</f>
        <v>0</v>
      </c>
      <c r="AC71" s="801">
        <f>'Optical Interconnects'!U53/10^6</f>
        <v>0</v>
      </c>
      <c r="AD71" s="811">
        <f>'Optical Interconnects'!V53/10^6</f>
        <v>0</v>
      </c>
      <c r="AE71" s="810">
        <f>'Optical Interconnects'!W53/10^6</f>
        <v>0</v>
      </c>
      <c r="AF71" s="802">
        <f>'Optical Interconnects'!X53/10^6</f>
        <v>0</v>
      </c>
      <c r="AG71" s="810">
        <f>'Optical Interconnects'!Y53/10^6</f>
        <v>0</v>
      </c>
      <c r="AH71" s="803">
        <f>'Optical Interconnects'!Z53/10^6</f>
        <v>0</v>
      </c>
      <c r="AI71" s="1008"/>
      <c r="AJ71" s="1008"/>
      <c r="AK71" s="1010"/>
      <c r="AM71" s="1447"/>
      <c r="AN71" s="1447"/>
      <c r="AO71" s="1447"/>
      <c r="AQ71" s="1447"/>
      <c r="AR71" s="257"/>
      <c r="AS71" s="257"/>
      <c r="AU71" s="15"/>
      <c r="AV71" s="15"/>
      <c r="AW71" s="257"/>
      <c r="AY71" s="683"/>
      <c r="AZ71" s="683"/>
      <c r="BA71" s="5"/>
    </row>
    <row r="72" spans="2:54">
      <c r="B72" s="1309" t="s">
        <v>20</v>
      </c>
      <c r="C72" s="356">
        <f>'CWDM and DWDM'!M26</f>
        <v>0</v>
      </c>
      <c r="D72" s="367">
        <f>'CWDM and DWDM'!N26</f>
        <v>0</v>
      </c>
      <c r="E72" s="367">
        <f>'CWDM and DWDM'!O26</f>
        <v>0</v>
      </c>
      <c r="F72" s="357">
        <f>'CWDM and DWDM'!P26</f>
        <v>0</v>
      </c>
      <c r="G72" s="356">
        <f>'CWDM and DWDM'!Q26</f>
        <v>0</v>
      </c>
      <c r="H72" s="367">
        <f>'CWDM and DWDM'!R26</f>
        <v>0</v>
      </c>
      <c r="I72" s="367">
        <f>'CWDM and DWDM'!S26</f>
        <v>0</v>
      </c>
      <c r="J72" s="357">
        <f>'CWDM and DWDM'!T26</f>
        <v>0</v>
      </c>
      <c r="K72" s="356">
        <f>'CWDM and DWDM'!U26</f>
        <v>0</v>
      </c>
      <c r="L72" s="367">
        <f>'CWDM and DWDM'!V26</f>
        <v>0</v>
      </c>
      <c r="M72" s="367">
        <f>'CWDM and DWDM'!W26</f>
        <v>0</v>
      </c>
      <c r="N72" s="357">
        <f>'CWDM and DWDM'!X26</f>
        <v>0</v>
      </c>
      <c r="O72" s="356">
        <f>'CWDM and DWDM'!Y26</f>
        <v>0</v>
      </c>
      <c r="P72" s="357">
        <f>'CWDM and DWDM'!Z26</f>
        <v>0</v>
      </c>
      <c r="Q72" s="1542">
        <f>'CWDM and DWDM'!AA26</f>
        <v>0</v>
      </c>
      <c r="R72" s="357">
        <f>'CWDM and DWDM'!AB26</f>
        <v>0</v>
      </c>
      <c r="S72" s="805">
        <f>'CWDM and DWDM'!M70/10^6</f>
        <v>0</v>
      </c>
      <c r="T72" s="226">
        <f>'CWDM and DWDM'!N70/10^6</f>
        <v>0</v>
      </c>
      <c r="U72" s="226">
        <f>'CWDM and DWDM'!O70/10^6</f>
        <v>0</v>
      </c>
      <c r="V72" s="807">
        <f>'CWDM and DWDM'!P70/10^6</f>
        <v>0</v>
      </c>
      <c r="W72" s="805">
        <f>'CWDM and DWDM'!Q70/10^6</f>
        <v>0</v>
      </c>
      <c r="X72" s="226">
        <f>'CWDM and DWDM'!R70/10^6</f>
        <v>0</v>
      </c>
      <c r="Y72" s="226">
        <f>'CWDM and DWDM'!S70/10^6</f>
        <v>0</v>
      </c>
      <c r="Z72" s="807">
        <f>'CWDM and DWDM'!T70/10^6</f>
        <v>0</v>
      </c>
      <c r="AA72" s="805">
        <f>'CWDM and DWDM'!U70/10^6</f>
        <v>0</v>
      </c>
      <c r="AB72" s="226">
        <f>'CWDM and DWDM'!V70/10^6</f>
        <v>0</v>
      </c>
      <c r="AC72" s="226">
        <f>'CWDM and DWDM'!W70/10^6</f>
        <v>0</v>
      </c>
      <c r="AD72" s="807">
        <f>'CWDM and DWDM'!X70/10^6</f>
        <v>0</v>
      </c>
      <c r="AE72" s="805">
        <f>'CWDM and DWDM'!Y70/10^6</f>
        <v>0</v>
      </c>
      <c r="AF72" s="226">
        <f>'CWDM and DWDM'!Z70/10^6</f>
        <v>0</v>
      </c>
      <c r="AG72" s="805">
        <f>'CWDM and DWDM'!AA70/10^6</f>
        <v>0</v>
      </c>
      <c r="AH72" s="1888">
        <f>'CWDM and DWDM'!AB70/10^6</f>
        <v>0</v>
      </c>
      <c r="AI72" s="1008"/>
      <c r="AJ72" s="1008"/>
      <c r="AK72" s="1010"/>
      <c r="AM72" s="1447"/>
      <c r="AN72" s="1447"/>
      <c r="AO72" s="1447"/>
      <c r="AQ72" s="1447"/>
      <c r="AR72" s="257"/>
      <c r="AS72" s="257"/>
      <c r="AU72" s="15"/>
      <c r="AV72" s="15"/>
      <c r="AW72" s="257"/>
      <c r="AY72" s="683"/>
      <c r="AZ72" s="683"/>
      <c r="BA72" s="5"/>
    </row>
    <row r="73" spans="2:54">
      <c r="B73" s="1309" t="s">
        <v>28</v>
      </c>
      <c r="C73" s="356">
        <f>Wireless!L34</f>
        <v>0</v>
      </c>
      <c r="D73" s="367">
        <f>Wireless!M34</f>
        <v>0</v>
      </c>
      <c r="E73" s="367">
        <f>Wireless!N34</f>
        <v>0</v>
      </c>
      <c r="F73" s="357">
        <f>Wireless!O34</f>
        <v>0</v>
      </c>
      <c r="G73" s="356">
        <f>Wireless!P34</f>
        <v>0</v>
      </c>
      <c r="H73" s="367">
        <f>Wireless!Q34</f>
        <v>0</v>
      </c>
      <c r="I73" s="367">
        <f>Wireless!R34</f>
        <v>0</v>
      </c>
      <c r="J73" s="357">
        <f>Wireless!S34</f>
        <v>0</v>
      </c>
      <c r="K73" s="356">
        <f>Wireless!T34</f>
        <v>0</v>
      </c>
      <c r="L73" s="367">
        <f>Wireless!U34</f>
        <v>0</v>
      </c>
      <c r="M73" s="367">
        <f>Wireless!V34</f>
        <v>0</v>
      </c>
      <c r="N73" s="357">
        <f>Wireless!W34</f>
        <v>0</v>
      </c>
      <c r="O73" s="356">
        <f>Wireless!X34</f>
        <v>0</v>
      </c>
      <c r="P73" s="357">
        <f>Wireless!Y34</f>
        <v>0</v>
      </c>
      <c r="Q73" s="1542">
        <f>Wireless!Z34</f>
        <v>0</v>
      </c>
      <c r="R73" s="357">
        <f>Wireless!AA34</f>
        <v>0</v>
      </c>
      <c r="S73" s="805">
        <f>Wireless!L94/10^6</f>
        <v>0</v>
      </c>
      <c r="T73" s="806">
        <f>Wireless!M94/10^6</f>
        <v>0</v>
      </c>
      <c r="U73" s="809">
        <f>Wireless!N94/10^6</f>
        <v>0</v>
      </c>
      <c r="V73" s="807">
        <f>Wireless!O94/10^6</f>
        <v>0</v>
      </c>
      <c r="W73" s="805">
        <f>Wireless!P94/10^6</f>
        <v>0</v>
      </c>
      <c r="X73" s="806">
        <f>Wireless!Q94/10^6</f>
        <v>0</v>
      </c>
      <c r="Y73" s="809">
        <f>Wireless!R94/10^6</f>
        <v>0</v>
      </c>
      <c r="Z73" s="807">
        <f>Wireless!S94/10^6</f>
        <v>0</v>
      </c>
      <c r="AA73" s="805">
        <f>Wireless!T94/10^6</f>
        <v>0</v>
      </c>
      <c r="AB73" s="806">
        <f>Wireless!U94/10^6</f>
        <v>0</v>
      </c>
      <c r="AC73" s="809">
        <f>Wireless!V94/10^6</f>
        <v>0</v>
      </c>
      <c r="AD73" s="807">
        <f>Wireless!W94/10^6</f>
        <v>0</v>
      </c>
      <c r="AE73" s="805">
        <f>Wireless!X94/10^6</f>
        <v>0</v>
      </c>
      <c r="AF73" s="807">
        <f>Wireless!Y94/10^6</f>
        <v>0</v>
      </c>
      <c r="AG73" s="805">
        <f>Wireless!Z94/10^6</f>
        <v>0</v>
      </c>
      <c r="AH73" s="1887">
        <f>Wireless!AA94/10^6</f>
        <v>0</v>
      </c>
      <c r="AI73" s="1008"/>
      <c r="AJ73" s="1008"/>
      <c r="AK73" s="1010"/>
      <c r="AM73" s="1447"/>
      <c r="AN73" s="1447"/>
      <c r="AO73" s="1447"/>
      <c r="AQ73" s="1447"/>
      <c r="AR73" s="257"/>
      <c r="AS73" s="257"/>
      <c r="AU73" s="15"/>
      <c r="AV73" s="15"/>
      <c r="AW73" s="257"/>
      <c r="AY73" s="683"/>
      <c r="AZ73" s="683"/>
      <c r="BA73" s="5"/>
    </row>
    <row r="74" spans="2:54">
      <c r="B74" s="1309" t="s">
        <v>172</v>
      </c>
      <c r="C74" s="356">
        <f>FTTX!M24</f>
        <v>0</v>
      </c>
      <c r="D74" s="367">
        <f>FTTX!N24</f>
        <v>0</v>
      </c>
      <c r="E74" s="367">
        <f>FTTX!O24</f>
        <v>0</v>
      </c>
      <c r="F74" s="357">
        <f>FTTX!P24</f>
        <v>0</v>
      </c>
      <c r="G74" s="356">
        <f>FTTX!Q24</f>
        <v>0</v>
      </c>
      <c r="H74" s="367">
        <f>FTTX!R24</f>
        <v>0</v>
      </c>
      <c r="I74" s="367">
        <f>FTTX!S24</f>
        <v>0</v>
      </c>
      <c r="J74" s="357">
        <f>FTTX!T24</f>
        <v>0</v>
      </c>
      <c r="K74" s="356">
        <f>FTTX!U24</f>
        <v>0</v>
      </c>
      <c r="L74" s="367">
        <f>FTTX!V24</f>
        <v>0</v>
      </c>
      <c r="M74" s="367">
        <f>FTTX!W24</f>
        <v>0</v>
      </c>
      <c r="N74" s="357">
        <f>FTTX!X24</f>
        <v>0</v>
      </c>
      <c r="O74" s="356">
        <f>FTTX!Y24</f>
        <v>0</v>
      </c>
      <c r="P74" s="357">
        <f>FTTX!Z24</f>
        <v>0</v>
      </c>
      <c r="Q74" s="1542">
        <f>FTTX!AA24</f>
        <v>0</v>
      </c>
      <c r="R74" s="357">
        <f>FTTX!AB24</f>
        <v>0</v>
      </c>
      <c r="S74" s="805">
        <f>FTTX!M64/10^6</f>
        <v>0</v>
      </c>
      <c r="T74" s="806">
        <f>FTTX!N64/10^6</f>
        <v>0</v>
      </c>
      <c r="U74" s="809">
        <f>FTTX!O64/10^6</f>
        <v>0</v>
      </c>
      <c r="V74" s="807">
        <f>FTTX!P64/10^6</f>
        <v>0</v>
      </c>
      <c r="W74" s="805">
        <f>FTTX!Q64/10^6</f>
        <v>0</v>
      </c>
      <c r="X74" s="806">
        <f>FTTX!R64/10^6</f>
        <v>0</v>
      </c>
      <c r="Y74" s="809">
        <f>FTTX!S64/10^6</f>
        <v>0</v>
      </c>
      <c r="Z74" s="807">
        <f>FTTX!T64/10^6</f>
        <v>0</v>
      </c>
      <c r="AA74" s="805">
        <f>FTTX!U64/10^6</f>
        <v>0</v>
      </c>
      <c r="AB74" s="806">
        <f>FTTX!V64/10^6</f>
        <v>0</v>
      </c>
      <c r="AC74" s="809">
        <f>FTTX!W64/10^6</f>
        <v>0</v>
      </c>
      <c r="AD74" s="807">
        <f>FTTX!X64/10^6</f>
        <v>0</v>
      </c>
      <c r="AE74" s="805">
        <f>FTTX!Y64/10^6</f>
        <v>0</v>
      </c>
      <c r="AF74" s="807">
        <f>FTTX!Z64/10^6</f>
        <v>0</v>
      </c>
      <c r="AG74" s="805">
        <f>FTTX!AA64/10^6</f>
        <v>0</v>
      </c>
      <c r="AH74" s="1887">
        <f>FTTX!AB64/10^6</f>
        <v>0</v>
      </c>
      <c r="AI74" s="1008"/>
      <c r="AJ74" s="1008"/>
      <c r="AK74" s="1010"/>
      <c r="AM74" s="1447"/>
      <c r="AN74" s="1447"/>
      <c r="AO74" s="1447"/>
      <c r="AQ74" s="1447"/>
      <c r="AR74" s="257"/>
      <c r="AS74" s="257"/>
      <c r="AU74" s="15"/>
      <c r="AV74" s="15"/>
      <c r="AW74" s="257"/>
      <c r="AY74" s="683"/>
      <c r="AZ74" s="683"/>
      <c r="BA74" s="5"/>
    </row>
    <row r="75" spans="2:54">
      <c r="B75" s="1311" t="s">
        <v>129</v>
      </c>
      <c r="C75" s="247">
        <f t="shared" ref="C75:H75" si="12">SUM(C69:C74)</f>
        <v>0</v>
      </c>
      <c r="D75" s="78">
        <f t="shared" si="12"/>
        <v>0</v>
      </c>
      <c r="E75" s="247">
        <f t="shared" si="12"/>
        <v>0</v>
      </c>
      <c r="F75" s="309">
        <f t="shared" si="12"/>
        <v>0</v>
      </c>
      <c r="G75" s="247">
        <f t="shared" si="12"/>
        <v>0</v>
      </c>
      <c r="H75" s="78">
        <f t="shared" si="12"/>
        <v>0</v>
      </c>
      <c r="I75" s="247">
        <f>SUM(I69:I74)</f>
        <v>0</v>
      </c>
      <c r="J75" s="309">
        <f>SUM(J69:J74)</f>
        <v>0</v>
      </c>
      <c r="K75" s="247">
        <f>SUM(K69:K74)</f>
        <v>0</v>
      </c>
      <c r="L75" s="78">
        <f>SUM(L69:L74)</f>
        <v>0</v>
      </c>
      <c r="M75" s="247">
        <f t="shared" ref="M75:R75" si="13">SUM(M69:M74)</f>
        <v>0</v>
      </c>
      <c r="N75" s="309">
        <f t="shared" si="13"/>
        <v>0</v>
      </c>
      <c r="O75" s="247">
        <f t="shared" si="13"/>
        <v>0</v>
      </c>
      <c r="P75" s="309">
        <f t="shared" si="13"/>
        <v>0</v>
      </c>
      <c r="Q75" s="1306">
        <f t="shared" si="13"/>
        <v>0</v>
      </c>
      <c r="R75" s="309">
        <f t="shared" si="13"/>
        <v>0</v>
      </c>
      <c r="S75" s="248">
        <f t="shared" ref="S75" si="14">SUM(S69:S74)</f>
        <v>0</v>
      </c>
      <c r="T75" s="248">
        <f t="shared" ref="T75:Y75" si="15">SUM(T69:T74)</f>
        <v>0</v>
      </c>
      <c r="U75" s="360">
        <f t="shared" si="15"/>
        <v>0</v>
      </c>
      <c r="V75" s="306">
        <f>SUM(V69:V74)</f>
        <v>0</v>
      </c>
      <c r="W75" s="248">
        <f>SUM(W69:W74)</f>
        <v>0</v>
      </c>
      <c r="X75" s="248">
        <f t="shared" si="15"/>
        <v>0</v>
      </c>
      <c r="Y75" s="360">
        <f t="shared" si="15"/>
        <v>0</v>
      </c>
      <c r="Z75" s="306">
        <f t="shared" ref="Z75:AH75" si="16">SUM(Z69:Z74)</f>
        <v>0</v>
      </c>
      <c r="AA75" s="248">
        <f t="shared" si="16"/>
        <v>0</v>
      </c>
      <c r="AB75" s="248">
        <f t="shared" si="16"/>
        <v>0</v>
      </c>
      <c r="AC75" s="360">
        <f t="shared" si="16"/>
        <v>0</v>
      </c>
      <c r="AD75" s="306">
        <f t="shared" si="16"/>
        <v>0</v>
      </c>
      <c r="AE75" s="248">
        <f t="shared" si="16"/>
        <v>0</v>
      </c>
      <c r="AF75" s="306">
        <f t="shared" si="16"/>
        <v>0</v>
      </c>
      <c r="AG75" s="248">
        <f t="shared" si="16"/>
        <v>0</v>
      </c>
      <c r="AH75" s="306">
        <f t="shared" si="16"/>
        <v>0</v>
      </c>
      <c r="AI75" s="1008"/>
      <c r="AJ75" s="1008"/>
      <c r="AK75" s="1010"/>
      <c r="AM75" s="1447"/>
      <c r="AN75" s="1447"/>
      <c r="AO75" s="1447"/>
      <c r="AQ75" s="1447"/>
      <c r="AR75" s="257"/>
      <c r="AS75" s="257"/>
      <c r="AU75" s="15"/>
      <c r="AV75" s="15"/>
      <c r="AW75" s="257"/>
      <c r="AY75" s="683"/>
      <c r="AZ75" s="683"/>
      <c r="BA75" s="5"/>
    </row>
    <row r="76" spans="2:54">
      <c r="B76" s="73"/>
    </row>
    <row r="77" spans="2:54">
      <c r="B77" s="73"/>
      <c r="C77" s="15"/>
      <c r="D77" s="15"/>
      <c r="E77" s="15"/>
      <c r="F77" s="15"/>
      <c r="G77" s="15"/>
      <c r="H77" s="15"/>
      <c r="I77" s="15"/>
      <c r="J77" s="15"/>
      <c r="K77" s="15"/>
      <c r="L77" s="15"/>
      <c r="M77" s="15"/>
      <c r="N77" s="15"/>
      <c r="O77" s="15"/>
      <c r="P77" s="15"/>
      <c r="Q77" s="15"/>
      <c r="R77" s="15"/>
      <c r="S77" s="15"/>
    </row>
    <row r="78" spans="2:54">
      <c r="B78" s="73"/>
      <c r="C78" s="74"/>
      <c r="D78" s="74"/>
      <c r="E78" s="74"/>
      <c r="F78" s="74"/>
      <c r="G78" s="74"/>
      <c r="H78" s="74"/>
      <c r="I78" s="74"/>
      <c r="J78" s="74"/>
      <c r="K78" s="74"/>
      <c r="L78" s="74"/>
      <c r="M78" s="74"/>
      <c r="N78" s="74"/>
      <c r="O78" s="74"/>
      <c r="P78" s="74"/>
      <c r="Q78" s="74"/>
      <c r="R78" s="74"/>
      <c r="S78" s="74"/>
    </row>
    <row r="79" spans="2:54" ht="17.399999999999999">
      <c r="B79" s="1300" t="s">
        <v>171</v>
      </c>
    </row>
    <row r="81" spans="2:2">
      <c r="B81"/>
    </row>
    <row r="100" spans="2:37">
      <c r="B100" s="508" t="str">
        <f>B79</f>
        <v>Ethernet</v>
      </c>
      <c r="G100" s="508" t="s">
        <v>171</v>
      </c>
      <c r="I100" s="32"/>
      <c r="J100" s="13"/>
      <c r="L100" s="13"/>
      <c r="M100" s="32"/>
      <c r="N100" s="13"/>
      <c r="O100" s="1" t="str">
        <f>G100</f>
        <v>Ethernet</v>
      </c>
      <c r="P100" s="13"/>
      <c r="Q100" s="13"/>
      <c r="R100" s="13"/>
      <c r="S100" s="508" t="s">
        <v>171</v>
      </c>
      <c r="Z100" s="508" t="s">
        <v>171</v>
      </c>
      <c r="AB100" s="13"/>
      <c r="AC100" s="32"/>
      <c r="AD100" s="13"/>
      <c r="AF100" s="13"/>
      <c r="AH100" s="13"/>
      <c r="AI100" s="1922"/>
      <c r="AJ100" s="1922"/>
      <c r="AK100" s="1922"/>
    </row>
    <row r="101" spans="2:37" ht="18" customHeight="1">
      <c r="B101" s="1920" t="s">
        <v>373</v>
      </c>
      <c r="C101" s="392"/>
      <c r="D101" s="392"/>
      <c r="E101" s="392"/>
      <c r="F101" s="392"/>
      <c r="G101" s="392" t="s">
        <v>173</v>
      </c>
      <c r="H101" s="392"/>
      <c r="I101" s="392"/>
      <c r="J101" s="392"/>
      <c r="K101" s="392"/>
      <c r="L101" s="392"/>
      <c r="M101" s="392"/>
      <c r="N101" s="392"/>
      <c r="O101" s="392" t="str">
        <f>G101</f>
        <v>Shipments: Actual Data</v>
      </c>
      <c r="P101" s="393"/>
      <c r="Q101" s="392"/>
      <c r="R101" s="392"/>
      <c r="S101" s="392"/>
      <c r="T101" s="392"/>
      <c r="U101" s="392"/>
      <c r="V101" s="392"/>
      <c r="W101" s="392" t="s">
        <v>316</v>
      </c>
      <c r="X101" s="392"/>
      <c r="Y101" s="392"/>
      <c r="Z101" s="392"/>
      <c r="AA101" s="392"/>
      <c r="AB101" s="392"/>
      <c r="AC101" s="392"/>
      <c r="AD101" s="392"/>
      <c r="AE101" s="392" t="s">
        <v>316</v>
      </c>
      <c r="AF101" s="392"/>
      <c r="AG101" s="392"/>
      <c r="AH101" s="392"/>
      <c r="AI101" s="1001"/>
      <c r="AJ101" s="1001"/>
    </row>
    <row r="102" spans="2:37" ht="13.05" customHeight="1" thickBot="1">
      <c r="B102" s="1921"/>
      <c r="C102" s="285" t="str">
        <f>C$68</f>
        <v>1Q 19</v>
      </c>
      <c r="D102" s="254" t="str">
        <f>D$68</f>
        <v>2Q 19</v>
      </c>
      <c r="E102" s="254" t="s">
        <v>117</v>
      </c>
      <c r="F102" s="286" t="s">
        <v>118</v>
      </c>
      <c r="G102" s="285" t="s">
        <v>119</v>
      </c>
      <c r="H102" s="254" t="s">
        <v>120</v>
      </c>
      <c r="I102" s="254" t="s">
        <v>121</v>
      </c>
      <c r="J102" s="286" t="s">
        <v>122</v>
      </c>
      <c r="K102" s="1551" t="s">
        <v>486</v>
      </c>
      <c r="L102" s="1552" t="s">
        <v>513</v>
      </c>
      <c r="M102" s="1553" t="s">
        <v>488</v>
      </c>
      <c r="N102" s="1554" t="s">
        <v>489</v>
      </c>
      <c r="O102" s="1553" t="s">
        <v>490</v>
      </c>
      <c r="P102" s="1890" t="s">
        <v>491</v>
      </c>
      <c r="Q102" s="1553" t="s">
        <v>492</v>
      </c>
      <c r="R102" s="1889" t="s">
        <v>493</v>
      </c>
      <c r="S102" s="285" t="str">
        <f t="shared" ref="S102:T102" si="17">S$68</f>
        <v>1Q 19</v>
      </c>
      <c r="T102" s="254" t="str">
        <f t="shared" si="17"/>
        <v>2Q 19</v>
      </c>
      <c r="U102" s="254" t="s">
        <v>117</v>
      </c>
      <c r="V102" s="286" t="s">
        <v>118</v>
      </c>
      <c r="W102" s="285" t="s">
        <v>119</v>
      </c>
      <c r="X102" s="254" t="s">
        <v>120</v>
      </c>
      <c r="Y102" s="254" t="s">
        <v>121</v>
      </c>
      <c r="Z102" s="286" t="s">
        <v>122</v>
      </c>
      <c r="AA102" s="285" t="str">
        <f>K37</f>
        <v>1Q 21</v>
      </c>
      <c r="AB102" s="254" t="str">
        <f>L37</f>
        <v>2Q21</v>
      </c>
      <c r="AC102" s="254" t="str">
        <f t="shared" ref="AC102:AF102" si="18">AC37</f>
        <v>3Q 21</v>
      </c>
      <c r="AD102" s="286" t="str">
        <f t="shared" si="18"/>
        <v>4Q 21</v>
      </c>
      <c r="AE102" s="285" t="str">
        <f t="shared" si="18"/>
        <v>1Q 22</v>
      </c>
      <c r="AF102" s="1891" t="str">
        <f t="shared" si="18"/>
        <v>2Q 22</v>
      </c>
      <c r="AG102" s="1553" t="s">
        <v>492</v>
      </c>
      <c r="AH102" s="1889" t="s">
        <v>493</v>
      </c>
    </row>
    <row r="103" spans="2:37">
      <c r="B103" s="1309" t="s">
        <v>568</v>
      </c>
      <c r="C103" s="1562">
        <f>SUM(Ethernet!M9:M23)</f>
        <v>0</v>
      </c>
      <c r="D103" s="1633">
        <f>SUM(Ethernet!N9:N23)</f>
        <v>0</v>
      </c>
      <c r="E103" s="1633">
        <f>SUM(Ethernet!O9:O23)</f>
        <v>0</v>
      </c>
      <c r="F103" s="1634">
        <f>SUM(Ethernet!P9:P23)</f>
        <v>0</v>
      </c>
      <c r="G103" s="1562">
        <f>SUM(Ethernet!Q9:Q23)</f>
        <v>0</v>
      </c>
      <c r="H103" s="1633">
        <f>SUM(Ethernet!R9:R23)</f>
        <v>0</v>
      </c>
      <c r="I103" s="1633">
        <f>SUM(Ethernet!S9:S23)</f>
        <v>0</v>
      </c>
      <c r="J103" s="1634">
        <f>SUM(Ethernet!T9:T23)</f>
        <v>0</v>
      </c>
      <c r="K103" s="1562">
        <f>SUM(Ethernet!U9:U23)</f>
        <v>0</v>
      </c>
      <c r="L103" s="1633">
        <f>SUM(Ethernet!V9:V23)</f>
        <v>0</v>
      </c>
      <c r="M103" s="1633">
        <f>SUM(Ethernet!W9:W23)</f>
        <v>0</v>
      </c>
      <c r="N103" s="1634">
        <f>SUM(Ethernet!X9:X23)</f>
        <v>0</v>
      </c>
      <c r="O103" s="1562">
        <f>SUM(Ethernet!Y9:Y23)</f>
        <v>0</v>
      </c>
      <c r="P103" s="1633">
        <f>SUM(Ethernet!Z9:Z23)</f>
        <v>0</v>
      </c>
      <c r="Q103" s="1633">
        <f>SUM(Ethernet!AA9:AA23)</f>
        <v>0</v>
      </c>
      <c r="R103" s="1634">
        <f>SUM(Ethernet!AB9:AB23)</f>
        <v>0</v>
      </c>
      <c r="S103" s="1639">
        <f>SUM(Ethernet!M137:M151)/10^6</f>
        <v>0</v>
      </c>
      <c r="T103" s="1640">
        <f>SUM(Ethernet!N137:N151)/10^6</f>
        <v>0</v>
      </c>
      <c r="U103" s="1640">
        <f>SUM(Ethernet!O137:O151)/10^6</f>
        <v>0</v>
      </c>
      <c r="V103" s="1641">
        <f>SUM(Ethernet!P137:P151)/10^6</f>
        <v>0</v>
      </c>
      <c r="W103" s="1639">
        <f>SUM(Ethernet!Q137:Q151)/10^6</f>
        <v>0</v>
      </c>
      <c r="X103" s="1640">
        <f>SUM(Ethernet!R137:R151)/10^6</f>
        <v>0</v>
      </c>
      <c r="Y103" s="1640">
        <f>SUM(Ethernet!S137:S151)/10^6</f>
        <v>0</v>
      </c>
      <c r="Z103" s="1641">
        <f>SUM(Ethernet!T137:T151)/10^6</f>
        <v>0</v>
      </c>
      <c r="AA103" s="1639">
        <f>SUM(Ethernet!U137:U151)/10^6</f>
        <v>0</v>
      </c>
      <c r="AB103" s="1640">
        <f>SUM(Ethernet!V137:V151)/10^6</f>
        <v>0</v>
      </c>
      <c r="AC103" s="1640">
        <f>SUM(Ethernet!W137:W151)/10^6</f>
        <v>0</v>
      </c>
      <c r="AD103" s="1641">
        <f>SUM(Ethernet!X137:X151)/10^6</f>
        <v>0</v>
      </c>
      <c r="AE103" s="1639">
        <f>SUM(Ethernet!Y137:Y151)/10^6</f>
        <v>0</v>
      </c>
      <c r="AF103" s="1640">
        <f>SUM(Ethernet!Z137:Z151)/10^6</f>
        <v>0</v>
      </c>
      <c r="AG103" s="1640">
        <f>SUM(Ethernet!AA137:AA151)/10^6</f>
        <v>0</v>
      </c>
      <c r="AH103" s="1641">
        <f>SUM(Ethernet!AB137:AB151)/10^6</f>
        <v>0</v>
      </c>
      <c r="AI103" s="1002"/>
      <c r="AJ103" s="1003"/>
    </row>
    <row r="104" spans="2:37">
      <c r="B104" s="1312" t="s">
        <v>386</v>
      </c>
      <c r="C104" s="1564">
        <f>SUM(Ethernet!M24:M26)</f>
        <v>0</v>
      </c>
      <c r="D104" s="1635">
        <f>SUM(Ethernet!N24:N26)</f>
        <v>0</v>
      </c>
      <c r="E104" s="1635">
        <f>SUM(Ethernet!O24:O26)</f>
        <v>0</v>
      </c>
      <c r="F104" s="308">
        <f>SUM(Ethernet!P24:P26)</f>
        <v>0</v>
      </c>
      <c r="G104" s="1564">
        <f>SUM(Ethernet!Q24:Q26)</f>
        <v>0</v>
      </c>
      <c r="H104" s="1635">
        <f>SUM(Ethernet!R24:R26)</f>
        <v>0</v>
      </c>
      <c r="I104" s="1635">
        <f>SUM(Ethernet!S24:S26)</f>
        <v>0</v>
      </c>
      <c r="J104" s="308">
        <f>SUM(Ethernet!T24:T26)</f>
        <v>0</v>
      </c>
      <c r="K104" s="1564">
        <f>SUM(Ethernet!U24:U26)</f>
        <v>0</v>
      </c>
      <c r="L104" s="1635">
        <f>SUM(Ethernet!V24:V26)</f>
        <v>0</v>
      </c>
      <c r="M104" s="1635">
        <f>SUM(Ethernet!W24:W26)</f>
        <v>0</v>
      </c>
      <c r="N104" s="308">
        <f>SUM(Ethernet!X24:X26)</f>
        <v>0</v>
      </c>
      <c r="O104" s="1564">
        <f>SUM(Ethernet!Y24:Y26)</f>
        <v>0</v>
      </c>
      <c r="P104" s="1635">
        <f>SUM(Ethernet!Z24:Z26)</f>
        <v>0</v>
      </c>
      <c r="Q104" s="1635">
        <f>SUM(Ethernet!AA24:AA26)</f>
        <v>0</v>
      </c>
      <c r="R104" s="308">
        <f>SUM(Ethernet!AB24:AB26)</f>
        <v>0</v>
      </c>
      <c r="S104" s="1642">
        <f>SUM(Ethernet!M152:M154)/10^6</f>
        <v>0</v>
      </c>
      <c r="T104" s="1643">
        <f>SUM(Ethernet!N152:N154)/10^6</f>
        <v>0</v>
      </c>
      <c r="U104" s="1643">
        <f>SUM(Ethernet!O152:O154)/10^6</f>
        <v>0</v>
      </c>
      <c r="V104" s="1644">
        <f>SUM(Ethernet!P152:P154)/10^6</f>
        <v>0</v>
      </c>
      <c r="W104" s="1642">
        <f>SUM(Ethernet!Q152:Q154)/10^6</f>
        <v>0</v>
      </c>
      <c r="X104" s="1643">
        <f>SUM(Ethernet!R152:R154)/10^6</f>
        <v>0</v>
      </c>
      <c r="Y104" s="1643">
        <f>SUM(Ethernet!S152:S154)/10^6</f>
        <v>0</v>
      </c>
      <c r="Z104" s="1644">
        <f>SUM(Ethernet!T152:T154)/10^6</f>
        <v>0</v>
      </c>
      <c r="AA104" s="1642">
        <f>SUM(Ethernet!U152:U154)/10^6</f>
        <v>0</v>
      </c>
      <c r="AB104" s="1643">
        <f>SUM(Ethernet!V152:V154)/10^6</f>
        <v>0</v>
      </c>
      <c r="AC104" s="1643">
        <f>SUM(Ethernet!W152:W154)/10^6</f>
        <v>0</v>
      </c>
      <c r="AD104" s="1644">
        <f>SUM(Ethernet!X152:X154)/10^6</f>
        <v>0</v>
      </c>
      <c r="AE104" s="1642">
        <f>SUM(Ethernet!Y152:Y154)/10^6</f>
        <v>0</v>
      </c>
      <c r="AF104" s="1643">
        <f>SUM(Ethernet!Z152:Z154)/10^6</f>
        <v>0</v>
      </c>
      <c r="AG104" s="1643">
        <f>SUM(Ethernet!AA152:AA154)/10^6</f>
        <v>0</v>
      </c>
      <c r="AH104" s="1644">
        <f>SUM(Ethernet!AB152:AB154)/10^6</f>
        <v>0</v>
      </c>
      <c r="AI104" s="1004"/>
      <c r="AJ104" s="1005"/>
    </row>
    <row r="105" spans="2:37">
      <c r="B105" s="1309" t="s">
        <v>570</v>
      </c>
      <c r="C105" s="1564">
        <f>SUM(Ethernet!M27:M35)</f>
        <v>0</v>
      </c>
      <c r="D105" s="1635">
        <f>SUM(Ethernet!N27:N35)</f>
        <v>0</v>
      </c>
      <c r="E105" s="1635">
        <f>SUM(Ethernet!O27:O35)</f>
        <v>0</v>
      </c>
      <c r="F105" s="308">
        <f>SUM(Ethernet!P27:P35)</f>
        <v>0</v>
      </c>
      <c r="G105" s="1564">
        <f>SUM(Ethernet!Q27:Q35)</f>
        <v>0</v>
      </c>
      <c r="H105" s="1635">
        <f>SUM(Ethernet!R27:R35)</f>
        <v>0</v>
      </c>
      <c r="I105" s="1635">
        <f>SUM(Ethernet!S27:S35)</f>
        <v>0</v>
      </c>
      <c r="J105" s="308">
        <f>SUM(Ethernet!T27:T35)</f>
        <v>0</v>
      </c>
      <c r="K105" s="1564">
        <f>SUM(Ethernet!U27:U35)</f>
        <v>0</v>
      </c>
      <c r="L105" s="1635">
        <f>SUM(Ethernet!V27:V35)</f>
        <v>0</v>
      </c>
      <c r="M105" s="1635">
        <f>SUM(Ethernet!W27:W35)</f>
        <v>0</v>
      </c>
      <c r="N105" s="308">
        <f>SUM(Ethernet!X27:X35)</f>
        <v>0</v>
      </c>
      <c r="O105" s="1564">
        <f>SUM(Ethernet!Y27:Y35)</f>
        <v>0</v>
      </c>
      <c r="P105" s="1635">
        <f>SUM(Ethernet!Z27:Z35)</f>
        <v>0</v>
      </c>
      <c r="Q105" s="1635">
        <f>SUM(Ethernet!AA27:AA35)</f>
        <v>0</v>
      </c>
      <c r="R105" s="308">
        <f>SUM(Ethernet!AB27:AB35)</f>
        <v>0</v>
      </c>
      <c r="S105" s="1642">
        <f>SUM(Ethernet!M155:M163)/10^6</f>
        <v>0</v>
      </c>
      <c r="T105" s="1643">
        <f>SUM(Ethernet!N155:N163)/10^6</f>
        <v>0</v>
      </c>
      <c r="U105" s="1643">
        <f>SUM(Ethernet!O155:O163)/10^6</f>
        <v>0</v>
      </c>
      <c r="V105" s="1644">
        <f>SUM(Ethernet!P155:P163)/10^6</f>
        <v>0</v>
      </c>
      <c r="W105" s="1642">
        <f>SUM(Ethernet!Q155:Q163)/10^6</f>
        <v>0</v>
      </c>
      <c r="X105" s="1643">
        <f>SUM(Ethernet!R155:R163)/10^6</f>
        <v>0</v>
      </c>
      <c r="Y105" s="1643">
        <f>SUM(Ethernet!S155:S163)/10^6</f>
        <v>0</v>
      </c>
      <c r="Z105" s="1644">
        <f>SUM(Ethernet!T155:T163)/10^6</f>
        <v>0</v>
      </c>
      <c r="AA105" s="1642">
        <f>SUM(Ethernet!U155:U163)/10^6</f>
        <v>0</v>
      </c>
      <c r="AB105" s="1643">
        <f>SUM(Ethernet!V155:V163)/10^6</f>
        <v>0</v>
      </c>
      <c r="AC105" s="1643">
        <f>SUM(Ethernet!W155:W163)/10^6</f>
        <v>0</v>
      </c>
      <c r="AD105" s="1644">
        <f>SUM(Ethernet!X155:X163)/10^6</f>
        <v>0</v>
      </c>
      <c r="AE105" s="1642">
        <f>SUM(Ethernet!Y155:Y163)/10^6</f>
        <v>0</v>
      </c>
      <c r="AF105" s="1643">
        <f>SUM(Ethernet!Z155:Z163)/10^6</f>
        <v>0</v>
      </c>
      <c r="AG105" s="1643">
        <f>SUM(Ethernet!AA155:AA163)/10^6</f>
        <v>0</v>
      </c>
      <c r="AH105" s="1644">
        <f>SUM(Ethernet!AB155:AB163)/10^6</f>
        <v>0</v>
      </c>
    </row>
    <row r="106" spans="2:37">
      <c r="B106" s="1312" t="s">
        <v>387</v>
      </c>
      <c r="C106" s="1564">
        <f>SUM(Ethernet!M39:M55)</f>
        <v>0</v>
      </c>
      <c r="D106" s="1635">
        <f>SUM(Ethernet!N39:N55)</f>
        <v>0</v>
      </c>
      <c r="E106" s="1635">
        <f>SUM(Ethernet!O39:O55)</f>
        <v>0</v>
      </c>
      <c r="F106" s="308">
        <f>SUM(Ethernet!P39:P55)</f>
        <v>0</v>
      </c>
      <c r="G106" s="1564">
        <f>SUM(Ethernet!Q39:Q55)</f>
        <v>0</v>
      </c>
      <c r="H106" s="1635">
        <f>SUM(Ethernet!R39:R55)</f>
        <v>0</v>
      </c>
      <c r="I106" s="1635">
        <f>SUM(Ethernet!S39:S55)</f>
        <v>0</v>
      </c>
      <c r="J106" s="308">
        <f>SUM(Ethernet!T39:T55)</f>
        <v>0</v>
      </c>
      <c r="K106" s="1564">
        <f>SUM(Ethernet!U39:U55)</f>
        <v>0</v>
      </c>
      <c r="L106" s="1635">
        <f>SUM(Ethernet!V39:V55)</f>
        <v>0</v>
      </c>
      <c r="M106" s="1635">
        <f>SUM(Ethernet!W39:W55)</f>
        <v>0</v>
      </c>
      <c r="N106" s="308">
        <f>SUM(Ethernet!X39:X55)</f>
        <v>0</v>
      </c>
      <c r="O106" s="1564">
        <f>SUM(Ethernet!Y39:Y55)</f>
        <v>0</v>
      </c>
      <c r="P106" s="1635">
        <f>SUM(Ethernet!Z39:Z55)</f>
        <v>0</v>
      </c>
      <c r="Q106" s="1635">
        <f>SUM(Ethernet!AA39:AA55)</f>
        <v>0</v>
      </c>
      <c r="R106" s="308">
        <f>SUM(Ethernet!AB39:AB55)</f>
        <v>0</v>
      </c>
      <c r="S106" s="1642">
        <f>SUM(Ethernet!M167:M183)/10^6</f>
        <v>0</v>
      </c>
      <c r="T106" s="1643">
        <f>SUM(Ethernet!N167:N183)/10^6</f>
        <v>0</v>
      </c>
      <c r="U106" s="1643">
        <f>SUM(Ethernet!O167:O183)/10^6</f>
        <v>0</v>
      </c>
      <c r="V106" s="1644">
        <f>SUM(Ethernet!P167:P183)/10^6</f>
        <v>0</v>
      </c>
      <c r="W106" s="1642">
        <f>SUM(Ethernet!Q167:Q183)/10^6</f>
        <v>0</v>
      </c>
      <c r="X106" s="1643">
        <f>SUM(Ethernet!R167:R183)/10^6</f>
        <v>0</v>
      </c>
      <c r="Y106" s="1643">
        <f>SUM(Ethernet!S167:S183)/10^6</f>
        <v>0</v>
      </c>
      <c r="Z106" s="1644">
        <f>SUM(Ethernet!T167:T183)/10^6</f>
        <v>0</v>
      </c>
      <c r="AA106" s="1642">
        <f>SUM(Ethernet!U167:U183)/10^6</f>
        <v>0</v>
      </c>
      <c r="AB106" s="1643">
        <f>SUM(Ethernet!V167:V183)/10^6</f>
        <v>0</v>
      </c>
      <c r="AC106" s="1643">
        <f>SUM(Ethernet!W167:W183)/10^6</f>
        <v>0</v>
      </c>
      <c r="AD106" s="1644">
        <f>SUM(Ethernet!X167:X183)/10^6</f>
        <v>0</v>
      </c>
      <c r="AE106" s="1642">
        <f>SUM(Ethernet!Y167:Y183)/10^6</f>
        <v>0</v>
      </c>
      <c r="AF106" s="1643">
        <f>SUM(Ethernet!Z167:Z183)/10^6</f>
        <v>0</v>
      </c>
      <c r="AG106" s="1643">
        <f>SUM(Ethernet!AA167:AA183)/10^6</f>
        <v>0</v>
      </c>
      <c r="AH106" s="1644">
        <f>SUM(Ethernet!AB167:AB183)/10^6</f>
        <v>0</v>
      </c>
    </row>
    <row r="107" spans="2:37">
      <c r="B107" s="1309" t="s">
        <v>567</v>
      </c>
      <c r="C107" s="1564">
        <f>SUM(Ethernet!M56:M57)</f>
        <v>0</v>
      </c>
      <c r="D107" s="1635">
        <f>SUM(Ethernet!N56:N57)</f>
        <v>0</v>
      </c>
      <c r="E107" s="1635">
        <f>SUM(Ethernet!O56:O57)</f>
        <v>0</v>
      </c>
      <c r="F107" s="308">
        <f>SUM(Ethernet!P56:P57)</f>
        <v>0</v>
      </c>
      <c r="G107" s="1564">
        <f>SUM(Ethernet!Q56:Q57)</f>
        <v>0</v>
      </c>
      <c r="H107" s="1635">
        <f>SUM(Ethernet!R56:R57)</f>
        <v>0</v>
      </c>
      <c r="I107" s="1635">
        <f>SUM(Ethernet!S56:S57)</f>
        <v>0</v>
      </c>
      <c r="J107" s="308">
        <f>SUM(Ethernet!T56:T57)</f>
        <v>0</v>
      </c>
      <c r="K107" s="1564">
        <f>SUM(Ethernet!U56:U57)</f>
        <v>0</v>
      </c>
      <c r="L107" s="1635">
        <f>SUM(Ethernet!V56:V57)</f>
        <v>0</v>
      </c>
      <c r="M107" s="1635">
        <f>SUM(Ethernet!W56:W57)</f>
        <v>0</v>
      </c>
      <c r="N107" s="308">
        <f>SUM(Ethernet!X56:X57)</f>
        <v>0</v>
      </c>
      <c r="O107" s="1564">
        <f>SUM(Ethernet!Y56:Y57)</f>
        <v>0</v>
      </c>
      <c r="P107" s="1635">
        <f>SUM(Ethernet!Z56:Z57)</f>
        <v>0</v>
      </c>
      <c r="Q107" s="1635">
        <f>SUM(Ethernet!AA56:AA57)</f>
        <v>0</v>
      </c>
      <c r="R107" s="308">
        <f>SUM(Ethernet!AB56:AB57)</f>
        <v>0</v>
      </c>
      <c r="S107" s="1642">
        <f>SUM(Ethernet!M184:M185)/10^6</f>
        <v>0</v>
      </c>
      <c r="T107" s="1643">
        <f>SUM(Ethernet!N184:N185)/10^6</f>
        <v>0</v>
      </c>
      <c r="U107" s="1643">
        <f>SUM(Ethernet!O184:O185)/10^6</f>
        <v>0</v>
      </c>
      <c r="V107" s="1644">
        <f>SUM(Ethernet!P184:P185)/10^6</f>
        <v>0</v>
      </c>
      <c r="W107" s="1642">
        <f>SUM(Ethernet!Q184:Q185)/10^6</f>
        <v>0</v>
      </c>
      <c r="X107" s="1643">
        <f>SUM(Ethernet!R184:R185)/10^6</f>
        <v>0</v>
      </c>
      <c r="Y107" s="1643">
        <f>SUM(Ethernet!S184:S185)/10^6</f>
        <v>0</v>
      </c>
      <c r="Z107" s="1644">
        <f>SUM(Ethernet!T184:T185)/10^6</f>
        <v>0</v>
      </c>
      <c r="AA107" s="1642">
        <f>SUM(Ethernet!U184:U185)/10^6</f>
        <v>0</v>
      </c>
      <c r="AB107" s="1643">
        <f>SUM(Ethernet!V184:V185)/10^6</f>
        <v>0</v>
      </c>
      <c r="AC107" s="1643">
        <f>SUM(Ethernet!W184:W185)/10^6</f>
        <v>0</v>
      </c>
      <c r="AD107" s="1644">
        <f>SUM(Ethernet!X184:X185)/10^6</f>
        <v>0</v>
      </c>
      <c r="AE107" s="1642">
        <f>SUM(Ethernet!Y184:Y185)/10^6</f>
        <v>0</v>
      </c>
      <c r="AF107" s="1643">
        <f>SUM(Ethernet!Z184:Z185)/10^6</f>
        <v>0</v>
      </c>
      <c r="AG107" s="1643">
        <f>SUM(Ethernet!AA184:AA185)/10^6</f>
        <v>0</v>
      </c>
      <c r="AH107" s="1644">
        <f>SUM(Ethernet!AB184:AB185)/10^6</f>
        <v>0</v>
      </c>
    </row>
    <row r="108" spans="2:37">
      <c r="B108" s="1312" t="s">
        <v>552</v>
      </c>
      <c r="C108" s="1564">
        <f>SUM(Ethernet!M58:M64)</f>
        <v>0</v>
      </c>
      <c r="D108" s="1635">
        <f>SUM(Ethernet!N58:N64)</f>
        <v>0</v>
      </c>
      <c r="E108" s="1635">
        <f>SUM(Ethernet!O58:O64)</f>
        <v>0</v>
      </c>
      <c r="F108" s="308">
        <f>SUM(Ethernet!P58:P64)</f>
        <v>0</v>
      </c>
      <c r="G108" s="1564">
        <f>SUM(Ethernet!Q58:Q64)</f>
        <v>0</v>
      </c>
      <c r="H108" s="1635">
        <f>SUM(Ethernet!R58:R64)</f>
        <v>0</v>
      </c>
      <c r="I108" s="1635">
        <f>SUM(Ethernet!S58:S64)</f>
        <v>0</v>
      </c>
      <c r="J108" s="308">
        <f>SUM(Ethernet!T58:T64)</f>
        <v>0</v>
      </c>
      <c r="K108" s="1564">
        <f>SUM(Ethernet!U58:U64)</f>
        <v>0</v>
      </c>
      <c r="L108" s="1635">
        <f>SUM(Ethernet!V58:V64)</f>
        <v>0</v>
      </c>
      <c r="M108" s="1635">
        <f>SUM(Ethernet!W58:W64)</f>
        <v>0</v>
      </c>
      <c r="N108" s="308">
        <f>SUM(Ethernet!X58:X64)</f>
        <v>0</v>
      </c>
      <c r="O108" s="1564">
        <f>SUM(Ethernet!Y58:Y64)</f>
        <v>0</v>
      </c>
      <c r="P108" s="1635">
        <f>SUM(Ethernet!Z58:Z64)</f>
        <v>0</v>
      </c>
      <c r="Q108" s="1635">
        <f>SUM(Ethernet!AA58:AA64)</f>
        <v>0</v>
      </c>
      <c r="R108" s="308">
        <f>SUM(Ethernet!AB58:AB64)</f>
        <v>0</v>
      </c>
      <c r="S108" s="1642">
        <f>SUM(Ethernet!M186:M192)/10^6</f>
        <v>0</v>
      </c>
      <c r="T108" s="1643">
        <f>SUM(Ethernet!N186:N192)/10^6</f>
        <v>0</v>
      </c>
      <c r="U108" s="1643">
        <f>SUM(Ethernet!O186:O192)/10^6</f>
        <v>0</v>
      </c>
      <c r="V108" s="1644">
        <f>SUM(Ethernet!P186:P192)/10^6</f>
        <v>0</v>
      </c>
      <c r="W108" s="1642">
        <f>SUM(Ethernet!Q186:Q192)/10^6</f>
        <v>0</v>
      </c>
      <c r="X108" s="1643">
        <f>SUM(Ethernet!R186:R192)/10^6</f>
        <v>0</v>
      </c>
      <c r="Y108" s="1643">
        <f>SUM(Ethernet!S186:S192)/10^6</f>
        <v>0</v>
      </c>
      <c r="Z108" s="1644">
        <f>SUM(Ethernet!T186:T192)/10^6</f>
        <v>0</v>
      </c>
      <c r="AA108" s="1642">
        <f>SUM(Ethernet!U186:U192)/10^6</f>
        <v>0</v>
      </c>
      <c r="AB108" s="1643">
        <f>SUM(Ethernet!V186:V192)/10^6</f>
        <v>0</v>
      </c>
      <c r="AC108" s="1643">
        <f>SUM(Ethernet!W186:W192)/10^6</f>
        <v>0</v>
      </c>
      <c r="AD108" s="1644">
        <f>SUM(Ethernet!X186:X192)/10^6</f>
        <v>0</v>
      </c>
      <c r="AE108" s="1642">
        <f>SUM(Ethernet!Y186:Y192)/10^6</f>
        <v>0</v>
      </c>
      <c r="AF108" s="1643">
        <f>SUM(Ethernet!Z186:Z192)/10^6</f>
        <v>0</v>
      </c>
      <c r="AG108" s="1643">
        <f>SUM(Ethernet!AA186:AA192)/10^6</f>
        <v>0</v>
      </c>
      <c r="AH108" s="1644">
        <f>SUM(Ethernet!AB186:AB192)/10^6</f>
        <v>0</v>
      </c>
      <c r="AI108" s="1004"/>
      <c r="AJ108" s="1005"/>
    </row>
    <row r="109" spans="2:37">
      <c r="B109" s="1309" t="s">
        <v>569</v>
      </c>
      <c r="C109" s="1442">
        <f>Ethernet!M65</f>
        <v>0</v>
      </c>
      <c r="D109" s="1636">
        <f>Ethernet!N65</f>
        <v>0</v>
      </c>
      <c r="E109" s="1636">
        <f>Ethernet!O65</f>
        <v>0</v>
      </c>
      <c r="F109" s="322">
        <f>Ethernet!P65</f>
        <v>0</v>
      </c>
      <c r="G109" s="1442">
        <f>Ethernet!Q65</f>
        <v>0</v>
      </c>
      <c r="H109" s="1636">
        <f>Ethernet!R65</f>
        <v>0</v>
      </c>
      <c r="I109" s="1636">
        <f>Ethernet!S65</f>
        <v>0</v>
      </c>
      <c r="J109" s="322">
        <f>Ethernet!T65</f>
        <v>0</v>
      </c>
      <c r="K109" s="1442">
        <f>Ethernet!U65</f>
        <v>0</v>
      </c>
      <c r="L109" s="1636">
        <f>Ethernet!V65</f>
        <v>0</v>
      </c>
      <c r="M109" s="1636">
        <f>Ethernet!W65</f>
        <v>0</v>
      </c>
      <c r="N109" s="322">
        <f>Ethernet!X65</f>
        <v>0</v>
      </c>
      <c r="O109" s="1442">
        <f>Ethernet!Y65</f>
        <v>0</v>
      </c>
      <c r="P109" s="1636">
        <f>Ethernet!Z65</f>
        <v>0</v>
      </c>
      <c r="Q109" s="1636">
        <f>Ethernet!AA65</f>
        <v>0</v>
      </c>
      <c r="R109" s="322">
        <f>Ethernet!AB65</f>
        <v>0</v>
      </c>
      <c r="S109" s="1443">
        <f>Ethernet!M193/10^6</f>
        <v>0</v>
      </c>
      <c r="T109" s="1645">
        <f>Ethernet!N193/10^6</f>
        <v>0</v>
      </c>
      <c r="U109" s="1645">
        <f>Ethernet!O193/10^6</f>
        <v>0</v>
      </c>
      <c r="V109" s="1646">
        <f>Ethernet!P193/10^6</f>
        <v>0</v>
      </c>
      <c r="W109" s="1443">
        <f>Ethernet!Q193/10^6</f>
        <v>0</v>
      </c>
      <c r="X109" s="1645">
        <f>Ethernet!R193/10^6</f>
        <v>0</v>
      </c>
      <c r="Y109" s="1645">
        <f>Ethernet!S193/10^6</f>
        <v>0</v>
      </c>
      <c r="Z109" s="1646">
        <f>Ethernet!T193/10^6</f>
        <v>0</v>
      </c>
      <c r="AA109" s="1443">
        <f>Ethernet!U193/10^6</f>
        <v>0</v>
      </c>
      <c r="AB109" s="1645">
        <f>Ethernet!V193/10^6</f>
        <v>0</v>
      </c>
      <c r="AC109" s="1645">
        <f>Ethernet!W193/10^6</f>
        <v>0</v>
      </c>
      <c r="AD109" s="1646">
        <f>Ethernet!X193/10^6</f>
        <v>0</v>
      </c>
      <c r="AE109" s="1443">
        <f>Ethernet!Y193/10^6</f>
        <v>0</v>
      </c>
      <c r="AF109" s="1645">
        <f>Ethernet!Z193/10^6</f>
        <v>0</v>
      </c>
      <c r="AG109" s="1645">
        <f>Ethernet!AA193/10^6</f>
        <v>0</v>
      </c>
      <c r="AH109" s="1646">
        <f>Ethernet!AB193/10^6</f>
        <v>0</v>
      </c>
    </row>
    <row r="110" spans="2:37">
      <c r="B110" s="1313" t="s">
        <v>176</v>
      </c>
      <c r="C110" s="1550">
        <f t="shared" ref="C110:H110" si="19">SUM(C103:C109)</f>
        <v>0</v>
      </c>
      <c r="D110" s="1651">
        <f t="shared" si="19"/>
        <v>0</v>
      </c>
      <c r="E110" s="1651">
        <f t="shared" si="19"/>
        <v>0</v>
      </c>
      <c r="F110" s="323">
        <f t="shared" si="19"/>
        <v>0</v>
      </c>
      <c r="G110" s="1550">
        <f t="shared" si="19"/>
        <v>0</v>
      </c>
      <c r="H110" s="1651">
        <f t="shared" si="19"/>
        <v>0</v>
      </c>
      <c r="I110" s="1651">
        <f t="shared" ref="I110:R110" si="20">SUM(I103:I109)</f>
        <v>0</v>
      </c>
      <c r="J110" s="323">
        <f t="shared" si="20"/>
        <v>0</v>
      </c>
      <c r="K110" s="1550">
        <f t="shared" si="20"/>
        <v>0</v>
      </c>
      <c r="L110" s="1651">
        <f t="shared" si="20"/>
        <v>0</v>
      </c>
      <c r="M110" s="1651">
        <f t="shared" si="20"/>
        <v>0</v>
      </c>
      <c r="N110" s="323">
        <f t="shared" si="20"/>
        <v>0</v>
      </c>
      <c r="O110" s="1550">
        <f t="shared" si="20"/>
        <v>0</v>
      </c>
      <c r="P110" s="1651">
        <f t="shared" si="20"/>
        <v>0</v>
      </c>
      <c r="Q110" s="1651">
        <f t="shared" si="20"/>
        <v>0</v>
      </c>
      <c r="R110" s="323">
        <f t="shared" si="20"/>
        <v>0</v>
      </c>
      <c r="S110" s="1652">
        <f t="shared" ref="S110:Z110" si="21">SUM(S103:S109)</f>
        <v>0</v>
      </c>
      <c r="T110" s="1653">
        <f t="shared" si="21"/>
        <v>0</v>
      </c>
      <c r="U110" s="1653">
        <f t="shared" si="21"/>
        <v>0</v>
      </c>
      <c r="V110" s="1654">
        <f t="shared" si="21"/>
        <v>0</v>
      </c>
      <c r="W110" s="1652">
        <f t="shared" si="21"/>
        <v>0</v>
      </c>
      <c r="X110" s="1653">
        <f t="shared" si="21"/>
        <v>0</v>
      </c>
      <c r="Y110" s="1653">
        <f t="shared" si="21"/>
        <v>0</v>
      </c>
      <c r="Z110" s="1654">
        <f t="shared" si="21"/>
        <v>0</v>
      </c>
      <c r="AA110" s="1652">
        <f t="shared" ref="AA110:AH110" si="22">SUM(AA103:AA109)</f>
        <v>0</v>
      </c>
      <c r="AB110" s="1653">
        <f t="shared" si="22"/>
        <v>0</v>
      </c>
      <c r="AC110" s="1653">
        <f t="shared" si="22"/>
        <v>0</v>
      </c>
      <c r="AD110" s="1654">
        <f t="shared" si="22"/>
        <v>0</v>
      </c>
      <c r="AE110" s="1652">
        <f t="shared" si="22"/>
        <v>0</v>
      </c>
      <c r="AF110" s="1653">
        <f t="shared" si="22"/>
        <v>0</v>
      </c>
      <c r="AG110" s="1653">
        <f t="shared" si="22"/>
        <v>0</v>
      </c>
      <c r="AH110" s="1654">
        <f t="shared" si="22"/>
        <v>0</v>
      </c>
    </row>
    <row r="111" spans="2:37">
      <c r="C111" s="677">
        <f>(Ethernet!M67-Ethernet!M66-SUM(Ethernet!M36:M38))-C110</f>
        <v>0</v>
      </c>
      <c r="D111" s="677">
        <f>(Ethernet!N67-Ethernet!N66-SUM(Ethernet!N36:N38))-D110</f>
        <v>0</v>
      </c>
      <c r="E111" s="677">
        <f>(Ethernet!O67-Ethernet!O66-SUM(Ethernet!O36:O38))-E110</f>
        <v>0</v>
      </c>
      <c r="F111" s="677">
        <f>(Ethernet!P67-Ethernet!P66-SUM(Ethernet!P36:P38))-F110</f>
        <v>0</v>
      </c>
      <c r="G111" s="677">
        <f>(Ethernet!Q67-Ethernet!Q66-SUM(Ethernet!Q36:Q38))-G110</f>
        <v>0</v>
      </c>
      <c r="H111" s="677">
        <f>(Ethernet!R67-Ethernet!R66-SUM(Ethernet!R36:R38))-H110</f>
        <v>0</v>
      </c>
      <c r="I111" s="677">
        <f>(Ethernet!S67-Ethernet!S66-SUM(Ethernet!S36:S38))-I110</f>
        <v>0</v>
      </c>
      <c r="J111" s="677">
        <f>(Ethernet!T67-Ethernet!T66-SUM(Ethernet!T36:T38))-J110</f>
        <v>0</v>
      </c>
      <c r="K111" s="677">
        <f>(Ethernet!U67-Ethernet!U66-SUM(Ethernet!U36:U38))-K110</f>
        <v>0</v>
      </c>
      <c r="L111" s="677">
        <f>(Ethernet!V67-Ethernet!V66-SUM(Ethernet!V36:V38))-L110</f>
        <v>0</v>
      </c>
      <c r="M111" s="677">
        <f>(Ethernet!W67-Ethernet!W66-SUM(Ethernet!W36:W38))-M110</f>
        <v>0</v>
      </c>
      <c r="N111" s="677">
        <f>(Ethernet!X67-Ethernet!X66-SUM(Ethernet!X36:X38))-N110</f>
        <v>0</v>
      </c>
      <c r="O111" s="677">
        <f>(Ethernet!Y67-Ethernet!Y66-SUM(Ethernet!Y36:Y38))-O110</f>
        <v>0</v>
      </c>
      <c r="P111" s="677">
        <f>(Ethernet!Z67-Ethernet!Z66-SUM(Ethernet!Z36:Z38))-P110</f>
        <v>0</v>
      </c>
      <c r="Q111" s="677">
        <f>(Ethernet!AA67-Ethernet!AA66-SUM(Ethernet!AA36:AA38))-Q110</f>
        <v>0</v>
      </c>
      <c r="R111" s="677">
        <f>(Ethernet!AB67-Ethernet!AB66-SUM(Ethernet!AB36:AB38))-R110</f>
        <v>0</v>
      </c>
    </row>
    <row r="112" spans="2:37">
      <c r="C112" s="83"/>
      <c r="D112" s="83"/>
      <c r="E112" s="83"/>
      <c r="F112" s="83"/>
      <c r="G112" s="83"/>
      <c r="H112" s="83"/>
      <c r="I112" s="83"/>
      <c r="J112" s="83"/>
      <c r="K112" s="83"/>
      <c r="L112" s="83"/>
      <c r="M112" s="83"/>
      <c r="N112" s="83"/>
      <c r="O112" s="83"/>
      <c r="P112" s="83"/>
      <c r="Q112" s="83"/>
      <c r="R112" s="83"/>
    </row>
    <row r="113" spans="2:2" ht="17.399999999999999">
      <c r="B113" s="1300" t="s">
        <v>17</v>
      </c>
    </row>
    <row r="135" spans="2:37">
      <c r="B135" s="508" t="s">
        <v>17</v>
      </c>
      <c r="G135" s="508" t="s">
        <v>17</v>
      </c>
      <c r="I135" s="32"/>
      <c r="J135" s="13"/>
      <c r="L135" s="13"/>
      <c r="M135" s="32"/>
      <c r="N135" s="13"/>
      <c r="O135" s="508" t="str">
        <f>G135</f>
        <v>Fibre Channel</v>
      </c>
      <c r="Q135" s="13"/>
      <c r="R135" s="13"/>
      <c r="S135" s="508" t="str">
        <f>B135</f>
        <v>Fibre Channel</v>
      </c>
      <c r="AA135" s="508" t="s">
        <v>17</v>
      </c>
      <c r="AB135" s="13"/>
      <c r="AC135" s="32"/>
      <c r="AD135" s="13"/>
      <c r="AF135" s="13"/>
      <c r="AH135" s="13"/>
      <c r="AI135" s="1922"/>
      <c r="AJ135" s="1922"/>
      <c r="AK135" s="1922"/>
    </row>
    <row r="136" spans="2:37">
      <c r="B136" s="1920" t="s">
        <v>373</v>
      </c>
      <c r="C136" s="392"/>
      <c r="D136" s="392"/>
      <c r="E136" s="392"/>
      <c r="F136" s="392"/>
      <c r="G136" s="392" t="s">
        <v>173</v>
      </c>
      <c r="H136" s="392"/>
      <c r="I136" s="392"/>
      <c r="J136" s="392"/>
      <c r="K136" s="392"/>
      <c r="L136" s="392"/>
      <c r="M136" s="392"/>
      <c r="N136" s="392"/>
      <c r="O136" s="392" t="str">
        <f>G136</f>
        <v>Shipments: Actual Data</v>
      </c>
      <c r="P136" s="393"/>
      <c r="Q136" s="392"/>
      <c r="R136" s="392"/>
      <c r="S136" s="392"/>
      <c r="T136" s="392"/>
      <c r="U136" s="392"/>
      <c r="V136" s="392"/>
      <c r="W136" s="392" t="s">
        <v>316</v>
      </c>
      <c r="X136" s="392"/>
      <c r="Y136" s="392"/>
      <c r="Z136" s="392"/>
      <c r="AA136" s="392"/>
      <c r="AB136" s="392"/>
      <c r="AC136" s="392"/>
      <c r="AD136" s="392"/>
      <c r="AE136" s="392" t="s">
        <v>316</v>
      </c>
      <c r="AF136" s="392"/>
      <c r="AG136" s="392"/>
      <c r="AH136" s="393"/>
      <c r="AI136" s="1001"/>
      <c r="AJ136" s="1001"/>
    </row>
    <row r="137" spans="2:37" ht="16.2" thickBot="1">
      <c r="B137" s="1921" t="s">
        <v>175</v>
      </c>
      <c r="C137" s="285" t="str">
        <f>C$68</f>
        <v>1Q 19</v>
      </c>
      <c r="D137" s="254" t="str">
        <f>D$68</f>
        <v>2Q 19</v>
      </c>
      <c r="E137" s="254" t="s">
        <v>117</v>
      </c>
      <c r="F137" s="286" t="s">
        <v>118</v>
      </c>
      <c r="G137" s="285" t="s">
        <v>119</v>
      </c>
      <c r="H137" s="254" t="s">
        <v>120</v>
      </c>
      <c r="I137" s="254" t="s">
        <v>121</v>
      </c>
      <c r="J137" s="286" t="s">
        <v>122</v>
      </c>
      <c r="K137" s="1551" t="str">
        <f>K37</f>
        <v>1Q 21</v>
      </c>
      <c r="L137" s="1552" t="str">
        <f>L37</f>
        <v>2Q21</v>
      </c>
      <c r="M137" s="1553" t="s">
        <v>488</v>
      </c>
      <c r="N137" s="1554" t="s">
        <v>489</v>
      </c>
      <c r="O137" s="1551" t="s">
        <v>490</v>
      </c>
      <c r="P137" s="1552" t="s">
        <v>491</v>
      </c>
      <c r="Q137" s="1553" t="s">
        <v>492</v>
      </c>
      <c r="R137" s="1889" t="s">
        <v>493</v>
      </c>
      <c r="S137" s="285" t="str">
        <f t="shared" ref="S137:T137" si="23">S$68</f>
        <v>1Q 19</v>
      </c>
      <c r="T137" s="254" t="str">
        <f t="shared" si="23"/>
        <v>2Q 19</v>
      </c>
      <c r="U137" s="254" t="s">
        <v>117</v>
      </c>
      <c r="V137" s="286" t="s">
        <v>118</v>
      </c>
      <c r="W137" s="285" t="s">
        <v>119</v>
      </c>
      <c r="X137" s="254" t="s">
        <v>120</v>
      </c>
      <c r="Y137" s="254" t="s">
        <v>121</v>
      </c>
      <c r="Z137" s="286" t="s">
        <v>122</v>
      </c>
      <c r="AA137" s="285" t="str">
        <f>K137</f>
        <v>1Q 21</v>
      </c>
      <c r="AB137" s="254" t="str">
        <f>L137</f>
        <v>2Q21</v>
      </c>
      <c r="AC137" s="254" t="str">
        <f>M137</f>
        <v>3Q 21</v>
      </c>
      <c r="AD137" s="286" t="str">
        <f>N137</f>
        <v>4Q 21</v>
      </c>
      <c r="AE137" s="285" t="str">
        <f>O37</f>
        <v>1Q 22</v>
      </c>
      <c r="AF137" s="1891" t="str">
        <f>P37</f>
        <v>2Q 22</v>
      </c>
      <c r="AG137" s="1553" t="s">
        <v>492</v>
      </c>
      <c r="AH137" s="286" t="s">
        <v>493</v>
      </c>
    </row>
    <row r="138" spans="2:37">
      <c r="B138" s="1314" t="s">
        <v>388</v>
      </c>
      <c r="C138" s="84">
        <f>SUM('Fibre Channel'!L9:L11)</f>
        <v>0</v>
      </c>
      <c r="D138" s="84">
        <f>SUM('Fibre Channel'!M9:M11)</f>
        <v>0</v>
      </c>
      <c r="E138" s="84">
        <f>SUM('Fibre Channel'!N9:N11)</f>
        <v>0</v>
      </c>
      <c r="F138" s="459">
        <f>SUM('Fibre Channel'!O9:O11)</f>
        <v>0</v>
      </c>
      <c r="G138" s="84">
        <f>SUM('Fibre Channel'!P9:P11)</f>
        <v>0</v>
      </c>
      <c r="H138" s="84">
        <f>SUM('Fibre Channel'!Q9:Q11)</f>
        <v>0</v>
      </c>
      <c r="I138" s="84">
        <f>SUM('Fibre Channel'!R9:R11)</f>
        <v>0</v>
      </c>
      <c r="J138" s="459">
        <f>SUM('Fibre Channel'!S9:S11)</f>
        <v>0</v>
      </c>
      <c r="K138" s="77">
        <f>SUM('Fibre Channel'!T9:T11)</f>
        <v>0</v>
      </c>
      <c r="L138" s="77">
        <f>SUM('Fibre Channel'!U9:U11)</f>
        <v>0</v>
      </c>
      <c r="M138" s="77">
        <f>SUM('Fibre Channel'!V9:V11)</f>
        <v>0</v>
      </c>
      <c r="N138" s="308">
        <f>SUM('Fibre Channel'!W9:W11)</f>
        <v>0</v>
      </c>
      <c r="O138" s="77">
        <f>SUM('Fibre Channel'!X9:X11)</f>
        <v>0</v>
      </c>
      <c r="P138" s="77">
        <f>SUM('Fibre Channel'!Y9:Y11)</f>
        <v>0</v>
      </c>
      <c r="Q138" s="77">
        <f>SUM('Fibre Channel'!Z9:Z11)</f>
        <v>0</v>
      </c>
      <c r="R138" s="308">
        <f>SUM('Fibre Channel'!AA9:AA11)</f>
        <v>0</v>
      </c>
      <c r="S138" s="315">
        <f>SUM('Fibre Channel'!L43:L45)/10^6</f>
        <v>0</v>
      </c>
      <c r="T138" s="312">
        <f>SUM('Fibre Channel'!M43:M45)/10^6</f>
        <v>0</v>
      </c>
      <c r="U138" s="312">
        <f>SUM('Fibre Channel'!N43:N45)/10^6</f>
        <v>0</v>
      </c>
      <c r="V138" s="695">
        <f>SUM('Fibre Channel'!O43:O45)/10^6</f>
        <v>0</v>
      </c>
      <c r="W138" s="315">
        <f>SUM('Fibre Channel'!P43:P45)/10^6</f>
        <v>0</v>
      </c>
      <c r="X138" s="312">
        <f>SUM('Fibre Channel'!Q43:Q45)/10^6</f>
        <v>0</v>
      </c>
      <c r="Y138" s="312">
        <f>SUM('Fibre Channel'!R43:R45)/10^6</f>
        <v>0</v>
      </c>
      <c r="Z138" s="695">
        <f>SUM('Fibre Channel'!S43:S45)/10^6</f>
        <v>0</v>
      </c>
      <c r="AA138" s="340">
        <f>SUM('Fibre Channel'!T43:T45)/10^6</f>
        <v>0</v>
      </c>
      <c r="AB138" s="80">
        <f>SUM('Fibre Channel'!U43:U45)/10^6</f>
        <v>0</v>
      </c>
      <c r="AC138" s="80">
        <f>SUM('Fibre Channel'!V43:V45)/10^6</f>
        <v>0</v>
      </c>
      <c r="AD138" s="341">
        <f>SUM('Fibre Channel'!W43:W45)/10^6</f>
        <v>0</v>
      </c>
      <c r="AE138" s="340">
        <f>SUM('Fibre Channel'!X43:X45)/10^6</f>
        <v>0</v>
      </c>
      <c r="AF138" s="80">
        <f>SUM('Fibre Channel'!Y43:Y45)/10^6</f>
        <v>0</v>
      </c>
      <c r="AG138" s="80">
        <f>SUM('Fibre Channel'!Z43:Z45)/10^6</f>
        <v>0</v>
      </c>
      <c r="AH138" s="341">
        <f>SUM('Fibre Channel'!AA43:AA45)/10^6</f>
        <v>0</v>
      </c>
      <c r="AI138" s="1002"/>
      <c r="AJ138" s="1003"/>
    </row>
    <row r="139" spans="2:37">
      <c r="B139" s="1315" t="s">
        <v>389</v>
      </c>
      <c r="C139" s="85">
        <f>SUM('Fibre Channel'!L12:L13)</f>
        <v>0</v>
      </c>
      <c r="D139" s="85">
        <f>SUM('Fibre Channel'!M12:M13)</f>
        <v>0</v>
      </c>
      <c r="E139" s="85">
        <f>SUM('Fibre Channel'!N12:N13)</f>
        <v>0</v>
      </c>
      <c r="F139" s="457">
        <f>SUM('Fibre Channel'!O12:O13)</f>
        <v>0</v>
      </c>
      <c r="G139" s="85">
        <f>SUM('Fibre Channel'!P12:P13)</f>
        <v>0</v>
      </c>
      <c r="H139" s="85">
        <f>SUM('Fibre Channel'!Q12:Q13)</f>
        <v>0</v>
      </c>
      <c r="I139" s="85">
        <f>SUM('Fibre Channel'!R12:R13)</f>
        <v>0</v>
      </c>
      <c r="J139" s="457">
        <f>SUM('Fibre Channel'!S12:S13)</f>
        <v>0</v>
      </c>
      <c r="K139" s="77">
        <f>SUM('Fibre Channel'!T12:T13)</f>
        <v>0</v>
      </c>
      <c r="L139" s="77">
        <f>SUM('Fibre Channel'!U12:U13)</f>
        <v>0</v>
      </c>
      <c r="M139" s="77">
        <f>SUM('Fibre Channel'!V12:V13)</f>
        <v>0</v>
      </c>
      <c r="N139" s="308">
        <f>SUM('Fibre Channel'!W12:W13)</f>
        <v>0</v>
      </c>
      <c r="O139" s="77">
        <f>SUM('Fibre Channel'!X12:X13)</f>
        <v>0</v>
      </c>
      <c r="P139" s="77">
        <f>SUM('Fibre Channel'!Y12:Y13)</f>
        <v>0</v>
      </c>
      <c r="Q139" s="77">
        <f>SUM('Fibre Channel'!Z12:Z13)</f>
        <v>0</v>
      </c>
      <c r="R139" s="308">
        <f>SUM('Fibre Channel'!AA12:AA13)</f>
        <v>0</v>
      </c>
      <c r="S139" s="315">
        <f>SUM('Fibre Channel'!L46:L47)/10^6</f>
        <v>0</v>
      </c>
      <c r="T139" s="312">
        <f>SUM('Fibre Channel'!M46:M47)/10^6</f>
        <v>0</v>
      </c>
      <c r="U139" s="312">
        <f>SUM('Fibre Channel'!N46:N47)/10^6</f>
        <v>0</v>
      </c>
      <c r="V139" s="695">
        <f>SUM('Fibre Channel'!O46:O47)/10^6</f>
        <v>0</v>
      </c>
      <c r="W139" s="315">
        <f>SUM('Fibre Channel'!P46:P47)/10^6</f>
        <v>0</v>
      </c>
      <c r="X139" s="312">
        <f>SUM('Fibre Channel'!Q46:Q47)/10^6</f>
        <v>0</v>
      </c>
      <c r="Y139" s="312">
        <f>SUM('Fibre Channel'!R46:R47)/10^6</f>
        <v>0</v>
      </c>
      <c r="Z139" s="695">
        <f>SUM('Fibre Channel'!S46:S47)/10^6</f>
        <v>0</v>
      </c>
      <c r="AA139" s="342">
        <f>SUM('Fibre Channel'!T46:T47)/10^6</f>
        <v>0</v>
      </c>
      <c r="AB139" s="81">
        <f>SUM('Fibre Channel'!U46:U47)/10^6</f>
        <v>0</v>
      </c>
      <c r="AC139" s="81">
        <f>SUM('Fibre Channel'!V46:V47)/10^6</f>
        <v>0</v>
      </c>
      <c r="AD139" s="341">
        <f>SUM('Fibre Channel'!W46:W47)/10^6</f>
        <v>0</v>
      </c>
      <c r="AE139" s="342">
        <f>SUM('Fibre Channel'!X46:X47)/10^6</f>
        <v>0</v>
      </c>
      <c r="AF139" s="81">
        <f>SUM('Fibre Channel'!Y46:Y47)/10^6</f>
        <v>0</v>
      </c>
      <c r="AG139" s="81">
        <f>SUM('Fibre Channel'!Z46:Z47)/10^6</f>
        <v>0</v>
      </c>
      <c r="AH139" s="341">
        <f>SUM('Fibre Channel'!AA46:AA47)/10^6</f>
        <v>0</v>
      </c>
      <c r="AI139" s="1004"/>
      <c r="AJ139" s="1005"/>
    </row>
    <row r="140" spans="2:37">
      <c r="B140" s="1315" t="s">
        <v>390</v>
      </c>
      <c r="C140" s="85">
        <f>SUM('Fibre Channel'!L14:L15)</f>
        <v>0</v>
      </c>
      <c r="D140" s="85">
        <f>SUM('Fibre Channel'!M14:M15)</f>
        <v>0</v>
      </c>
      <c r="E140" s="85">
        <f>SUM('Fibre Channel'!N14:N15)</f>
        <v>0</v>
      </c>
      <c r="F140" s="457">
        <f>SUM('Fibre Channel'!O14:O15)</f>
        <v>0</v>
      </c>
      <c r="G140" s="85">
        <f>SUM('Fibre Channel'!P14:P15)</f>
        <v>0</v>
      </c>
      <c r="H140" s="85">
        <f>SUM('Fibre Channel'!Q14:Q15)</f>
        <v>0</v>
      </c>
      <c r="I140" s="85">
        <f>SUM('Fibre Channel'!R14:R15)</f>
        <v>0</v>
      </c>
      <c r="J140" s="457">
        <f>SUM('Fibre Channel'!S14:S15)</f>
        <v>0</v>
      </c>
      <c r="K140" s="85">
        <f>SUM('Fibre Channel'!T14:T15)</f>
        <v>0</v>
      </c>
      <c r="L140" s="85">
        <f>SUM('Fibre Channel'!U14:U15)</f>
        <v>0</v>
      </c>
      <c r="M140" s="85">
        <f>SUM('Fibre Channel'!V14:V15)</f>
        <v>0</v>
      </c>
      <c r="N140" s="457">
        <f>SUM('Fibre Channel'!W14:W15)</f>
        <v>0</v>
      </c>
      <c r="O140" s="85">
        <f>SUM('Fibre Channel'!X14:X15)</f>
        <v>0</v>
      </c>
      <c r="P140" s="85">
        <f>SUM('Fibre Channel'!Y14:Y15)</f>
        <v>0</v>
      </c>
      <c r="Q140" s="85">
        <f>SUM('Fibre Channel'!Z14:Z15)</f>
        <v>0</v>
      </c>
      <c r="R140" s="457">
        <f>SUM('Fibre Channel'!AA14:AA15)</f>
        <v>0</v>
      </c>
      <c r="S140" s="315">
        <f>SUM('Fibre Channel'!L48:L49)/10^6</f>
        <v>0</v>
      </c>
      <c r="T140" s="312">
        <f>SUM('Fibre Channel'!M48:M49)/10^6</f>
        <v>0</v>
      </c>
      <c r="U140" s="312">
        <f>SUM('Fibre Channel'!N48:N49)/10^6</f>
        <v>0</v>
      </c>
      <c r="V140" s="695">
        <f>SUM('Fibre Channel'!O48:O49)/10^6</f>
        <v>0</v>
      </c>
      <c r="W140" s="315">
        <f>SUM('Fibre Channel'!P48:P49)/10^6</f>
        <v>0</v>
      </c>
      <c r="X140" s="312">
        <f>SUM('Fibre Channel'!Q48:Q49)/10^6</f>
        <v>0</v>
      </c>
      <c r="Y140" s="312">
        <f>SUM('Fibre Channel'!R48:R49)/10^6</f>
        <v>0</v>
      </c>
      <c r="Z140" s="695">
        <f>SUM('Fibre Channel'!S48:S49)/10^6</f>
        <v>0</v>
      </c>
      <c r="AA140" s="342">
        <f>SUM('Fibre Channel'!T48:T49)/10^6</f>
        <v>0</v>
      </c>
      <c r="AB140" s="81">
        <f>SUM('Fibre Channel'!U48:U49)/10^6</f>
        <v>0</v>
      </c>
      <c r="AC140" s="81">
        <f>SUM('Fibre Channel'!V48:V49)/10^6</f>
        <v>0</v>
      </c>
      <c r="AD140" s="341">
        <f>SUM('Fibre Channel'!W48:W49)/10^6</f>
        <v>0</v>
      </c>
      <c r="AE140" s="342">
        <f>SUM('Fibre Channel'!X48:X49)/10^6</f>
        <v>0</v>
      </c>
      <c r="AF140" s="81">
        <f>SUM('Fibre Channel'!Y48:Y49)/10^6</f>
        <v>0</v>
      </c>
      <c r="AG140" s="81">
        <f>SUM('Fibre Channel'!Z48:Z49)/10^6</f>
        <v>0</v>
      </c>
      <c r="AH140" s="341">
        <f>SUM('Fibre Channel'!AA48:AA49)/10^6</f>
        <v>0</v>
      </c>
    </row>
    <row r="141" spans="2:37">
      <c r="B141" s="1315" t="s">
        <v>391</v>
      </c>
      <c r="C141" s="324">
        <f>SUM('Fibre Channel'!L16:L17)</f>
        <v>0</v>
      </c>
      <c r="D141" s="324">
        <f>SUM('Fibre Channel'!M16:M17)</f>
        <v>0</v>
      </c>
      <c r="E141" s="324">
        <f>SUM('Fibre Channel'!N16:N17)</f>
        <v>0</v>
      </c>
      <c r="F141" s="457">
        <f>SUM('Fibre Channel'!O16:O17)</f>
        <v>0</v>
      </c>
      <c r="G141" s="324">
        <f>SUM('Fibre Channel'!P16:P17)</f>
        <v>0</v>
      </c>
      <c r="H141" s="324">
        <f>SUM('Fibre Channel'!Q16:Q17)</f>
        <v>0</v>
      </c>
      <c r="I141" s="324">
        <f>SUM('Fibre Channel'!R16:R17)</f>
        <v>0</v>
      </c>
      <c r="J141" s="457">
        <f>SUM('Fibre Channel'!S16:S17)</f>
        <v>0</v>
      </c>
      <c r="K141" s="324">
        <f>SUM('Fibre Channel'!T16:T17)</f>
        <v>0</v>
      </c>
      <c r="L141" s="324">
        <f>SUM('Fibre Channel'!U16:U17)</f>
        <v>0</v>
      </c>
      <c r="M141" s="324">
        <f>SUM('Fibre Channel'!V16:V17)</f>
        <v>0</v>
      </c>
      <c r="N141" s="457">
        <f>SUM('Fibre Channel'!W16:W17)</f>
        <v>0</v>
      </c>
      <c r="O141" s="324">
        <f>SUM('Fibre Channel'!X16:X17)</f>
        <v>0</v>
      </c>
      <c r="P141" s="324">
        <f>SUM('Fibre Channel'!Y16:Y17)</f>
        <v>0</v>
      </c>
      <c r="Q141" s="324">
        <f>SUM('Fibre Channel'!Z16:Z17)</f>
        <v>0</v>
      </c>
      <c r="R141" s="457">
        <f>SUM('Fibre Channel'!AA16:AA17)</f>
        <v>0</v>
      </c>
      <c r="S141" s="315">
        <f>SUM('Fibre Channel'!L50:L51)/10^6</f>
        <v>0</v>
      </c>
      <c r="T141" s="312">
        <f>SUM('Fibre Channel'!M50:M51)/10^6</f>
        <v>0</v>
      </c>
      <c r="U141" s="312">
        <f>SUM('Fibre Channel'!N50:N51)/10^6</f>
        <v>0</v>
      </c>
      <c r="V141" s="695">
        <f>SUM('Fibre Channel'!O50:O51)/10^6</f>
        <v>0</v>
      </c>
      <c r="W141" s="315">
        <f>SUM('Fibre Channel'!P50:P51)/10^6</f>
        <v>0</v>
      </c>
      <c r="X141" s="312">
        <f>SUM('Fibre Channel'!Q50:Q51)/10^6</f>
        <v>0</v>
      </c>
      <c r="Y141" s="312">
        <f>SUM('Fibre Channel'!R50:R51)/10^6</f>
        <v>0</v>
      </c>
      <c r="Z141" s="695">
        <f>SUM('Fibre Channel'!S50:S51)/10^6</f>
        <v>0</v>
      </c>
      <c r="AA141" s="342">
        <f>SUM('Fibre Channel'!T50:T51)/10^6</f>
        <v>0</v>
      </c>
      <c r="AB141" s="81">
        <f>SUM('Fibre Channel'!U50:U51)/10^6</f>
        <v>0</v>
      </c>
      <c r="AC141" s="81">
        <f>SUM('Fibre Channel'!V50:V51)/10^6</f>
        <v>0</v>
      </c>
      <c r="AD141" s="341">
        <f>SUM('Fibre Channel'!W50:W51)/10^6</f>
        <v>0</v>
      </c>
      <c r="AE141" s="342">
        <f>SUM('Fibre Channel'!X50:X51)/10^6</f>
        <v>0</v>
      </c>
      <c r="AF141" s="81">
        <f>SUM('Fibre Channel'!Y50:Y51)/10^6</f>
        <v>0</v>
      </c>
      <c r="AG141" s="81">
        <f>SUM('Fibre Channel'!Z50:Z51)/10^6</f>
        <v>0</v>
      </c>
      <c r="AH141" s="341">
        <f>SUM('Fibre Channel'!AA50:AA51)/10^6</f>
        <v>0</v>
      </c>
    </row>
    <row r="142" spans="2:37">
      <c r="B142" s="1316" t="s">
        <v>460</v>
      </c>
      <c r="C142" s="324">
        <f>'Fibre Channel'!L18+'Fibre Channel'!L19</f>
        <v>0</v>
      </c>
      <c r="D142" s="324">
        <f>'Fibre Channel'!M18+'Fibre Channel'!M19</f>
        <v>0</v>
      </c>
      <c r="E142" s="324">
        <f>'Fibre Channel'!N18+'Fibre Channel'!N19</f>
        <v>0</v>
      </c>
      <c r="F142" s="457">
        <f>'Fibre Channel'!O18+'Fibre Channel'!O19</f>
        <v>0</v>
      </c>
      <c r="G142" s="324">
        <f>'Fibre Channel'!P18+'Fibre Channel'!P19</f>
        <v>0</v>
      </c>
      <c r="H142" s="324">
        <f>'Fibre Channel'!Q18+'Fibre Channel'!Q19</f>
        <v>0</v>
      </c>
      <c r="I142" s="324">
        <f>'Fibre Channel'!R18+'Fibre Channel'!R19</f>
        <v>0</v>
      </c>
      <c r="J142" s="457">
        <f>'Fibre Channel'!S18+'Fibre Channel'!S19</f>
        <v>0</v>
      </c>
      <c r="K142" s="324">
        <f>'Fibre Channel'!T18+'Fibre Channel'!T19</f>
        <v>0</v>
      </c>
      <c r="L142" s="324">
        <f>'Fibre Channel'!U18+'Fibre Channel'!U19</f>
        <v>0</v>
      </c>
      <c r="M142" s="324">
        <f>'Fibre Channel'!V18+'Fibre Channel'!V19</f>
        <v>0</v>
      </c>
      <c r="N142" s="457">
        <f>'Fibre Channel'!W18+'Fibre Channel'!W19</f>
        <v>0</v>
      </c>
      <c r="O142" s="324">
        <f>'Fibre Channel'!X18+'Fibre Channel'!X19</f>
        <v>0</v>
      </c>
      <c r="P142" s="324">
        <f>'Fibre Channel'!Y18+'Fibre Channel'!Y19</f>
        <v>0</v>
      </c>
      <c r="Q142" s="324">
        <f>'Fibre Channel'!Z18+'Fibre Channel'!Z19</f>
        <v>0</v>
      </c>
      <c r="R142" s="457">
        <f>'Fibre Channel'!AA18+'Fibre Channel'!AA19</f>
        <v>0</v>
      </c>
      <c r="S142" s="315">
        <f>('Fibre Channel'!L52+'Fibre Channel'!L53)/10^6</f>
        <v>0</v>
      </c>
      <c r="T142" s="312">
        <f>('Fibre Channel'!M52+'Fibre Channel'!M53)/10^6</f>
        <v>0</v>
      </c>
      <c r="U142" s="312">
        <f>('Fibre Channel'!N52+'Fibre Channel'!N53)/10^6</f>
        <v>0</v>
      </c>
      <c r="V142" s="695">
        <f>('Fibre Channel'!O52+'Fibre Channel'!O53)/10^6</f>
        <v>0</v>
      </c>
      <c r="W142" s="315">
        <f>('Fibre Channel'!P52+'Fibre Channel'!P53)/10^6</f>
        <v>0</v>
      </c>
      <c r="X142" s="312">
        <f>('Fibre Channel'!Q52+'Fibre Channel'!Q53)/10^6</f>
        <v>0</v>
      </c>
      <c r="Y142" s="312">
        <f>('Fibre Channel'!R52+'Fibre Channel'!R53)/10^6</f>
        <v>0</v>
      </c>
      <c r="Z142" s="695">
        <f>('Fibre Channel'!S52+'Fibre Channel'!S53)/10^6</f>
        <v>0</v>
      </c>
      <c r="AA142" s="342">
        <f>('Fibre Channel'!T52+'Fibre Channel'!T53)/10^6</f>
        <v>0</v>
      </c>
      <c r="AB142" s="81">
        <f>('Fibre Channel'!U52+'Fibre Channel'!U53)/10^6</f>
        <v>0</v>
      </c>
      <c r="AC142" s="81">
        <f>('Fibre Channel'!V52+'Fibre Channel'!V53)/10^6</f>
        <v>0</v>
      </c>
      <c r="AD142" s="341">
        <f>('Fibre Channel'!W52+'Fibre Channel'!W53)/10^6</f>
        <v>0</v>
      </c>
      <c r="AE142" s="342">
        <f>('Fibre Channel'!X52+'Fibre Channel'!X53)/10^6</f>
        <v>0</v>
      </c>
      <c r="AF142" s="81">
        <f>('Fibre Channel'!Y52+'Fibre Channel'!Y53)/10^6</f>
        <v>0</v>
      </c>
      <c r="AG142" s="81">
        <f>('Fibre Channel'!Z52+'Fibre Channel'!Z53)/10^6</f>
        <v>0</v>
      </c>
      <c r="AH142" s="341">
        <f>('Fibre Channel'!AA52+'Fibre Channel'!AA53)/10^6</f>
        <v>0</v>
      </c>
    </row>
    <row r="143" spans="2:37">
      <c r="B143" s="1313" t="s">
        <v>129</v>
      </c>
      <c r="C143" s="86">
        <f t="shared" ref="C143:E143" si="24">SUM(C138:C141)</f>
        <v>0</v>
      </c>
      <c r="D143" s="86">
        <f t="shared" si="24"/>
        <v>0</v>
      </c>
      <c r="E143" s="86">
        <f t="shared" si="24"/>
        <v>0</v>
      </c>
      <c r="F143" s="323">
        <f>SUM(F138:F141)</f>
        <v>0</v>
      </c>
      <c r="G143" s="86">
        <f t="shared" ref="G143:H143" si="25">SUM(G138:G141)</f>
        <v>0</v>
      </c>
      <c r="H143" s="86">
        <f t="shared" si="25"/>
        <v>0</v>
      </c>
      <c r="I143" s="86">
        <f t="shared" ref="I143:R143" si="26">SUM(I138:I142)</f>
        <v>0</v>
      </c>
      <c r="J143" s="323">
        <f t="shared" si="26"/>
        <v>0</v>
      </c>
      <c r="K143" s="86">
        <f t="shared" si="26"/>
        <v>0</v>
      </c>
      <c r="L143" s="86">
        <f t="shared" si="26"/>
        <v>0</v>
      </c>
      <c r="M143" s="86">
        <f t="shared" si="26"/>
        <v>0</v>
      </c>
      <c r="N143" s="323">
        <f t="shared" si="26"/>
        <v>0</v>
      </c>
      <c r="O143" s="86">
        <f t="shared" si="26"/>
        <v>0</v>
      </c>
      <c r="P143" s="86">
        <f t="shared" si="26"/>
        <v>0</v>
      </c>
      <c r="Q143" s="86">
        <f t="shared" si="26"/>
        <v>0</v>
      </c>
      <c r="R143" s="323">
        <f t="shared" si="26"/>
        <v>0</v>
      </c>
      <c r="S143" s="325">
        <f t="shared" ref="S143:X143" si="27">SUM(S138:S142)</f>
        <v>0</v>
      </c>
      <c r="T143" s="313">
        <f t="shared" si="27"/>
        <v>0</v>
      </c>
      <c r="U143" s="313">
        <f t="shared" si="27"/>
        <v>0</v>
      </c>
      <c r="V143" s="696">
        <f t="shared" si="27"/>
        <v>0</v>
      </c>
      <c r="W143" s="325">
        <f t="shared" si="27"/>
        <v>0</v>
      </c>
      <c r="X143" s="313">
        <f t="shared" si="27"/>
        <v>0</v>
      </c>
      <c r="Y143" s="313">
        <f t="shared" ref="Y143:AH143" si="28">SUM(Y138:Y142)</f>
        <v>0</v>
      </c>
      <c r="Z143" s="696">
        <f t="shared" si="28"/>
        <v>0</v>
      </c>
      <c r="AA143" s="325">
        <f t="shared" si="28"/>
        <v>0</v>
      </c>
      <c r="AB143" s="313">
        <f t="shared" si="28"/>
        <v>0</v>
      </c>
      <c r="AC143" s="313">
        <f t="shared" si="28"/>
        <v>0</v>
      </c>
      <c r="AD143" s="696">
        <f t="shared" si="28"/>
        <v>0</v>
      </c>
      <c r="AE143" s="325">
        <f t="shared" si="28"/>
        <v>0</v>
      </c>
      <c r="AF143" s="313">
        <f t="shared" si="28"/>
        <v>0</v>
      </c>
      <c r="AG143" s="313">
        <f t="shared" si="28"/>
        <v>0</v>
      </c>
      <c r="AH143" s="696">
        <f t="shared" si="28"/>
        <v>0</v>
      </c>
    </row>
    <row r="144" spans="2:37" ht="13.2">
      <c r="C144" s="1429"/>
      <c r="D144" s="1429"/>
      <c r="E144" s="1429"/>
      <c r="F144" s="1429"/>
      <c r="G144" s="1429"/>
      <c r="H144" s="1429"/>
      <c r="I144" s="1429"/>
      <c r="J144" s="1429"/>
      <c r="K144" s="1429"/>
      <c r="L144" s="1429"/>
      <c r="M144" s="1429"/>
      <c r="N144" s="1429"/>
      <c r="O144" s="1429"/>
      <c r="P144" s="1429"/>
      <c r="Q144" s="1429"/>
      <c r="R144" s="1429"/>
      <c r="S144" s="66"/>
      <c r="T144" s="66"/>
      <c r="U144" s="66"/>
      <c r="V144" s="66"/>
      <c r="W144" s="66"/>
      <c r="X144" s="66"/>
      <c r="Y144" s="66"/>
      <c r="Z144" s="66"/>
      <c r="AA144" s="66"/>
      <c r="AB144" s="66"/>
      <c r="AC144" s="66"/>
      <c r="AD144" s="66"/>
      <c r="AE144" s="66"/>
      <c r="AF144" s="66"/>
      <c r="AG144" s="66"/>
      <c r="AH144" s="66"/>
      <c r="AI144" s="66"/>
      <c r="AJ144" s="66"/>
    </row>
    <row r="145" spans="2:34">
      <c r="S145" s="1428"/>
      <c r="T145" s="1428"/>
      <c r="U145" s="1428"/>
      <c r="V145" s="1428"/>
      <c r="W145" s="1428"/>
      <c r="X145" s="1428"/>
      <c r="Y145" s="1428"/>
      <c r="Z145" s="1428"/>
      <c r="AA145" s="1428"/>
      <c r="AB145" s="1428"/>
      <c r="AC145" s="1428"/>
      <c r="AD145" s="1428"/>
      <c r="AE145" s="1428"/>
      <c r="AF145" s="1428"/>
      <c r="AG145" s="1428"/>
      <c r="AH145" s="1428"/>
    </row>
    <row r="147" spans="2:34" ht="17.399999999999999">
      <c r="B147" s="1300" t="str">
        <f>B170</f>
        <v>DWDM</v>
      </c>
    </row>
    <row r="170" spans="2:36">
      <c r="B170" s="508" t="s">
        <v>241</v>
      </c>
      <c r="G170" s="508" t="s">
        <v>126</v>
      </c>
      <c r="I170" s="32"/>
      <c r="J170" s="13"/>
      <c r="L170" s="13"/>
      <c r="M170" s="32"/>
      <c r="N170" s="13"/>
      <c r="O170" s="508" t="str">
        <f>G170</f>
        <v>CWDM/DWDM</v>
      </c>
      <c r="P170" s="13"/>
      <c r="Q170" s="13"/>
      <c r="R170" s="13"/>
      <c r="S170" s="508" t="s">
        <v>126</v>
      </c>
      <c r="AA170" s="508" t="s">
        <v>126</v>
      </c>
      <c r="AB170" s="13"/>
      <c r="AC170" s="32"/>
      <c r="AD170" s="13"/>
      <c r="AF170" s="13"/>
      <c r="AH170" s="13"/>
      <c r="AI170" s="1922"/>
      <c r="AJ170" s="1922"/>
    </row>
    <row r="171" spans="2:36" ht="18" customHeight="1">
      <c r="B171" s="1920" t="s">
        <v>376</v>
      </c>
      <c r="C171" s="392"/>
      <c r="D171" s="392"/>
      <c r="E171" s="392"/>
      <c r="F171" s="392"/>
      <c r="G171" s="392" t="s">
        <v>173</v>
      </c>
      <c r="H171" s="392"/>
      <c r="I171" s="392"/>
      <c r="J171" s="392"/>
      <c r="K171" s="392"/>
      <c r="L171" s="392"/>
      <c r="M171" s="392"/>
      <c r="N171" s="392"/>
      <c r="O171" s="392" t="str">
        <f>G171</f>
        <v>Shipments: Actual Data</v>
      </c>
      <c r="P171" s="393"/>
      <c r="Q171" s="392"/>
      <c r="R171" s="392"/>
      <c r="S171" s="392"/>
      <c r="T171" s="392"/>
      <c r="U171" s="392"/>
      <c r="V171" s="392"/>
      <c r="W171" s="392" t="s">
        <v>316</v>
      </c>
      <c r="X171" s="392"/>
      <c r="Y171" s="392"/>
      <c r="Z171" s="392"/>
      <c r="AA171" s="392"/>
      <c r="AB171" s="392"/>
      <c r="AC171" s="392"/>
      <c r="AD171" s="392"/>
      <c r="AE171" s="392" t="s">
        <v>316</v>
      </c>
      <c r="AF171" s="392"/>
      <c r="AG171" s="392"/>
      <c r="AH171" s="393"/>
      <c r="AI171" s="1001"/>
      <c r="AJ171" s="1001"/>
    </row>
    <row r="172" spans="2:36" ht="16.2" thickBot="1">
      <c r="B172" s="1921" t="s">
        <v>175</v>
      </c>
      <c r="C172" s="285" t="str">
        <f>C$68</f>
        <v>1Q 19</v>
      </c>
      <c r="D172" s="254" t="str">
        <f>D$68</f>
        <v>2Q 19</v>
      </c>
      <c r="E172" s="254" t="s">
        <v>117</v>
      </c>
      <c r="F172" s="286" t="s">
        <v>118</v>
      </c>
      <c r="G172" s="285" t="s">
        <v>119</v>
      </c>
      <c r="H172" s="254" t="s">
        <v>120</v>
      </c>
      <c r="I172" s="254" t="s">
        <v>121</v>
      </c>
      <c r="J172" s="286" t="s">
        <v>122</v>
      </c>
      <c r="K172" s="285" t="str">
        <f>K37</f>
        <v>1Q 21</v>
      </c>
      <c r="L172" s="254" t="str">
        <f>L37</f>
        <v>2Q21</v>
      </c>
      <c r="M172" s="254" t="s">
        <v>488</v>
      </c>
      <c r="N172" s="286" t="s">
        <v>489</v>
      </c>
      <c r="O172" s="285" t="s">
        <v>490</v>
      </c>
      <c r="P172" s="254" t="s">
        <v>491</v>
      </c>
      <c r="Q172" s="1553" t="s">
        <v>492</v>
      </c>
      <c r="R172" s="1889" t="s">
        <v>493</v>
      </c>
      <c r="S172" s="285" t="str">
        <f t="shared" ref="S172:T172" si="29">S$68</f>
        <v>1Q 19</v>
      </c>
      <c r="T172" s="254" t="str">
        <f t="shared" si="29"/>
        <v>2Q 19</v>
      </c>
      <c r="U172" s="254" t="s">
        <v>117</v>
      </c>
      <c r="V172" s="286" t="s">
        <v>118</v>
      </c>
      <c r="W172" s="285" t="s">
        <v>119</v>
      </c>
      <c r="X172" s="254" t="s">
        <v>120</v>
      </c>
      <c r="Y172" s="254" t="s">
        <v>121</v>
      </c>
      <c r="Z172" s="286" t="s">
        <v>122</v>
      </c>
      <c r="AA172" s="285" t="str">
        <f>K172</f>
        <v>1Q 21</v>
      </c>
      <c r="AB172" s="254" t="str">
        <f>L172</f>
        <v>2Q21</v>
      </c>
      <c r="AC172" s="254" t="str">
        <f>M172</f>
        <v>3Q 21</v>
      </c>
      <c r="AD172" s="286" t="str">
        <f>N172</f>
        <v>4Q 21</v>
      </c>
      <c r="AE172" s="285" t="str">
        <f>O37</f>
        <v>1Q 22</v>
      </c>
      <c r="AF172" s="489" t="str">
        <f>P37</f>
        <v>2Q 22</v>
      </c>
      <c r="AG172" s="1552" t="s">
        <v>492</v>
      </c>
      <c r="AH172" s="286" t="s">
        <v>493</v>
      </c>
    </row>
    <row r="173" spans="2:36">
      <c r="B173" s="1314" t="s">
        <v>576</v>
      </c>
      <c r="C173" s="1562">
        <f>SUM('CWDM and DWDM'!M15:M18)</f>
        <v>0</v>
      </c>
      <c r="D173" s="1633">
        <f>SUM('CWDM and DWDM'!N15:N18)</f>
        <v>0</v>
      </c>
      <c r="E173" s="1633">
        <f>SUM('CWDM and DWDM'!O15:O18)</f>
        <v>0</v>
      </c>
      <c r="F173" s="1634">
        <f>SUM('CWDM and DWDM'!P15:P18)</f>
        <v>0</v>
      </c>
      <c r="G173" s="1562">
        <f>SUM('CWDM and DWDM'!Q15:Q18)</f>
        <v>0</v>
      </c>
      <c r="H173" s="1633">
        <f>SUM('CWDM and DWDM'!R15:R18)</f>
        <v>0</v>
      </c>
      <c r="I173" s="1633">
        <f>SUM('CWDM and DWDM'!S15:S18)</f>
        <v>0</v>
      </c>
      <c r="J173" s="1634">
        <f>SUM('CWDM and DWDM'!T15:T18)</f>
        <v>0</v>
      </c>
      <c r="K173" s="1562">
        <f>SUM('CWDM and DWDM'!U15:U18)</f>
        <v>0</v>
      </c>
      <c r="L173" s="1633">
        <f>SUM('CWDM and DWDM'!V15:V18)</f>
        <v>0</v>
      </c>
      <c r="M173" s="1633">
        <f>SUM('CWDM and DWDM'!W15:W18)</f>
        <v>0</v>
      </c>
      <c r="N173" s="1634">
        <f>SUM('CWDM and DWDM'!X15:X18)</f>
        <v>0</v>
      </c>
      <c r="O173" s="1562">
        <f>SUM('CWDM and DWDM'!Y15:Y18)</f>
        <v>0</v>
      </c>
      <c r="P173" s="1633">
        <f>SUM('CWDM and DWDM'!Z15:Z18)</f>
        <v>0</v>
      </c>
      <c r="Q173" s="1633">
        <f>SUM('CWDM and DWDM'!AA15:AA18)</f>
        <v>0</v>
      </c>
      <c r="R173" s="1634">
        <f>SUM('CWDM and DWDM'!AB15:AB18)</f>
        <v>0</v>
      </c>
      <c r="S173" s="1639">
        <f>SUM('CWDM and DWDM'!M59:M62)/10^6</f>
        <v>0</v>
      </c>
      <c r="T173" s="1640">
        <f>SUM('CWDM and DWDM'!N59:N62)/10^6</f>
        <v>0</v>
      </c>
      <c r="U173" s="1640">
        <f>SUM('CWDM and DWDM'!O59:O62)/10^6</f>
        <v>0</v>
      </c>
      <c r="V173" s="1641">
        <f>SUM('CWDM and DWDM'!P59:P62)/10^6</f>
        <v>0</v>
      </c>
      <c r="W173" s="1639">
        <f>SUM('CWDM and DWDM'!Q59:Q62)/10^6</f>
        <v>0</v>
      </c>
      <c r="X173" s="1640">
        <f>SUM('CWDM and DWDM'!R59:R62)/10^6</f>
        <v>0</v>
      </c>
      <c r="Y173" s="1640">
        <f>SUM('CWDM and DWDM'!S59:S62)/10^6</f>
        <v>0</v>
      </c>
      <c r="Z173" s="1641">
        <f>SUM('CWDM and DWDM'!T59:T62)/10^6</f>
        <v>0</v>
      </c>
      <c r="AA173" s="1639">
        <f>SUM('CWDM and DWDM'!U59:U62)/10^6</f>
        <v>0</v>
      </c>
      <c r="AB173" s="1640">
        <f>SUM('CWDM and DWDM'!V59:V62)/10^6</f>
        <v>0</v>
      </c>
      <c r="AC173" s="1640">
        <f>SUM('CWDM and DWDM'!W59:W62)/10^6</f>
        <v>0</v>
      </c>
      <c r="AD173" s="1641">
        <f>SUM('CWDM and DWDM'!X59:X62)/10^6</f>
        <v>0</v>
      </c>
      <c r="AE173" s="1639">
        <f>SUM('CWDM and DWDM'!Y59:Y62)/10^6</f>
        <v>0</v>
      </c>
      <c r="AF173" s="1640">
        <f>SUM('CWDM and DWDM'!Z59:Z62)/10^6</f>
        <v>0</v>
      </c>
      <c r="AG173" s="1640">
        <f>SUM('CWDM and DWDM'!AA59:AA62)/10^6</f>
        <v>0</v>
      </c>
      <c r="AH173" s="1641">
        <f>SUM('CWDM and DWDM'!AB59:AB62)/10^6</f>
        <v>0</v>
      </c>
      <c r="AI173" s="1002"/>
      <c r="AJ173" s="1003"/>
    </row>
    <row r="174" spans="2:36">
      <c r="B174" s="1315" t="s">
        <v>574</v>
      </c>
      <c r="C174" s="1564">
        <f>SUM('CWDM and DWDM'!M21:M23)</f>
        <v>0</v>
      </c>
      <c r="D174" s="1635">
        <f>SUM('CWDM and DWDM'!N21:N23)</f>
        <v>0</v>
      </c>
      <c r="E174" s="1635">
        <f>SUM('CWDM and DWDM'!O21:O23)</f>
        <v>0</v>
      </c>
      <c r="F174" s="308">
        <f>SUM('CWDM and DWDM'!P21:P23)</f>
        <v>0</v>
      </c>
      <c r="G174" s="1564">
        <f>SUM('CWDM and DWDM'!Q21:Q23)</f>
        <v>0</v>
      </c>
      <c r="H174" s="1635">
        <f>SUM('CWDM and DWDM'!R21:R23)</f>
        <v>0</v>
      </c>
      <c r="I174" s="1635">
        <f>SUM('CWDM and DWDM'!S21:S23)</f>
        <v>0</v>
      </c>
      <c r="J174" s="308">
        <f>SUM('CWDM and DWDM'!T21:T23)</f>
        <v>0</v>
      </c>
      <c r="K174" s="1564">
        <f>SUM('CWDM and DWDM'!U21:U23)</f>
        <v>0</v>
      </c>
      <c r="L174" s="1635">
        <f>SUM('CWDM and DWDM'!V21:V23)</f>
        <v>0</v>
      </c>
      <c r="M174" s="1635">
        <f>SUM('CWDM and DWDM'!W21:W23)</f>
        <v>0</v>
      </c>
      <c r="N174" s="308">
        <f>SUM('CWDM and DWDM'!X21:X23)</f>
        <v>0</v>
      </c>
      <c r="O174" s="1564">
        <f>SUM('CWDM and DWDM'!Y21:Y23)</f>
        <v>0</v>
      </c>
      <c r="P174" s="1635">
        <f>SUM('CWDM and DWDM'!Z21:Z23)</f>
        <v>0</v>
      </c>
      <c r="Q174" s="1635">
        <f>SUM('CWDM and DWDM'!AA21:AA23)</f>
        <v>0</v>
      </c>
      <c r="R174" s="308">
        <f>SUM('CWDM and DWDM'!AB21:AB23)</f>
        <v>0</v>
      </c>
      <c r="S174" s="1642">
        <f>SUM('CWDM and DWDM'!M65:M67)/10^6</f>
        <v>0</v>
      </c>
      <c r="T174" s="1643">
        <f>SUM('CWDM and DWDM'!N65:N67)/10^6</f>
        <v>0</v>
      </c>
      <c r="U174" s="1643">
        <f>SUM('CWDM and DWDM'!O65:O67)/10^6</f>
        <v>0</v>
      </c>
      <c r="V174" s="1644">
        <f>SUM('CWDM and DWDM'!P65:P67)/10^6</f>
        <v>0</v>
      </c>
      <c r="W174" s="1642">
        <f>SUM('CWDM and DWDM'!Q65:Q67)/10^6</f>
        <v>0</v>
      </c>
      <c r="X174" s="1643">
        <f>SUM('CWDM and DWDM'!R65:R67)/10^6</f>
        <v>0</v>
      </c>
      <c r="Y174" s="1643">
        <f>SUM('CWDM and DWDM'!S65:S67)/10^6</f>
        <v>0</v>
      </c>
      <c r="Z174" s="1644">
        <f>SUM('CWDM and DWDM'!T65:T67)/10^6</f>
        <v>0</v>
      </c>
      <c r="AA174" s="1642">
        <f>SUM('CWDM and DWDM'!U65:U67)/10^6</f>
        <v>0</v>
      </c>
      <c r="AB174" s="1643">
        <f>SUM('CWDM and DWDM'!V65:V67)/10^6</f>
        <v>0</v>
      </c>
      <c r="AC174" s="1643">
        <f>SUM('CWDM and DWDM'!W65:W67)/10^6</f>
        <v>0</v>
      </c>
      <c r="AD174" s="1644">
        <f>SUM('CWDM and DWDM'!X65:X67)/10^6</f>
        <v>0</v>
      </c>
      <c r="AE174" s="1642">
        <f>SUM('CWDM and DWDM'!Y65:Y67)/10^6</f>
        <v>0</v>
      </c>
      <c r="AF174" s="1643">
        <f>SUM('CWDM and DWDM'!Z65:Z67)/10^6</f>
        <v>0</v>
      </c>
      <c r="AG174" s="1643">
        <f>SUM('CWDM and DWDM'!AA65:AA67)/10^6</f>
        <v>0</v>
      </c>
      <c r="AH174" s="1644">
        <f>SUM('CWDM and DWDM'!AB65:AB67)/10^6</f>
        <v>0</v>
      </c>
      <c r="AI174" s="1004"/>
      <c r="AJ174" s="1005"/>
    </row>
    <row r="175" spans="2:36" ht="13.5" customHeight="1">
      <c r="B175" s="1309" t="s">
        <v>575</v>
      </c>
      <c r="C175" s="1564">
        <f>'CWDM and DWDM'!M24</f>
        <v>0</v>
      </c>
      <c r="D175" s="1635">
        <f>'CWDM and DWDM'!N24</f>
        <v>0</v>
      </c>
      <c r="E175" s="1635">
        <f>'CWDM and DWDM'!O24</f>
        <v>0</v>
      </c>
      <c r="F175" s="308">
        <f>'CWDM and DWDM'!P24</f>
        <v>0</v>
      </c>
      <c r="G175" s="1564">
        <f>'CWDM and DWDM'!Q24</f>
        <v>0</v>
      </c>
      <c r="H175" s="1635">
        <f>'CWDM and DWDM'!R24</f>
        <v>0</v>
      </c>
      <c r="I175" s="1635">
        <f>'CWDM and DWDM'!S24</f>
        <v>0</v>
      </c>
      <c r="J175" s="308">
        <f>'CWDM and DWDM'!T24</f>
        <v>0</v>
      </c>
      <c r="K175" s="1564">
        <f>'CWDM and DWDM'!U24</f>
        <v>0</v>
      </c>
      <c r="L175" s="1635">
        <f>'CWDM and DWDM'!V24</f>
        <v>0</v>
      </c>
      <c r="M175" s="1635">
        <f>'CWDM and DWDM'!W24</f>
        <v>0</v>
      </c>
      <c r="N175" s="308">
        <f>'CWDM and DWDM'!X24</f>
        <v>0</v>
      </c>
      <c r="O175" s="1564">
        <f>'CWDM and DWDM'!Y24</f>
        <v>0</v>
      </c>
      <c r="P175" s="1635">
        <f>'CWDM and DWDM'!Z24</f>
        <v>0</v>
      </c>
      <c r="Q175" s="1635">
        <f>'CWDM and DWDM'!AA24</f>
        <v>0</v>
      </c>
      <c r="R175" s="308">
        <f>'CWDM and DWDM'!AB24</f>
        <v>0</v>
      </c>
      <c r="S175" s="1642">
        <f>'CWDM and DWDM'!M68/10^6</f>
        <v>0</v>
      </c>
      <c r="T175" s="1643">
        <f>'CWDM and DWDM'!N68/10^6</f>
        <v>0</v>
      </c>
      <c r="U175" s="1643">
        <f>'CWDM and DWDM'!O68/10^6</f>
        <v>0</v>
      </c>
      <c r="V175" s="1644">
        <f>'CWDM and DWDM'!P68/10^6</f>
        <v>0</v>
      </c>
      <c r="W175" s="1642">
        <f>'CWDM and DWDM'!Q68/10^6</f>
        <v>0</v>
      </c>
      <c r="X175" s="1643">
        <f>'CWDM and DWDM'!R68/10^6</f>
        <v>0</v>
      </c>
      <c r="Y175" s="1643">
        <f>'CWDM and DWDM'!S68/10^6</f>
        <v>0</v>
      </c>
      <c r="Z175" s="1644">
        <f>'CWDM and DWDM'!T68/10^6</f>
        <v>0</v>
      </c>
      <c r="AA175" s="1642">
        <f>'CWDM and DWDM'!U68/10^6</f>
        <v>0</v>
      </c>
      <c r="AB175" s="1643">
        <f>'CWDM and DWDM'!V68/10^6</f>
        <v>0</v>
      </c>
      <c r="AC175" s="1643">
        <f>'CWDM and DWDM'!W68/10^6</f>
        <v>0</v>
      </c>
      <c r="AD175" s="1644">
        <f>'CWDM and DWDM'!X68/10^6</f>
        <v>0</v>
      </c>
      <c r="AE175" s="1642">
        <f>'CWDM and DWDM'!Y68/10^6</f>
        <v>0</v>
      </c>
      <c r="AF175" s="1643">
        <f>'CWDM and DWDM'!Z68/10^6</f>
        <v>0</v>
      </c>
      <c r="AG175" s="1643">
        <f>'CWDM and DWDM'!AA68/10^6</f>
        <v>0</v>
      </c>
      <c r="AH175" s="1644">
        <f>'CWDM and DWDM'!AB68/10^6</f>
        <v>0</v>
      </c>
    </row>
    <row r="176" spans="2:36" ht="13.5" customHeight="1">
      <c r="B176" s="1310" t="s">
        <v>573</v>
      </c>
      <c r="C176" s="1442">
        <f>'CWDM and DWDM'!M20</f>
        <v>0</v>
      </c>
      <c r="D176" s="1636">
        <f>'CWDM and DWDM'!N20</f>
        <v>0</v>
      </c>
      <c r="E176" s="1636">
        <f>'CWDM and DWDM'!O20</f>
        <v>0</v>
      </c>
      <c r="F176" s="322">
        <f>'CWDM and DWDM'!P20</f>
        <v>0</v>
      </c>
      <c r="G176" s="1442">
        <f>'CWDM and DWDM'!Q20</f>
        <v>0</v>
      </c>
      <c r="H176" s="1636">
        <f>'CWDM and DWDM'!R20</f>
        <v>0</v>
      </c>
      <c r="I176" s="1636">
        <f>'CWDM and DWDM'!S20</f>
        <v>0</v>
      </c>
      <c r="J176" s="322">
        <f>'CWDM and DWDM'!T20</f>
        <v>0</v>
      </c>
      <c r="K176" s="1442">
        <f>'CWDM and DWDM'!U20</f>
        <v>0</v>
      </c>
      <c r="L176" s="1636">
        <f>'CWDM and DWDM'!V20</f>
        <v>0</v>
      </c>
      <c r="M176" s="1636">
        <f>'CWDM and DWDM'!W20</f>
        <v>0</v>
      </c>
      <c r="N176" s="322">
        <f>'CWDM and DWDM'!X20</f>
        <v>0</v>
      </c>
      <c r="O176" s="1442">
        <f>'CWDM and DWDM'!Y20</f>
        <v>0</v>
      </c>
      <c r="P176" s="1636">
        <f>'CWDM and DWDM'!Z20</f>
        <v>0</v>
      </c>
      <c r="Q176" s="1636">
        <f>'CWDM and DWDM'!AA20</f>
        <v>0</v>
      </c>
      <c r="R176" s="322">
        <f>'CWDM and DWDM'!AB20</f>
        <v>0</v>
      </c>
      <c r="S176" s="1443">
        <f>'CWDM and DWDM'!M64/10^6</f>
        <v>0</v>
      </c>
      <c r="T176" s="1645">
        <f>'CWDM and DWDM'!N64/10^6</f>
        <v>0</v>
      </c>
      <c r="U176" s="1645">
        <f>'CWDM and DWDM'!O64/10^6</f>
        <v>0</v>
      </c>
      <c r="V176" s="1646">
        <f>'CWDM and DWDM'!P64/10^6</f>
        <v>0</v>
      </c>
      <c r="W176" s="1443">
        <f>'CWDM and DWDM'!Q64/10^6</f>
        <v>0</v>
      </c>
      <c r="X176" s="1645">
        <f>'CWDM and DWDM'!R64/10^6</f>
        <v>0</v>
      </c>
      <c r="Y176" s="1645">
        <f>'CWDM and DWDM'!S64/10^6</f>
        <v>0</v>
      </c>
      <c r="Z176" s="1646">
        <f>'CWDM and DWDM'!T64/10^6</f>
        <v>0</v>
      </c>
      <c r="AA176" s="1443">
        <f>'CWDM and DWDM'!U64/10^6</f>
        <v>0</v>
      </c>
      <c r="AB176" s="1645">
        <f>'CWDM and DWDM'!V64/10^6</f>
        <v>0</v>
      </c>
      <c r="AC176" s="1645">
        <f>'CWDM and DWDM'!W64/10^6</f>
        <v>0</v>
      </c>
      <c r="AD176" s="1646">
        <f>'CWDM and DWDM'!X64/10^6</f>
        <v>0</v>
      </c>
      <c r="AE176" s="1443">
        <f>'CWDM and DWDM'!Y64/10^6</f>
        <v>0</v>
      </c>
      <c r="AF176" s="1645">
        <f>'CWDM and DWDM'!Z64/10^6</f>
        <v>0</v>
      </c>
      <c r="AG176" s="1645">
        <f>'CWDM and DWDM'!AA64/10^6</f>
        <v>0</v>
      </c>
      <c r="AH176" s="1646">
        <f>'CWDM and DWDM'!AB64/10^6</f>
        <v>0</v>
      </c>
    </row>
    <row r="177" spans="2:34">
      <c r="B177" s="1316" t="s">
        <v>129</v>
      </c>
      <c r="C177" s="1637">
        <f t="shared" ref="C177:R177" si="30">SUM(C173:C176)</f>
        <v>0</v>
      </c>
      <c r="D177" s="316">
        <f t="shared" si="30"/>
        <v>0</v>
      </c>
      <c r="E177" s="1638">
        <f t="shared" si="30"/>
        <v>0</v>
      </c>
      <c r="F177" s="812">
        <f t="shared" si="30"/>
        <v>0</v>
      </c>
      <c r="G177" s="1637">
        <f t="shared" si="30"/>
        <v>0</v>
      </c>
      <c r="H177" s="316">
        <f t="shared" si="30"/>
        <v>0</v>
      </c>
      <c r="I177" s="1638">
        <f t="shared" si="30"/>
        <v>0</v>
      </c>
      <c r="J177" s="812">
        <f t="shared" si="30"/>
        <v>0</v>
      </c>
      <c r="K177" s="1637">
        <f t="shared" si="30"/>
        <v>0</v>
      </c>
      <c r="L177" s="316">
        <f t="shared" si="30"/>
        <v>0</v>
      </c>
      <c r="M177" s="1638">
        <f t="shared" si="30"/>
        <v>0</v>
      </c>
      <c r="N177" s="812">
        <f t="shared" si="30"/>
        <v>0</v>
      </c>
      <c r="O177" s="1637">
        <f t="shared" si="30"/>
        <v>0</v>
      </c>
      <c r="P177" s="316">
        <f t="shared" si="30"/>
        <v>0</v>
      </c>
      <c r="Q177" s="1638">
        <f t="shared" si="30"/>
        <v>0</v>
      </c>
      <c r="R177" s="812">
        <f t="shared" si="30"/>
        <v>0</v>
      </c>
      <c r="S177" s="1647">
        <f t="shared" ref="S177:AH177" si="31">SUM(S173:S176)</f>
        <v>0</v>
      </c>
      <c r="T177" s="1648">
        <f t="shared" si="31"/>
        <v>0</v>
      </c>
      <c r="U177" s="1649">
        <f t="shared" si="31"/>
        <v>0</v>
      </c>
      <c r="V177" s="1650">
        <f t="shared" si="31"/>
        <v>0</v>
      </c>
      <c r="W177" s="1647">
        <f t="shared" si="31"/>
        <v>0</v>
      </c>
      <c r="X177" s="1648">
        <f t="shared" si="31"/>
        <v>0</v>
      </c>
      <c r="Y177" s="1649">
        <f t="shared" si="31"/>
        <v>0</v>
      </c>
      <c r="Z177" s="1650">
        <f t="shared" si="31"/>
        <v>0</v>
      </c>
      <c r="AA177" s="1647">
        <f t="shared" si="31"/>
        <v>0</v>
      </c>
      <c r="AB177" s="1648">
        <f t="shared" si="31"/>
        <v>0</v>
      </c>
      <c r="AC177" s="1649">
        <f t="shared" si="31"/>
        <v>0</v>
      </c>
      <c r="AD177" s="1650">
        <f t="shared" si="31"/>
        <v>0</v>
      </c>
      <c r="AE177" s="1647">
        <f t="shared" si="31"/>
        <v>0</v>
      </c>
      <c r="AF177" s="1648">
        <f t="shared" si="31"/>
        <v>0</v>
      </c>
      <c r="AG177" s="1649">
        <f t="shared" si="31"/>
        <v>0</v>
      </c>
      <c r="AH177" s="1650">
        <f t="shared" si="31"/>
        <v>0</v>
      </c>
    </row>
    <row r="178" spans="2:34">
      <c r="C178" s="1148"/>
      <c r="D178" s="1148"/>
      <c r="E178" s="1148"/>
      <c r="F178" s="1148"/>
      <c r="G178" s="1148"/>
      <c r="H178" s="1148"/>
      <c r="I178" s="1148"/>
      <c r="J178" s="1148"/>
      <c r="K178" s="1148"/>
      <c r="L178" s="1148"/>
      <c r="M178" s="1148"/>
      <c r="N178" s="1148"/>
      <c r="O178" s="1148"/>
      <c r="P178" s="1148"/>
      <c r="Q178" s="1148"/>
      <c r="R178" s="1148"/>
      <c r="S178" s="1148"/>
      <c r="T178" s="1148"/>
      <c r="U178" s="1148"/>
      <c r="V178" s="1148"/>
      <c r="W178" s="1148"/>
      <c r="X178" s="1148"/>
      <c r="Y178" s="1148"/>
      <c r="Z178" s="1148"/>
      <c r="AA178" s="1148"/>
      <c r="AB178" s="1148"/>
      <c r="AC178" s="1148"/>
      <c r="AD178" s="1148"/>
      <c r="AE178" s="1148"/>
      <c r="AF178" s="1148"/>
      <c r="AG178" s="1148"/>
      <c r="AH178" s="1148"/>
    </row>
    <row r="179" spans="2:34">
      <c r="C179" s="66"/>
      <c r="D179" s="66"/>
      <c r="E179" s="66"/>
      <c r="F179" s="66"/>
      <c r="G179" s="66"/>
      <c r="H179" s="66"/>
      <c r="I179" s="66"/>
      <c r="J179" s="66"/>
      <c r="K179" s="66"/>
      <c r="L179" s="66"/>
      <c r="M179" s="66"/>
      <c r="N179" s="66"/>
      <c r="O179" s="1148"/>
      <c r="P179" s="1148"/>
      <c r="Q179" s="1148"/>
      <c r="R179" s="1148"/>
      <c r="S179" s="1148"/>
      <c r="T179" s="1148"/>
      <c r="U179" s="1148"/>
      <c r="V179" s="1148"/>
      <c r="W179" s="1148"/>
      <c r="X179" s="1148"/>
      <c r="Y179" s="1148"/>
      <c r="Z179" s="1148"/>
      <c r="AA179" s="1148"/>
      <c r="AB179" s="1148"/>
      <c r="AC179" s="1148"/>
      <c r="AD179" s="1148"/>
      <c r="AE179" s="1148"/>
      <c r="AF179" s="1148"/>
      <c r="AG179" s="1148"/>
      <c r="AH179" s="1148"/>
    </row>
    <row r="180" spans="2:34" ht="17.399999999999999">
      <c r="B180" s="1300" t="s">
        <v>22</v>
      </c>
    </row>
    <row r="204" spans="1:37">
      <c r="B204" s="508" t="s">
        <v>177</v>
      </c>
      <c r="G204" s="1" t="s">
        <v>177</v>
      </c>
      <c r="I204" s="32"/>
      <c r="J204" s="13"/>
      <c r="L204" s="13"/>
      <c r="M204" s="32"/>
      <c r="N204" s="13"/>
      <c r="O204" s="508" t="str">
        <f>G204</f>
        <v>FTTx Transceivers</v>
      </c>
      <c r="P204" s="13"/>
      <c r="Q204" s="13"/>
      <c r="R204" s="13"/>
      <c r="S204" s="508" t="str">
        <f>B204</f>
        <v>FTTx Transceivers</v>
      </c>
      <c r="AA204" s="508" t="s">
        <v>177</v>
      </c>
      <c r="AB204" s="13"/>
      <c r="AC204" s="32"/>
      <c r="AD204" s="13"/>
      <c r="AF204" s="13"/>
      <c r="AH204" s="13"/>
      <c r="AI204" s="1922"/>
      <c r="AJ204" s="1922"/>
      <c r="AK204" s="1922"/>
    </row>
    <row r="205" spans="1:37">
      <c r="A205" s="23"/>
      <c r="B205" s="1920" t="s">
        <v>375</v>
      </c>
      <c r="C205" s="392"/>
      <c r="D205" s="392"/>
      <c r="E205" s="392"/>
      <c r="F205" s="392"/>
      <c r="G205" s="392" t="s">
        <v>173</v>
      </c>
      <c r="H205" s="392"/>
      <c r="I205" s="392"/>
      <c r="J205" s="392"/>
      <c r="K205" s="392"/>
      <c r="L205" s="392"/>
      <c r="M205" s="392"/>
      <c r="N205" s="392"/>
      <c r="O205" s="392" t="str">
        <f>G205</f>
        <v>Shipments: Actual Data</v>
      </c>
      <c r="P205" s="393"/>
      <c r="Q205" s="392"/>
      <c r="R205" s="392"/>
      <c r="S205" s="392"/>
      <c r="T205" s="392"/>
      <c r="U205" s="392"/>
      <c r="V205" s="392"/>
      <c r="W205" s="392" t="s">
        <v>316</v>
      </c>
      <c r="X205" s="392"/>
      <c r="Y205" s="392"/>
      <c r="Z205" s="392"/>
      <c r="AA205" s="392"/>
      <c r="AB205" s="392"/>
      <c r="AC205" s="392"/>
      <c r="AD205" s="392"/>
      <c r="AE205" s="392" t="s">
        <v>316</v>
      </c>
      <c r="AF205" s="392"/>
      <c r="AG205" s="392"/>
      <c r="AH205" s="393"/>
      <c r="AI205" s="1001"/>
      <c r="AJ205" s="1001"/>
    </row>
    <row r="206" spans="1:37" ht="16.2" thickBot="1">
      <c r="B206" s="1921"/>
      <c r="C206" s="285" t="str">
        <f>C$68</f>
        <v>1Q 19</v>
      </c>
      <c r="D206" s="254" t="str">
        <f>D$68</f>
        <v>2Q 19</v>
      </c>
      <c r="E206" s="254" t="s">
        <v>117</v>
      </c>
      <c r="F206" s="286" t="s">
        <v>118</v>
      </c>
      <c r="G206" s="285" t="s">
        <v>119</v>
      </c>
      <c r="H206" s="254" t="s">
        <v>120</v>
      </c>
      <c r="I206" s="254" t="s">
        <v>121</v>
      </c>
      <c r="J206" s="286" t="s">
        <v>122</v>
      </c>
      <c r="K206" s="285" t="str">
        <f>K37</f>
        <v>1Q 21</v>
      </c>
      <c r="L206" s="254" t="str">
        <f>L37</f>
        <v>2Q21</v>
      </c>
      <c r="M206" s="254" t="s">
        <v>488</v>
      </c>
      <c r="N206" s="286" t="s">
        <v>489</v>
      </c>
      <c r="O206" s="1553" t="s">
        <v>490</v>
      </c>
      <c r="P206" s="1555" t="s">
        <v>491</v>
      </c>
      <c r="Q206" s="1553" t="s">
        <v>492</v>
      </c>
      <c r="R206" s="1889" t="s">
        <v>493</v>
      </c>
      <c r="S206" s="285" t="str">
        <f t="shared" ref="S206:T206" si="32">S$68</f>
        <v>1Q 19</v>
      </c>
      <c r="T206" s="254" t="str">
        <f t="shared" si="32"/>
        <v>2Q 19</v>
      </c>
      <c r="U206" s="254" t="s">
        <v>117</v>
      </c>
      <c r="V206" s="286" t="s">
        <v>118</v>
      </c>
      <c r="W206" s="285" t="s">
        <v>119</v>
      </c>
      <c r="X206" s="254" t="s">
        <v>120</v>
      </c>
      <c r="Y206" s="254" t="s">
        <v>121</v>
      </c>
      <c r="Z206" s="286" t="s">
        <v>122</v>
      </c>
      <c r="AA206" s="285" t="str">
        <f>K206</f>
        <v>1Q 21</v>
      </c>
      <c r="AB206" s="254" t="str">
        <f>L206</f>
        <v>2Q21</v>
      </c>
      <c r="AC206" s="254" t="str">
        <f>M206</f>
        <v>3Q 21</v>
      </c>
      <c r="AD206" s="286" t="str">
        <f>N206</f>
        <v>4Q 21</v>
      </c>
      <c r="AE206" s="285" t="str">
        <f>O37</f>
        <v>1Q 22</v>
      </c>
      <c r="AF206" s="254" t="str">
        <f>P37</f>
        <v>2Q 22</v>
      </c>
      <c r="AG206" s="1552" t="s">
        <v>492</v>
      </c>
      <c r="AH206" s="286" t="s">
        <v>493</v>
      </c>
    </row>
    <row r="207" spans="1:37">
      <c r="A207" s="23"/>
      <c r="B207" s="1315" t="s">
        <v>178</v>
      </c>
      <c r="C207" s="88">
        <f>FTTX!M10+FTTX!M12</f>
        <v>0</v>
      </c>
      <c r="D207" s="88">
        <f>FTTX!N10+FTTX!N12</f>
        <v>0</v>
      </c>
      <c r="E207" s="458">
        <f>FTTX!O10+FTTX!O12</f>
        <v>0</v>
      </c>
      <c r="F207" s="461">
        <f>FTTX!P10+FTTX!P12</f>
        <v>0</v>
      </c>
      <c r="G207" s="88">
        <f>FTTX!Q10+FTTX!Q12</f>
        <v>0</v>
      </c>
      <c r="H207" s="88">
        <f>FTTX!R10+FTTX!R12</f>
        <v>0</v>
      </c>
      <c r="I207" s="458">
        <f>FTTX!S10+FTTX!S12</f>
        <v>0</v>
      </c>
      <c r="J207" s="461">
        <f>FTTX!T10+FTTX!T12</f>
        <v>0</v>
      </c>
      <c r="K207" s="307">
        <f>FTTX!U10+FTTX!U12</f>
        <v>0</v>
      </c>
      <c r="L207" s="314">
        <f>FTTX!V10+FTTX!V12</f>
        <v>0</v>
      </c>
      <c r="M207" s="458">
        <f>FTTX!W10+FTTX!W12</f>
        <v>0</v>
      </c>
      <c r="N207" s="460">
        <f>FTTX!X10+FTTX!X12</f>
        <v>0</v>
      </c>
      <c r="O207" s="307">
        <f>FTTX!Y10+FTTX!Y12</f>
        <v>0</v>
      </c>
      <c r="P207" s="1560">
        <f>FTTX!Z10+FTTX!Z12</f>
        <v>0</v>
      </c>
      <c r="Q207" s="1562">
        <f>FTTX!AA10+FTTX!AA12</f>
        <v>0</v>
      </c>
      <c r="R207" s="1560">
        <f>FTTX!AB10+FTTX!AB12</f>
        <v>0</v>
      </c>
      <c r="S207" s="400">
        <f>(FTTX!M50+FTTX!M52)/10^6</f>
        <v>0</v>
      </c>
      <c r="T207" s="401">
        <f>(FTTX!N50+FTTX!N52)/10^6</f>
        <v>0</v>
      </c>
      <c r="U207" s="402">
        <f>(FTTX!O50+FTTX!O52)/10^6</f>
        <v>0</v>
      </c>
      <c r="V207" s="403">
        <f>(FTTX!P50+FTTX!P52)/10^6</f>
        <v>0</v>
      </c>
      <c r="W207" s="400">
        <f>(FTTX!Q50+FTTX!Q52)/10^6</f>
        <v>0</v>
      </c>
      <c r="X207" s="401">
        <f>(FTTX!R50+FTTX!R52)/10^6</f>
        <v>0</v>
      </c>
      <c r="Y207" s="402">
        <f>(FTTX!S50+FTTX!S52)/10^6</f>
        <v>0</v>
      </c>
      <c r="Z207" s="403">
        <f>(FTTX!T50+FTTX!T52)/10^6</f>
        <v>0</v>
      </c>
      <c r="AA207" s="400">
        <f>(FTTX!U50+FTTX!U52)/10^6</f>
        <v>0</v>
      </c>
      <c r="AB207" s="401">
        <f>(FTTX!V50+FTTX!V52)/10^6</f>
        <v>0</v>
      </c>
      <c r="AC207" s="402">
        <f>(FTTX!W50+FTTX!W52)/10^6</f>
        <v>0</v>
      </c>
      <c r="AD207" s="403">
        <f>(FTTX!X50+FTTX!X52)/10^6</f>
        <v>0</v>
      </c>
      <c r="AE207" s="400">
        <f>(FTTX!Y50+FTTX!Y52)/10^6</f>
        <v>0</v>
      </c>
      <c r="AF207" s="401">
        <f>(FTTX!Z50+FTTX!Z52)/10^6</f>
        <v>0</v>
      </c>
      <c r="AG207" s="1892">
        <f>(FTTX!AA50+FTTX!AA52)/10^6</f>
        <v>0</v>
      </c>
      <c r="AH207" s="403">
        <f>(FTTX!AB50+FTTX!AB52)/10^6</f>
        <v>0</v>
      </c>
      <c r="AI207" s="1002"/>
      <c r="AJ207" s="1003"/>
    </row>
    <row r="208" spans="1:37">
      <c r="A208" s="23"/>
      <c r="B208" s="1315" t="s">
        <v>179</v>
      </c>
      <c r="C208" s="88">
        <f>FTTX!M11+FTTX!M13</f>
        <v>0</v>
      </c>
      <c r="D208" s="88">
        <f>FTTX!N11+FTTX!N13</f>
        <v>0</v>
      </c>
      <c r="E208" s="311">
        <f>FTTX!O11+FTTX!O13</f>
        <v>0</v>
      </c>
      <c r="F208" s="327">
        <f>FTTX!P11+FTTX!P13</f>
        <v>0</v>
      </c>
      <c r="G208" s="88">
        <f>FTTX!Q11+FTTX!Q13</f>
        <v>0</v>
      </c>
      <c r="H208" s="88">
        <f>FTTX!R11+FTTX!R13</f>
        <v>0</v>
      </c>
      <c r="I208" s="311">
        <f>FTTX!S11+FTTX!S13</f>
        <v>0</v>
      </c>
      <c r="J208" s="327">
        <f>FTTX!T11+FTTX!T13</f>
        <v>0</v>
      </c>
      <c r="K208" s="311">
        <f>FTTX!U11+FTTX!U13</f>
        <v>0</v>
      </c>
      <c r="L208" s="311">
        <f>FTTX!V11+FTTX!V13</f>
        <v>0</v>
      </c>
      <c r="M208" s="311">
        <f>FTTX!W11+FTTX!W13</f>
        <v>0</v>
      </c>
      <c r="N208" s="326">
        <f>FTTX!X11+FTTX!X13</f>
        <v>0</v>
      </c>
      <c r="O208" s="311">
        <f>FTTX!Y11+FTTX!Y13</f>
        <v>0</v>
      </c>
      <c r="P208" s="1561">
        <f>FTTX!Z11+FTTX!Z13</f>
        <v>0</v>
      </c>
      <c r="Q208" s="1563">
        <f>FTTX!AA11+FTTX!AA13</f>
        <v>0</v>
      </c>
      <c r="R208" s="1561">
        <f>FTTX!AB11+FTTX!AB13</f>
        <v>0</v>
      </c>
      <c r="S208" s="404">
        <f>(FTTX!M51+FTTX!M53)/10^6</f>
        <v>0</v>
      </c>
      <c r="T208" s="405">
        <f>(FTTX!N51+FTTX!N53)/10^6</f>
        <v>0</v>
      </c>
      <c r="U208" s="406">
        <f>(FTTX!O51+FTTX!O53)/10^6</f>
        <v>0</v>
      </c>
      <c r="V208" s="407">
        <f>(FTTX!P51+FTTX!P53)/10^6</f>
        <v>0</v>
      </c>
      <c r="W208" s="404">
        <f>(FTTX!Q51+FTTX!Q53)/10^6</f>
        <v>0</v>
      </c>
      <c r="X208" s="405">
        <f>(FTTX!R51+FTTX!R53)/10^6</f>
        <v>0</v>
      </c>
      <c r="Y208" s="406">
        <f>(FTTX!S51+FTTX!S53)/10^6</f>
        <v>0</v>
      </c>
      <c r="Z208" s="407">
        <f>(FTTX!T51+FTTX!T53)/10^6</f>
        <v>0</v>
      </c>
      <c r="AA208" s="404">
        <f>(FTTX!U51+FTTX!U53)/10^6</f>
        <v>0</v>
      </c>
      <c r="AB208" s="405">
        <f>(FTTX!V51+FTTX!V53)/10^6</f>
        <v>0</v>
      </c>
      <c r="AC208" s="406">
        <f>(FTTX!W51+FTTX!W53)/10^6</f>
        <v>0</v>
      </c>
      <c r="AD208" s="407">
        <f>(FTTX!X51+FTTX!X53)/10^6</f>
        <v>0</v>
      </c>
      <c r="AE208" s="404">
        <f>(FTTX!Y51+FTTX!Y53)/10^6</f>
        <v>0</v>
      </c>
      <c r="AF208" s="405">
        <f>(FTTX!Z51+FTTX!Z53)/10^6</f>
        <v>0</v>
      </c>
      <c r="AG208" s="1893">
        <f>(FTTX!AA51+FTTX!AA53)/10^6</f>
        <v>0</v>
      </c>
      <c r="AH208" s="407">
        <f>(FTTX!AB51+FTTX!AB53)/10^6</f>
        <v>0</v>
      </c>
      <c r="AI208" s="1004"/>
      <c r="AJ208" s="1005"/>
    </row>
    <row r="209" spans="1:35">
      <c r="A209" s="23"/>
      <c r="B209" s="1315" t="s">
        <v>413</v>
      </c>
      <c r="C209" s="88">
        <f>FTTX!M9</f>
        <v>0</v>
      </c>
      <c r="D209" s="88">
        <f>FTTX!N9</f>
        <v>0</v>
      </c>
      <c r="E209" s="311">
        <f>FTTX!O9</f>
        <v>0</v>
      </c>
      <c r="F209" s="327">
        <f>FTTX!P9</f>
        <v>0</v>
      </c>
      <c r="G209" s="88">
        <f>FTTX!Q9</f>
        <v>0</v>
      </c>
      <c r="H209" s="88">
        <f>FTTX!R9+FTTX!R15</f>
        <v>0</v>
      </c>
      <c r="I209" s="311">
        <f>FTTX!S9+FTTX!S15</f>
        <v>0</v>
      </c>
      <c r="J209" s="327">
        <f>FTTX!T9+FTTX!T15</f>
        <v>0</v>
      </c>
      <c r="K209" s="311">
        <f>FTTX!U9</f>
        <v>0</v>
      </c>
      <c r="L209" s="311">
        <f>FTTX!V9+FTTX!V15</f>
        <v>0</v>
      </c>
      <c r="M209" s="311">
        <f>FTTX!W9+FTTX!W15</f>
        <v>0</v>
      </c>
      <c r="N209" s="326">
        <f>FTTX!X9+FTTX!X15</f>
        <v>0</v>
      </c>
      <c r="O209" s="311">
        <f>FTTX!Y9+FTTX!Y15</f>
        <v>0</v>
      </c>
      <c r="P209" s="1561">
        <f>FTTX!Z9+FTTX!Z15</f>
        <v>0</v>
      </c>
      <c r="Q209" s="1563">
        <f>FTTX!AA9+FTTX!AA15</f>
        <v>0</v>
      </c>
      <c r="R209" s="1561">
        <f>FTTX!AB9+FTTX!AB15</f>
        <v>0</v>
      </c>
      <c r="S209" s="404">
        <f>FTTX!M49/10^6</f>
        <v>0</v>
      </c>
      <c r="T209" s="405">
        <f>FTTX!N49/10^6</f>
        <v>0</v>
      </c>
      <c r="U209" s="406">
        <f>FTTX!O49/10^6</f>
        <v>0</v>
      </c>
      <c r="V209" s="407">
        <f>FTTX!P49/10^6</f>
        <v>0</v>
      </c>
      <c r="W209" s="404">
        <f>(FTTX!Q49+FTTX!Q55)/10^6</f>
        <v>0</v>
      </c>
      <c r="X209" s="405">
        <f>(FTTX!R49+FTTX!R55)/10^6</f>
        <v>0</v>
      </c>
      <c r="Y209" s="406">
        <f>(FTTX!S49+FTTX!S55)/10^6</f>
        <v>0</v>
      </c>
      <c r="Z209" s="407">
        <f>(FTTX!T49+FTTX!T55)/10^6</f>
        <v>0</v>
      </c>
      <c r="AA209" s="404">
        <f>(FTTX!U49+FTTX!U55)/10^6</f>
        <v>0</v>
      </c>
      <c r="AB209" s="405">
        <f>(FTTX!V49+FTTX!V55)/10^6</f>
        <v>0</v>
      </c>
      <c r="AC209" s="406">
        <f>(FTTX!W49+FTTX!W55)/10^6</f>
        <v>0</v>
      </c>
      <c r="AD209" s="407">
        <f>(FTTX!X49+FTTX!X55)/10^6</f>
        <v>0</v>
      </c>
      <c r="AE209" s="404">
        <f>(FTTX!Y49+FTTX!Y55)/10^6</f>
        <v>0</v>
      </c>
      <c r="AF209" s="405">
        <f>(FTTX!Z49+FTTX!Z55)/10^6</f>
        <v>0</v>
      </c>
      <c r="AG209" s="1893">
        <f>(FTTX!AA49+FTTX!AA55)/10^6</f>
        <v>0</v>
      </c>
      <c r="AH209" s="407">
        <f>(FTTX!AB49+FTTX!AB55)/10^6</f>
        <v>0</v>
      </c>
      <c r="AI209" s="1009"/>
    </row>
    <row r="210" spans="1:35">
      <c r="A210" s="23"/>
      <c r="B210" s="1315" t="s">
        <v>462</v>
      </c>
      <c r="C210" s="88">
        <f>FTTX!M14+FTTX!M17</f>
        <v>0</v>
      </c>
      <c r="D210" s="88">
        <f>FTTX!N14+FTTX!N17</f>
        <v>0</v>
      </c>
      <c r="E210" s="311">
        <f>FTTX!O14+FTTX!O17</f>
        <v>0</v>
      </c>
      <c r="F210" s="327">
        <f>FTTX!P14+FTTX!P17</f>
        <v>0</v>
      </c>
      <c r="G210" s="88">
        <f>FTTX!Q14+FTTX!Q17</f>
        <v>0</v>
      </c>
      <c r="H210" s="88">
        <f>FTTX!R14+FTTX!R17+FTTX!R16</f>
        <v>0</v>
      </c>
      <c r="I210" s="311">
        <f>FTTX!S14+FTTX!S17+FTTX!S16</f>
        <v>0</v>
      </c>
      <c r="J210" s="327">
        <f>FTTX!T14+FTTX!T17+FTTX!T16</f>
        <v>0</v>
      </c>
      <c r="K210" s="311">
        <f>FTTX!U14+FTTX!U17</f>
        <v>0</v>
      </c>
      <c r="L210" s="311">
        <f>FTTX!V14+FTTX!V17+FTTX!V16</f>
        <v>0</v>
      </c>
      <c r="M210" s="311">
        <f>FTTX!W14+FTTX!W17+FTTX!W16</f>
        <v>0</v>
      </c>
      <c r="N210" s="326">
        <f>FTTX!X14+FTTX!X17+FTTX!X16</f>
        <v>0</v>
      </c>
      <c r="O210" s="311">
        <f>FTTX!Y14+FTTX!Y17+FTTX!Y16</f>
        <v>0</v>
      </c>
      <c r="P210" s="1561">
        <f>FTTX!Z14+FTTX!Z17+FTTX!Z16</f>
        <v>0</v>
      </c>
      <c r="Q210" s="1563">
        <f>FTTX!AA14+FTTX!AA17+FTTX!AA16</f>
        <v>0</v>
      </c>
      <c r="R210" s="1561">
        <f>FTTX!AB14+FTTX!AB17+FTTX!AB16</f>
        <v>0</v>
      </c>
      <c r="S210" s="404">
        <f>(FTTX!M54+FTTX!M57)/1000000</f>
        <v>0</v>
      </c>
      <c r="T210" s="405">
        <f>(FTTX!N54+FTTX!N57)/1000000</f>
        <v>0</v>
      </c>
      <c r="U210" s="406">
        <f>(FTTX!O54+FTTX!O57)/1000000</f>
        <v>0</v>
      </c>
      <c r="V210" s="407">
        <f>(FTTX!P54+FTTX!P57)/1000000</f>
        <v>0</v>
      </c>
      <c r="W210" s="404">
        <f>(FTTX!Q54+FTTX!Q57+FTTX!Q56)/1000000</f>
        <v>0</v>
      </c>
      <c r="X210" s="405">
        <f>(FTTX!R54+FTTX!R57+FTTX!R56)/1000000</f>
        <v>0</v>
      </c>
      <c r="Y210" s="406">
        <f>(FTTX!S54+FTTX!S57+FTTX!S56)/1000000</f>
        <v>0</v>
      </c>
      <c r="Z210" s="407">
        <f>(FTTX!T54+FTTX!T57+FTTX!T56)/1000000</f>
        <v>0</v>
      </c>
      <c r="AA210" s="404">
        <f>(FTTX!U54+FTTX!U57+FTTX!U56)/1000000</f>
        <v>0</v>
      </c>
      <c r="AB210" s="405">
        <f>(FTTX!V54+FTTX!V57+FTTX!V56)/1000000</f>
        <v>0</v>
      </c>
      <c r="AC210" s="406">
        <f>(FTTX!W54+FTTX!W57+FTTX!W56)/1000000</f>
        <v>0</v>
      </c>
      <c r="AD210" s="407">
        <f>(FTTX!X54+FTTX!X57+FTTX!X56)/1000000</f>
        <v>0</v>
      </c>
      <c r="AE210" s="404">
        <f>(FTTX!Y54+FTTX!Y57+FTTX!Y56)/1000000</f>
        <v>0</v>
      </c>
      <c r="AF210" s="405">
        <f>(FTTX!Z54+FTTX!Z57+FTTX!Z56)/1000000</f>
        <v>0</v>
      </c>
      <c r="AG210" s="1893">
        <f>(FTTX!AA54+FTTX!AA57+FTTX!AA56)/1000000</f>
        <v>0</v>
      </c>
      <c r="AH210" s="407">
        <f>(FTTX!AB54+FTTX!AB57+FTTX!AB56)/1000000</f>
        <v>0</v>
      </c>
    </row>
    <row r="211" spans="1:35">
      <c r="A211" s="23"/>
      <c r="B211" s="1315" t="s">
        <v>453</v>
      </c>
      <c r="C211" s="88"/>
      <c r="D211" s="88"/>
      <c r="E211" s="311"/>
      <c r="F211" s="327"/>
      <c r="G211" s="88">
        <f>FTTX!Q18+FTTX!Q19</f>
        <v>0</v>
      </c>
      <c r="H211" s="88">
        <f>FTTX!R18+FTTX!R19</f>
        <v>0</v>
      </c>
      <c r="I211" s="311">
        <f>FTTX!S18+FTTX!S19</f>
        <v>0</v>
      </c>
      <c r="J211" s="327">
        <f>FTTX!T18+FTTX!T19</f>
        <v>0</v>
      </c>
      <c r="K211" s="311">
        <f>FTTX!U18+FTTX!U19</f>
        <v>0</v>
      </c>
      <c r="L211" s="311">
        <f>FTTX!V18+FTTX!V19</f>
        <v>0</v>
      </c>
      <c r="M211" s="311">
        <f>FTTX!W18+FTTX!W19</f>
        <v>0</v>
      </c>
      <c r="N211" s="326">
        <f>FTTX!X18+FTTX!X19</f>
        <v>0</v>
      </c>
      <c r="O211" s="311">
        <f>FTTX!Y18+FTTX!Y19</f>
        <v>0</v>
      </c>
      <c r="P211" s="1561">
        <f>FTTX!Z18+FTTX!Z19</f>
        <v>0</v>
      </c>
      <c r="Q211" s="1563">
        <f>FTTX!AA18+FTTX!AA19</f>
        <v>0</v>
      </c>
      <c r="R211" s="1561">
        <f>FTTX!AB18+FTTX!AB19</f>
        <v>0</v>
      </c>
      <c r="S211" s="408"/>
      <c r="T211" s="409"/>
      <c r="U211" s="410"/>
      <c r="V211" s="411"/>
      <c r="W211" s="408">
        <f>(FTTX!Q58+FTTX!Q59)/10^6</f>
        <v>0</v>
      </c>
      <c r="X211" s="409">
        <f>(FTTX!R58+FTTX!R59)/10^6</f>
        <v>0</v>
      </c>
      <c r="Y211" s="410">
        <f>(FTTX!S58+FTTX!S59)/10^6</f>
        <v>0</v>
      </c>
      <c r="Z211" s="411">
        <f>(FTTX!T58+FTTX!T59)/10^6</f>
        <v>0</v>
      </c>
      <c r="AA211" s="408">
        <f>(FTTX!U58+FTTX!U59)/10^6</f>
        <v>0</v>
      </c>
      <c r="AB211" s="409">
        <f>(FTTX!V58+FTTX!V59)/10^6</f>
        <v>0</v>
      </c>
      <c r="AC211" s="410">
        <f>(FTTX!W58+FTTX!W59)/10^6</f>
        <v>0</v>
      </c>
      <c r="AD211" s="411">
        <f>(FTTX!X58+FTTX!X59)/10^6</f>
        <v>0</v>
      </c>
      <c r="AE211" s="408">
        <f>(FTTX!Y58+FTTX!Y59)/10^6</f>
        <v>0</v>
      </c>
      <c r="AF211" s="409">
        <f>(FTTX!Z58+FTTX!Z59)/10^6</f>
        <v>0</v>
      </c>
      <c r="AG211" s="1894">
        <f>(FTTX!AA58+FTTX!AA59)/10^6</f>
        <v>0</v>
      </c>
      <c r="AH211" s="411">
        <f>(FTTX!AB58+FTTX!AB59)/10^6</f>
        <v>0</v>
      </c>
    </row>
    <row r="212" spans="1:35">
      <c r="B212" s="1313" t="s">
        <v>129</v>
      </c>
      <c r="C212" s="89">
        <f>SUM(C207:C210)</f>
        <v>0</v>
      </c>
      <c r="D212" s="89">
        <f>SUM(D207:D210)</f>
        <v>0</v>
      </c>
      <c r="E212" s="69">
        <f>SUM(E207:E210)</f>
        <v>0</v>
      </c>
      <c r="F212" s="328">
        <f>SUM(F207:F210)</f>
        <v>0</v>
      </c>
      <c r="G212" s="89">
        <f t="shared" ref="G212:N212" si="33">SUM(G207:G211)</f>
        <v>0</v>
      </c>
      <c r="H212" s="89">
        <f t="shared" si="33"/>
        <v>0</v>
      </c>
      <c r="I212" s="69">
        <f t="shared" si="33"/>
        <v>0</v>
      </c>
      <c r="J212" s="328">
        <f t="shared" si="33"/>
        <v>0</v>
      </c>
      <c r="K212" s="69">
        <f t="shared" si="33"/>
        <v>0</v>
      </c>
      <c r="L212" s="69">
        <f t="shared" si="33"/>
        <v>0</v>
      </c>
      <c r="M212" s="69">
        <f t="shared" si="33"/>
        <v>0</v>
      </c>
      <c r="N212" s="305">
        <f t="shared" si="33"/>
        <v>0</v>
      </c>
      <c r="O212" s="69">
        <f>SUM(O207:O211)</f>
        <v>0</v>
      </c>
      <c r="P212" s="369">
        <f>SUM(P207:P211)</f>
        <v>0</v>
      </c>
      <c r="Q212" s="361">
        <f>SUM(Q207:Q211)</f>
        <v>0</v>
      </c>
      <c r="R212" s="369">
        <f>SUM(R207:R211)</f>
        <v>0</v>
      </c>
      <c r="S212" s="310">
        <f t="shared" ref="S212:V212" si="34">SUM(S207:S210)</f>
        <v>0</v>
      </c>
      <c r="T212" s="310">
        <f t="shared" si="34"/>
        <v>0</v>
      </c>
      <c r="U212" s="310">
        <f t="shared" si="34"/>
        <v>0</v>
      </c>
      <c r="V212" s="329">
        <f t="shared" si="34"/>
        <v>0</v>
      </c>
      <c r="W212" s="310">
        <f t="shared" ref="W212:AD212" si="35">SUM(W207:W211)</f>
        <v>0</v>
      </c>
      <c r="X212" s="310">
        <f t="shared" si="35"/>
        <v>0</v>
      </c>
      <c r="Y212" s="310">
        <f t="shared" si="35"/>
        <v>0</v>
      </c>
      <c r="Z212" s="329">
        <f t="shared" si="35"/>
        <v>0</v>
      </c>
      <c r="AA212" s="310">
        <f t="shared" si="35"/>
        <v>0</v>
      </c>
      <c r="AB212" s="310">
        <f t="shared" si="35"/>
        <v>0</v>
      </c>
      <c r="AC212" s="310">
        <f t="shared" si="35"/>
        <v>0</v>
      </c>
      <c r="AD212" s="329">
        <f t="shared" si="35"/>
        <v>0</v>
      </c>
      <c r="AE212" s="310">
        <f>SUM(AE207:AE211)</f>
        <v>0</v>
      </c>
      <c r="AF212" s="310">
        <f>SUM(AF207:AF211)</f>
        <v>0</v>
      </c>
      <c r="AG212" s="310">
        <f>SUM(AG207:AG211)</f>
        <v>0</v>
      </c>
      <c r="AH212" s="329">
        <f>SUM(AH207:AH211)</f>
        <v>0</v>
      </c>
    </row>
    <row r="213" spans="1:35" ht="12" customHeight="1">
      <c r="C213" s="677"/>
      <c r="D213" s="677"/>
      <c r="E213" s="677"/>
      <c r="F213" s="677"/>
      <c r="G213" s="677"/>
      <c r="H213" s="677"/>
      <c r="I213" s="677"/>
      <c r="J213" s="677"/>
      <c r="K213" s="677"/>
      <c r="L213" s="677"/>
      <c r="M213" s="677"/>
      <c r="N213" s="677"/>
      <c r="O213" s="677"/>
      <c r="P213" s="677"/>
      <c r="Q213" s="677"/>
      <c r="R213" s="677"/>
      <c r="S213" s="1011"/>
      <c r="T213" s="1011"/>
      <c r="U213" s="1011"/>
      <c r="V213" s="1011"/>
      <c r="W213" s="1011"/>
      <c r="X213" s="1011"/>
      <c r="Y213" s="1011"/>
      <c r="Z213" s="1011"/>
      <c r="AA213" s="1011"/>
      <c r="AB213" s="1011"/>
      <c r="AC213" s="1011"/>
      <c r="AD213" s="1011"/>
      <c r="AE213" s="1011"/>
      <c r="AF213" s="1011"/>
      <c r="AG213" s="1011"/>
      <c r="AH213" s="1011"/>
    </row>
    <row r="216" spans="1:35" ht="17.399999999999999">
      <c r="B216" s="1300" t="s">
        <v>18</v>
      </c>
    </row>
    <row r="241" spans="2:37">
      <c r="B241" s="508" t="s">
        <v>374</v>
      </c>
      <c r="G241" s="1" t="s">
        <v>374</v>
      </c>
      <c r="I241" s="32"/>
      <c r="J241" s="13"/>
      <c r="L241" s="13"/>
      <c r="M241" s="32"/>
      <c r="N241" s="13"/>
      <c r="O241" s="1565" t="str">
        <f>G241</f>
        <v>Optical Interconnects (AOCs &amp; EOMs)</v>
      </c>
      <c r="Q241" s="13"/>
      <c r="R241" s="13"/>
      <c r="S241" s="508" t="str">
        <f>B241</f>
        <v>Optical Interconnects (AOCs &amp; EOMs)</v>
      </c>
      <c r="Y241" s="32"/>
      <c r="Z241" s="13"/>
      <c r="AA241" s="1" t="s">
        <v>374</v>
      </c>
      <c r="AB241" s="13"/>
      <c r="AC241" s="32"/>
      <c r="AD241" s="13"/>
      <c r="AF241" s="13"/>
      <c r="AH241" s="13"/>
      <c r="AI241" s="1922"/>
      <c r="AJ241" s="1922"/>
      <c r="AK241" s="1922"/>
    </row>
    <row r="242" spans="2:37">
      <c r="B242" s="1920"/>
      <c r="C242" s="392"/>
      <c r="D242" s="392"/>
      <c r="E242" s="392"/>
      <c r="F242" s="392"/>
      <c r="G242" s="392" t="s">
        <v>173</v>
      </c>
      <c r="H242" s="392"/>
      <c r="I242" s="392"/>
      <c r="J242" s="392"/>
      <c r="K242" s="392"/>
      <c r="L242" s="392"/>
      <c r="M242" s="392"/>
      <c r="N242" s="392"/>
      <c r="O242" s="392" t="str">
        <f>G242</f>
        <v>Shipments: Actual Data</v>
      </c>
      <c r="P242" s="393"/>
      <c r="Q242" s="392"/>
      <c r="R242" s="392"/>
      <c r="S242" s="392"/>
      <c r="T242" s="392"/>
      <c r="U242" s="392"/>
      <c r="V242" s="392"/>
      <c r="W242" s="392" t="s">
        <v>316</v>
      </c>
      <c r="X242" s="392"/>
      <c r="Y242" s="392"/>
      <c r="Z242" s="392"/>
      <c r="AA242" s="392"/>
      <c r="AB242" s="392"/>
      <c r="AC242" s="392"/>
      <c r="AD242" s="392"/>
      <c r="AE242" s="392" t="s">
        <v>316</v>
      </c>
      <c r="AF242" s="392"/>
      <c r="AG242" s="392"/>
      <c r="AH242" s="393"/>
      <c r="AI242" s="1001"/>
      <c r="AJ242" s="1001"/>
    </row>
    <row r="243" spans="2:37" ht="16.2" thickBot="1">
      <c r="B243" s="1921"/>
      <c r="C243" s="285" t="str">
        <f>C$68</f>
        <v>1Q 19</v>
      </c>
      <c r="D243" s="254" t="str">
        <f>D$68</f>
        <v>2Q 19</v>
      </c>
      <c r="E243" s="254" t="s">
        <v>117</v>
      </c>
      <c r="F243" s="286" t="s">
        <v>118</v>
      </c>
      <c r="G243" s="285" t="s">
        <v>119</v>
      </c>
      <c r="H243" s="254" t="s">
        <v>120</v>
      </c>
      <c r="I243" s="254" t="s">
        <v>121</v>
      </c>
      <c r="J243" s="286" t="s">
        <v>122</v>
      </c>
      <c r="K243" s="285" t="str">
        <f>K37</f>
        <v>1Q 21</v>
      </c>
      <c r="L243" s="254" t="str">
        <f>L37</f>
        <v>2Q21</v>
      </c>
      <c r="M243" s="254" t="s">
        <v>488</v>
      </c>
      <c r="N243" s="286" t="s">
        <v>489</v>
      </c>
      <c r="O243" s="1553" t="s">
        <v>490</v>
      </c>
      <c r="P243" s="1555" t="s">
        <v>491</v>
      </c>
      <c r="Q243" s="1553" t="s">
        <v>492</v>
      </c>
      <c r="R243" s="1889" t="s">
        <v>493</v>
      </c>
      <c r="S243" s="285" t="str">
        <f t="shared" ref="S243:T243" si="36">S$68</f>
        <v>1Q 19</v>
      </c>
      <c r="T243" s="254" t="str">
        <f t="shared" si="36"/>
        <v>2Q 19</v>
      </c>
      <c r="U243" s="254" t="s">
        <v>117</v>
      </c>
      <c r="V243" s="286" t="s">
        <v>118</v>
      </c>
      <c r="W243" s="285" t="s">
        <v>119</v>
      </c>
      <c r="X243" s="254" t="s">
        <v>120</v>
      </c>
      <c r="Y243" s="254" t="s">
        <v>121</v>
      </c>
      <c r="Z243" s="286" t="s">
        <v>122</v>
      </c>
      <c r="AA243" s="285" t="str">
        <f>K243</f>
        <v>1Q 21</v>
      </c>
      <c r="AB243" s="254" t="str">
        <f>L243</f>
        <v>2Q21</v>
      </c>
      <c r="AC243" s="254" t="str">
        <f>M243</f>
        <v>3Q 21</v>
      </c>
      <c r="AD243" s="286" t="str">
        <f>N243</f>
        <v>4Q 21</v>
      </c>
      <c r="AE243" s="285" t="str">
        <f>AE37</f>
        <v>1Q 22</v>
      </c>
      <c r="AF243" s="1891" t="str">
        <f>AF37</f>
        <v>2Q 22</v>
      </c>
      <c r="AG243" s="1553" t="s">
        <v>492</v>
      </c>
      <c r="AH243" s="490" t="s">
        <v>493</v>
      </c>
    </row>
    <row r="244" spans="2:37" ht="40.200000000000003">
      <c r="B244" s="1317" t="s">
        <v>181</v>
      </c>
      <c r="C244" s="335">
        <f>'Optical Interconnects'!K9</f>
        <v>0</v>
      </c>
      <c r="D244" s="249">
        <f>'Optical Interconnects'!L9</f>
        <v>0</v>
      </c>
      <c r="E244" s="249">
        <f>'Optical Interconnects'!M9</f>
        <v>0</v>
      </c>
      <c r="F244" s="332">
        <f>'Optical Interconnects'!N9</f>
        <v>0</v>
      </c>
      <c r="G244" s="1918">
        <f>'Optical Interconnects'!O9</f>
        <v>0</v>
      </c>
      <c r="H244" s="1919"/>
      <c r="I244" s="249">
        <f>'Optical Interconnects'!Q9</f>
        <v>0</v>
      </c>
      <c r="J244" s="332">
        <f>'Optical Interconnects'!R9</f>
        <v>0</v>
      </c>
      <c r="K244" s="307">
        <f>'Optical Interconnects'!S9</f>
        <v>0</v>
      </c>
      <c r="L244" s="314"/>
      <c r="M244" s="458">
        <f>'Optical Interconnects'!U9</f>
        <v>0</v>
      </c>
      <c r="N244" s="460">
        <f>'Optical Interconnects'!V9</f>
        <v>0</v>
      </c>
      <c r="O244" s="307">
        <f>'Optical Interconnects'!W9</f>
        <v>0</v>
      </c>
      <c r="P244" s="460"/>
      <c r="Q244" s="307">
        <f>'Optical Interconnects'!Y9</f>
        <v>0</v>
      </c>
      <c r="R244" s="460"/>
      <c r="S244" s="394">
        <f>'Optical Interconnects'!K41/10^6</f>
        <v>0</v>
      </c>
      <c r="T244" s="395">
        <f>'Optical Interconnects'!L41/10^6</f>
        <v>0</v>
      </c>
      <c r="U244" s="396">
        <f>'Optical Interconnects'!M41/10^6</f>
        <v>0</v>
      </c>
      <c r="V244" s="397">
        <f>'Optical Interconnects'!N41/10^6</f>
        <v>0</v>
      </c>
      <c r="W244" s="1301"/>
      <c r="X244" s="1302"/>
      <c r="Y244" s="396"/>
      <c r="Z244" s="397"/>
      <c r="AA244" s="1301"/>
      <c r="AB244" s="1433"/>
      <c r="AC244" s="396"/>
      <c r="AD244" s="397"/>
      <c r="AE244" s="1918"/>
      <c r="AF244" s="1923"/>
      <c r="AG244" s="1924"/>
      <c r="AH244" s="1925"/>
      <c r="AI244" s="1002"/>
      <c r="AJ244" s="1003"/>
    </row>
    <row r="245" spans="2:37">
      <c r="B245" s="1315" t="s">
        <v>392</v>
      </c>
      <c r="C245" s="336">
        <f>'Optical Interconnects'!K10</f>
        <v>0</v>
      </c>
      <c r="D245" s="91">
        <f>'Optical Interconnects'!L10</f>
        <v>0</v>
      </c>
      <c r="E245" s="317">
        <f>'Optical Interconnects'!M10</f>
        <v>0</v>
      </c>
      <c r="F245" s="333">
        <f>'Optical Interconnects'!N10</f>
        <v>0</v>
      </c>
      <c r="G245" s="336">
        <f>'Optical Interconnects'!O10</f>
        <v>0</v>
      </c>
      <c r="H245" s="91">
        <f>'Optical Interconnects'!P10</f>
        <v>0</v>
      </c>
      <c r="I245" s="317">
        <f>'Optical Interconnects'!Q10</f>
        <v>0</v>
      </c>
      <c r="J245" s="333">
        <f>'Optical Interconnects'!R10</f>
        <v>0</v>
      </c>
      <c r="K245" s="336">
        <f>'Optical Interconnects'!S10</f>
        <v>0</v>
      </c>
      <c r="L245" s="91">
        <f>'Optical Interconnects'!T10</f>
        <v>0</v>
      </c>
      <c r="M245" s="317">
        <f>'Optical Interconnects'!U10</f>
        <v>0</v>
      </c>
      <c r="N245" s="333">
        <f>'Optical Interconnects'!V10</f>
        <v>0</v>
      </c>
      <c r="O245" s="336">
        <f>'Optical Interconnects'!W10</f>
        <v>0</v>
      </c>
      <c r="P245" s="91">
        <f>'Optical Interconnects'!X10</f>
        <v>0</v>
      </c>
      <c r="Q245" s="1558">
        <f>'Optical Interconnects'!Y10</f>
        <v>0</v>
      </c>
      <c r="R245" s="1559">
        <f>'Optical Interconnects'!Z10</f>
        <v>0</v>
      </c>
      <c r="S245" s="398">
        <f>'Optical Interconnects'!K42/10^6</f>
        <v>0</v>
      </c>
      <c r="T245" s="94">
        <f>'Optical Interconnects'!L42/10^6</f>
        <v>0</v>
      </c>
      <c r="U245" s="90">
        <f>'Optical Interconnects'!M42/10^6</f>
        <v>0</v>
      </c>
      <c r="V245" s="330">
        <f>'Optical Interconnects'!N42/10^6</f>
        <v>0</v>
      </c>
      <c r="W245" s="398">
        <f>'Optical Interconnects'!O42/10^6</f>
        <v>0</v>
      </c>
      <c r="X245" s="94">
        <f>'Optical Interconnects'!P42/10^6</f>
        <v>0</v>
      </c>
      <c r="Y245" s="90">
        <f>'Optical Interconnects'!Q42/10^6</f>
        <v>0</v>
      </c>
      <c r="Z245" s="330">
        <f>'Optical Interconnects'!R42/10^6</f>
        <v>0</v>
      </c>
      <c r="AA245" s="398">
        <f>'Optical Interconnects'!S42/10^6</f>
        <v>0</v>
      </c>
      <c r="AB245" s="94">
        <f>'Optical Interconnects'!T42/10^6</f>
        <v>0</v>
      </c>
      <c r="AC245" s="90">
        <f>'Optical Interconnects'!U42/10^6</f>
        <v>0</v>
      </c>
      <c r="AD245" s="330">
        <f>'Optical Interconnects'!V42/10^6</f>
        <v>0</v>
      </c>
      <c r="AE245" s="398">
        <f>'Optical Interconnects'!W42/10^6</f>
        <v>0</v>
      </c>
      <c r="AF245" s="1895">
        <f>'Optical Interconnects'!X42/10^6</f>
        <v>0</v>
      </c>
      <c r="AG245" s="1897">
        <f>'Optical Interconnects'!Y42/10^6</f>
        <v>0</v>
      </c>
      <c r="AH245" s="330">
        <f>'Optical Interconnects'!Z42/10^6</f>
        <v>0</v>
      </c>
      <c r="AI245" s="1004"/>
      <c r="AJ245" s="1005"/>
    </row>
    <row r="246" spans="2:37">
      <c r="B246" s="1313" t="s">
        <v>182</v>
      </c>
      <c r="C246" s="337">
        <f>'Optical Interconnects'!K20</f>
        <v>0</v>
      </c>
      <c r="D246" s="318">
        <f>'Optical Interconnects'!L20</f>
        <v>0</v>
      </c>
      <c r="E246" s="100">
        <f>'Optical Interconnects'!M20</f>
        <v>0</v>
      </c>
      <c r="F246" s="334">
        <f>'Optical Interconnects'!N20</f>
        <v>0</v>
      </c>
      <c r="G246" s="337">
        <f>'Optical Interconnects'!O20</f>
        <v>0</v>
      </c>
      <c r="H246" s="318">
        <f>'Optical Interconnects'!P20</f>
        <v>0</v>
      </c>
      <c r="I246" s="100">
        <f>'Optical Interconnects'!Q20</f>
        <v>0</v>
      </c>
      <c r="J246" s="334">
        <f>'Optical Interconnects'!R20</f>
        <v>0</v>
      </c>
      <c r="K246" s="336">
        <f>'Optical Interconnects'!S20</f>
        <v>0</v>
      </c>
      <c r="L246" s="91">
        <f>'Optical Interconnects'!T20</f>
        <v>0</v>
      </c>
      <c r="M246" s="100">
        <f>'Optical Interconnects'!U20</f>
        <v>0</v>
      </c>
      <c r="N246" s="334">
        <f>'Optical Interconnects'!V20</f>
        <v>0</v>
      </c>
      <c r="O246" s="336">
        <f>'Optical Interconnects'!W20</f>
        <v>0</v>
      </c>
      <c r="P246" s="91">
        <f>'Optical Interconnects'!X20</f>
        <v>0</v>
      </c>
      <c r="Q246" s="1558">
        <f>'Optical Interconnects'!Y20</f>
        <v>0</v>
      </c>
      <c r="R246" s="1559">
        <f>'Optical Interconnects'!Z20</f>
        <v>0</v>
      </c>
      <c r="S246" s="399">
        <f>'Optical Interconnects'!K52/10^6</f>
        <v>0</v>
      </c>
      <c r="T246" s="319">
        <f>'Optical Interconnects'!L52/10^6</f>
        <v>0</v>
      </c>
      <c r="U246" s="96">
        <f>'Optical Interconnects'!M52/10^6</f>
        <v>0</v>
      </c>
      <c r="V246" s="331">
        <f>'Optical Interconnects'!N52/10^6</f>
        <v>0</v>
      </c>
      <c r="W246" s="399">
        <f>'Optical Interconnects'!O52/10^6</f>
        <v>0</v>
      </c>
      <c r="X246" s="319">
        <f>'Optical Interconnects'!P52/10^6</f>
        <v>0</v>
      </c>
      <c r="Y246" s="96">
        <f>'Optical Interconnects'!Q52/10^6</f>
        <v>0</v>
      </c>
      <c r="Z246" s="331">
        <f>'Optical Interconnects'!R52/10^6</f>
        <v>0</v>
      </c>
      <c r="AA246" s="399">
        <f>'Optical Interconnects'!S52/10^6</f>
        <v>0</v>
      </c>
      <c r="AB246" s="319">
        <f>'Optical Interconnects'!T52/10^6</f>
        <v>0</v>
      </c>
      <c r="AC246" s="96">
        <f>'Optical Interconnects'!U52/10^6</f>
        <v>0</v>
      </c>
      <c r="AD246" s="331">
        <f>'Optical Interconnects'!V52/10^6</f>
        <v>0</v>
      </c>
      <c r="AE246" s="399">
        <f>'Optical Interconnects'!W52/10^6</f>
        <v>0</v>
      </c>
      <c r="AF246" s="1896">
        <f>'Optical Interconnects'!X52/10^6</f>
        <v>0</v>
      </c>
      <c r="AG246" s="1898">
        <f>'Optical Interconnects'!Y52/10^6</f>
        <v>0</v>
      </c>
      <c r="AH246" s="331">
        <f>'Optical Interconnects'!Z52/10^6</f>
        <v>0</v>
      </c>
    </row>
    <row r="247" spans="2:37">
      <c r="C247" s="952"/>
      <c r="D247" s="952"/>
      <c r="E247" s="952"/>
      <c r="F247" s="952"/>
      <c r="G247" s="952"/>
      <c r="H247" s="952"/>
      <c r="I247" s="952"/>
      <c r="J247" s="952"/>
      <c r="K247" s="952"/>
      <c r="L247" s="952"/>
      <c r="M247" s="952"/>
      <c r="N247" s="952"/>
      <c r="O247" s="952"/>
      <c r="P247" s="952"/>
      <c r="Q247" s="952"/>
      <c r="R247" s="952"/>
    </row>
    <row r="249" spans="2:37" ht="17.399999999999999">
      <c r="B249" s="1300" t="s">
        <v>555</v>
      </c>
    </row>
    <row r="250" spans="2:37">
      <c r="B250" s="66" t="s">
        <v>371</v>
      </c>
    </row>
    <row r="275" spans="2:37">
      <c r="B275" s="508" t="s">
        <v>372</v>
      </c>
      <c r="G275" s="1" t="s">
        <v>372</v>
      </c>
      <c r="I275" s="32"/>
      <c r="J275" s="13"/>
      <c r="L275" s="13"/>
      <c r="M275" s="32"/>
      <c r="N275" s="13"/>
      <c r="O275" s="1" t="str">
        <f>G275</f>
        <v>Wireless Fronthaul</v>
      </c>
      <c r="P275" s="13"/>
      <c r="Q275" s="13"/>
      <c r="R275" s="13"/>
      <c r="S275" s="26" t="str">
        <f>$B$275</f>
        <v>Wireless Fronthaul</v>
      </c>
      <c r="Y275" s="32"/>
      <c r="Z275" s="13"/>
      <c r="AA275" s="1" t="s">
        <v>372</v>
      </c>
      <c r="AB275" s="13"/>
      <c r="AC275" s="32"/>
      <c r="AD275" s="13"/>
      <c r="AF275" s="13"/>
      <c r="AH275" s="13"/>
      <c r="AI275" s="1922"/>
      <c r="AJ275" s="1922"/>
      <c r="AK275" s="1922"/>
    </row>
    <row r="276" spans="2:37" ht="13.5" customHeight="1">
      <c r="B276" s="1917" t="s">
        <v>373</v>
      </c>
      <c r="C276" s="392"/>
      <c r="D276" s="392"/>
      <c r="E276" s="392"/>
      <c r="F276" s="392"/>
      <c r="G276" s="392" t="s">
        <v>173</v>
      </c>
      <c r="H276" s="392"/>
      <c r="I276" s="392"/>
      <c r="J276" s="392"/>
      <c r="K276" s="392"/>
      <c r="L276" s="392"/>
      <c r="M276" s="392"/>
      <c r="N276" s="392"/>
      <c r="O276" s="392" t="str">
        <f>G276</f>
        <v>Shipments: Actual Data</v>
      </c>
      <c r="P276" s="393"/>
      <c r="Q276" s="392"/>
      <c r="R276" s="392"/>
      <c r="S276" s="392"/>
      <c r="T276" s="392"/>
      <c r="U276" s="392"/>
      <c r="V276" s="392"/>
      <c r="W276" s="392" t="s">
        <v>316</v>
      </c>
      <c r="X276" s="392"/>
      <c r="Y276" s="392"/>
      <c r="Z276" s="392"/>
      <c r="AA276" s="392"/>
      <c r="AB276" s="392"/>
      <c r="AC276" s="392"/>
      <c r="AD276" s="392"/>
      <c r="AE276" s="392" t="s">
        <v>316</v>
      </c>
      <c r="AF276" s="392"/>
      <c r="AG276" s="392"/>
      <c r="AH276" s="393"/>
      <c r="AI276" s="1001"/>
      <c r="AJ276" s="1001"/>
    </row>
    <row r="277" spans="2:37" ht="16.2" thickBot="1">
      <c r="B277" s="1917"/>
      <c r="C277" s="285" t="str">
        <f>C$68</f>
        <v>1Q 19</v>
      </c>
      <c r="D277" s="254" t="str">
        <f>D$68</f>
        <v>2Q 19</v>
      </c>
      <c r="E277" s="254" t="s">
        <v>117</v>
      </c>
      <c r="F277" s="286" t="s">
        <v>118</v>
      </c>
      <c r="G277" s="285" t="s">
        <v>119</v>
      </c>
      <c r="H277" s="254" t="s">
        <v>120</v>
      </c>
      <c r="I277" s="254" t="s">
        <v>121</v>
      </c>
      <c r="J277" s="286" t="s">
        <v>122</v>
      </c>
      <c r="K277" s="285" t="str">
        <f>K37</f>
        <v>1Q 21</v>
      </c>
      <c r="L277" s="254" t="str">
        <f>L37</f>
        <v>2Q21</v>
      </c>
      <c r="M277" s="254" t="s">
        <v>488</v>
      </c>
      <c r="N277" s="286" t="s">
        <v>489</v>
      </c>
      <c r="O277" s="1553" t="s">
        <v>490</v>
      </c>
      <c r="P277" s="1555" t="s">
        <v>491</v>
      </c>
      <c r="Q277" s="1553" t="s">
        <v>492</v>
      </c>
      <c r="R277" s="1889" t="s">
        <v>493</v>
      </c>
      <c r="S277" s="285" t="str">
        <f t="shared" ref="S277:T277" si="37">S$68</f>
        <v>1Q 19</v>
      </c>
      <c r="T277" s="254" t="str">
        <f t="shared" si="37"/>
        <v>2Q 19</v>
      </c>
      <c r="U277" s="254" t="s">
        <v>117</v>
      </c>
      <c r="V277" s="286" t="s">
        <v>118</v>
      </c>
      <c r="W277" s="285" t="s">
        <v>119</v>
      </c>
      <c r="X277" s="254" t="s">
        <v>120</v>
      </c>
      <c r="Y277" s="254" t="s">
        <v>121</v>
      </c>
      <c r="Z277" s="286" t="s">
        <v>122</v>
      </c>
      <c r="AA277" s="285" t="str">
        <f>K277</f>
        <v>1Q 21</v>
      </c>
      <c r="AB277" s="254" t="str">
        <f>L277</f>
        <v>2Q21</v>
      </c>
      <c r="AC277" s="254" t="str">
        <f>M277</f>
        <v>3Q 21</v>
      </c>
      <c r="AD277" s="286" t="str">
        <f>N277</f>
        <v>4Q 21</v>
      </c>
      <c r="AE277" s="285" t="str">
        <f>AE37</f>
        <v>1Q 22</v>
      </c>
      <c r="AF277" s="1891" t="str">
        <f>AF37</f>
        <v>2Q 22</v>
      </c>
      <c r="AG277" s="1553" t="s">
        <v>492</v>
      </c>
      <c r="AH277" s="490" t="s">
        <v>493</v>
      </c>
    </row>
    <row r="278" spans="2:37">
      <c r="B278" s="1318" t="s">
        <v>402</v>
      </c>
      <c r="C278" s="93">
        <f>Wireless!L10+Wireless!L11</f>
        <v>0</v>
      </c>
      <c r="D278" s="93">
        <f>Wireless!M10+Wireless!M11</f>
        <v>0</v>
      </c>
      <c r="E278" s="317">
        <f>Wireless!N10+Wireless!N11</f>
        <v>0</v>
      </c>
      <c r="F278" s="333">
        <f>Wireless!O10+Wireless!O11</f>
        <v>0</v>
      </c>
      <c r="G278" s="93">
        <f>Wireless!P10+Wireless!P11</f>
        <v>0</v>
      </c>
      <c r="H278" s="93">
        <f>Wireless!Q10+Wireless!Q11</f>
        <v>0</v>
      </c>
      <c r="I278" s="317">
        <f>Wireless!R10+Wireless!R11</f>
        <v>0</v>
      </c>
      <c r="J278" s="333">
        <f>Wireless!S10+Wireless!S11</f>
        <v>0</v>
      </c>
      <c r="K278" s="93">
        <f>Wireless!T10+Wireless!T11</f>
        <v>0</v>
      </c>
      <c r="L278" s="93">
        <f>Wireless!U10+Wireless!U11</f>
        <v>0</v>
      </c>
      <c r="M278" s="317">
        <f>Wireless!V10+Wireless!V11</f>
        <v>0</v>
      </c>
      <c r="N278" s="333">
        <f>Wireless!W10+Wireless!W11</f>
        <v>0</v>
      </c>
      <c r="O278" s="307">
        <f>Wireless!X10+Wireless!X11</f>
        <v>0</v>
      </c>
      <c r="P278" s="460">
        <f>Wireless!Y10+Wireless!Y11</f>
        <v>0</v>
      </c>
      <c r="Q278" s="1556">
        <f>Wireless!Z10+Wireless!Z11</f>
        <v>0</v>
      </c>
      <c r="R278" s="1543">
        <f>Wireless!AA10+Wireless!AA11</f>
        <v>0</v>
      </c>
      <c r="S278" s="510">
        <f>(Wireless!L69+Wireless!L70+Wireless!L71)/10^6</f>
        <v>0</v>
      </c>
      <c r="T278" s="94">
        <f>(Wireless!M69+Wireless!M70+Wireless!M71)/10^6</f>
        <v>0</v>
      </c>
      <c r="U278" s="462">
        <f>(Wireless!N69+Wireless!N70+Wireless!N71)/10^6</f>
        <v>0</v>
      </c>
      <c r="V278" s="463">
        <f>(Wireless!O69+Wireless!O70+Wireless!O71)/10^6</f>
        <v>0</v>
      </c>
      <c r="W278" s="510">
        <f>(Wireless!P69+Wireless!P70+Wireless!P71)/10^6</f>
        <v>0</v>
      </c>
      <c r="X278" s="94">
        <f>(Wireless!Q69+Wireless!Q70+Wireless!Q71)/10^6</f>
        <v>0</v>
      </c>
      <c r="Y278" s="462">
        <f>(Wireless!R69+Wireless!R70+Wireless!R71)/10^6</f>
        <v>0</v>
      </c>
      <c r="Z278" s="463">
        <f>(Wireless!S69+Wireless!S70+Wireless!S71)/10^6</f>
        <v>0</v>
      </c>
      <c r="AA278" s="510">
        <f>(Wireless!T69+Wireless!T70+Wireless!T71)/10^6</f>
        <v>0</v>
      </c>
      <c r="AB278" s="94">
        <f>(Wireless!U69+Wireless!U70+Wireless!U71)/10^6</f>
        <v>0</v>
      </c>
      <c r="AC278" s="462">
        <f>(Wireless!V69+Wireless!V70+Wireless!V71)/10^6</f>
        <v>0</v>
      </c>
      <c r="AD278" s="463">
        <f>(Wireless!W69+Wireless!W70+Wireless!W71)/10^6</f>
        <v>0</v>
      </c>
      <c r="AE278" s="510">
        <f>(Wireless!X69+Wireless!X70+Wireless!X71)/10^6</f>
        <v>0</v>
      </c>
      <c r="AF278" s="1895">
        <f>(Wireless!Y69+Wireless!Y70+Wireless!Y71)/10^6</f>
        <v>0</v>
      </c>
      <c r="AG278" s="1902">
        <f>(Wireless!Z69+Wireless!Z70+Wireless!Z71)/10^6</f>
        <v>0</v>
      </c>
      <c r="AH278" s="330">
        <f>(Wireless!AA69+Wireless!AA70+Wireless!AA71)/10^6</f>
        <v>0</v>
      </c>
      <c r="AI278" s="1002"/>
      <c r="AJ278" s="1003"/>
    </row>
    <row r="279" spans="2:37">
      <c r="B279" s="1313" t="s">
        <v>403</v>
      </c>
      <c r="C279" s="93">
        <f>SUM(Wireless!L12:L14)</f>
        <v>0</v>
      </c>
      <c r="D279" s="93">
        <f>SUM(Wireless!M12:M14)</f>
        <v>0</v>
      </c>
      <c r="E279" s="317">
        <f>SUM(Wireless!N12:N14)</f>
        <v>0</v>
      </c>
      <c r="F279" s="333">
        <f>SUM(Wireless!O12:O14)</f>
        <v>0</v>
      </c>
      <c r="G279" s="93">
        <f>SUM(Wireless!P12:P14)</f>
        <v>0</v>
      </c>
      <c r="H279" s="93">
        <f>SUM(Wireless!Q12:Q14)</f>
        <v>0</v>
      </c>
      <c r="I279" s="317">
        <f>SUM(Wireless!R12:R14)</f>
        <v>0</v>
      </c>
      <c r="J279" s="333">
        <f>SUM(Wireless!S12:S14)</f>
        <v>0</v>
      </c>
      <c r="K279" s="93">
        <f>SUM(Wireless!T12:T14)</f>
        <v>0</v>
      </c>
      <c r="L279" s="93">
        <f>SUM(Wireless!U12:U14)</f>
        <v>0</v>
      </c>
      <c r="M279" s="317">
        <f>SUM(Wireless!V12:V14)</f>
        <v>0</v>
      </c>
      <c r="N279" s="333">
        <f>SUM(Wireless!W12:W14)</f>
        <v>0</v>
      </c>
      <c r="O279" s="317">
        <f>SUM(Wireless!X12:X14)</f>
        <v>0</v>
      </c>
      <c r="P279" s="333">
        <f>SUM(Wireless!Y12:Y14)</f>
        <v>0</v>
      </c>
      <c r="Q279" s="1557">
        <f>SUM(Wireless!Z12:Z14)</f>
        <v>0</v>
      </c>
      <c r="R279" s="1544">
        <f>SUM(Wireless!AA12:AA14)</f>
        <v>0</v>
      </c>
      <c r="S279" s="510">
        <f>SUM(Wireless!L72:L74)/10^6</f>
        <v>0</v>
      </c>
      <c r="T279" s="94">
        <f>SUM(Wireless!M72:M74)/10^6</f>
        <v>0</v>
      </c>
      <c r="U279" s="94">
        <f>SUM(Wireless!N72:N74)/10^6</f>
        <v>0</v>
      </c>
      <c r="V279" s="330">
        <f>SUM(Wireless!O72:O74)/10^6</f>
        <v>0</v>
      </c>
      <c r="W279" s="510">
        <f>SUM(Wireless!P72:P74)/10^6</f>
        <v>0</v>
      </c>
      <c r="X279" s="94">
        <f>SUM(Wireless!Q72:Q74)/10^6</f>
        <v>0</v>
      </c>
      <c r="Y279" s="94">
        <f>SUM(Wireless!R72:R74)/10^6</f>
        <v>0</v>
      </c>
      <c r="Z279" s="330">
        <f>SUM(Wireless!S72:S74)/10^6</f>
        <v>0</v>
      </c>
      <c r="AA279" s="510">
        <f>SUM(Wireless!T72:T74)/10^6</f>
        <v>0</v>
      </c>
      <c r="AB279" s="94">
        <f>SUM(Wireless!U72:U74)/10^6</f>
        <v>0</v>
      </c>
      <c r="AC279" s="94">
        <f>SUM(Wireless!V72:V74)/10^6</f>
        <v>0</v>
      </c>
      <c r="AD279" s="330">
        <f>SUM(Wireless!W72:W74)/10^6</f>
        <v>0</v>
      </c>
      <c r="AE279" s="510">
        <f>SUM(Wireless!X72:X74)/10^6</f>
        <v>0</v>
      </c>
      <c r="AF279" s="1895">
        <f>SUM(Wireless!Y72:Y74)/10^6</f>
        <v>0</v>
      </c>
      <c r="AG279" s="1902">
        <f>SUM(Wireless!Z72:Z74)/10^6</f>
        <v>0</v>
      </c>
      <c r="AH279" s="330">
        <f>SUM(Wireless!AA72:AA74)/10^6</f>
        <v>0</v>
      </c>
      <c r="AI279" s="1004"/>
      <c r="AJ279" s="1005"/>
    </row>
    <row r="280" spans="2:37">
      <c r="B280" s="1313" t="s">
        <v>404</v>
      </c>
      <c r="C280" s="92">
        <f>SUM(Wireless!L15:L17)</f>
        <v>0</v>
      </c>
      <c r="D280" s="318">
        <f>SUM(Wireless!M15:M17)</f>
        <v>0</v>
      </c>
      <c r="E280" s="100">
        <f>SUM(Wireless!N15:N17)</f>
        <v>0</v>
      </c>
      <c r="F280" s="334">
        <f>SUM(Wireless!O15:O17)</f>
        <v>0</v>
      </c>
      <c r="G280" s="92">
        <f>SUM(Wireless!P15:P17)</f>
        <v>0</v>
      </c>
      <c r="H280" s="318">
        <f>SUM(Wireless!Q15:Q17)</f>
        <v>0</v>
      </c>
      <c r="I280" s="100">
        <f>SUM(Wireless!R15:R17)</f>
        <v>0</v>
      </c>
      <c r="J280" s="334">
        <f>SUM(Wireless!S15:S17)</f>
        <v>0</v>
      </c>
      <c r="K280" s="92">
        <f>SUM(Wireless!T15:T17)</f>
        <v>0</v>
      </c>
      <c r="L280" s="318">
        <f>SUM(Wireless!U15:U17)</f>
        <v>0</v>
      </c>
      <c r="M280" s="100">
        <f>SUM(Wireless!V15:V17)</f>
        <v>0</v>
      </c>
      <c r="N280" s="334">
        <f>SUM(Wireless!W15:W17)</f>
        <v>0</v>
      </c>
      <c r="O280" s="317">
        <f>SUM(Wireless!X15:X17)</f>
        <v>0</v>
      </c>
      <c r="P280" s="333">
        <f>SUM(Wireless!Y15:Y17)</f>
        <v>0</v>
      </c>
      <c r="Q280" s="1557">
        <f>SUM(Wireless!Z15:Z17)</f>
        <v>0</v>
      </c>
      <c r="R280" s="1544">
        <f>SUM(Wireless!AA15:AA17)</f>
        <v>0</v>
      </c>
      <c r="S280" s="511">
        <f>SUM(Wireless!L75:L77)/10^6</f>
        <v>0</v>
      </c>
      <c r="T280" s="319">
        <f>SUM(Wireless!M75:M77)/10^6</f>
        <v>0</v>
      </c>
      <c r="U280" s="319">
        <f>SUM(Wireless!N75:N77)/10^6</f>
        <v>0</v>
      </c>
      <c r="V280" s="331">
        <f>SUM(Wireless!O75:O77)/10^6</f>
        <v>0</v>
      </c>
      <c r="W280" s="511">
        <f>SUM(Wireless!P75:P77)/10^6</f>
        <v>0</v>
      </c>
      <c r="X280" s="319">
        <f>SUM(Wireless!Q75:Q77)/10^6</f>
        <v>0</v>
      </c>
      <c r="Y280" s="319">
        <f>SUM(Wireless!R75:R77)/10^6</f>
        <v>0</v>
      </c>
      <c r="Z280" s="331">
        <f>SUM(Wireless!S75:S77)/10^6</f>
        <v>0</v>
      </c>
      <c r="AA280" s="511">
        <f>SUM(Wireless!T75:T77)/10^6</f>
        <v>0</v>
      </c>
      <c r="AB280" s="319">
        <f>SUM(Wireless!U75:U77)/10^6</f>
        <v>0</v>
      </c>
      <c r="AC280" s="319">
        <f>SUM(Wireless!V75:V77)/10^6</f>
        <v>0</v>
      </c>
      <c r="AD280" s="331">
        <f>SUM(Wireless!W75:W77)/10^6</f>
        <v>0</v>
      </c>
      <c r="AE280" s="511">
        <f>SUM(Wireless!X75:X77)/10^6</f>
        <v>0</v>
      </c>
      <c r="AF280" s="1896">
        <f>SUM(Wireless!Y75:Y77)/10^6</f>
        <v>0</v>
      </c>
      <c r="AG280" s="1903">
        <f>SUM(Wireless!Z75:Z77)/10^6</f>
        <v>0</v>
      </c>
      <c r="AH280" s="331">
        <f>SUM(Wireless!AA75:AA77)/10^6</f>
        <v>0</v>
      </c>
    </row>
    <row r="281" spans="2:37">
      <c r="B281" s="1313" t="s">
        <v>405</v>
      </c>
      <c r="C281" s="92">
        <f>SUM(Wireless!L18:L20)</f>
        <v>0</v>
      </c>
      <c r="D281" s="318">
        <f>SUM(Wireless!M18:M20)</f>
        <v>0</v>
      </c>
      <c r="E281" s="100">
        <f>SUM(Wireless!N18:N20)</f>
        <v>0</v>
      </c>
      <c r="F281" s="334">
        <f>SUM(Wireless!O18:O20)</f>
        <v>0</v>
      </c>
      <c r="G281" s="92">
        <f>SUM(Wireless!P18:P20)</f>
        <v>0</v>
      </c>
      <c r="H281" s="318">
        <f>SUM(Wireless!Q18:Q20)</f>
        <v>0</v>
      </c>
      <c r="I281" s="100">
        <f>SUM(Wireless!R18:R20)</f>
        <v>0</v>
      </c>
      <c r="J281" s="334">
        <f>SUM(Wireless!S18:S20)</f>
        <v>0</v>
      </c>
      <c r="K281" s="92">
        <f>SUM(Wireless!T18:T20)</f>
        <v>0</v>
      </c>
      <c r="L281" s="318">
        <f>SUM(Wireless!U18:U20)</f>
        <v>0</v>
      </c>
      <c r="M281" s="100">
        <f>SUM(Wireless!V18:V20)</f>
        <v>0</v>
      </c>
      <c r="N281" s="334">
        <f>SUM(Wireless!W18:W20)</f>
        <v>0</v>
      </c>
      <c r="O281" s="100">
        <f>SUM(Wireless!X18:X20)</f>
        <v>0</v>
      </c>
      <c r="P281" s="334">
        <f>SUM(Wireless!Y18:Y20)</f>
        <v>0</v>
      </c>
      <c r="Q281" s="526">
        <f>SUM(Wireless!Z18:Z20)</f>
        <v>0</v>
      </c>
      <c r="R281" s="1545">
        <f>SUM(Wireless!AA18:AA20)</f>
        <v>0</v>
      </c>
      <c r="S281" s="512">
        <f>SUM(Wireless!L78:L80)/10^6</f>
        <v>0</v>
      </c>
      <c r="T281" s="320">
        <f>SUM(Wireless!M78:M80)/10^6</f>
        <v>0</v>
      </c>
      <c r="U281" s="320">
        <f>SUM(Wireless!N78:N80)/10^6</f>
        <v>0</v>
      </c>
      <c r="V281" s="338">
        <f>SUM(Wireless!O78:O80)/10^6</f>
        <v>0</v>
      </c>
      <c r="W281" s="512">
        <f>SUM(Wireless!P78:P80)/10^6</f>
        <v>0</v>
      </c>
      <c r="X281" s="320">
        <f>SUM(Wireless!Q78:Q80)/10^6</f>
        <v>0</v>
      </c>
      <c r="Y281" s="320">
        <f>SUM(Wireless!R78:R80)/10^6</f>
        <v>0</v>
      </c>
      <c r="Z281" s="338">
        <f>SUM(Wireless!S78:S80)/10^6</f>
        <v>0</v>
      </c>
      <c r="AA281" s="512">
        <f>SUM(Wireless!T78:T80)/10^6</f>
        <v>0</v>
      </c>
      <c r="AB281" s="320">
        <f>SUM(Wireless!U78:U80)/10^6</f>
        <v>0</v>
      </c>
      <c r="AC281" s="320">
        <f>SUM(Wireless!V78:V80)/10^6</f>
        <v>0</v>
      </c>
      <c r="AD281" s="338">
        <f>SUM(Wireless!W78:W80)/10^6</f>
        <v>0</v>
      </c>
      <c r="AE281" s="512">
        <f>SUM(Wireless!X78:X80)/10^6</f>
        <v>0</v>
      </c>
      <c r="AF281" s="1899">
        <f>SUM(Wireless!Y78:Y80)/10^6</f>
        <v>0</v>
      </c>
      <c r="AG281" s="1904">
        <f>SUM(Wireless!Z78:Z80)/10^6</f>
        <v>0</v>
      </c>
      <c r="AH281" s="338">
        <f>SUM(Wireless!AA78:AA80)/10^6</f>
        <v>0</v>
      </c>
    </row>
    <row r="282" spans="2:37">
      <c r="B282" s="1313" t="s">
        <v>461</v>
      </c>
      <c r="C282" s="92">
        <f>SUM(Wireless!L21:L25)</f>
        <v>0</v>
      </c>
      <c r="D282" s="318">
        <f>SUM(Wireless!M21:M25)</f>
        <v>0</v>
      </c>
      <c r="E282" s="100">
        <f>SUM(Wireless!N21:N25)</f>
        <v>0</v>
      </c>
      <c r="F282" s="334">
        <f>SUM(Wireless!O21:O25)</f>
        <v>0</v>
      </c>
      <c r="G282" s="92">
        <f>SUM(Wireless!P21:P25)</f>
        <v>0</v>
      </c>
      <c r="H282" s="318">
        <f>SUM(Wireless!Q21:Q25)</f>
        <v>0</v>
      </c>
      <c r="I282" s="100">
        <f>SUM(Wireless!R21:R25)</f>
        <v>0</v>
      </c>
      <c r="J282" s="334">
        <f>SUM(Wireless!S21:S25)</f>
        <v>0</v>
      </c>
      <c r="K282" s="92">
        <f>SUM(Wireless!T21:T25)</f>
        <v>0</v>
      </c>
      <c r="L282" s="318">
        <f>SUM(Wireless!U21:U25)</f>
        <v>0</v>
      </c>
      <c r="M282" s="100">
        <f>SUM(Wireless!V21:V25)</f>
        <v>0</v>
      </c>
      <c r="N282" s="334">
        <f>SUM(Wireless!W21:W25)</f>
        <v>0</v>
      </c>
      <c r="O282" s="100">
        <f>SUM(Wireless!X21:X25)</f>
        <v>0</v>
      </c>
      <c r="P282" s="334">
        <f>SUM(Wireless!Y21:Y25)</f>
        <v>0</v>
      </c>
      <c r="Q282" s="526">
        <f>SUM(Wireless!Z21:Z25)</f>
        <v>0</v>
      </c>
      <c r="R282" s="1545">
        <f>SUM(Wireless!AA21:AA25)</f>
        <v>0</v>
      </c>
      <c r="S282" s="513">
        <f>SUM(Wireless!L81:L85)/10^6</f>
        <v>0</v>
      </c>
      <c r="T282" s="454">
        <f>SUM(Wireless!M81:M85)/10^6</f>
        <v>0</v>
      </c>
      <c r="U282" s="454">
        <f>SUM(Wireless!N81:N85)/10^6</f>
        <v>0</v>
      </c>
      <c r="V282" s="455">
        <f>SUM(Wireless!O81:O85)/10^6</f>
        <v>0</v>
      </c>
      <c r="W282" s="513">
        <f>SUM(Wireless!P81:P85)/10^6</f>
        <v>0</v>
      </c>
      <c r="X282" s="454">
        <f>SUM(Wireless!Q81:Q85)/10^6</f>
        <v>0</v>
      </c>
      <c r="Y282" s="454">
        <f>SUM(Wireless!R81:R85)/10^6</f>
        <v>0</v>
      </c>
      <c r="Z282" s="455">
        <f>SUM(Wireless!S81:S85)/10^6</f>
        <v>0</v>
      </c>
      <c r="AA282" s="513">
        <f>SUM(Wireless!T81:T85)/10^6</f>
        <v>0</v>
      </c>
      <c r="AB282" s="454">
        <f>SUM(Wireless!U81:U85)/10^6</f>
        <v>0</v>
      </c>
      <c r="AC282" s="454">
        <f>SUM(Wireless!V81:V85)/10^6</f>
        <v>0</v>
      </c>
      <c r="AD282" s="455">
        <f>SUM(Wireless!W81:W85)/10^6</f>
        <v>0</v>
      </c>
      <c r="AE282" s="513">
        <f>SUM(Wireless!X81:X85)/10^6</f>
        <v>0</v>
      </c>
      <c r="AF282" s="1900">
        <f>SUM(Wireless!Y81:Y85)/10^6</f>
        <v>0</v>
      </c>
      <c r="AG282" s="1905">
        <f>SUM(Wireless!Z81:Z85)/10^6</f>
        <v>0</v>
      </c>
      <c r="AH282" s="455">
        <f>SUM(Wireless!AA81:AA85)/10^6</f>
        <v>0</v>
      </c>
    </row>
    <row r="283" spans="2:37">
      <c r="B283" s="1313" t="s">
        <v>431</v>
      </c>
      <c r="C283" s="92">
        <f>SUM(Wireless!L26:L28)</f>
        <v>0</v>
      </c>
      <c r="D283" s="318">
        <f>SUM(Wireless!M26:M28)</f>
        <v>0</v>
      </c>
      <c r="E283" s="100">
        <f>SUM(Wireless!N26:N28)</f>
        <v>0</v>
      </c>
      <c r="F283" s="334">
        <f>SUM(Wireless!O26:O28)</f>
        <v>0</v>
      </c>
      <c r="G283" s="92">
        <f>SUM(Wireless!P26:P28)</f>
        <v>0</v>
      </c>
      <c r="H283" s="318">
        <f>SUM(Wireless!Q26:Q28)</f>
        <v>0</v>
      </c>
      <c r="I283" s="100">
        <f>SUM(Wireless!R26:R28)</f>
        <v>0</v>
      </c>
      <c r="J283" s="334">
        <f>SUM(Wireless!S26:S28)</f>
        <v>0</v>
      </c>
      <c r="K283" s="92">
        <f>SUM(Wireless!T26:T28)</f>
        <v>0</v>
      </c>
      <c r="L283" s="318">
        <f>SUM(Wireless!U26:U28)</f>
        <v>0</v>
      </c>
      <c r="M283" s="100">
        <f>SUM(Wireless!V26:V28)</f>
        <v>0</v>
      </c>
      <c r="N283" s="334">
        <f>SUM(Wireless!W26:W28)</f>
        <v>0</v>
      </c>
      <c r="O283" s="100">
        <f>SUM(Wireless!X26:X28)</f>
        <v>0</v>
      </c>
      <c r="P283" s="334">
        <f>SUM(Wireless!Y26:Y28)</f>
        <v>0</v>
      </c>
      <c r="Q283" s="526">
        <f>SUM(Wireless!Z26:Z28)</f>
        <v>0</v>
      </c>
      <c r="R283" s="1545">
        <f>SUM(Wireless!AA26:AA28)</f>
        <v>0</v>
      </c>
      <c r="S283" s="513">
        <f>SUM(Wireless!L86:L88)/10^6</f>
        <v>0</v>
      </c>
      <c r="T283" s="454">
        <f>SUM(Wireless!M86:M88)/10^6</f>
        <v>0</v>
      </c>
      <c r="U283" s="454">
        <f>SUM(Wireless!N86:N88)/10^6</f>
        <v>0</v>
      </c>
      <c r="V283" s="455">
        <f>SUM(Wireless!O86:O88)/10^6</f>
        <v>0</v>
      </c>
      <c r="W283" s="513">
        <f>SUM(Wireless!P86:P88)/10^6</f>
        <v>0</v>
      </c>
      <c r="X283" s="454">
        <f>SUM(Wireless!Q86:Q88)/10^6</f>
        <v>0</v>
      </c>
      <c r="Y283" s="454">
        <f>SUM(Wireless!R86:R88)/10^6</f>
        <v>0</v>
      </c>
      <c r="Z283" s="455">
        <f>SUM(Wireless!S86:S88)/10^6</f>
        <v>0</v>
      </c>
      <c r="AA283" s="513">
        <f>SUM(Wireless!T86:T88)/10^6</f>
        <v>0</v>
      </c>
      <c r="AB283" s="454">
        <f>SUM(Wireless!U86:U88)/10^6</f>
        <v>0</v>
      </c>
      <c r="AC283" s="454">
        <f>SUM(Wireless!V86:V88)/10^6</f>
        <v>0</v>
      </c>
      <c r="AD283" s="455">
        <f>SUM(Wireless!W86:W88)/10^6</f>
        <v>0</v>
      </c>
      <c r="AE283" s="513">
        <f>SUM(Wireless!X86:X88)/10^6</f>
        <v>0</v>
      </c>
      <c r="AF283" s="1900">
        <f>SUM(Wireless!Y86:Y88)/10^6</f>
        <v>0</v>
      </c>
      <c r="AG283" s="1905">
        <f>SUM(Wireless!Z86:Z88)/10^6</f>
        <v>0</v>
      </c>
      <c r="AH283" s="455">
        <f>SUM(Wireless!AA86:AA88)/10^6</f>
        <v>0</v>
      </c>
    </row>
    <row r="284" spans="2:37">
      <c r="B284" s="1313" t="s">
        <v>406</v>
      </c>
      <c r="C284" s="92">
        <f>SUM(Wireless!L29:L32)</f>
        <v>0</v>
      </c>
      <c r="D284" s="318">
        <f>SUM(Wireless!M29:M32)</f>
        <v>0</v>
      </c>
      <c r="E284" s="100">
        <f>SUM(Wireless!N29:N32)</f>
        <v>0</v>
      </c>
      <c r="F284" s="334">
        <f>SUM(Wireless!O29:O32)</f>
        <v>0</v>
      </c>
      <c r="G284" s="92">
        <f>SUM(Wireless!P29:P32)</f>
        <v>0</v>
      </c>
      <c r="H284" s="318">
        <f>SUM(Wireless!Q29:Q32)</f>
        <v>0</v>
      </c>
      <c r="I284" s="100">
        <f>SUM(Wireless!R29:R32)</f>
        <v>0</v>
      </c>
      <c r="J284" s="334">
        <f>SUM(Wireless!S29:S32)</f>
        <v>0</v>
      </c>
      <c r="K284" s="92">
        <f>SUM(Wireless!T29:T32)</f>
        <v>0</v>
      </c>
      <c r="L284" s="318">
        <f>SUM(Wireless!U29:U32)</f>
        <v>0</v>
      </c>
      <c r="M284" s="100">
        <f>SUM(Wireless!V29:V32)</f>
        <v>0</v>
      </c>
      <c r="N284" s="334">
        <f>SUM(Wireless!W29:W32)</f>
        <v>0</v>
      </c>
      <c r="O284" s="100">
        <f>SUM(Wireless!X29:X32)</f>
        <v>0</v>
      </c>
      <c r="P284" s="334">
        <f>SUM(Wireless!Y29:Y32)</f>
        <v>0</v>
      </c>
      <c r="Q284" s="526">
        <f>SUM(Wireless!Z29:Z32)</f>
        <v>0</v>
      </c>
      <c r="R284" s="1545">
        <f>SUM(Wireless!AA29:AA32)</f>
        <v>0</v>
      </c>
      <c r="S284" s="513">
        <f>(SUM(Wireless!L89:L92))/10^6</f>
        <v>0</v>
      </c>
      <c r="T284" s="454">
        <f>(SUM(Wireless!M89:M92))/10^6</f>
        <v>0</v>
      </c>
      <c r="U284" s="454">
        <f>(SUM(Wireless!N89:N92))/10^6</f>
        <v>0</v>
      </c>
      <c r="V284" s="455">
        <f>(SUM(Wireless!O89:O92))/10^6</f>
        <v>0</v>
      </c>
      <c r="W284" s="513">
        <f>(SUM(Wireless!P89:P92))/10^6</f>
        <v>0</v>
      </c>
      <c r="X284" s="454">
        <f>(SUM(Wireless!Q89:Q92))/10^6</f>
        <v>0</v>
      </c>
      <c r="Y284" s="454">
        <f>(SUM(Wireless!R89:R92))/10^6</f>
        <v>0</v>
      </c>
      <c r="Z284" s="455">
        <f>(SUM(Wireless!S89:S92))/10^6</f>
        <v>0</v>
      </c>
      <c r="AA284" s="513">
        <f>(SUM(Wireless!T89:T92))/10^6</f>
        <v>0</v>
      </c>
      <c r="AB284" s="454">
        <f>(SUM(Wireless!U89:U92))/10^6</f>
        <v>0</v>
      </c>
      <c r="AC284" s="454">
        <f>(SUM(Wireless!V89:V92))/10^6</f>
        <v>0</v>
      </c>
      <c r="AD284" s="455">
        <f>(SUM(Wireless!W89:W92))/10^6</f>
        <v>0</v>
      </c>
      <c r="AE284" s="513">
        <f>(SUM(Wireless!X89:X92))/10^6</f>
        <v>0</v>
      </c>
      <c r="AF284" s="1900">
        <f>(SUM(Wireless!Y89:Y92))/10^6</f>
        <v>0</v>
      </c>
      <c r="AG284" s="1905">
        <f>(SUM(Wireless!Z89:Z92))/10^6</f>
        <v>0</v>
      </c>
      <c r="AH284" s="455">
        <f>(SUM(Wireless!AA89:AA92))/10^6</f>
        <v>0</v>
      </c>
    </row>
    <row r="285" spans="2:37">
      <c r="B285" s="1313" t="s">
        <v>16</v>
      </c>
      <c r="C285" s="95">
        <f t="shared" ref="C285:AH285" si="38">SUM(C278:C284)</f>
        <v>0</v>
      </c>
      <c r="D285" s="321">
        <f t="shared" si="38"/>
        <v>0</v>
      </c>
      <c r="E285" s="100">
        <f t="shared" si="38"/>
        <v>0</v>
      </c>
      <c r="F285" s="334">
        <f t="shared" si="38"/>
        <v>0</v>
      </c>
      <c r="G285" s="95">
        <f t="shared" si="38"/>
        <v>0</v>
      </c>
      <c r="H285" s="321">
        <f t="shared" si="38"/>
        <v>0</v>
      </c>
      <c r="I285" s="100">
        <f t="shared" si="38"/>
        <v>0</v>
      </c>
      <c r="J285" s="334">
        <f t="shared" si="38"/>
        <v>0</v>
      </c>
      <c r="K285" s="95">
        <f t="shared" si="38"/>
        <v>0</v>
      </c>
      <c r="L285" s="321">
        <f t="shared" si="38"/>
        <v>0</v>
      </c>
      <c r="M285" s="100">
        <f t="shared" si="38"/>
        <v>0</v>
      </c>
      <c r="N285" s="334">
        <f t="shared" si="38"/>
        <v>0</v>
      </c>
      <c r="O285" s="100">
        <f t="shared" si="38"/>
        <v>0</v>
      </c>
      <c r="P285" s="334">
        <f t="shared" si="38"/>
        <v>0</v>
      </c>
      <c r="Q285" s="526">
        <f t="shared" si="38"/>
        <v>0</v>
      </c>
      <c r="R285" s="1545">
        <f t="shared" si="38"/>
        <v>0</v>
      </c>
      <c r="S285" s="399">
        <f t="shared" si="38"/>
        <v>0</v>
      </c>
      <c r="T285" s="96">
        <f t="shared" si="38"/>
        <v>0</v>
      </c>
      <c r="U285" s="96">
        <f t="shared" si="38"/>
        <v>0</v>
      </c>
      <c r="V285" s="339">
        <f t="shared" si="38"/>
        <v>0</v>
      </c>
      <c r="W285" s="399">
        <f t="shared" si="38"/>
        <v>0</v>
      </c>
      <c r="X285" s="96">
        <f t="shared" si="38"/>
        <v>0</v>
      </c>
      <c r="Y285" s="96">
        <f t="shared" si="38"/>
        <v>0</v>
      </c>
      <c r="Z285" s="339">
        <f t="shared" si="38"/>
        <v>0</v>
      </c>
      <c r="AA285" s="399">
        <f t="shared" si="38"/>
        <v>0</v>
      </c>
      <c r="AB285" s="96">
        <f t="shared" si="38"/>
        <v>0</v>
      </c>
      <c r="AC285" s="96">
        <f t="shared" si="38"/>
        <v>0</v>
      </c>
      <c r="AD285" s="339">
        <f t="shared" si="38"/>
        <v>0</v>
      </c>
      <c r="AE285" s="399">
        <f t="shared" si="38"/>
        <v>0</v>
      </c>
      <c r="AF285" s="1901">
        <f t="shared" si="38"/>
        <v>0</v>
      </c>
      <c r="AG285" s="1898">
        <f t="shared" si="38"/>
        <v>0</v>
      </c>
      <c r="AH285" s="339">
        <f t="shared" si="38"/>
        <v>0</v>
      </c>
    </row>
    <row r="286" spans="2:37">
      <c r="C286" s="1012"/>
      <c r="D286" s="1012"/>
      <c r="E286" s="1012"/>
      <c r="F286" s="1012"/>
      <c r="G286" s="1012"/>
      <c r="H286" s="1012"/>
      <c r="I286" s="1012"/>
      <c r="J286" s="1012"/>
      <c r="K286" s="1012"/>
      <c r="L286" s="1012"/>
      <c r="M286" s="1012"/>
      <c r="N286" s="1012"/>
      <c r="O286" s="1012"/>
      <c r="P286" s="1012"/>
      <c r="Q286" s="1012"/>
      <c r="R286" s="1012"/>
      <c r="S286" s="13"/>
      <c r="T286" s="13"/>
      <c r="U286" s="13"/>
      <c r="V286" s="13"/>
      <c r="W286" s="13"/>
      <c r="X286" s="13"/>
      <c r="Y286" s="13"/>
      <c r="Z286" s="13"/>
      <c r="AA286" s="13"/>
      <c r="AB286" s="13"/>
      <c r="AC286" s="13"/>
      <c r="AD286" s="13"/>
      <c r="AE286" s="13"/>
      <c r="AF286" s="13"/>
      <c r="AG286" s="13"/>
      <c r="AH286" s="13"/>
    </row>
    <row r="289" spans="2:34">
      <c r="B289" s="1149" t="s">
        <v>482</v>
      </c>
      <c r="C289" s="1150"/>
      <c r="D289" s="1150"/>
      <c r="E289" s="1150"/>
      <c r="F289" s="1150"/>
      <c r="G289" s="1150"/>
      <c r="H289" s="1150"/>
      <c r="I289" s="1149" t="s">
        <v>482</v>
      </c>
      <c r="J289" s="1150"/>
      <c r="K289" s="1150"/>
      <c r="L289" s="1150"/>
      <c r="M289" s="1150"/>
      <c r="N289" s="1150"/>
      <c r="O289" s="1150"/>
      <c r="P289" s="1150"/>
      <c r="Q289" s="1150"/>
      <c r="R289" s="1150"/>
      <c r="S289" s="1151"/>
      <c r="T289" s="1152"/>
      <c r="U289" s="1152"/>
      <c r="V289" s="1152"/>
      <c r="W289" s="1151"/>
      <c r="X289" s="1151"/>
      <c r="Y289" s="1149" t="s">
        <v>482</v>
      </c>
      <c r="Z289" s="1151"/>
      <c r="AA289" s="1151"/>
      <c r="AB289" s="1151"/>
      <c r="AC289" s="1151"/>
      <c r="AD289" s="1151"/>
      <c r="AE289" s="1151"/>
      <c r="AF289" s="1151"/>
      <c r="AG289" s="1151"/>
      <c r="AH289" s="1151"/>
    </row>
    <row r="290" spans="2:34">
      <c r="C290" s="13"/>
      <c r="D290" s="13"/>
      <c r="E290" s="13"/>
      <c r="F290" s="13"/>
      <c r="G290" s="13"/>
      <c r="H290" s="13"/>
      <c r="I290" s="13"/>
      <c r="J290" s="13"/>
      <c r="K290" s="13"/>
      <c r="L290" s="13"/>
      <c r="M290" s="13"/>
      <c r="N290" s="13"/>
      <c r="O290" s="13"/>
      <c r="P290" s="13"/>
      <c r="Q290" s="13"/>
      <c r="R290" s="13"/>
    </row>
  </sheetData>
  <mergeCells count="15">
    <mergeCell ref="AI275:AK275"/>
    <mergeCell ref="AE244:AF244"/>
    <mergeCell ref="AG244:AH244"/>
    <mergeCell ref="AI135:AK135"/>
    <mergeCell ref="AI100:AK100"/>
    <mergeCell ref="AI170:AJ170"/>
    <mergeCell ref="AI204:AK204"/>
    <mergeCell ref="AI241:AK241"/>
    <mergeCell ref="B276:B277"/>
    <mergeCell ref="G244:H244"/>
    <mergeCell ref="B101:B102"/>
    <mergeCell ref="B136:B137"/>
    <mergeCell ref="B171:B172"/>
    <mergeCell ref="B205:B206"/>
    <mergeCell ref="B242:B243"/>
  </mergeCells>
  <conditionalFormatting sqref="AI104">
    <cfRule type="expression" dxfId="16" priority="18">
      <formula>AI104&lt;&gt;AI103</formula>
    </cfRule>
  </conditionalFormatting>
  <conditionalFormatting sqref="AJ104">
    <cfRule type="expression" dxfId="15" priority="17">
      <formula>ROUND(AJ104,6)&lt;&gt;ROUND(AJ103,6)</formula>
    </cfRule>
  </conditionalFormatting>
  <conditionalFormatting sqref="AI139">
    <cfRule type="expression" dxfId="14" priority="12">
      <formula>ROUND(AI139,5)&lt;&gt;ROUND(AI138,5)</formula>
    </cfRule>
  </conditionalFormatting>
  <conditionalFormatting sqref="AJ139">
    <cfRule type="expression" dxfId="13" priority="11">
      <formula>AJ139&lt;&gt;AJ138</formula>
    </cfRule>
  </conditionalFormatting>
  <conditionalFormatting sqref="AI174">
    <cfRule type="expression" dxfId="12" priority="10">
      <formula>AI174&lt;&gt;AI173</formula>
    </cfRule>
  </conditionalFormatting>
  <conditionalFormatting sqref="AJ174">
    <cfRule type="expression" dxfId="11" priority="9">
      <formula>ROUND(AJ174,-6)&lt;&gt;ROUND(AJ173,-6)</formula>
    </cfRule>
  </conditionalFormatting>
  <conditionalFormatting sqref="AI208">
    <cfRule type="expression" dxfId="10" priority="8">
      <formula>AI208&lt;&gt;AI207</formula>
    </cfRule>
  </conditionalFormatting>
  <conditionalFormatting sqref="AJ208">
    <cfRule type="expression" dxfId="9" priority="7">
      <formula>AJ208&lt;&gt;AJ207</formula>
    </cfRule>
  </conditionalFormatting>
  <conditionalFormatting sqref="AI245">
    <cfRule type="expression" dxfId="8" priority="6">
      <formula>AI245&lt;&gt;AI244</formula>
    </cfRule>
  </conditionalFormatting>
  <conditionalFormatting sqref="AJ245">
    <cfRule type="expression" dxfId="7" priority="5">
      <formula>AJ245&lt;&gt;AJ244</formula>
    </cfRule>
  </conditionalFormatting>
  <conditionalFormatting sqref="AI279">
    <cfRule type="expression" dxfId="6" priority="4">
      <formula>AI279&lt;&gt;AI278</formula>
    </cfRule>
  </conditionalFormatting>
  <conditionalFormatting sqref="AJ279">
    <cfRule type="expression" dxfId="5" priority="3">
      <formula>AJ279&lt;&gt;AJ278</formula>
    </cfRule>
  </conditionalFormatting>
  <conditionalFormatting sqref="AI108">
    <cfRule type="expression" dxfId="4" priority="2">
      <formula>AI108&lt;&gt;AI106</formula>
    </cfRule>
  </conditionalFormatting>
  <conditionalFormatting sqref="AJ108">
    <cfRule type="expression" dxfId="3" priority="1">
      <formula>AJ108&lt;&gt;AJ106</formula>
    </cfRule>
  </conditionalFormatting>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BS74"/>
  <sheetViews>
    <sheetView showGridLines="0" zoomScale="75" zoomScaleNormal="75" zoomScalePageLayoutView="80" workbookViewId="0">
      <pane xSplit="4" ySplit="8" topLeftCell="E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cols>
    <col min="1" max="1" width="11.44140625" customWidth="1"/>
    <col min="2" max="2" width="25.109375" customWidth="1"/>
    <col min="3" max="3" width="10.44140625" customWidth="1"/>
    <col min="4" max="4" width="13.109375" customWidth="1"/>
    <col min="5" max="8" width="13.44140625" customWidth="1"/>
    <col min="9" max="20" width="12.44140625" customWidth="1"/>
    <col min="21" max="22" width="15.33203125" customWidth="1"/>
    <col min="23" max="28" width="13.44140625" customWidth="1"/>
  </cols>
  <sheetData>
    <row r="1" spans="1:71" ht="25.05" customHeight="1">
      <c r="A1" s="72" t="str">
        <f>Introduction!$B$1</f>
        <v>Vendor Survey Results through H1 2022, with partial results for H2</v>
      </c>
    </row>
    <row r="2" spans="1:71" ht="15">
      <c r="A2" s="258" t="str">
        <f>Introduction!$B$2</f>
        <v>March 2023 QMU - Sample template for illustrative purposes only</v>
      </c>
    </row>
    <row r="3" spans="1:71" ht="17.399999999999999">
      <c r="A3" s="533" t="s">
        <v>334</v>
      </c>
    </row>
    <row r="5" spans="1:71" ht="15.6">
      <c r="O5" s="724"/>
    </row>
    <row r="6" spans="1:71" ht="15.6">
      <c r="J6" s="13"/>
      <c r="K6" s="13"/>
      <c r="L6" s="13"/>
      <c r="M6" s="13"/>
      <c r="N6" s="13"/>
      <c r="O6" s="724"/>
      <c r="P6" s="13"/>
      <c r="Q6" s="724"/>
      <c r="R6" s="13"/>
      <c r="S6" s="13"/>
      <c r="T6" s="13"/>
      <c r="X6" s="13"/>
    </row>
    <row r="7" spans="1:71" ht="16.2" thickBot="1">
      <c r="A7" s="548" t="str">
        <f>A3</f>
        <v>CWDM and DWDM Transceivers</v>
      </c>
      <c r="F7" s="487"/>
      <c r="G7" s="487" t="str">
        <f>Q7</f>
        <v>Shipments: Actual Data</v>
      </c>
      <c r="H7" s="3"/>
      <c r="I7" s="1292"/>
      <c r="J7" s="487"/>
      <c r="K7" s="487"/>
      <c r="L7" s="487"/>
      <c r="M7" s="487"/>
      <c r="N7" s="487"/>
      <c r="Q7" s="1431" t="s">
        <v>173</v>
      </c>
      <c r="AA7" s="1926"/>
      <c r="AB7" s="1926"/>
    </row>
    <row r="8" spans="1:71" ht="13.8" thickBot="1">
      <c r="A8" s="716" t="s">
        <v>227</v>
      </c>
      <c r="B8" s="717" t="s">
        <v>175</v>
      </c>
      <c r="C8" s="718" t="s">
        <v>186</v>
      </c>
      <c r="D8" s="719" t="s">
        <v>187</v>
      </c>
      <c r="E8" s="509" t="s">
        <v>107</v>
      </c>
      <c r="F8" s="489" t="s">
        <v>108</v>
      </c>
      <c r="G8" s="489" t="s">
        <v>109</v>
      </c>
      <c r="H8" s="490" t="s">
        <v>110</v>
      </c>
      <c r="I8" s="488" t="s">
        <v>111</v>
      </c>
      <c r="J8" s="489" t="s">
        <v>112</v>
      </c>
      <c r="K8" s="489" t="s">
        <v>113</v>
      </c>
      <c r="L8" s="490" t="s">
        <v>114</v>
      </c>
      <c r="M8" s="489" t="s">
        <v>115</v>
      </c>
      <c r="N8" s="489" t="s">
        <v>116</v>
      </c>
      <c r="O8" s="489" t="s">
        <v>117</v>
      </c>
      <c r="P8" s="490" t="s">
        <v>118</v>
      </c>
      <c r="Q8" s="489" t="s">
        <v>119</v>
      </c>
      <c r="R8" s="489" t="s">
        <v>120</v>
      </c>
      <c r="S8" s="489" t="s">
        <v>121</v>
      </c>
      <c r="T8" s="490" t="s">
        <v>122</v>
      </c>
      <c r="U8" s="489" t="s">
        <v>486</v>
      </c>
      <c r="V8" s="490" t="s">
        <v>487</v>
      </c>
      <c r="W8" s="489" t="s">
        <v>488</v>
      </c>
      <c r="X8" s="489" t="s">
        <v>489</v>
      </c>
      <c r="Y8" s="1249" t="s">
        <v>490</v>
      </c>
      <c r="Z8" s="1248" t="s">
        <v>491</v>
      </c>
      <c r="AA8" s="734" t="s">
        <v>492</v>
      </c>
      <c r="AB8" s="79" t="s">
        <v>493</v>
      </c>
    </row>
    <row r="9" spans="1:71" ht="12.75" customHeight="1">
      <c r="A9" s="269" t="s">
        <v>237</v>
      </c>
      <c r="B9" s="715" t="s">
        <v>238</v>
      </c>
      <c r="C9" s="474" t="s">
        <v>200</v>
      </c>
      <c r="D9" s="699" t="s">
        <v>189</v>
      </c>
      <c r="E9" s="707">
        <v>17022</v>
      </c>
      <c r="F9" s="170">
        <v>16815</v>
      </c>
      <c r="G9" s="143">
        <v>12878</v>
      </c>
      <c r="H9" s="289">
        <v>8844</v>
      </c>
      <c r="I9" s="169"/>
      <c r="J9" s="170"/>
      <c r="K9" s="436"/>
      <c r="L9" s="485"/>
      <c r="M9" s="436"/>
      <c r="N9" s="436"/>
      <c r="O9" s="436"/>
      <c r="P9" s="485"/>
      <c r="Q9" s="1100"/>
      <c r="R9" s="1029"/>
      <c r="S9" s="1038"/>
      <c r="T9" s="1040"/>
      <c r="U9" s="1038"/>
      <c r="V9" s="1040"/>
      <c r="W9" s="1038"/>
      <c r="X9" s="1040"/>
      <c r="Y9" s="1038"/>
      <c r="Z9" s="1040"/>
      <c r="AA9" s="1038"/>
      <c r="AB9" s="1040"/>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row>
    <row r="10" spans="1:71" ht="12.75" customHeight="1">
      <c r="A10" s="275" t="s">
        <v>237</v>
      </c>
      <c r="B10" s="467" t="s">
        <v>238</v>
      </c>
      <c r="C10" s="113" t="s">
        <v>239</v>
      </c>
      <c r="D10" s="697" t="s">
        <v>189</v>
      </c>
      <c r="E10" s="708">
        <v>14351</v>
      </c>
      <c r="F10" s="122">
        <v>19287</v>
      </c>
      <c r="G10" s="143">
        <v>11186</v>
      </c>
      <c r="H10" s="290">
        <v>11061</v>
      </c>
      <c r="I10" s="172"/>
      <c r="J10" s="122"/>
      <c r="K10" s="436"/>
      <c r="L10" s="486"/>
      <c r="M10" s="436"/>
      <c r="N10" s="436"/>
      <c r="O10" s="436"/>
      <c r="P10" s="486"/>
      <c r="Q10" s="1100"/>
      <c r="R10" s="1100"/>
      <c r="S10" s="1033"/>
      <c r="T10" s="1040"/>
      <c r="U10" s="1033"/>
      <c r="V10" s="1040"/>
      <c r="W10" s="1033"/>
      <c r="X10" s="1040"/>
      <c r="Y10" s="1033"/>
      <c r="Z10" s="1040"/>
      <c r="AA10" s="1033"/>
      <c r="AB10" s="1040"/>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row>
    <row r="11" spans="1:71">
      <c r="A11" s="275" t="s">
        <v>237</v>
      </c>
      <c r="B11" s="467" t="s">
        <v>235</v>
      </c>
      <c r="C11" s="113" t="s">
        <v>200</v>
      </c>
      <c r="D11" s="697" t="s">
        <v>189</v>
      </c>
      <c r="E11" s="708">
        <v>8787</v>
      </c>
      <c r="F11" s="122">
        <v>8311</v>
      </c>
      <c r="G11" s="143">
        <v>8323</v>
      </c>
      <c r="H11" s="290">
        <v>16656</v>
      </c>
      <c r="I11" s="172"/>
      <c r="J11" s="122"/>
      <c r="K11" s="436"/>
      <c r="L11" s="486"/>
      <c r="M11" s="436"/>
      <c r="N11" s="436"/>
      <c r="O11" s="436"/>
      <c r="P11" s="486"/>
      <c r="Q11" s="1100"/>
      <c r="R11" s="1100"/>
      <c r="S11" s="1033"/>
      <c r="T11" s="1040"/>
      <c r="U11" s="1033"/>
      <c r="V11" s="1040"/>
      <c r="W11" s="1033"/>
      <c r="X11" s="1040"/>
      <c r="Y11" s="1033"/>
      <c r="Z11" s="1040"/>
      <c r="AA11" s="1033"/>
      <c r="AB11" s="1040"/>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row>
    <row r="12" spans="1:71">
      <c r="A12" s="275" t="s">
        <v>237</v>
      </c>
      <c r="B12" s="62" t="s">
        <v>235</v>
      </c>
      <c r="C12" s="113" t="s">
        <v>239</v>
      </c>
      <c r="D12" s="697" t="s">
        <v>189</v>
      </c>
      <c r="E12" s="708">
        <v>18358</v>
      </c>
      <c r="F12" s="122">
        <v>15500</v>
      </c>
      <c r="G12" s="143">
        <v>5230</v>
      </c>
      <c r="H12" s="290">
        <v>9230</v>
      </c>
      <c r="I12" s="172"/>
      <c r="J12" s="122"/>
      <c r="K12" s="436"/>
      <c r="L12" s="486"/>
      <c r="M12" s="436"/>
      <c r="N12" s="436"/>
      <c r="O12" s="436"/>
      <c r="P12" s="486"/>
      <c r="Q12" s="1100"/>
      <c r="R12" s="1100"/>
      <c r="S12" s="1033"/>
      <c r="T12" s="1040"/>
      <c r="U12" s="1033"/>
      <c r="V12" s="1040"/>
      <c r="W12" s="1033"/>
      <c r="X12" s="1040"/>
      <c r="Y12" s="1033"/>
      <c r="Z12" s="1040"/>
      <c r="AA12" s="1033"/>
      <c r="AB12" s="1040"/>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1" ht="13.8" thickBot="1">
      <c r="A13" s="813" t="s">
        <v>237</v>
      </c>
      <c r="B13" s="814" t="s">
        <v>185</v>
      </c>
      <c r="C13" s="815" t="s">
        <v>197</v>
      </c>
      <c r="D13" s="698" t="s">
        <v>240</v>
      </c>
      <c r="E13" s="709">
        <v>22295</v>
      </c>
      <c r="F13" s="816">
        <v>21486</v>
      </c>
      <c r="G13" s="816">
        <v>16679</v>
      </c>
      <c r="H13" s="817">
        <v>14275</v>
      </c>
      <c r="I13" s="818"/>
      <c r="J13" s="816"/>
      <c r="K13" s="819"/>
      <c r="L13" s="820"/>
      <c r="M13" s="819"/>
      <c r="N13" s="819"/>
      <c r="O13" s="819"/>
      <c r="P13" s="820"/>
      <c r="Q13" s="819"/>
      <c r="R13" s="819"/>
      <c r="S13" s="819"/>
      <c r="T13" s="820"/>
      <c r="U13" s="539"/>
      <c r="V13" s="1154"/>
      <c r="W13" s="816"/>
      <c r="X13" s="817"/>
      <c r="Y13" s="819"/>
      <c r="Z13" s="820"/>
      <c r="AA13" s="848"/>
      <c r="AB13" s="1448"/>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row>
    <row r="14" spans="1:71" ht="15" customHeight="1">
      <c r="A14" s="492" t="s">
        <v>241</v>
      </c>
      <c r="B14" s="473" t="s">
        <v>235</v>
      </c>
      <c r="C14" s="474" t="s">
        <v>197</v>
      </c>
      <c r="D14" s="699" t="s">
        <v>189</v>
      </c>
      <c r="E14" s="707">
        <v>24286</v>
      </c>
      <c r="F14" s="143">
        <v>17356</v>
      </c>
      <c r="G14" s="143">
        <v>5994</v>
      </c>
      <c r="H14" s="290">
        <v>7562</v>
      </c>
      <c r="I14" s="259"/>
      <c r="J14" s="143"/>
      <c r="K14" s="436"/>
      <c r="L14" s="486"/>
      <c r="M14" s="436"/>
      <c r="N14" s="436"/>
      <c r="O14" s="436"/>
      <c r="P14" s="486"/>
      <c r="Q14" s="1100"/>
      <c r="R14" s="436"/>
      <c r="S14" s="1029"/>
      <c r="T14" s="1246"/>
      <c r="U14" s="107"/>
      <c r="V14" s="1153"/>
      <c r="W14" s="143"/>
      <c r="X14" s="290"/>
      <c r="Y14" s="436"/>
      <c r="Z14" s="486"/>
      <c r="AA14" s="1029"/>
      <c r="AB14" s="1246"/>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ht="12.75" customHeight="1">
      <c r="A15" s="493" t="s">
        <v>241</v>
      </c>
      <c r="B15" s="469" t="s">
        <v>242</v>
      </c>
      <c r="C15" s="113" t="s">
        <v>197</v>
      </c>
      <c r="D15" s="697" t="s">
        <v>190</v>
      </c>
      <c r="E15" s="708">
        <v>25906</v>
      </c>
      <c r="F15" s="122">
        <v>23514</v>
      </c>
      <c r="G15" s="122">
        <v>18692</v>
      </c>
      <c r="H15" s="290">
        <v>18397</v>
      </c>
      <c r="I15" s="121"/>
      <c r="J15" s="122"/>
      <c r="K15" s="438"/>
      <c r="L15" s="486"/>
      <c r="M15" s="438"/>
      <c r="N15" s="438"/>
      <c r="O15" s="438"/>
      <c r="P15" s="486"/>
      <c r="Q15" s="1331"/>
      <c r="R15" s="1331"/>
      <c r="S15" s="1331"/>
      <c r="T15" s="486"/>
      <c r="U15" s="99"/>
      <c r="V15" s="1153"/>
      <c r="W15" s="122"/>
      <c r="X15" s="290"/>
      <c r="Y15" s="438"/>
      <c r="Z15" s="486"/>
      <c r="AA15" s="374"/>
      <c r="AB15" s="1246"/>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row>
    <row r="16" spans="1:71" ht="14.25" customHeight="1">
      <c r="A16" s="493" t="s">
        <v>241</v>
      </c>
      <c r="B16" s="469" t="s">
        <v>242</v>
      </c>
      <c r="C16" s="113" t="s">
        <v>197</v>
      </c>
      <c r="D16" s="697" t="s">
        <v>191</v>
      </c>
      <c r="E16" s="708">
        <v>22023</v>
      </c>
      <c r="F16" s="122">
        <v>34807</v>
      </c>
      <c r="G16" s="122">
        <v>27703</v>
      </c>
      <c r="H16" s="290">
        <v>21809</v>
      </c>
      <c r="I16" s="121"/>
      <c r="J16" s="122"/>
      <c r="K16" s="438"/>
      <c r="L16" s="486"/>
      <c r="M16" s="438"/>
      <c r="N16" s="438"/>
      <c r="O16" s="438"/>
      <c r="P16" s="486"/>
      <c r="Q16" s="1331"/>
      <c r="R16" s="1331"/>
      <c r="S16" s="1331"/>
      <c r="T16" s="486"/>
      <c r="U16" s="99"/>
      <c r="V16" s="1153"/>
      <c r="W16" s="122"/>
      <c r="X16" s="290"/>
      <c r="Y16" s="438"/>
      <c r="Z16" s="486"/>
      <c r="AA16" s="374"/>
      <c r="AB16" s="1246"/>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1" ht="12" customHeight="1">
      <c r="A17" s="493" t="s">
        <v>241</v>
      </c>
      <c r="B17" s="470" t="s">
        <v>355</v>
      </c>
      <c r="C17" s="113" t="s">
        <v>197</v>
      </c>
      <c r="D17" s="700" t="s">
        <v>190</v>
      </c>
      <c r="E17" s="710">
        <v>55181</v>
      </c>
      <c r="F17" s="478">
        <v>41863</v>
      </c>
      <c r="G17" s="122">
        <v>44373</v>
      </c>
      <c r="H17" s="290">
        <v>41696</v>
      </c>
      <c r="I17" s="483"/>
      <c r="J17" s="478"/>
      <c r="K17" s="438"/>
      <c r="L17" s="486"/>
      <c r="M17" s="438"/>
      <c r="N17" s="438"/>
      <c r="O17" s="438"/>
      <c r="P17" s="486"/>
      <c r="Q17" s="1331"/>
      <c r="R17" s="1331"/>
      <c r="S17" s="1331"/>
      <c r="T17" s="486"/>
      <c r="U17" s="99"/>
      <c r="V17" s="1153"/>
      <c r="W17" s="122"/>
      <c r="X17" s="290"/>
      <c r="Y17" s="438"/>
      <c r="Z17" s="486"/>
      <c r="AA17" s="374"/>
      <c r="AB17" s="1246"/>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1" ht="13.5" customHeight="1">
      <c r="A18" s="493" t="s">
        <v>241</v>
      </c>
      <c r="B18" s="470" t="s">
        <v>355</v>
      </c>
      <c r="C18" s="113" t="s">
        <v>197</v>
      </c>
      <c r="D18" s="700" t="s">
        <v>191</v>
      </c>
      <c r="E18" s="708">
        <v>13874</v>
      </c>
      <c r="F18" s="122">
        <v>20254</v>
      </c>
      <c r="G18" s="122">
        <v>19749</v>
      </c>
      <c r="H18" s="290">
        <v>20940</v>
      </c>
      <c r="I18" s="121"/>
      <c r="J18" s="122"/>
      <c r="K18" s="438"/>
      <c r="L18" s="486"/>
      <c r="M18" s="438"/>
      <c r="N18" s="438"/>
      <c r="O18" s="438"/>
      <c r="P18" s="486"/>
      <c r="Q18" s="1331"/>
      <c r="R18" s="1331"/>
      <c r="S18" s="1331"/>
      <c r="T18" s="486"/>
      <c r="U18" s="99"/>
      <c r="V18" s="1153"/>
      <c r="W18" s="122"/>
      <c r="X18" s="290"/>
      <c r="Y18" s="438"/>
      <c r="Z18" s="486"/>
      <c r="AA18" s="374"/>
      <c r="AB18" s="1246"/>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ht="13.5" customHeight="1">
      <c r="A19" s="493" t="s">
        <v>241</v>
      </c>
      <c r="B19" s="472" t="s">
        <v>243</v>
      </c>
      <c r="C19" s="113" t="s">
        <v>197</v>
      </c>
      <c r="D19" s="700" t="s">
        <v>197</v>
      </c>
      <c r="E19" s="708">
        <v>232</v>
      </c>
      <c r="F19" s="122">
        <v>52</v>
      </c>
      <c r="G19" s="122">
        <v>50</v>
      </c>
      <c r="H19" s="290">
        <v>0</v>
      </c>
      <c r="I19" s="121"/>
      <c r="J19" s="122"/>
      <c r="K19" s="438"/>
      <c r="L19" s="486"/>
      <c r="M19" s="438"/>
      <c r="N19" s="438"/>
      <c r="O19" s="438"/>
      <c r="P19" s="486"/>
      <c r="Q19" s="1331"/>
      <c r="R19" s="1331"/>
      <c r="S19" s="1331"/>
      <c r="T19" s="486"/>
      <c r="U19" s="99"/>
      <c r="V19" s="1153"/>
      <c r="W19" s="122"/>
      <c r="X19" s="290"/>
      <c r="Y19" s="438"/>
      <c r="Z19" s="486"/>
      <c r="AA19" s="374"/>
      <c r="AB19" s="1246"/>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row>
    <row r="20" spans="1:71" ht="12" customHeight="1">
      <c r="A20" s="493" t="s">
        <v>241</v>
      </c>
      <c r="B20" s="658" t="s">
        <v>572</v>
      </c>
      <c r="C20" s="113" t="s">
        <v>197</v>
      </c>
      <c r="D20" s="276" t="s">
        <v>324</v>
      </c>
      <c r="E20" s="711">
        <v>3550</v>
      </c>
      <c r="F20" s="180">
        <v>3100</v>
      </c>
      <c r="G20" s="122">
        <v>2900</v>
      </c>
      <c r="H20" s="290">
        <v>3700</v>
      </c>
      <c r="I20" s="484"/>
      <c r="J20" s="180"/>
      <c r="K20" s="438"/>
      <c r="L20" s="486"/>
      <c r="M20" s="438"/>
      <c r="N20" s="438"/>
      <c r="O20" s="438"/>
      <c r="P20" s="486"/>
      <c r="Q20" s="1331"/>
      <c r="R20" s="1331"/>
      <c r="S20" s="1331"/>
      <c r="T20" s="486"/>
      <c r="U20" s="99"/>
      <c r="V20" s="1153"/>
      <c r="W20" s="122"/>
      <c r="X20" s="290"/>
      <c r="Y20" s="438"/>
      <c r="Z20" s="486"/>
      <c r="AA20" s="374"/>
      <c r="AB20" s="1246"/>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row>
    <row r="21" spans="1:71" ht="12" customHeight="1">
      <c r="A21" s="493" t="s">
        <v>241</v>
      </c>
      <c r="B21" s="467" t="s">
        <v>244</v>
      </c>
      <c r="C21" s="113" t="s">
        <v>197</v>
      </c>
      <c r="D21" s="276" t="s">
        <v>245</v>
      </c>
      <c r="E21" s="711">
        <v>3370</v>
      </c>
      <c r="F21" s="180">
        <v>7281</v>
      </c>
      <c r="G21" s="122">
        <v>10582</v>
      </c>
      <c r="H21" s="290">
        <v>10636</v>
      </c>
      <c r="I21" s="484"/>
      <c r="J21" s="180"/>
      <c r="K21" s="438"/>
      <c r="L21" s="486"/>
      <c r="M21" s="438"/>
      <c r="N21" s="438"/>
      <c r="O21" s="438"/>
      <c r="P21" s="486"/>
      <c r="Q21" s="1331"/>
      <c r="R21" s="1331"/>
      <c r="S21" s="1331"/>
      <c r="T21" s="486"/>
      <c r="U21" s="99"/>
      <c r="V21" s="1153"/>
      <c r="W21" s="122"/>
      <c r="X21" s="290"/>
      <c r="Y21" s="438"/>
      <c r="Z21" s="486"/>
      <c r="AA21" s="374"/>
      <c r="AB21" s="1246"/>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1" ht="12" customHeight="1">
      <c r="A22" s="493" t="s">
        <v>241</v>
      </c>
      <c r="B22" s="658" t="s">
        <v>523</v>
      </c>
      <c r="C22" s="113" t="s">
        <v>197</v>
      </c>
      <c r="D22" s="276" t="s">
        <v>394</v>
      </c>
      <c r="E22" s="712">
        <v>8500</v>
      </c>
      <c r="F22" s="180">
        <v>5550</v>
      </c>
      <c r="G22" s="291">
        <v>7500</v>
      </c>
      <c r="H22" s="290">
        <v>5650</v>
      </c>
      <c r="I22" s="465"/>
      <c r="J22" s="180"/>
      <c r="K22" s="479"/>
      <c r="L22" s="486"/>
      <c r="M22" s="479"/>
      <c r="N22" s="479"/>
      <c r="O22" s="479"/>
      <c r="P22" s="486"/>
      <c r="Q22" s="1332"/>
      <c r="R22" s="1332"/>
      <c r="S22" s="1332"/>
      <c r="T22" s="486"/>
      <c r="U22" s="1155"/>
      <c r="V22" s="1153"/>
      <c r="W22" s="291"/>
      <c r="X22" s="290"/>
      <c r="Y22" s="479"/>
      <c r="Z22" s="486"/>
      <c r="AA22" s="1449"/>
      <c r="AB22" s="1246"/>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1" ht="13.05" customHeight="1">
      <c r="A23" s="493" t="s">
        <v>241</v>
      </c>
      <c r="B23" s="658" t="s">
        <v>524</v>
      </c>
      <c r="C23" s="113" t="s">
        <v>197</v>
      </c>
      <c r="D23" s="276" t="s">
        <v>263</v>
      </c>
      <c r="E23" s="711">
        <v>8304</v>
      </c>
      <c r="F23" s="180">
        <v>10165</v>
      </c>
      <c r="G23" s="122">
        <v>8004</v>
      </c>
      <c r="H23" s="290">
        <v>6532</v>
      </c>
      <c r="I23" s="484"/>
      <c r="J23" s="180"/>
      <c r="K23" s="438"/>
      <c r="L23" s="486"/>
      <c r="M23" s="438"/>
      <c r="N23" s="438"/>
      <c r="O23" s="438"/>
      <c r="P23" s="486"/>
      <c r="Q23" s="1331"/>
      <c r="R23" s="1331"/>
      <c r="S23" s="1331"/>
      <c r="T23" s="486"/>
      <c r="U23" s="99"/>
      <c r="V23" s="1153"/>
      <c r="W23" s="122"/>
      <c r="X23" s="290"/>
      <c r="Y23" s="438"/>
      <c r="Z23" s="486"/>
      <c r="AA23" s="374"/>
      <c r="AB23" s="1246"/>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row>
    <row r="24" spans="1:71" ht="13.05" customHeight="1">
      <c r="A24" s="493" t="s">
        <v>241</v>
      </c>
      <c r="B24" s="658" t="s">
        <v>571</v>
      </c>
      <c r="C24" s="113" t="s">
        <v>197</v>
      </c>
      <c r="D24" s="271" t="s">
        <v>441</v>
      </c>
      <c r="E24" s="822"/>
      <c r="F24" s="823"/>
      <c r="G24" s="824"/>
      <c r="H24" s="825"/>
      <c r="I24" s="826"/>
      <c r="J24" s="823"/>
      <c r="K24" s="756"/>
      <c r="L24" s="827"/>
      <c r="M24" s="756"/>
      <c r="N24" s="756"/>
      <c r="O24" s="756"/>
      <c r="P24" s="827"/>
      <c r="Q24" s="756"/>
      <c r="R24" s="756"/>
      <c r="S24" s="756"/>
      <c r="T24" s="827"/>
      <c r="U24" s="739"/>
      <c r="V24" s="1156"/>
      <c r="W24" s="824"/>
      <c r="X24" s="825"/>
      <c r="Y24" s="756"/>
      <c r="Z24" s="827"/>
      <c r="AA24" s="1450"/>
      <c r="AB24" s="1451"/>
      <c r="AD24" s="456"/>
      <c r="AE24" s="456"/>
      <c r="AF24" s="456"/>
      <c r="AG24" s="15"/>
      <c r="AH24" s="821"/>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1" ht="13.05" customHeight="1" thickBot="1">
      <c r="A25" s="828" t="s">
        <v>241</v>
      </c>
      <c r="B25" s="1927" t="s">
        <v>226</v>
      </c>
      <c r="C25" s="1927"/>
      <c r="D25" s="1928"/>
      <c r="E25" s="713">
        <v>5483</v>
      </c>
      <c r="F25" s="829">
        <v>5215</v>
      </c>
      <c r="G25" s="816">
        <v>1222</v>
      </c>
      <c r="H25" s="817">
        <v>624</v>
      </c>
      <c r="I25" s="466"/>
      <c r="J25" s="829"/>
      <c r="K25" s="819"/>
      <c r="L25" s="820"/>
      <c r="M25" s="819"/>
      <c r="N25" s="819"/>
      <c r="O25" s="819"/>
      <c r="P25" s="820"/>
      <c r="Q25" s="819"/>
      <c r="R25" s="819"/>
      <c r="S25" s="819"/>
      <c r="T25" s="820"/>
      <c r="U25" s="539"/>
      <c r="V25" s="1154"/>
      <c r="W25" s="816"/>
      <c r="X25" s="817"/>
      <c r="Y25" s="819"/>
      <c r="Z25" s="820"/>
      <c r="AA25" s="848"/>
      <c r="AB25" s="1448"/>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row>
    <row r="26" spans="1:71" ht="13.5" customHeight="1" thickBot="1">
      <c r="A26" s="720" t="s">
        <v>370</v>
      </c>
      <c r="B26" s="118"/>
      <c r="C26" s="118"/>
      <c r="D26" s="721"/>
      <c r="E26" s="714">
        <f t="shared" ref="E26:H26" si="0">SUM(E9:E25)</f>
        <v>251522</v>
      </c>
      <c r="F26" s="475">
        <f t="shared" si="0"/>
        <v>250556</v>
      </c>
      <c r="G26" s="475">
        <f t="shared" si="0"/>
        <v>201065</v>
      </c>
      <c r="H26" s="476">
        <f t="shared" si="0"/>
        <v>197612</v>
      </c>
      <c r="I26" s="477"/>
      <c r="J26" s="475"/>
      <c r="K26" s="475"/>
      <c r="L26" s="476"/>
      <c r="M26" s="475"/>
      <c r="N26" s="475"/>
      <c r="O26" s="475"/>
      <c r="P26" s="476"/>
      <c r="Q26" s="475"/>
      <c r="R26" s="475"/>
      <c r="S26" s="475"/>
      <c r="T26" s="476"/>
      <c r="U26" s="475"/>
      <c r="V26" s="476"/>
      <c r="W26" s="475"/>
      <c r="X26" s="476"/>
      <c r="Y26" s="475"/>
      <c r="Z26" s="476"/>
      <c r="AA26" s="475"/>
      <c r="AB26" s="476"/>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1" ht="13.5" customHeight="1">
      <c r="A27" s="229"/>
      <c r="E27" s="1444"/>
      <c r="F27" s="1444"/>
      <c r="G27" s="1444"/>
      <c r="H27" s="1444"/>
      <c r="I27" s="1444"/>
      <c r="J27" s="1444"/>
      <c r="K27" s="1444"/>
      <c r="L27" s="1444"/>
      <c r="M27" s="611"/>
      <c r="N27" s="611"/>
      <c r="O27" s="611"/>
      <c r="P27" s="611"/>
      <c r="Q27" s="611"/>
      <c r="R27" s="611"/>
      <c r="S27" s="611"/>
      <c r="T27" s="611"/>
      <c r="U27" s="611"/>
      <c r="V27" s="611"/>
      <c r="W27" s="611"/>
      <c r="X27" s="611"/>
      <c r="Y27" s="611"/>
      <c r="Z27" s="611"/>
      <c r="AA27" s="611"/>
      <c r="AB27" s="611"/>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1" ht="15.6">
      <c r="E28" s="15"/>
      <c r="F28" s="15"/>
      <c r="G28" s="15"/>
      <c r="H28" s="15"/>
      <c r="I28" s="15"/>
      <c r="J28" s="15"/>
      <c r="K28" s="15"/>
      <c r="L28" s="15"/>
      <c r="M28" s="15"/>
      <c r="N28" s="15"/>
      <c r="O28" s="15"/>
      <c r="P28" s="15"/>
      <c r="Q28" s="724"/>
      <c r="R28" s="13"/>
      <c r="S28" s="13"/>
      <c r="T28" s="13"/>
      <c r="U28" s="13"/>
      <c r="V28" s="13"/>
      <c r="W28" s="13"/>
      <c r="X28" s="13"/>
      <c r="Y28" s="13"/>
      <c r="Z28" s="13"/>
      <c r="AA28" s="13"/>
      <c r="AB28" s="13"/>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ht="16.2" thickBot="1">
      <c r="A29" s="548" t="str">
        <f>A7</f>
        <v>CWDM and DWDM Transceivers</v>
      </c>
      <c r="F29" s="487"/>
      <c r="G29" s="487" t="str">
        <f>Q29</f>
        <v>ASP: Actual Data</v>
      </c>
      <c r="H29" s="3"/>
      <c r="I29" s="1292"/>
      <c r="J29" s="487"/>
      <c r="K29" s="487"/>
      <c r="L29" s="487"/>
      <c r="M29" s="487"/>
      <c r="N29" s="487"/>
      <c r="P29" s="487"/>
      <c r="Q29" s="1432" t="s">
        <v>188</v>
      </c>
      <c r="AA29" s="1926"/>
      <c r="AB29" s="1926"/>
    </row>
    <row r="30" spans="1:71" ht="13.8" thickBot="1">
      <c r="A30" s="716" t="s">
        <v>227</v>
      </c>
      <c r="B30" s="717" t="s">
        <v>175</v>
      </c>
      <c r="C30" s="718" t="s">
        <v>186</v>
      </c>
      <c r="D30" s="719" t="s">
        <v>187</v>
      </c>
      <c r="E30" s="509" t="s">
        <v>107</v>
      </c>
      <c r="F30" s="489" t="s">
        <v>108</v>
      </c>
      <c r="G30" s="489" t="s">
        <v>109</v>
      </c>
      <c r="H30" s="490" t="s">
        <v>110</v>
      </c>
      <c r="I30" s="488" t="str">
        <f t="shared" ref="I30:N30" si="1">I8</f>
        <v>1Q 18</v>
      </c>
      <c r="J30" s="489" t="str">
        <f t="shared" si="1"/>
        <v>2Q 18</v>
      </c>
      <c r="K30" s="489" t="str">
        <f t="shared" si="1"/>
        <v>3Q 18</v>
      </c>
      <c r="L30" s="1014" t="str">
        <f t="shared" si="1"/>
        <v>4Q 18</v>
      </c>
      <c r="M30" s="1015" t="str">
        <f t="shared" si="1"/>
        <v>1Q 19</v>
      </c>
      <c r="N30" s="776" t="str">
        <f t="shared" si="1"/>
        <v>2Q 19</v>
      </c>
      <c r="O30" s="782" t="s">
        <v>117</v>
      </c>
      <c r="P30" s="490" t="s">
        <v>118</v>
      </c>
      <c r="Q30" s="489" t="s">
        <v>119</v>
      </c>
      <c r="R30" s="489" t="s">
        <v>120</v>
      </c>
      <c r="S30" s="489" t="str">
        <f>S8</f>
        <v>3Q 20</v>
      </c>
      <c r="T30" s="489" t="str">
        <f>T8</f>
        <v>4Q 20</v>
      </c>
      <c r="U30" s="489" t="s">
        <v>486</v>
      </c>
      <c r="V30" s="490" t="s">
        <v>487</v>
      </c>
      <c r="W30" s="489" t="s">
        <v>488</v>
      </c>
      <c r="X30" s="489" t="s">
        <v>489</v>
      </c>
      <c r="Y30" s="1248" t="str">
        <f>Y8</f>
        <v>1Q 22</v>
      </c>
      <c r="Z30" s="1248" t="str">
        <f>Z8</f>
        <v>2Q 22</v>
      </c>
      <c r="AA30" s="734" t="s">
        <v>492</v>
      </c>
      <c r="AB30" s="79" t="s">
        <v>493</v>
      </c>
    </row>
    <row r="31" spans="1:71">
      <c r="A31" s="275" t="str">
        <f t="shared" ref="A31:D46" si="2">A9</f>
        <v>CWDM</v>
      </c>
      <c r="B31" s="467" t="str">
        <f t="shared" ref="B31:B46" si="3">B9</f>
        <v xml:space="preserve">1 Gbps </v>
      </c>
      <c r="C31" s="113" t="str">
        <f t="shared" si="2"/>
        <v>40 km</v>
      </c>
      <c r="D31" s="468" t="str">
        <f t="shared" si="2"/>
        <v>SFP</v>
      </c>
      <c r="E31" s="701">
        <v>80.738749853131239</v>
      </c>
      <c r="F31" s="145">
        <v>79.572702943800181</v>
      </c>
      <c r="G31" s="145">
        <v>76.831029662991142</v>
      </c>
      <c r="H31" s="287">
        <v>73.310040705563097</v>
      </c>
      <c r="I31" s="145"/>
      <c r="J31" s="145"/>
      <c r="K31" s="448"/>
      <c r="L31" s="1016"/>
      <c r="M31" s="1017"/>
      <c r="N31" s="777"/>
      <c r="O31" s="778"/>
      <c r="P31" s="1016"/>
      <c r="Q31" s="1100"/>
      <c r="R31" s="1037"/>
      <c r="S31" s="1038"/>
      <c r="T31" s="1040"/>
      <c r="U31" s="1038"/>
      <c r="V31" s="1040"/>
      <c r="W31" s="1038"/>
      <c r="X31" s="1040"/>
      <c r="Y31" s="1038"/>
      <c r="Z31" s="1040"/>
      <c r="AA31" s="1038"/>
      <c r="AB31" s="1040"/>
    </row>
    <row r="32" spans="1:71">
      <c r="A32" s="275" t="str">
        <f t="shared" si="2"/>
        <v>CWDM</v>
      </c>
      <c r="B32" s="467" t="str">
        <f t="shared" si="3"/>
        <v xml:space="preserve">1 Gbps </v>
      </c>
      <c r="C32" s="113" t="str">
        <f t="shared" si="2"/>
        <v>80km</v>
      </c>
      <c r="D32" s="468" t="str">
        <f t="shared" si="2"/>
        <v>SFP</v>
      </c>
      <c r="E32" s="701">
        <v>78.510153396468979</v>
      </c>
      <c r="F32" s="145">
        <v>82.876145530735201</v>
      </c>
      <c r="G32" s="145">
        <v>80.120507777579121</v>
      </c>
      <c r="H32" s="287">
        <v>81.701564053883018</v>
      </c>
      <c r="I32" s="145"/>
      <c r="J32" s="145"/>
      <c r="K32" s="448"/>
      <c r="L32" s="1018"/>
      <c r="M32" s="1017"/>
      <c r="N32" s="773"/>
      <c r="O32" s="444"/>
      <c r="P32" s="1018"/>
      <c r="Q32" s="1100"/>
      <c r="R32" s="1039"/>
      <c r="S32" s="1033"/>
      <c r="T32" s="1040"/>
      <c r="U32" s="1033"/>
      <c r="V32" s="1040"/>
      <c r="W32" s="1033"/>
      <c r="X32" s="1040"/>
      <c r="Y32" s="1033"/>
      <c r="Z32" s="1040"/>
      <c r="AA32" s="1033"/>
      <c r="AB32" s="1040"/>
    </row>
    <row r="33" spans="1:28">
      <c r="A33" s="275" t="str">
        <f t="shared" si="2"/>
        <v>CWDM</v>
      </c>
      <c r="B33" s="467" t="str">
        <f t="shared" si="3"/>
        <v>2.5 Gbps</v>
      </c>
      <c r="C33" s="113" t="str">
        <f t="shared" si="2"/>
        <v>40 km</v>
      </c>
      <c r="D33" s="468" t="str">
        <f t="shared" si="2"/>
        <v>SFP</v>
      </c>
      <c r="E33" s="702">
        <v>79.395015363605324</v>
      </c>
      <c r="F33" s="174">
        <v>67.951871014318371</v>
      </c>
      <c r="G33" s="174">
        <v>81.163642917217345</v>
      </c>
      <c r="H33" s="288">
        <v>88.344800672430353</v>
      </c>
      <c r="I33" s="174"/>
      <c r="J33" s="174"/>
      <c r="K33" s="659"/>
      <c r="L33" s="1018"/>
      <c r="M33" s="1017"/>
      <c r="N33" s="659"/>
      <c r="O33" s="444"/>
      <c r="P33" s="1018"/>
      <c r="Q33" s="1100"/>
      <c r="R33" s="1041"/>
      <c r="S33" s="1033"/>
      <c r="T33" s="1040"/>
      <c r="U33" s="1033"/>
      <c r="V33" s="1040"/>
      <c r="W33" s="1033"/>
      <c r="X33" s="1040"/>
      <c r="Y33" s="1033"/>
      <c r="Z33" s="1040"/>
      <c r="AA33" s="1033"/>
      <c r="AB33" s="1040"/>
    </row>
    <row r="34" spans="1:28">
      <c r="A34" s="275" t="str">
        <f t="shared" si="2"/>
        <v>CWDM</v>
      </c>
      <c r="B34" s="62" t="str">
        <f t="shared" si="3"/>
        <v>2.5 Gbps</v>
      </c>
      <c r="C34" s="113" t="str">
        <f t="shared" si="2"/>
        <v>80km</v>
      </c>
      <c r="D34" s="468" t="str">
        <f t="shared" si="2"/>
        <v>SFP</v>
      </c>
      <c r="E34" s="701">
        <v>122.46579148055343</v>
      </c>
      <c r="F34" s="145">
        <v>125.04509677419355</v>
      </c>
      <c r="G34" s="145">
        <v>162.86959847036329</v>
      </c>
      <c r="H34" s="287">
        <v>143.01765980498374</v>
      </c>
      <c r="I34" s="145"/>
      <c r="J34" s="145"/>
      <c r="K34" s="448"/>
      <c r="L34" s="1018"/>
      <c r="M34" s="1017"/>
      <c r="N34" s="773"/>
      <c r="O34" s="444"/>
      <c r="P34" s="1018"/>
      <c r="Q34" s="1100"/>
      <c r="R34" s="1039"/>
      <c r="S34" s="1033"/>
      <c r="T34" s="1040"/>
      <c r="U34" s="1033"/>
      <c r="V34" s="1040"/>
      <c r="W34" s="1033"/>
      <c r="X34" s="1040"/>
      <c r="Y34" s="1033"/>
      <c r="Z34" s="1040"/>
      <c r="AA34" s="1033"/>
      <c r="AB34" s="1040"/>
    </row>
    <row r="35" spans="1:28" ht="13.8" thickBot="1">
      <c r="A35" s="813" t="str">
        <f t="shared" si="2"/>
        <v>CWDM</v>
      </c>
      <c r="B35" s="814" t="str">
        <f t="shared" si="3"/>
        <v>10 Gbps</v>
      </c>
      <c r="C35" s="815" t="str">
        <f t="shared" si="2"/>
        <v>all</v>
      </c>
      <c r="D35" s="830" t="str">
        <f t="shared" si="2"/>
        <v>XFP/SFP+</v>
      </c>
      <c r="E35" s="703">
        <v>382.89909570414483</v>
      </c>
      <c r="F35" s="794">
        <v>370.94915552153077</v>
      </c>
      <c r="G35" s="794">
        <v>363.15097559952784</v>
      </c>
      <c r="H35" s="831">
        <v>359.56550323935386</v>
      </c>
      <c r="I35" s="794"/>
      <c r="J35" s="794"/>
      <c r="K35" s="800"/>
      <c r="L35" s="1019"/>
      <c r="M35" s="1020"/>
      <c r="N35" s="774"/>
      <c r="O35" s="800"/>
      <c r="P35" s="1019"/>
      <c r="Q35" s="1060"/>
      <c r="R35" s="1333"/>
      <c r="S35" s="800"/>
      <c r="T35" s="1334"/>
      <c r="U35" s="1161"/>
      <c r="V35" s="1162"/>
      <c r="W35" s="1161"/>
      <c r="X35" s="1162"/>
      <c r="Y35" s="800"/>
      <c r="Z35" s="1019"/>
      <c r="AA35" s="1457"/>
      <c r="AB35" s="1456"/>
    </row>
    <row r="36" spans="1:28" ht="14.4">
      <c r="A36" s="492" t="str">
        <f t="shared" si="2"/>
        <v>DWDM</v>
      </c>
      <c r="B36" s="473" t="str">
        <f t="shared" si="3"/>
        <v>2.5 Gbps</v>
      </c>
      <c r="C36" s="474" t="str">
        <f t="shared" si="2"/>
        <v>all</v>
      </c>
      <c r="D36" s="464" t="str">
        <f t="shared" si="2"/>
        <v>SFP</v>
      </c>
      <c r="E36" s="701">
        <v>277.15902165856875</v>
      </c>
      <c r="F36" s="145">
        <v>266.65596911730813</v>
      </c>
      <c r="G36" s="145">
        <v>241.14147480814157</v>
      </c>
      <c r="H36" s="288">
        <v>226.40875429780462</v>
      </c>
      <c r="I36" s="145"/>
      <c r="J36" s="145"/>
      <c r="K36" s="448"/>
      <c r="L36" s="1018"/>
      <c r="M36" s="1017"/>
      <c r="N36" s="773"/>
      <c r="O36" s="448"/>
      <c r="P36" s="1018"/>
      <c r="Q36" s="1100"/>
      <c r="R36" s="773"/>
      <c r="S36" s="1030"/>
      <c r="T36" s="1040"/>
      <c r="U36" s="1163"/>
      <c r="V36" s="1164"/>
      <c r="W36" s="1163"/>
      <c r="X36" s="1164"/>
      <c r="Y36" s="448"/>
      <c r="Z36" s="1018"/>
      <c r="AA36" s="1163"/>
      <c r="AB36" s="1164"/>
    </row>
    <row r="37" spans="1:28" ht="14.4">
      <c r="A37" s="493" t="str">
        <f t="shared" si="2"/>
        <v>DWDM</v>
      </c>
      <c r="B37" s="469" t="str">
        <f t="shared" si="3"/>
        <v>10 Gbps fixed wavelength</v>
      </c>
      <c r="C37" s="113" t="str">
        <f t="shared" si="2"/>
        <v>all</v>
      </c>
      <c r="D37" s="468" t="str">
        <f t="shared" si="2"/>
        <v>XFP</v>
      </c>
      <c r="E37" s="702">
        <v>390.26491845085377</v>
      </c>
      <c r="F37" s="125">
        <v>390.74141412470914</v>
      </c>
      <c r="G37" s="125">
        <v>372.09814680239975</v>
      </c>
      <c r="H37" s="288">
        <v>351.28012118418661</v>
      </c>
      <c r="I37" s="125"/>
      <c r="J37" s="125"/>
      <c r="K37" s="444"/>
      <c r="L37" s="1018"/>
      <c r="M37" s="1021"/>
      <c r="N37" s="659"/>
      <c r="O37" s="444"/>
      <c r="P37" s="1018"/>
      <c r="Q37" s="1335"/>
      <c r="R37" s="1280"/>
      <c r="S37" s="126"/>
      <c r="T37" s="1164"/>
      <c r="U37" s="126"/>
      <c r="V37" s="1164"/>
      <c r="W37" s="126"/>
      <c r="X37" s="1164"/>
      <c r="Y37" s="444"/>
      <c r="Z37" s="1018"/>
      <c r="AA37" s="1033"/>
      <c r="AB37" s="1040"/>
    </row>
    <row r="38" spans="1:28" ht="14.4">
      <c r="A38" s="493" t="str">
        <f t="shared" si="2"/>
        <v>DWDM</v>
      </c>
      <c r="B38" s="469" t="str">
        <f t="shared" si="3"/>
        <v>10 Gbps fixed wavelength</v>
      </c>
      <c r="C38" s="113" t="str">
        <f t="shared" si="2"/>
        <v>all</v>
      </c>
      <c r="D38" s="468" t="str">
        <f t="shared" si="2"/>
        <v>SFP+</v>
      </c>
      <c r="E38" s="702">
        <v>405.88688660956859</v>
      </c>
      <c r="F38" s="125">
        <v>390.47813718458815</v>
      </c>
      <c r="G38" s="125">
        <v>392.41777320473653</v>
      </c>
      <c r="H38" s="288">
        <v>367.83366392531912</v>
      </c>
      <c r="I38" s="125"/>
      <c r="J38" s="125"/>
      <c r="K38" s="444"/>
      <c r="L38" s="1018"/>
      <c r="M38" s="1021"/>
      <c r="N38" s="659"/>
      <c r="O38" s="444"/>
      <c r="P38" s="1018"/>
      <c r="Q38" s="1335"/>
      <c r="R38" s="1280"/>
      <c r="S38" s="126"/>
      <c r="T38" s="1164"/>
      <c r="U38" s="126"/>
      <c r="V38" s="1164"/>
      <c r="W38" s="126"/>
      <c r="X38" s="1164"/>
      <c r="Y38" s="444"/>
      <c r="Z38" s="1018"/>
      <c r="AA38" s="1033"/>
      <c r="AB38" s="1040"/>
    </row>
    <row r="39" spans="1:28" ht="14.4">
      <c r="A39" s="493" t="str">
        <f t="shared" si="2"/>
        <v>DWDM</v>
      </c>
      <c r="B39" s="470" t="str">
        <f t="shared" si="3"/>
        <v>10 Gbps tunable wavelength</v>
      </c>
      <c r="C39" s="113" t="str">
        <f t="shared" si="2"/>
        <v>all</v>
      </c>
      <c r="D39" s="471" t="str">
        <f t="shared" si="2"/>
        <v>XFP</v>
      </c>
      <c r="E39" s="704">
        <v>584.57035936282421</v>
      </c>
      <c r="F39" s="152">
        <v>570.7214963093902</v>
      </c>
      <c r="G39" s="152">
        <v>571.92450363960086</v>
      </c>
      <c r="H39" s="288">
        <v>554.11945990023037</v>
      </c>
      <c r="I39" s="152"/>
      <c r="J39" s="152"/>
      <c r="K39" s="660"/>
      <c r="L39" s="1018"/>
      <c r="M39" s="1021"/>
      <c r="N39" s="659"/>
      <c r="O39" s="660"/>
      <c r="P39" s="1018"/>
      <c r="Q39" s="1335"/>
      <c r="R39" s="1280"/>
      <c r="S39" s="1165"/>
      <c r="T39" s="1164"/>
      <c r="U39" s="1165"/>
      <c r="V39" s="1164"/>
      <c r="W39" s="1165"/>
      <c r="X39" s="1164"/>
      <c r="Y39" s="660"/>
      <c r="Z39" s="1018"/>
      <c r="AA39" s="1452"/>
      <c r="AB39" s="1040"/>
    </row>
    <row r="40" spans="1:28" ht="14.4">
      <c r="A40" s="493" t="str">
        <f t="shared" si="2"/>
        <v>DWDM</v>
      </c>
      <c r="B40" s="470" t="str">
        <f t="shared" si="3"/>
        <v>10 Gbps tunable wavelength</v>
      </c>
      <c r="C40" s="113" t="str">
        <f t="shared" si="2"/>
        <v>all</v>
      </c>
      <c r="D40" s="471" t="str">
        <f t="shared" si="2"/>
        <v>SFP+</v>
      </c>
      <c r="E40" s="702">
        <v>762.37581086925184</v>
      </c>
      <c r="F40" s="125">
        <v>715.14915572232644</v>
      </c>
      <c r="G40" s="125">
        <v>697.0259759987847</v>
      </c>
      <c r="H40" s="288">
        <v>679.24890162368672</v>
      </c>
      <c r="I40" s="125"/>
      <c r="J40" s="125"/>
      <c r="K40" s="444"/>
      <c r="L40" s="1018"/>
      <c r="M40" s="1021"/>
      <c r="N40" s="659"/>
      <c r="O40" s="444"/>
      <c r="P40" s="1018"/>
      <c r="Q40" s="1335"/>
      <c r="R40" s="1280"/>
      <c r="S40" s="126"/>
      <c r="T40" s="1164"/>
      <c r="U40" s="126"/>
      <c r="V40" s="1164"/>
      <c r="W40" s="126"/>
      <c r="X40" s="1164"/>
      <c r="Y40" s="444"/>
      <c r="Z40" s="1018"/>
      <c r="AA40" s="1033"/>
      <c r="AB40" s="1040"/>
    </row>
    <row r="41" spans="1:28" ht="14.4">
      <c r="A41" s="493" t="str">
        <f t="shared" si="2"/>
        <v>DWDM</v>
      </c>
      <c r="B41" s="472" t="str">
        <f t="shared" si="3"/>
        <v>40 Gbps</v>
      </c>
      <c r="C41" s="113" t="str">
        <f t="shared" si="2"/>
        <v>all</v>
      </c>
      <c r="D41" s="471" t="str">
        <f t="shared" si="2"/>
        <v>all</v>
      </c>
      <c r="E41" s="702">
        <v>8000</v>
      </c>
      <c r="F41" s="125">
        <v>7500</v>
      </c>
      <c r="G41" s="125">
        <v>0</v>
      </c>
      <c r="H41" s="288">
        <v>0</v>
      </c>
      <c r="I41" s="125"/>
      <c r="J41" s="125"/>
      <c r="K41" s="444"/>
      <c r="L41" s="1018"/>
      <c r="M41" s="1021"/>
      <c r="N41" s="659"/>
      <c r="O41" s="444"/>
      <c r="P41" s="1018"/>
      <c r="Q41" s="1335"/>
      <c r="R41" s="1280"/>
      <c r="S41" s="126"/>
      <c r="T41" s="1164"/>
      <c r="U41" s="126"/>
      <c r="V41" s="1164"/>
      <c r="W41" s="126"/>
      <c r="X41" s="1164"/>
      <c r="Y41" s="444"/>
      <c r="Z41" s="1018"/>
      <c r="AA41" s="1033"/>
      <c r="AB41" s="1040"/>
    </row>
    <row r="42" spans="1:28" ht="14.4">
      <c r="A42" s="493" t="str">
        <f t="shared" si="2"/>
        <v>DWDM</v>
      </c>
      <c r="B42" s="658" t="str">
        <f t="shared" si="3"/>
        <v>100 Gbps to 800 Gbps</v>
      </c>
      <c r="C42" s="113" t="str">
        <f t="shared" si="2"/>
        <v>all</v>
      </c>
      <c r="D42" s="447" t="str">
        <f t="shared" si="2"/>
        <v>On Board</v>
      </c>
      <c r="E42" s="705">
        <v>12126.760563380281</v>
      </c>
      <c r="F42" s="181">
        <v>11629.032258064517</v>
      </c>
      <c r="G42" s="181">
        <v>11637.931034482759</v>
      </c>
      <c r="H42" s="288">
        <v>11000</v>
      </c>
      <c r="I42" s="181"/>
      <c r="J42" s="181"/>
      <c r="K42" s="449"/>
      <c r="L42" s="1018"/>
      <c r="M42" s="1021"/>
      <c r="N42" s="659"/>
      <c r="O42" s="449"/>
      <c r="P42" s="1018"/>
      <c r="Q42" s="1335"/>
      <c r="R42" s="1280"/>
      <c r="S42" s="1166"/>
      <c r="T42" s="1164"/>
      <c r="U42" s="1166"/>
      <c r="V42" s="1164"/>
      <c r="W42" s="1166"/>
      <c r="X42" s="1164"/>
      <c r="Y42" s="449"/>
      <c r="Z42" s="1018"/>
      <c r="AA42" s="1453"/>
      <c r="AB42" s="1040"/>
    </row>
    <row r="43" spans="1:28" ht="14.4">
      <c r="A43" s="493" t="str">
        <f t="shared" si="2"/>
        <v>DWDM</v>
      </c>
      <c r="B43" s="658" t="str">
        <f t="shared" si="3"/>
        <v>100 Gbps</v>
      </c>
      <c r="C43" s="113" t="str">
        <f t="shared" si="2"/>
        <v>all</v>
      </c>
      <c r="D43" s="447" t="str">
        <f t="shared" si="2"/>
        <v>Direct detect</v>
      </c>
      <c r="E43" s="705">
        <v>4322.679525222552</v>
      </c>
      <c r="F43" s="181">
        <v>3148.5620107128143</v>
      </c>
      <c r="G43" s="181">
        <v>2910.5537705537704</v>
      </c>
      <c r="H43" s="288">
        <v>2850.1918014291086</v>
      </c>
      <c r="I43" s="181"/>
      <c r="J43" s="181"/>
      <c r="K43" s="449"/>
      <c r="L43" s="1018"/>
      <c r="M43" s="1021"/>
      <c r="N43" s="659"/>
      <c r="O43" s="449"/>
      <c r="P43" s="1018"/>
      <c r="Q43" s="1335"/>
      <c r="R43" s="1280"/>
      <c r="S43" s="1166"/>
      <c r="T43" s="1164"/>
      <c r="U43" s="1166"/>
      <c r="V43" s="1164"/>
      <c r="W43" s="1166"/>
      <c r="X43" s="1164"/>
      <c r="Y43" s="449"/>
      <c r="Z43" s="1018"/>
      <c r="AA43" s="1453"/>
      <c r="AB43" s="1040"/>
    </row>
    <row r="44" spans="1:28" ht="14.4">
      <c r="A44" s="493" t="str">
        <f t="shared" si="2"/>
        <v>DWDM</v>
      </c>
      <c r="B44" s="658" t="str">
        <f t="shared" si="3"/>
        <v>100/200 Gbps</v>
      </c>
      <c r="C44" s="113" t="str">
        <f t="shared" si="2"/>
        <v>all</v>
      </c>
      <c r="D44" s="447" t="str">
        <f t="shared" si="2"/>
        <v>CFP/CFP2 DCO</v>
      </c>
      <c r="E44" s="705">
        <v>7270.588235294118</v>
      </c>
      <c r="F44" s="181">
        <v>7018.0180180180178</v>
      </c>
      <c r="G44" s="181">
        <v>6846.666666666667</v>
      </c>
      <c r="H44" s="288">
        <v>6557.5221238938057</v>
      </c>
      <c r="I44" s="181"/>
      <c r="J44" s="181"/>
      <c r="K44" s="449"/>
      <c r="L44" s="1018"/>
      <c r="M44" s="1022"/>
      <c r="N44" s="659"/>
      <c r="O44" s="449"/>
      <c r="P44" s="1018"/>
      <c r="Q44" s="1336"/>
      <c r="R44" s="1280"/>
      <c r="S44" s="1166"/>
      <c r="T44" s="1164"/>
      <c r="U44" s="1166"/>
      <c r="V44" s="1164"/>
      <c r="W44" s="1166"/>
      <c r="X44" s="1164"/>
      <c r="Y44" s="449"/>
      <c r="Z44" s="1018"/>
      <c r="AA44" s="1453"/>
      <c r="AB44" s="1040"/>
    </row>
    <row r="45" spans="1:28" ht="14.4">
      <c r="A45" s="493" t="str">
        <f t="shared" si="2"/>
        <v>DWDM</v>
      </c>
      <c r="B45" s="658" t="str">
        <f t="shared" si="3"/>
        <v xml:space="preserve">100/200 Gbps </v>
      </c>
      <c r="C45" s="113" t="str">
        <f t="shared" si="2"/>
        <v>all</v>
      </c>
      <c r="D45" s="447" t="str">
        <f t="shared" si="2"/>
        <v>CFP2 ACO</v>
      </c>
      <c r="E45" s="705">
        <v>7882.1471579961462</v>
      </c>
      <c r="F45" s="181">
        <v>7715.3664535169701</v>
      </c>
      <c r="G45" s="181">
        <v>7350.9566466766619</v>
      </c>
      <c r="H45" s="288">
        <v>7110.4748928352728</v>
      </c>
      <c r="I45" s="181"/>
      <c r="J45" s="181"/>
      <c r="K45" s="449"/>
      <c r="L45" s="1018"/>
      <c r="M45" s="1021"/>
      <c r="N45" s="659"/>
      <c r="O45" s="449"/>
      <c r="P45" s="1018"/>
      <c r="Q45" s="1335"/>
      <c r="R45" s="1280"/>
      <c r="S45" s="1166"/>
      <c r="T45" s="1164"/>
      <c r="U45" s="1166"/>
      <c r="V45" s="1164"/>
      <c r="W45" s="1166"/>
      <c r="X45" s="1164"/>
      <c r="Y45" s="449"/>
      <c r="Z45" s="1018"/>
      <c r="AA45" s="1453"/>
      <c r="AB45" s="1040"/>
    </row>
    <row r="46" spans="1:28" ht="14.4">
      <c r="A46" s="493" t="str">
        <f t="shared" si="2"/>
        <v>DWDM</v>
      </c>
      <c r="B46" s="658" t="str">
        <f t="shared" si="3"/>
        <v>400 Gbps</v>
      </c>
      <c r="C46" s="113" t="str">
        <f t="shared" si="2"/>
        <v>all</v>
      </c>
      <c r="D46" s="447" t="str">
        <f t="shared" si="2"/>
        <v>ZR &amp; ZR+</v>
      </c>
      <c r="E46" s="832"/>
      <c r="F46" s="796"/>
      <c r="G46" s="796"/>
      <c r="H46" s="833"/>
      <c r="I46" s="796"/>
      <c r="J46" s="796"/>
      <c r="K46" s="779"/>
      <c r="L46" s="1023"/>
      <c r="M46" s="1024"/>
      <c r="N46" s="834"/>
      <c r="O46" s="781"/>
      <c r="P46" s="1023"/>
      <c r="Q46" s="1337"/>
      <c r="R46" s="1338"/>
      <c r="S46" s="1167"/>
      <c r="T46" s="1168"/>
      <c r="U46" s="1167"/>
      <c r="V46" s="1168"/>
      <c r="W46" s="1167"/>
      <c r="X46" s="1168"/>
      <c r="Y46" s="781"/>
      <c r="Z46" s="1023"/>
      <c r="AA46" s="1454"/>
      <c r="AB46" s="1455"/>
    </row>
    <row r="47" spans="1:28" ht="15" thickBot="1">
      <c r="A47" s="828" t="str">
        <f>A25</f>
        <v>DWDM</v>
      </c>
      <c r="B47" s="1927" t="str">
        <f>B25</f>
        <v>Miscellaneous</v>
      </c>
      <c r="C47" s="1927"/>
      <c r="D47" s="1927"/>
      <c r="E47" s="706">
        <v>160.48787160313697</v>
      </c>
      <c r="F47" s="480">
        <v>132.86251198465965</v>
      </c>
      <c r="G47" s="480">
        <v>601.71603927986916</v>
      </c>
      <c r="H47" s="481">
        <v>600.8782051282052</v>
      </c>
      <c r="I47" s="480"/>
      <c r="J47" s="480"/>
      <c r="K47" s="482"/>
      <c r="L47" s="1019"/>
      <c r="M47" s="1020"/>
      <c r="N47" s="780"/>
      <c r="O47" s="781"/>
      <c r="P47" s="1019"/>
      <c r="Q47" s="1339"/>
      <c r="R47" s="1340"/>
      <c r="S47" s="1167"/>
      <c r="T47" s="1162"/>
      <c r="U47" s="1167"/>
      <c r="V47" s="1162"/>
      <c r="W47" s="1167"/>
      <c r="X47" s="1162"/>
      <c r="Y47" s="781"/>
      <c r="Z47" s="1019"/>
      <c r="AA47" s="1454"/>
      <c r="AB47" s="1456"/>
    </row>
    <row r="48" spans="1:28" ht="13.8" thickBot="1">
      <c r="A48" s="494" t="str">
        <f>A26</f>
        <v>Total CWDM/DWDM</v>
      </c>
      <c r="B48" s="118"/>
      <c r="C48" s="118"/>
      <c r="D48" s="495"/>
      <c r="E48" s="835">
        <f t="shared" ref="E48:H48" si="4">E70/E26</f>
        <v>1074.2793410966315</v>
      </c>
      <c r="F48" s="836">
        <f t="shared" si="4"/>
        <v>1024.2339353561649</v>
      </c>
      <c r="G48" s="836">
        <f t="shared" si="4"/>
        <v>1210.3409457297182</v>
      </c>
      <c r="H48" s="837">
        <f t="shared" si="4"/>
        <v>1102.5965595445346</v>
      </c>
      <c r="I48" s="836"/>
      <c r="J48" s="836"/>
      <c r="K48" s="836"/>
      <c r="L48" s="1025"/>
      <c r="M48" s="1026"/>
      <c r="N48" s="840"/>
      <c r="O48" s="841"/>
      <c r="P48" s="1025"/>
      <c r="Q48" s="1026"/>
      <c r="R48" s="840"/>
      <c r="S48" s="1169"/>
      <c r="T48" s="1170"/>
      <c r="U48" s="1169"/>
      <c r="V48" s="1170"/>
      <c r="W48" s="1169"/>
      <c r="X48" s="1170"/>
      <c r="Y48" s="1169"/>
      <c r="Z48" s="1170"/>
      <c r="AA48" s="1169"/>
      <c r="AB48" s="1170"/>
    </row>
    <row r="49" spans="1:28">
      <c r="A49" s="23"/>
      <c r="E49" s="842"/>
      <c r="F49" s="842"/>
      <c r="G49" s="842"/>
      <c r="H49" s="842"/>
      <c r="I49" s="842"/>
      <c r="J49" s="842"/>
      <c r="K49" s="842"/>
      <c r="L49" s="842"/>
      <c r="M49" s="842"/>
      <c r="N49" s="842"/>
      <c r="O49" s="842"/>
      <c r="P49" s="842"/>
      <c r="Q49" s="842"/>
      <c r="R49" s="842"/>
      <c r="S49" s="842"/>
      <c r="T49" s="842"/>
      <c r="U49" s="842"/>
      <c r="V49" s="842"/>
      <c r="W49" s="842"/>
      <c r="X49" s="842"/>
      <c r="Y49" s="842"/>
      <c r="Z49" s="842"/>
      <c r="AA49" s="842"/>
      <c r="AB49" s="842"/>
    </row>
    <row r="50" spans="1:28" ht="15.6">
      <c r="Q50" s="724"/>
      <c r="R50" s="13"/>
      <c r="S50" s="724"/>
      <c r="T50" s="13"/>
      <c r="U50" s="724"/>
      <c r="V50" s="13"/>
      <c r="W50" s="724"/>
      <c r="X50" s="13"/>
      <c r="Y50" s="724"/>
      <c r="Z50" s="13"/>
      <c r="AA50" s="724"/>
      <c r="AB50" s="13"/>
    </row>
    <row r="51" spans="1:28" ht="16.2" thickBot="1">
      <c r="A51" s="548" t="str">
        <f>A29</f>
        <v>CWDM and DWDM Transceivers</v>
      </c>
      <c r="F51" s="487"/>
      <c r="G51" s="487" t="str">
        <f>Q51</f>
        <v>Sales: Actual Data</v>
      </c>
      <c r="H51" s="3"/>
      <c r="I51" s="1292"/>
      <c r="J51" s="487"/>
      <c r="K51" s="487"/>
      <c r="L51" s="487"/>
      <c r="M51" s="487"/>
      <c r="N51" s="487"/>
      <c r="P51" s="487"/>
      <c r="Q51" s="1432" t="s">
        <v>174</v>
      </c>
      <c r="AA51" s="1926"/>
      <c r="AB51" s="1926"/>
    </row>
    <row r="52" spans="1:28" ht="13.8" thickBot="1">
      <c r="A52" s="716" t="s">
        <v>227</v>
      </c>
      <c r="B52" s="717" t="s">
        <v>175</v>
      </c>
      <c r="C52" s="718" t="s">
        <v>186</v>
      </c>
      <c r="D52" s="719" t="s">
        <v>187</v>
      </c>
      <c r="E52" s="509" t="s">
        <v>107</v>
      </c>
      <c r="F52" s="489" t="s">
        <v>108</v>
      </c>
      <c r="G52" s="489" t="s">
        <v>109</v>
      </c>
      <c r="H52" s="490" t="s">
        <v>110</v>
      </c>
      <c r="I52" s="488" t="str">
        <f t="shared" ref="I52:N52" si="5">I8</f>
        <v>1Q 18</v>
      </c>
      <c r="J52" s="489" t="str">
        <f t="shared" si="5"/>
        <v>2Q 18</v>
      </c>
      <c r="K52" s="489" t="str">
        <f t="shared" si="5"/>
        <v>3Q 18</v>
      </c>
      <c r="L52" s="490" t="str">
        <f t="shared" si="5"/>
        <v>4Q 18</v>
      </c>
      <c r="M52" s="775" t="str">
        <f t="shared" si="5"/>
        <v>1Q 19</v>
      </c>
      <c r="N52" s="775" t="str">
        <f t="shared" si="5"/>
        <v>2Q 19</v>
      </c>
      <c r="O52" s="775" t="s">
        <v>117</v>
      </c>
      <c r="P52" s="785" t="s">
        <v>118</v>
      </c>
      <c r="Q52" s="489" t="s">
        <v>119</v>
      </c>
      <c r="R52" s="489" t="s">
        <v>120</v>
      </c>
      <c r="S52" s="489" t="str">
        <f>S8</f>
        <v>3Q 20</v>
      </c>
      <c r="T52" s="489" t="str">
        <f>T8</f>
        <v>4Q 20</v>
      </c>
      <c r="U52" s="489" t="s">
        <v>486</v>
      </c>
      <c r="V52" s="490" t="s">
        <v>487</v>
      </c>
      <c r="W52" s="489" t="s">
        <v>488</v>
      </c>
      <c r="X52" s="489" t="s">
        <v>489</v>
      </c>
      <c r="Y52" s="1248" t="str">
        <f>Y8</f>
        <v>1Q 22</v>
      </c>
      <c r="Z52" s="1248" t="str">
        <f>Z8</f>
        <v>2Q 22</v>
      </c>
      <c r="AA52" s="734" t="s">
        <v>492</v>
      </c>
      <c r="AB52" s="79" t="s">
        <v>493</v>
      </c>
    </row>
    <row r="53" spans="1:28">
      <c r="A53" s="275" t="str">
        <f t="shared" ref="A53:D68" si="6">A9</f>
        <v>CWDM</v>
      </c>
      <c r="B53" s="467" t="str">
        <f t="shared" ref="B53:B68" si="7">B9</f>
        <v xml:space="preserve">1 Gbps </v>
      </c>
      <c r="C53" s="113" t="str">
        <f t="shared" si="6"/>
        <v>40 km</v>
      </c>
      <c r="D53" s="697" t="str">
        <f t="shared" si="6"/>
        <v>SFP</v>
      </c>
      <c r="E53" s="701">
        <f t="shared" ref="E53:H67" si="8">E9*E31</f>
        <v>1374335</v>
      </c>
      <c r="F53" s="145">
        <f t="shared" si="8"/>
        <v>1338015</v>
      </c>
      <c r="G53" s="145">
        <f t="shared" si="8"/>
        <v>989429.99999999988</v>
      </c>
      <c r="H53" s="287">
        <f t="shared" si="8"/>
        <v>648354</v>
      </c>
      <c r="I53" s="145"/>
      <c r="J53" s="145"/>
      <c r="K53" s="145"/>
      <c r="L53" s="783"/>
      <c r="M53" s="786"/>
      <c r="N53" s="787"/>
      <c r="O53" s="787"/>
      <c r="P53" s="1028"/>
      <c r="Q53" s="1157"/>
      <c r="R53" s="787"/>
      <c r="S53" s="787"/>
      <c r="T53" s="788"/>
      <c r="U53" s="787"/>
      <c r="V53" s="788"/>
      <c r="W53" s="787"/>
      <c r="X53" s="788"/>
      <c r="Y53" s="787"/>
      <c r="Z53" s="788"/>
      <c r="AA53" s="787"/>
      <c r="AB53" s="788"/>
    </row>
    <row r="54" spans="1:28">
      <c r="A54" s="275" t="str">
        <f t="shared" si="6"/>
        <v>CWDM</v>
      </c>
      <c r="B54" s="467" t="str">
        <f t="shared" si="7"/>
        <v xml:space="preserve">1 Gbps </v>
      </c>
      <c r="C54" s="113" t="str">
        <f t="shared" si="6"/>
        <v>80km</v>
      </c>
      <c r="D54" s="697" t="str">
        <f t="shared" si="6"/>
        <v>SFP</v>
      </c>
      <c r="E54" s="701">
        <f t="shared" si="8"/>
        <v>1126699.2113927263</v>
      </c>
      <c r="F54" s="145">
        <f t="shared" si="8"/>
        <v>1598432.2188512897</v>
      </c>
      <c r="G54" s="145">
        <f t="shared" si="8"/>
        <v>896228</v>
      </c>
      <c r="H54" s="287">
        <f t="shared" si="8"/>
        <v>903701.00000000012</v>
      </c>
      <c r="I54" s="145"/>
      <c r="J54" s="145"/>
      <c r="K54" s="145"/>
      <c r="L54" s="783"/>
      <c r="M54" s="789"/>
      <c r="N54" s="125"/>
      <c r="O54" s="125"/>
      <c r="P54" s="287"/>
      <c r="Q54" s="1158"/>
      <c r="R54" s="125"/>
      <c r="S54" s="125"/>
      <c r="T54" s="790"/>
      <c r="U54" s="125"/>
      <c r="V54" s="790"/>
      <c r="W54" s="125"/>
      <c r="X54" s="790"/>
      <c r="Y54" s="125"/>
      <c r="Z54" s="790"/>
      <c r="AA54" s="125"/>
      <c r="AB54" s="790"/>
    </row>
    <row r="55" spans="1:28">
      <c r="A55" s="275" t="str">
        <f t="shared" si="6"/>
        <v>CWDM</v>
      </c>
      <c r="B55" s="467" t="str">
        <f t="shared" si="7"/>
        <v>2.5 Gbps</v>
      </c>
      <c r="C55" s="113" t="str">
        <f t="shared" si="6"/>
        <v>40 km</v>
      </c>
      <c r="D55" s="697" t="str">
        <f t="shared" si="6"/>
        <v>SFP</v>
      </c>
      <c r="E55" s="702">
        <f t="shared" si="8"/>
        <v>697644</v>
      </c>
      <c r="F55" s="174">
        <f t="shared" si="8"/>
        <v>564748</v>
      </c>
      <c r="G55" s="174">
        <f t="shared" si="8"/>
        <v>675525</v>
      </c>
      <c r="H55" s="288">
        <f t="shared" si="8"/>
        <v>1471471</v>
      </c>
      <c r="I55" s="174"/>
      <c r="J55" s="174"/>
      <c r="K55" s="174"/>
      <c r="L55" s="174"/>
      <c r="M55" s="791"/>
      <c r="N55" s="125"/>
      <c r="O55" s="125"/>
      <c r="P55" s="288"/>
      <c r="Q55" s="1159"/>
      <c r="R55" s="125"/>
      <c r="S55" s="125"/>
      <c r="T55" s="792"/>
      <c r="U55" s="125"/>
      <c r="V55" s="792"/>
      <c r="W55" s="125"/>
      <c r="X55" s="792"/>
      <c r="Y55" s="125"/>
      <c r="Z55" s="792"/>
      <c r="AA55" s="125"/>
      <c r="AB55" s="792"/>
    </row>
    <row r="56" spans="1:28">
      <c r="A56" s="275" t="str">
        <f t="shared" si="6"/>
        <v>CWDM</v>
      </c>
      <c r="B56" s="62" t="str">
        <f t="shared" si="7"/>
        <v>2.5 Gbps</v>
      </c>
      <c r="C56" s="113" t="str">
        <f t="shared" si="6"/>
        <v>80km</v>
      </c>
      <c r="D56" s="697" t="str">
        <f t="shared" si="6"/>
        <v>SFP</v>
      </c>
      <c r="E56" s="701">
        <f t="shared" si="8"/>
        <v>2248227</v>
      </c>
      <c r="F56" s="145">
        <f t="shared" si="8"/>
        <v>1938199</v>
      </c>
      <c r="G56" s="145">
        <f t="shared" si="8"/>
        <v>851808</v>
      </c>
      <c r="H56" s="287">
        <f t="shared" si="8"/>
        <v>1320053</v>
      </c>
      <c r="I56" s="145"/>
      <c r="J56" s="145"/>
      <c r="K56" s="145"/>
      <c r="L56" s="783"/>
      <c r="M56" s="789"/>
      <c r="N56" s="125"/>
      <c r="O56" s="125"/>
      <c r="P56" s="287"/>
      <c r="Q56" s="1158"/>
      <c r="R56" s="125"/>
      <c r="S56" s="125"/>
      <c r="T56" s="790"/>
      <c r="U56" s="125"/>
      <c r="V56" s="790"/>
      <c r="W56" s="125"/>
      <c r="X56" s="790"/>
      <c r="Y56" s="125"/>
      <c r="Z56" s="790"/>
      <c r="AA56" s="125"/>
      <c r="AB56" s="790"/>
    </row>
    <row r="57" spans="1:28" ht="13.8" thickBot="1">
      <c r="A57" s="813" t="str">
        <f t="shared" si="6"/>
        <v>CWDM</v>
      </c>
      <c r="B57" s="814" t="str">
        <f t="shared" si="7"/>
        <v>10 Gbps</v>
      </c>
      <c r="C57" s="815" t="str">
        <f t="shared" si="6"/>
        <v>all</v>
      </c>
      <c r="D57" s="698" t="str">
        <f t="shared" si="6"/>
        <v>XFP/SFP+</v>
      </c>
      <c r="E57" s="703">
        <f t="shared" si="8"/>
        <v>8536735.3387239091</v>
      </c>
      <c r="F57" s="794">
        <f t="shared" si="8"/>
        <v>7970213.5555356098</v>
      </c>
      <c r="G57" s="794">
        <f t="shared" si="8"/>
        <v>6056995.122024525</v>
      </c>
      <c r="H57" s="831">
        <f t="shared" si="8"/>
        <v>5132797.5587417763</v>
      </c>
      <c r="I57" s="794"/>
      <c r="J57" s="794"/>
      <c r="K57" s="794"/>
      <c r="L57" s="784"/>
      <c r="M57" s="793"/>
      <c r="N57" s="794"/>
      <c r="O57" s="794"/>
      <c r="P57" s="831"/>
      <c r="Q57" s="1027"/>
      <c r="R57" s="794"/>
      <c r="S57" s="794"/>
      <c r="T57" s="795"/>
      <c r="U57" s="794"/>
      <c r="V57" s="795"/>
      <c r="W57" s="794"/>
      <c r="X57" s="795"/>
      <c r="Y57" s="794"/>
      <c r="Z57" s="795"/>
      <c r="AA57" s="1457"/>
      <c r="AB57" s="1458"/>
    </row>
    <row r="58" spans="1:28" ht="14.4">
      <c r="A58" s="492" t="str">
        <f t="shared" si="6"/>
        <v>DWDM</v>
      </c>
      <c r="B58" s="473" t="str">
        <f t="shared" si="7"/>
        <v>2.5 Gbps</v>
      </c>
      <c r="C58" s="474" t="str">
        <f t="shared" si="6"/>
        <v>all</v>
      </c>
      <c r="D58" s="699" t="str">
        <f t="shared" si="6"/>
        <v>SFP</v>
      </c>
      <c r="E58" s="701">
        <f t="shared" si="8"/>
        <v>6731084.0000000009</v>
      </c>
      <c r="F58" s="145">
        <f t="shared" si="8"/>
        <v>4628081</v>
      </c>
      <c r="G58" s="145">
        <f t="shared" si="8"/>
        <v>1445402.0000000005</v>
      </c>
      <c r="H58" s="288">
        <f t="shared" si="8"/>
        <v>1712102.9999999986</v>
      </c>
      <c r="I58" s="145"/>
      <c r="J58" s="145"/>
      <c r="K58" s="145"/>
      <c r="L58" s="288"/>
      <c r="M58" s="145"/>
      <c r="N58" s="145"/>
      <c r="O58" s="145"/>
      <c r="P58" s="287"/>
      <c r="Q58" s="1160"/>
      <c r="R58" s="145"/>
      <c r="S58" s="145"/>
      <c r="T58" s="287"/>
      <c r="U58" s="145"/>
      <c r="V58" s="287"/>
      <c r="W58" s="145"/>
      <c r="X58" s="287"/>
      <c r="Y58" s="145"/>
      <c r="Z58" s="287"/>
      <c r="AA58" s="1030"/>
      <c r="AB58" s="1459"/>
    </row>
    <row r="59" spans="1:28" ht="14.4">
      <c r="A59" s="493" t="str">
        <f t="shared" si="6"/>
        <v>DWDM</v>
      </c>
      <c r="B59" s="469" t="str">
        <f t="shared" si="7"/>
        <v>10 Gbps fixed wavelength</v>
      </c>
      <c r="C59" s="113" t="str">
        <f t="shared" si="6"/>
        <v>all</v>
      </c>
      <c r="D59" s="697" t="str">
        <f t="shared" si="6"/>
        <v>XFP</v>
      </c>
      <c r="E59" s="702">
        <f t="shared" si="8"/>
        <v>10110202.977387818</v>
      </c>
      <c r="F59" s="125">
        <f t="shared" si="8"/>
        <v>9187893.6117284112</v>
      </c>
      <c r="G59" s="125">
        <f t="shared" si="8"/>
        <v>6955258.5600304566</v>
      </c>
      <c r="H59" s="288">
        <f t="shared" si="8"/>
        <v>6462500.3894254807</v>
      </c>
      <c r="I59" s="125"/>
      <c r="J59" s="125"/>
      <c r="K59" s="125"/>
      <c r="L59" s="288"/>
      <c r="M59" s="125"/>
      <c r="N59" s="125"/>
      <c r="O59" s="125"/>
      <c r="P59" s="288"/>
      <c r="Q59" s="125"/>
      <c r="R59" s="125"/>
      <c r="S59" s="125"/>
      <c r="T59" s="288"/>
      <c r="U59" s="125"/>
      <c r="V59" s="288"/>
      <c r="W59" s="125"/>
      <c r="X59" s="288"/>
      <c r="Y59" s="125"/>
      <c r="Z59" s="288"/>
      <c r="AA59" s="1033"/>
      <c r="AB59" s="1460"/>
    </row>
    <row r="60" spans="1:28" ht="14.4">
      <c r="A60" s="493" t="str">
        <f t="shared" si="6"/>
        <v>DWDM</v>
      </c>
      <c r="B60" s="469" t="str">
        <f t="shared" si="7"/>
        <v>10 Gbps fixed wavelength</v>
      </c>
      <c r="C60" s="113" t="str">
        <f t="shared" si="6"/>
        <v>all</v>
      </c>
      <c r="D60" s="697" t="str">
        <f t="shared" si="6"/>
        <v>SFP+</v>
      </c>
      <c r="E60" s="702">
        <f t="shared" si="8"/>
        <v>8938846.903802529</v>
      </c>
      <c r="F60" s="125">
        <f t="shared" si="8"/>
        <v>13591372.52098396</v>
      </c>
      <c r="G60" s="125">
        <f t="shared" si="8"/>
        <v>10871149.571090816</v>
      </c>
      <c r="H60" s="288">
        <f t="shared" si="8"/>
        <v>8022084.3765472844</v>
      </c>
      <c r="I60" s="125"/>
      <c r="J60" s="125"/>
      <c r="K60" s="125"/>
      <c r="L60" s="288"/>
      <c r="M60" s="125"/>
      <c r="N60" s="125"/>
      <c r="O60" s="125"/>
      <c r="P60" s="288"/>
      <c r="Q60" s="125"/>
      <c r="R60" s="125"/>
      <c r="S60" s="125"/>
      <c r="T60" s="288"/>
      <c r="U60" s="125"/>
      <c r="V60" s="288"/>
      <c r="W60" s="125"/>
      <c r="X60" s="288"/>
      <c r="Y60" s="125"/>
      <c r="Z60" s="288"/>
      <c r="AA60" s="1033"/>
      <c r="AB60" s="1460"/>
    </row>
    <row r="61" spans="1:28" ht="14.4">
      <c r="A61" s="493" t="str">
        <f t="shared" si="6"/>
        <v>DWDM</v>
      </c>
      <c r="B61" s="470" t="str">
        <f t="shared" si="7"/>
        <v>10 Gbps tunable wavelength</v>
      </c>
      <c r="C61" s="113" t="str">
        <f t="shared" si="6"/>
        <v>all</v>
      </c>
      <c r="D61" s="700" t="str">
        <f t="shared" si="6"/>
        <v>XFP</v>
      </c>
      <c r="E61" s="704">
        <f t="shared" si="8"/>
        <v>32257177.000000004</v>
      </c>
      <c r="F61" s="152">
        <f t="shared" si="8"/>
        <v>23892114.000000004</v>
      </c>
      <c r="G61" s="152">
        <f t="shared" si="8"/>
        <v>25378006.000000007</v>
      </c>
      <c r="H61" s="288">
        <f t="shared" si="8"/>
        <v>23104565.000000004</v>
      </c>
      <c r="I61" s="152"/>
      <c r="J61" s="152"/>
      <c r="K61" s="152"/>
      <c r="L61" s="288"/>
      <c r="M61" s="152"/>
      <c r="N61" s="125"/>
      <c r="O61" s="152"/>
      <c r="P61" s="288"/>
      <c r="Q61" s="152"/>
      <c r="R61" s="125"/>
      <c r="S61" s="152"/>
      <c r="T61" s="288"/>
      <c r="U61" s="152"/>
      <c r="V61" s="288"/>
      <c r="W61" s="152"/>
      <c r="X61" s="288"/>
      <c r="Y61" s="152"/>
      <c r="Z61" s="288"/>
      <c r="AA61" s="1452"/>
      <c r="AB61" s="1460"/>
    </row>
    <row r="62" spans="1:28" ht="14.4">
      <c r="A62" s="493" t="str">
        <f t="shared" si="6"/>
        <v>DWDM</v>
      </c>
      <c r="B62" s="470" t="str">
        <f t="shared" si="7"/>
        <v>10 Gbps tunable wavelength</v>
      </c>
      <c r="C62" s="113" t="str">
        <f t="shared" si="6"/>
        <v>all</v>
      </c>
      <c r="D62" s="700" t="str">
        <f t="shared" si="6"/>
        <v>SFP+</v>
      </c>
      <c r="E62" s="702">
        <f t="shared" si="8"/>
        <v>10577202</v>
      </c>
      <c r="F62" s="125">
        <f t="shared" si="8"/>
        <v>14484631</v>
      </c>
      <c r="G62" s="125">
        <f t="shared" si="8"/>
        <v>13765566</v>
      </c>
      <c r="H62" s="288">
        <f t="shared" si="8"/>
        <v>14223472</v>
      </c>
      <c r="I62" s="125"/>
      <c r="J62" s="125"/>
      <c r="K62" s="125"/>
      <c r="L62" s="288"/>
      <c r="M62" s="125"/>
      <c r="N62" s="125"/>
      <c r="O62" s="125"/>
      <c r="P62" s="288"/>
      <c r="Q62" s="125"/>
      <c r="R62" s="125"/>
      <c r="S62" s="125"/>
      <c r="T62" s="288"/>
      <c r="U62" s="125"/>
      <c r="V62" s="288"/>
      <c r="W62" s="125"/>
      <c r="X62" s="288"/>
      <c r="Y62" s="125"/>
      <c r="Z62" s="288"/>
      <c r="AA62" s="1033"/>
      <c r="AB62" s="1460"/>
    </row>
    <row r="63" spans="1:28" ht="14.4">
      <c r="A63" s="493" t="str">
        <f t="shared" si="6"/>
        <v>DWDM</v>
      </c>
      <c r="B63" s="472" t="str">
        <f t="shared" si="7"/>
        <v>40 Gbps</v>
      </c>
      <c r="C63" s="113" t="str">
        <f t="shared" si="6"/>
        <v>all</v>
      </c>
      <c r="D63" s="700" t="str">
        <f t="shared" si="6"/>
        <v>all</v>
      </c>
      <c r="E63" s="702">
        <f t="shared" si="8"/>
        <v>1856000</v>
      </c>
      <c r="F63" s="125">
        <f t="shared" si="8"/>
        <v>390000</v>
      </c>
      <c r="G63" s="125">
        <f t="shared" si="8"/>
        <v>0</v>
      </c>
      <c r="H63" s="288">
        <f t="shared" si="8"/>
        <v>0</v>
      </c>
      <c r="I63" s="125"/>
      <c r="J63" s="125"/>
      <c r="K63" s="125"/>
      <c r="L63" s="288"/>
      <c r="M63" s="125"/>
      <c r="N63" s="125"/>
      <c r="O63" s="125"/>
      <c r="P63" s="288"/>
      <c r="Q63" s="125"/>
      <c r="R63" s="125"/>
      <c r="S63" s="125"/>
      <c r="T63" s="288"/>
      <c r="U63" s="125"/>
      <c r="V63" s="288"/>
      <c r="W63" s="125"/>
      <c r="X63" s="288"/>
      <c r="Y63" s="125"/>
      <c r="Z63" s="288"/>
      <c r="AA63" s="1033"/>
      <c r="AB63" s="1460"/>
    </row>
    <row r="64" spans="1:28" ht="14.4">
      <c r="A64" s="493" t="str">
        <f t="shared" si="6"/>
        <v>DWDM</v>
      </c>
      <c r="B64" s="467" t="str">
        <f t="shared" si="7"/>
        <v>100 Gbps to 800 Gbps</v>
      </c>
      <c r="C64" s="113" t="str">
        <f t="shared" si="6"/>
        <v>all</v>
      </c>
      <c r="D64" s="276" t="str">
        <f t="shared" si="6"/>
        <v>On Board</v>
      </c>
      <c r="E64" s="705">
        <f t="shared" si="8"/>
        <v>43050000</v>
      </c>
      <c r="F64" s="181">
        <f t="shared" si="8"/>
        <v>36050000</v>
      </c>
      <c r="G64" s="181">
        <f t="shared" si="8"/>
        <v>33750000</v>
      </c>
      <c r="H64" s="288">
        <f t="shared" si="8"/>
        <v>40700000</v>
      </c>
      <c r="I64" s="181"/>
      <c r="J64" s="181"/>
      <c r="K64" s="181"/>
      <c r="L64" s="288"/>
      <c r="M64" s="181"/>
      <c r="N64" s="125"/>
      <c r="O64" s="181"/>
      <c r="P64" s="288"/>
      <c r="Q64" s="181"/>
      <c r="R64" s="125"/>
      <c r="S64" s="181"/>
      <c r="T64" s="288"/>
      <c r="U64" s="181"/>
      <c r="V64" s="288"/>
      <c r="W64" s="181"/>
      <c r="X64" s="288"/>
      <c r="Y64" s="181"/>
      <c r="Z64" s="288"/>
      <c r="AA64" s="1453"/>
      <c r="AB64" s="1460"/>
    </row>
    <row r="65" spans="1:28" ht="14.4">
      <c r="A65" s="493" t="str">
        <f t="shared" si="6"/>
        <v>DWDM</v>
      </c>
      <c r="B65" s="467" t="str">
        <f t="shared" si="7"/>
        <v>100 Gbps</v>
      </c>
      <c r="C65" s="113" t="str">
        <f t="shared" si="6"/>
        <v>all</v>
      </c>
      <c r="D65" s="276" t="str">
        <f t="shared" si="6"/>
        <v>Direct detect</v>
      </c>
      <c r="E65" s="705">
        <f t="shared" si="8"/>
        <v>14567430</v>
      </c>
      <c r="F65" s="181">
        <f t="shared" si="8"/>
        <v>22924680</v>
      </c>
      <c r="G65" s="181">
        <f t="shared" si="8"/>
        <v>30799480</v>
      </c>
      <c r="H65" s="288">
        <f t="shared" si="8"/>
        <v>30314640</v>
      </c>
      <c r="I65" s="181"/>
      <c r="J65" s="181"/>
      <c r="K65" s="181"/>
      <c r="L65" s="288"/>
      <c r="M65" s="181"/>
      <c r="N65" s="125"/>
      <c r="O65" s="181"/>
      <c r="P65" s="288"/>
      <c r="Q65" s="181"/>
      <c r="R65" s="125"/>
      <c r="S65" s="181"/>
      <c r="T65" s="288"/>
      <c r="U65" s="181"/>
      <c r="V65" s="288"/>
      <c r="W65" s="181"/>
      <c r="X65" s="288"/>
      <c r="Y65" s="181"/>
      <c r="Z65" s="288"/>
      <c r="AA65" s="1453"/>
      <c r="AB65" s="1460"/>
    </row>
    <row r="66" spans="1:28" ht="14.4">
      <c r="A66" s="493" t="str">
        <f t="shared" si="6"/>
        <v>DWDM</v>
      </c>
      <c r="B66" s="467" t="str">
        <f t="shared" si="7"/>
        <v>100/200 Gbps</v>
      </c>
      <c r="C66" s="113" t="str">
        <f t="shared" si="6"/>
        <v>all</v>
      </c>
      <c r="D66" s="276" t="str">
        <f t="shared" si="6"/>
        <v>CFP/CFP2 DCO</v>
      </c>
      <c r="E66" s="705">
        <f t="shared" si="8"/>
        <v>61800000</v>
      </c>
      <c r="F66" s="181">
        <f t="shared" si="8"/>
        <v>38950000</v>
      </c>
      <c r="G66" s="181">
        <f t="shared" si="8"/>
        <v>51350000</v>
      </c>
      <c r="H66" s="288">
        <f t="shared" si="8"/>
        <v>37050000</v>
      </c>
      <c r="I66" s="181"/>
      <c r="J66" s="181"/>
      <c r="K66" s="181"/>
      <c r="L66" s="288"/>
      <c r="M66" s="181"/>
      <c r="N66" s="125"/>
      <c r="O66" s="181"/>
      <c r="P66" s="288"/>
      <c r="Q66" s="181"/>
      <c r="R66" s="125"/>
      <c r="S66" s="181"/>
      <c r="T66" s="288"/>
      <c r="U66" s="181"/>
      <c r="V66" s="288"/>
      <c r="W66" s="181"/>
      <c r="X66" s="288"/>
      <c r="Y66" s="181"/>
      <c r="Z66" s="288"/>
      <c r="AA66" s="1453"/>
      <c r="AB66" s="1460"/>
    </row>
    <row r="67" spans="1:28" ht="14.4">
      <c r="A67" s="493" t="str">
        <f t="shared" si="6"/>
        <v>DWDM</v>
      </c>
      <c r="B67" s="467" t="str">
        <f t="shared" si="7"/>
        <v xml:space="preserve">100/200 Gbps </v>
      </c>
      <c r="C67" s="113" t="str">
        <f t="shared" si="6"/>
        <v>all</v>
      </c>
      <c r="D67" s="276" t="str">
        <f t="shared" si="6"/>
        <v>CFP2 ACO</v>
      </c>
      <c r="E67" s="705">
        <f t="shared" si="8"/>
        <v>65453350</v>
      </c>
      <c r="F67" s="181">
        <f t="shared" si="8"/>
        <v>78426700</v>
      </c>
      <c r="G67" s="181">
        <f t="shared" si="8"/>
        <v>58837057</v>
      </c>
      <c r="H67" s="288">
        <f t="shared" si="8"/>
        <v>46445622</v>
      </c>
      <c r="I67" s="181"/>
      <c r="J67" s="181"/>
      <c r="K67" s="181"/>
      <c r="L67" s="288"/>
      <c r="M67" s="181"/>
      <c r="N67" s="125"/>
      <c r="O67" s="181"/>
      <c r="P67" s="288"/>
      <c r="Q67" s="181"/>
      <c r="R67" s="125"/>
      <c r="S67" s="181"/>
      <c r="T67" s="288"/>
      <c r="U67" s="181"/>
      <c r="V67" s="288"/>
      <c r="W67" s="181"/>
      <c r="X67" s="288"/>
      <c r="Y67" s="181"/>
      <c r="Z67" s="288"/>
      <c r="AA67" s="1453"/>
      <c r="AB67" s="1460"/>
    </row>
    <row r="68" spans="1:28" ht="14.4">
      <c r="A68" s="493" t="str">
        <f t="shared" si="6"/>
        <v>DWDM</v>
      </c>
      <c r="B68" s="467" t="str">
        <f t="shared" si="7"/>
        <v>400 Gbps</v>
      </c>
      <c r="C68" s="113" t="str">
        <f t="shared" si="6"/>
        <v>all</v>
      </c>
      <c r="D68" s="276" t="str">
        <f t="shared" si="6"/>
        <v>ZR &amp; ZR+</v>
      </c>
      <c r="E68" s="832"/>
      <c r="F68" s="796"/>
      <c r="G68" s="796"/>
      <c r="H68" s="833"/>
      <c r="I68" s="796"/>
      <c r="J68" s="796"/>
      <c r="K68" s="796"/>
      <c r="L68" s="833"/>
      <c r="M68" s="796"/>
      <c r="N68" s="843"/>
      <c r="O68" s="797"/>
      <c r="P68" s="833"/>
      <c r="Q68" s="796"/>
      <c r="R68" s="125"/>
      <c r="S68" s="181"/>
      <c r="T68" s="288"/>
      <c r="U68" s="181"/>
      <c r="V68" s="288"/>
      <c r="W68" s="181"/>
      <c r="X68" s="288"/>
      <c r="Y68" s="181"/>
      <c r="Z68" s="288"/>
      <c r="AA68" s="1453"/>
      <c r="AB68" s="1460"/>
    </row>
    <row r="69" spans="1:28" ht="15" thickBot="1">
      <c r="A69" s="828" t="str">
        <f>A25</f>
        <v>DWDM</v>
      </c>
      <c r="B69" s="1927" t="str">
        <f>B25</f>
        <v>Miscellaneous</v>
      </c>
      <c r="C69" s="1927"/>
      <c r="D69" s="1928"/>
      <c r="E69" s="706">
        <f t="shared" ref="E69:H69" si="9">E25*E47</f>
        <v>879955</v>
      </c>
      <c r="F69" s="480">
        <f t="shared" si="9"/>
        <v>692878.00000000012</v>
      </c>
      <c r="G69" s="480">
        <f t="shared" si="9"/>
        <v>735297.00000000012</v>
      </c>
      <c r="H69" s="481">
        <f t="shared" si="9"/>
        <v>374948.00000000006</v>
      </c>
      <c r="I69" s="480"/>
      <c r="J69" s="480"/>
      <c r="K69" s="480"/>
      <c r="L69" s="481"/>
      <c r="M69" s="796"/>
      <c r="N69" s="797"/>
      <c r="O69" s="797"/>
      <c r="P69" s="798"/>
      <c r="Q69" s="796"/>
      <c r="R69" s="797"/>
      <c r="S69" s="797"/>
      <c r="T69" s="798"/>
      <c r="U69" s="797"/>
      <c r="V69" s="798"/>
      <c r="W69" s="797"/>
      <c r="X69" s="798"/>
      <c r="Y69" s="797"/>
      <c r="Z69" s="798"/>
      <c r="AA69" s="1454"/>
      <c r="AB69" s="1461"/>
    </row>
    <row r="70" spans="1:28" ht="13.8" thickBot="1">
      <c r="A70" s="494" t="str">
        <f>A48</f>
        <v>Total CWDM/DWDM</v>
      </c>
      <c r="B70" s="118"/>
      <c r="C70" s="118"/>
      <c r="D70" s="118"/>
      <c r="E70" s="835">
        <f t="shared" ref="E70:H70" si="10">SUM(E53:E69)</f>
        <v>270204888.43130696</v>
      </c>
      <c r="F70" s="836">
        <f t="shared" si="10"/>
        <v>256627957.90709928</v>
      </c>
      <c r="G70" s="836">
        <f t="shared" si="10"/>
        <v>243357202.25314581</v>
      </c>
      <c r="H70" s="837">
        <f t="shared" si="10"/>
        <v>217886311.32471454</v>
      </c>
      <c r="I70" s="836"/>
      <c r="J70" s="836"/>
      <c r="K70" s="836"/>
      <c r="L70" s="838"/>
      <c r="M70" s="839"/>
      <c r="N70" s="841"/>
      <c r="O70" s="841"/>
      <c r="P70" s="844"/>
      <c r="Q70" s="839"/>
      <c r="R70" s="841"/>
      <c r="S70" s="841"/>
      <c r="T70" s="844"/>
      <c r="U70" s="841"/>
      <c r="V70" s="844"/>
      <c r="W70" s="841"/>
      <c r="X70" s="844"/>
      <c r="Y70" s="841"/>
      <c r="Z70" s="844"/>
      <c r="AA70" s="1035"/>
      <c r="AB70" s="1036"/>
    </row>
    <row r="71" spans="1:28">
      <c r="E71" s="48"/>
      <c r="F71" s="48"/>
      <c r="G71" s="48"/>
      <c r="H71" s="48"/>
      <c r="I71" s="48"/>
      <c r="J71" s="48"/>
      <c r="K71" s="48"/>
      <c r="L71" s="48"/>
      <c r="M71" s="1580"/>
      <c r="N71" s="1580"/>
      <c r="O71" s="1580"/>
      <c r="P71" s="1580"/>
      <c r="Q71" s="1580"/>
      <c r="R71" s="1580"/>
      <c r="S71" s="1580"/>
      <c r="T71" s="1580"/>
      <c r="U71" s="1580"/>
      <c r="V71" s="1580"/>
      <c r="W71" s="1580"/>
      <c r="X71" s="1580"/>
      <c r="Y71" s="1580"/>
      <c r="Z71" s="1580"/>
      <c r="AA71" s="1580"/>
      <c r="AB71" s="1580"/>
    </row>
    <row r="72" spans="1:28">
      <c r="L72" s="845"/>
      <c r="P72" s="845"/>
      <c r="Q72" s="845"/>
      <c r="R72" s="845"/>
      <c r="S72" s="845"/>
      <c r="T72" s="845"/>
      <c r="U72" s="845"/>
      <c r="V72" s="845"/>
      <c r="W72" s="845"/>
      <c r="X72" s="845"/>
      <c r="Y72" s="845"/>
      <c r="Z72" s="845"/>
      <c r="AA72" s="845"/>
      <c r="AB72" s="845"/>
    </row>
    <row r="73" spans="1:28">
      <c r="P73" s="70"/>
      <c r="Q73" s="70"/>
      <c r="R73" s="70"/>
      <c r="S73" s="70"/>
      <c r="T73" s="70"/>
      <c r="U73" s="70"/>
      <c r="V73" s="70"/>
      <c r="W73" s="70"/>
      <c r="X73" s="70"/>
      <c r="Y73" s="70"/>
      <c r="Z73" s="70"/>
      <c r="AA73" s="70"/>
      <c r="AB73" s="70"/>
    </row>
    <row r="74" spans="1:28">
      <c r="Q74" s="70"/>
      <c r="R74" s="70"/>
      <c r="S74" s="70"/>
      <c r="T74" s="70"/>
      <c r="U74" s="70"/>
      <c r="V74" s="70"/>
      <c r="W74" s="70"/>
      <c r="X74" s="70"/>
      <c r="Y74" s="70"/>
      <c r="Z74" s="70"/>
      <c r="AA74" s="70"/>
      <c r="AB74" s="70"/>
    </row>
  </sheetData>
  <mergeCells count="6">
    <mergeCell ref="AA7:AB7"/>
    <mergeCell ref="AA29:AB29"/>
    <mergeCell ref="AA51:AB51"/>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AB204"/>
  <sheetViews>
    <sheetView showGridLines="0" zoomScale="75" zoomScaleNormal="75" zoomScalePageLayoutView="80" workbookViewId="0">
      <pane xSplit="4" ySplit="7" topLeftCell="E8" activePane="bottomRight" state="frozen"/>
      <selection activeCell="X44" sqref="X44"/>
      <selection pane="topRight" activeCell="X44" sqref="X44"/>
      <selection pane="bottomLeft" activeCell="X44" sqref="X44"/>
      <selection pane="bottomRight" activeCell="A4" sqref="A4"/>
    </sheetView>
  </sheetViews>
  <sheetFormatPr defaultColWidth="11.44140625" defaultRowHeight="13.2"/>
  <cols>
    <col min="1" max="1" width="16.33203125" customWidth="1"/>
    <col min="2" max="2" width="23.44140625" customWidth="1"/>
    <col min="3" max="3" width="12.44140625" customWidth="1"/>
    <col min="4" max="4" width="15.44140625" customWidth="1"/>
    <col min="5" max="8" width="14.109375" customWidth="1"/>
    <col min="9" max="12" width="16" customWidth="1"/>
    <col min="13" max="19" width="14.33203125" customWidth="1"/>
    <col min="20" max="20" width="14.109375" customWidth="1"/>
    <col min="21" max="28" width="14.33203125" customWidth="1"/>
    <col min="31" max="34" width="11.44140625" customWidth="1"/>
  </cols>
  <sheetData>
    <row r="1" spans="1:28" ht="25.05" customHeight="1">
      <c r="A1" s="72" t="str">
        <f>Introduction!$B$1</f>
        <v>Vendor Survey Results through H1 2022, with partial results for H2</v>
      </c>
    </row>
    <row r="2" spans="1:28" ht="15">
      <c r="A2" s="258" t="str">
        <f>Introduction!$B$2</f>
        <v>March 2023 QMU - Sample template for illustrative purposes only</v>
      </c>
    </row>
    <row r="3" spans="1:28" ht="17.399999999999999">
      <c r="A3" s="533" t="s">
        <v>332</v>
      </c>
      <c r="I3" s="13"/>
      <c r="J3" s="13"/>
      <c r="K3" s="13"/>
      <c r="M3" s="13"/>
    </row>
    <row r="5" spans="1:28" ht="18">
      <c r="A5" s="1929"/>
      <c r="B5" s="1929"/>
      <c r="C5" s="1929"/>
      <c r="D5" s="1929"/>
      <c r="Q5" s="724"/>
      <c r="R5" s="13"/>
      <c r="S5" s="724"/>
      <c r="T5" s="13"/>
    </row>
    <row r="6" spans="1:28" ht="16.2" thickBot="1">
      <c r="A6" s="548" t="str">
        <f>A3</f>
        <v>Ethernet  transceivers</v>
      </c>
      <c r="I6" s="1293" t="s">
        <v>173</v>
      </c>
      <c r="Q6" s="799" t="s">
        <v>173</v>
      </c>
      <c r="AA6" s="1926"/>
      <c r="AB6" s="1926"/>
    </row>
    <row r="7" spans="1:28" ht="13.8" thickBot="1">
      <c r="A7" s="504" t="s">
        <v>175</v>
      </c>
      <c r="B7" s="496" t="s">
        <v>192</v>
      </c>
      <c r="C7" s="496" t="s">
        <v>186</v>
      </c>
      <c r="D7" s="381" t="s">
        <v>187</v>
      </c>
      <c r="E7" s="509" t="s">
        <v>107</v>
      </c>
      <c r="F7" s="489" t="s">
        <v>108</v>
      </c>
      <c r="G7" s="488" t="s">
        <v>109</v>
      </c>
      <c r="H7" s="1249" t="s">
        <v>110</v>
      </c>
      <c r="I7" s="1265" t="s">
        <v>111</v>
      </c>
      <c r="J7" s="76" t="s">
        <v>112</v>
      </c>
      <c r="K7" s="76" t="s">
        <v>113</v>
      </c>
      <c r="L7" s="79" t="s">
        <v>114</v>
      </c>
      <c r="M7" s="1265" t="s">
        <v>115</v>
      </c>
      <c r="N7" s="76" t="s">
        <v>116</v>
      </c>
      <c r="O7" s="76" t="s">
        <v>117</v>
      </c>
      <c r="P7" s="79" t="s">
        <v>118</v>
      </c>
      <c r="Q7" s="1265" t="s">
        <v>119</v>
      </c>
      <c r="R7" s="76" t="s">
        <v>120</v>
      </c>
      <c r="S7" s="76" t="s">
        <v>121</v>
      </c>
      <c r="T7" s="79" t="s">
        <v>122</v>
      </c>
      <c r="U7" s="1265" t="s">
        <v>486</v>
      </c>
      <c r="V7" s="76" t="s">
        <v>487</v>
      </c>
      <c r="W7" s="76" t="s">
        <v>488</v>
      </c>
      <c r="X7" s="79" t="s">
        <v>489</v>
      </c>
      <c r="Y7" s="1249" t="s">
        <v>490</v>
      </c>
      <c r="Z7" s="1248" t="s">
        <v>491</v>
      </c>
      <c r="AA7" s="734" t="s">
        <v>492</v>
      </c>
      <c r="AB7" s="79" t="s">
        <v>493</v>
      </c>
    </row>
    <row r="8" spans="1:28" ht="18.75" customHeight="1" thickBot="1">
      <c r="A8" s="1879" t="s">
        <v>194</v>
      </c>
      <c r="B8" s="534" t="s">
        <v>195</v>
      </c>
      <c r="C8" s="534" t="s">
        <v>196</v>
      </c>
      <c r="D8" s="534" t="s">
        <v>197</v>
      </c>
      <c r="E8" s="524">
        <v>724224</v>
      </c>
      <c r="F8" s="414">
        <v>787652</v>
      </c>
      <c r="G8" s="415">
        <v>580510</v>
      </c>
      <c r="H8" s="751">
        <v>568314</v>
      </c>
      <c r="I8" s="1615"/>
      <c r="J8" s="415"/>
      <c r="K8" s="626"/>
      <c r="L8" s="416"/>
      <c r="M8" s="1615"/>
      <c r="N8" s="415"/>
      <c r="O8" s="626"/>
      <c r="P8" s="416"/>
      <c r="Q8" s="1615"/>
      <c r="R8" s="415"/>
      <c r="S8" s="626"/>
      <c r="T8" s="416"/>
      <c r="U8" s="1615"/>
      <c r="V8" s="415"/>
      <c r="W8" s="626"/>
      <c r="X8" s="416"/>
      <c r="Y8" s="1524"/>
      <c r="Z8" s="1525"/>
      <c r="AA8" s="752"/>
      <c r="AB8" s="627"/>
    </row>
    <row r="9" spans="1:28" ht="12.75" customHeight="1">
      <c r="A9" s="1297" t="s">
        <v>378</v>
      </c>
      <c r="B9" s="114" t="s">
        <v>377</v>
      </c>
      <c r="C9" s="114" t="s">
        <v>198</v>
      </c>
      <c r="D9" s="114" t="s">
        <v>189</v>
      </c>
      <c r="E9" s="526">
        <v>1007260</v>
      </c>
      <c r="F9" s="99">
        <v>1009575</v>
      </c>
      <c r="G9" s="136">
        <v>1116275</v>
      </c>
      <c r="H9" s="743">
        <v>1145374</v>
      </c>
      <c r="I9" s="1616"/>
      <c r="J9" s="1617"/>
      <c r="K9" s="1395"/>
      <c r="L9" s="110"/>
      <c r="M9" s="1616"/>
      <c r="N9" s="1617"/>
      <c r="O9" s="1395"/>
      <c r="P9" s="110"/>
      <c r="Q9" s="1398"/>
      <c r="R9" s="1617"/>
      <c r="S9" s="1399"/>
      <c r="T9" s="110"/>
      <c r="U9" s="1398"/>
      <c r="V9" s="1617"/>
      <c r="W9" s="1399"/>
      <c r="X9" s="110"/>
      <c r="Y9" s="1171"/>
      <c r="Z9" s="296"/>
      <c r="AA9" s="1494"/>
      <c r="AB9" s="598"/>
    </row>
    <row r="10" spans="1:28" ht="12.75" customHeight="1">
      <c r="A10" s="1297" t="s">
        <v>378</v>
      </c>
      <c r="B10" s="114" t="s">
        <v>377</v>
      </c>
      <c r="C10" s="114" t="s">
        <v>199</v>
      </c>
      <c r="D10" s="114" t="s">
        <v>189</v>
      </c>
      <c r="E10" s="526">
        <v>1388426</v>
      </c>
      <c r="F10" s="99">
        <v>1452496</v>
      </c>
      <c r="G10" s="136">
        <v>1617700</v>
      </c>
      <c r="H10" s="743">
        <v>1953529</v>
      </c>
      <c r="I10" s="1616"/>
      <c r="J10" s="1617"/>
      <c r="K10" s="1395"/>
      <c r="L10" s="110"/>
      <c r="M10" s="1616"/>
      <c r="N10" s="1617"/>
      <c r="O10" s="1395"/>
      <c r="P10" s="110"/>
      <c r="Q10" s="1398"/>
      <c r="R10" s="1617"/>
      <c r="S10" s="1399"/>
      <c r="T10" s="110"/>
      <c r="U10" s="1398"/>
      <c r="V10" s="1617"/>
      <c r="W10" s="1399"/>
      <c r="X10" s="110"/>
      <c r="Y10" s="1172"/>
      <c r="Z10" s="136"/>
      <c r="AA10" s="1495"/>
      <c r="AB10" s="371"/>
    </row>
    <row r="11" spans="1:28" ht="12.75" customHeight="1">
      <c r="A11" s="1297" t="s">
        <v>378</v>
      </c>
      <c r="B11" s="114" t="s">
        <v>377</v>
      </c>
      <c r="C11" s="114" t="s">
        <v>200</v>
      </c>
      <c r="D11" s="114" t="s">
        <v>189</v>
      </c>
      <c r="E11" s="526">
        <v>193741</v>
      </c>
      <c r="F11" s="99">
        <v>220325</v>
      </c>
      <c r="G11" s="136">
        <v>160264</v>
      </c>
      <c r="H11" s="743">
        <v>160286</v>
      </c>
      <c r="I11" s="1616"/>
      <c r="J11" s="1617"/>
      <c r="K11" s="1395"/>
      <c r="L11" s="110"/>
      <c r="M11" s="1616"/>
      <c r="N11" s="1617"/>
      <c r="O11" s="1395"/>
      <c r="P11" s="110"/>
      <c r="Q11" s="1398"/>
      <c r="R11" s="1617"/>
      <c r="S11" s="1399"/>
      <c r="T11" s="110"/>
      <c r="U11" s="1398"/>
      <c r="V11" s="1617"/>
      <c r="W11" s="1399"/>
      <c r="X11" s="110"/>
      <c r="Y11" s="1172"/>
      <c r="Z11" s="136"/>
      <c r="AA11" s="1495"/>
      <c r="AB11" s="371"/>
    </row>
    <row r="12" spans="1:28" ht="12.75" customHeight="1" thickBot="1">
      <c r="A12" s="1298" t="s">
        <v>378</v>
      </c>
      <c r="B12" s="279" t="s">
        <v>377</v>
      </c>
      <c r="C12" s="279" t="s">
        <v>201</v>
      </c>
      <c r="D12" s="279" t="s">
        <v>189</v>
      </c>
      <c r="E12" s="527">
        <v>118832</v>
      </c>
      <c r="F12" s="539">
        <v>138584</v>
      </c>
      <c r="G12" s="541">
        <v>105261</v>
      </c>
      <c r="H12" s="744">
        <v>96278</v>
      </c>
      <c r="I12" s="757"/>
      <c r="J12" s="539"/>
      <c r="K12" s="629"/>
      <c r="L12" s="376"/>
      <c r="M12" s="757"/>
      <c r="N12" s="539"/>
      <c r="O12" s="629"/>
      <c r="P12" s="376"/>
      <c r="Q12" s="1174"/>
      <c r="R12" s="539"/>
      <c r="S12" s="541"/>
      <c r="T12" s="376"/>
      <c r="U12" s="1174"/>
      <c r="V12" s="539"/>
      <c r="W12" s="541"/>
      <c r="X12" s="376"/>
      <c r="Y12" s="1173"/>
      <c r="Z12" s="294"/>
      <c r="AA12" s="1496"/>
      <c r="AB12" s="596"/>
    </row>
    <row r="13" spans="1:28" ht="12.75" customHeight="1">
      <c r="A13" s="1294" t="s">
        <v>202</v>
      </c>
      <c r="B13" s="498" t="s">
        <v>203</v>
      </c>
      <c r="C13" s="498" t="s">
        <v>204</v>
      </c>
      <c r="D13" s="98" t="s">
        <v>190</v>
      </c>
      <c r="E13" s="526">
        <v>20554</v>
      </c>
      <c r="F13" s="99">
        <v>23993</v>
      </c>
      <c r="G13" s="136">
        <v>19885</v>
      </c>
      <c r="H13" s="743">
        <v>19150</v>
      </c>
      <c r="I13" s="1616"/>
      <c r="J13" s="1617"/>
      <c r="K13" s="1395"/>
      <c r="L13" s="110"/>
      <c r="M13" s="1616"/>
      <c r="N13" s="1617"/>
      <c r="O13" s="1395"/>
      <c r="P13" s="110"/>
      <c r="Q13" s="1398"/>
      <c r="R13" s="1617"/>
      <c r="S13" s="1399"/>
      <c r="T13" s="110"/>
      <c r="U13" s="1398"/>
      <c r="V13" s="1617"/>
      <c r="W13" s="1399"/>
      <c r="X13" s="110"/>
      <c r="Y13" s="1172"/>
      <c r="Z13" s="136"/>
      <c r="AA13" s="1495"/>
      <c r="AB13" s="371"/>
    </row>
    <row r="14" spans="1:28" ht="12.75" customHeight="1">
      <c r="A14" s="1294" t="s">
        <v>202</v>
      </c>
      <c r="B14" s="498" t="s">
        <v>203</v>
      </c>
      <c r="C14" s="498" t="s">
        <v>204</v>
      </c>
      <c r="D14" s="98" t="s">
        <v>314</v>
      </c>
      <c r="E14" s="526">
        <v>2256634</v>
      </c>
      <c r="F14" s="99">
        <v>2175363</v>
      </c>
      <c r="G14" s="136">
        <v>2126752</v>
      </c>
      <c r="H14" s="743">
        <v>1780375</v>
      </c>
      <c r="I14" s="1616"/>
      <c r="J14" s="1617"/>
      <c r="K14" s="1395"/>
      <c r="L14" s="110"/>
      <c r="M14" s="1616"/>
      <c r="N14" s="1617"/>
      <c r="O14" s="1395"/>
      <c r="P14" s="110"/>
      <c r="Q14" s="1398"/>
      <c r="R14" s="1617"/>
      <c r="S14" s="1399"/>
      <c r="T14" s="110"/>
      <c r="U14" s="1398"/>
      <c r="V14" s="1617"/>
      <c r="W14" s="1399"/>
      <c r="X14" s="110"/>
      <c r="Y14" s="1172"/>
      <c r="Z14" s="136"/>
      <c r="AA14" s="1495"/>
      <c r="AB14" s="371"/>
    </row>
    <row r="15" spans="1:28" ht="12.75" customHeight="1">
      <c r="A15" s="1294" t="s">
        <v>202</v>
      </c>
      <c r="B15" s="134" t="s">
        <v>203</v>
      </c>
      <c r="C15" s="134" t="s">
        <v>204</v>
      </c>
      <c r="D15" s="246" t="s">
        <v>312</v>
      </c>
      <c r="E15" s="526">
        <v>534757</v>
      </c>
      <c r="F15" s="99">
        <v>678266</v>
      </c>
      <c r="G15" s="136">
        <v>677682</v>
      </c>
      <c r="H15" s="743">
        <v>713378</v>
      </c>
      <c r="I15" s="1616"/>
      <c r="J15" s="1617"/>
      <c r="K15" s="1395"/>
      <c r="L15" s="110"/>
      <c r="M15" s="1616"/>
      <c r="N15" s="1617"/>
      <c r="O15" s="1395"/>
      <c r="P15" s="110"/>
      <c r="Q15" s="1398"/>
      <c r="R15" s="1617"/>
      <c r="S15" s="1399"/>
      <c r="T15" s="110"/>
      <c r="U15" s="1398"/>
      <c r="V15" s="1617"/>
      <c r="W15" s="1399"/>
      <c r="X15" s="110"/>
      <c r="Y15" s="1172"/>
      <c r="Z15" s="136"/>
      <c r="AA15" s="1495"/>
      <c r="AB15" s="371"/>
    </row>
    <row r="16" spans="1:28" ht="12.75" customHeight="1">
      <c r="A16" s="1294" t="s">
        <v>202</v>
      </c>
      <c r="B16" s="269" t="s">
        <v>205</v>
      </c>
      <c r="C16" s="269" t="s">
        <v>206</v>
      </c>
      <c r="D16" s="246" t="s">
        <v>191</v>
      </c>
      <c r="E16" s="526">
        <v>24519</v>
      </c>
      <c r="F16" s="99">
        <v>31148</v>
      </c>
      <c r="G16" s="136">
        <v>31608</v>
      </c>
      <c r="H16" s="743">
        <v>20887</v>
      </c>
      <c r="I16" s="1616"/>
      <c r="J16" s="1617"/>
      <c r="K16" s="1395"/>
      <c r="L16" s="110"/>
      <c r="M16" s="1616"/>
      <c r="N16" s="1617"/>
      <c r="O16" s="1395"/>
      <c r="P16" s="110"/>
      <c r="Q16" s="1398"/>
      <c r="R16" s="1617"/>
      <c r="S16" s="1399"/>
      <c r="T16" s="110"/>
      <c r="U16" s="1398"/>
      <c r="V16" s="1617"/>
      <c r="W16" s="1399"/>
      <c r="X16" s="110"/>
      <c r="Y16" s="1172"/>
      <c r="Z16" s="136"/>
      <c r="AA16" s="1495"/>
      <c r="AB16" s="371"/>
    </row>
    <row r="17" spans="1:28" ht="12.75" customHeight="1">
      <c r="A17" s="1294" t="s">
        <v>202</v>
      </c>
      <c r="B17" s="498" t="s">
        <v>207</v>
      </c>
      <c r="C17" s="498" t="s">
        <v>199</v>
      </c>
      <c r="D17" s="114" t="s">
        <v>190</v>
      </c>
      <c r="E17" s="526">
        <v>31337</v>
      </c>
      <c r="F17" s="99">
        <v>13265</v>
      </c>
      <c r="G17" s="136">
        <v>11062</v>
      </c>
      <c r="H17" s="743">
        <v>9574</v>
      </c>
      <c r="I17" s="1616"/>
      <c r="J17" s="1617"/>
      <c r="K17" s="1395"/>
      <c r="L17" s="110"/>
      <c r="M17" s="1616"/>
      <c r="N17" s="1617"/>
      <c r="O17" s="1395"/>
      <c r="P17" s="110"/>
      <c r="Q17" s="1398"/>
      <c r="R17" s="1617"/>
      <c r="S17" s="1399"/>
      <c r="T17" s="110"/>
      <c r="U17" s="1398"/>
      <c r="V17" s="1617"/>
      <c r="W17" s="1399"/>
      <c r="X17" s="110"/>
      <c r="Y17" s="1172"/>
      <c r="Z17" s="136"/>
      <c r="AA17" s="1495"/>
      <c r="AB17" s="371"/>
    </row>
    <row r="18" spans="1:28" ht="12.75" customHeight="1">
      <c r="A18" s="1294" t="s">
        <v>202</v>
      </c>
      <c r="B18" s="498" t="s">
        <v>207</v>
      </c>
      <c r="C18" s="498" t="s">
        <v>199</v>
      </c>
      <c r="D18" s="114" t="s">
        <v>191</v>
      </c>
      <c r="E18" s="526">
        <v>1148914</v>
      </c>
      <c r="F18" s="99">
        <v>1057733</v>
      </c>
      <c r="G18" s="136">
        <v>1033489</v>
      </c>
      <c r="H18" s="743">
        <v>1218667</v>
      </c>
      <c r="I18" s="1616"/>
      <c r="J18" s="1617"/>
      <c r="K18" s="1395"/>
      <c r="L18" s="110"/>
      <c r="M18" s="1616"/>
      <c r="N18" s="1617"/>
      <c r="O18" s="1395"/>
      <c r="P18" s="110"/>
      <c r="Q18" s="1398"/>
      <c r="R18" s="1617"/>
      <c r="S18" s="1399"/>
      <c r="T18" s="110"/>
      <c r="U18" s="1398"/>
      <c r="V18" s="1617"/>
      <c r="W18" s="1399"/>
      <c r="X18" s="110"/>
      <c r="Y18" s="1172"/>
      <c r="Z18" s="136"/>
      <c r="AA18" s="1495"/>
      <c r="AB18" s="371"/>
    </row>
    <row r="19" spans="1:28" ht="12.75" customHeight="1">
      <c r="A19" s="1294" t="s">
        <v>202</v>
      </c>
      <c r="B19" s="269" t="s">
        <v>207</v>
      </c>
      <c r="C19" s="269" t="s">
        <v>193</v>
      </c>
      <c r="D19" s="246" t="s">
        <v>315</v>
      </c>
      <c r="E19" s="526">
        <v>370986</v>
      </c>
      <c r="F19" s="62">
        <v>403568</v>
      </c>
      <c r="G19" s="136">
        <v>325617</v>
      </c>
      <c r="H19" s="743">
        <v>330000</v>
      </c>
      <c r="I19" s="1616"/>
      <c r="J19" s="1618"/>
      <c r="K19" s="1395"/>
      <c r="L19" s="110"/>
      <c r="M19" s="1616"/>
      <c r="N19" s="1618"/>
      <c r="O19" s="1395"/>
      <c r="P19" s="110"/>
      <c r="Q19" s="1398"/>
      <c r="R19" s="1626"/>
      <c r="S19" s="1399"/>
      <c r="T19" s="110"/>
      <c r="U19" s="1398"/>
      <c r="V19" s="1626"/>
      <c r="W19" s="1399"/>
      <c r="X19" s="110"/>
      <c r="Y19" s="1172"/>
      <c r="Z19" s="136"/>
      <c r="AA19" s="1495"/>
      <c r="AB19" s="371"/>
    </row>
    <row r="20" spans="1:28" ht="12.75" customHeight="1">
      <c r="A20" s="1294" t="s">
        <v>202</v>
      </c>
      <c r="B20" s="502" t="s">
        <v>208</v>
      </c>
      <c r="C20" s="502" t="s">
        <v>200</v>
      </c>
      <c r="D20" s="114" t="s">
        <v>311</v>
      </c>
      <c r="E20" s="526">
        <v>24529</v>
      </c>
      <c r="F20" s="99">
        <v>19038</v>
      </c>
      <c r="G20" s="136">
        <v>29871</v>
      </c>
      <c r="H20" s="743">
        <v>33796</v>
      </c>
      <c r="I20" s="1616"/>
      <c r="J20" s="1617"/>
      <c r="K20" s="1395"/>
      <c r="L20" s="110"/>
      <c r="M20" s="1616"/>
      <c r="N20" s="1617"/>
      <c r="O20" s="1395"/>
      <c r="P20" s="110"/>
      <c r="Q20" s="1398"/>
      <c r="R20" s="1617"/>
      <c r="S20" s="1399"/>
      <c r="T20" s="110"/>
      <c r="U20" s="1398"/>
      <c r="V20" s="1617"/>
      <c r="W20" s="1399"/>
      <c r="X20" s="110"/>
      <c r="Y20" s="1172"/>
      <c r="Z20" s="136"/>
      <c r="AA20" s="1495"/>
      <c r="AB20" s="371"/>
    </row>
    <row r="21" spans="1:28" ht="12.75" customHeight="1">
      <c r="A21" s="1294" t="s">
        <v>202</v>
      </c>
      <c r="B21" s="498" t="s">
        <v>208</v>
      </c>
      <c r="C21" s="498" t="s">
        <v>200</v>
      </c>
      <c r="D21" s="613" t="s">
        <v>191</v>
      </c>
      <c r="E21" s="526">
        <v>90278</v>
      </c>
      <c r="F21" s="99">
        <v>95386</v>
      </c>
      <c r="G21" s="136">
        <v>119720</v>
      </c>
      <c r="H21" s="743">
        <v>125147</v>
      </c>
      <c r="I21" s="1616"/>
      <c r="J21" s="1617"/>
      <c r="K21" s="1395"/>
      <c r="L21" s="110"/>
      <c r="M21" s="1616"/>
      <c r="N21" s="1617"/>
      <c r="O21" s="1395"/>
      <c r="P21" s="110"/>
      <c r="Q21" s="1398"/>
      <c r="R21" s="1617"/>
      <c r="S21" s="1399"/>
      <c r="T21" s="110"/>
      <c r="U21" s="1398"/>
      <c r="V21" s="1617"/>
      <c r="W21" s="1399"/>
      <c r="X21" s="110"/>
      <c r="Y21" s="1172"/>
      <c r="Z21" s="136"/>
      <c r="AA21" s="1495"/>
      <c r="AB21" s="371"/>
    </row>
    <row r="22" spans="1:28" ht="12.75" customHeight="1">
      <c r="A22" s="1294" t="s">
        <v>202</v>
      </c>
      <c r="B22" s="502" t="s">
        <v>209</v>
      </c>
      <c r="C22" s="502" t="s">
        <v>201</v>
      </c>
      <c r="D22" s="114" t="s">
        <v>311</v>
      </c>
      <c r="E22" s="526">
        <v>5450</v>
      </c>
      <c r="F22" s="99">
        <v>3005</v>
      </c>
      <c r="G22" s="136">
        <v>500</v>
      </c>
      <c r="H22" s="743">
        <v>500</v>
      </c>
      <c r="I22" s="1616"/>
      <c r="J22" s="1617"/>
      <c r="K22" s="1395"/>
      <c r="L22" s="110"/>
      <c r="M22" s="1616"/>
      <c r="N22" s="1617"/>
      <c r="O22" s="1395"/>
      <c r="P22" s="110"/>
      <c r="Q22" s="1398"/>
      <c r="R22" s="1617"/>
      <c r="S22" s="1399"/>
      <c r="T22" s="110"/>
      <c r="U22" s="1398"/>
      <c r="V22" s="1617"/>
      <c r="W22" s="1399"/>
      <c r="X22" s="110"/>
      <c r="Y22" s="1172"/>
      <c r="Z22" s="136"/>
      <c r="AA22" s="1495"/>
      <c r="AB22" s="371"/>
    </row>
    <row r="23" spans="1:28" ht="12.75" customHeight="1" thickBot="1">
      <c r="A23" s="1295" t="s">
        <v>202</v>
      </c>
      <c r="B23" s="503" t="s">
        <v>209</v>
      </c>
      <c r="C23" s="503" t="s">
        <v>201</v>
      </c>
      <c r="D23" s="279" t="s">
        <v>191</v>
      </c>
      <c r="E23" s="527">
        <v>32781</v>
      </c>
      <c r="F23" s="539">
        <v>24747</v>
      </c>
      <c r="G23" s="541">
        <v>33387</v>
      </c>
      <c r="H23" s="744">
        <v>35150</v>
      </c>
      <c r="I23" s="757"/>
      <c r="J23" s="539"/>
      <c r="K23" s="629"/>
      <c r="L23" s="376"/>
      <c r="M23" s="757"/>
      <c r="N23" s="539"/>
      <c r="O23" s="629"/>
      <c r="P23" s="376"/>
      <c r="Q23" s="1174"/>
      <c r="R23" s="539"/>
      <c r="S23" s="541"/>
      <c r="T23" s="376"/>
      <c r="U23" s="1174"/>
      <c r="V23" s="539"/>
      <c r="W23" s="541"/>
      <c r="X23" s="376"/>
      <c r="Y23" s="1174"/>
      <c r="Z23" s="541"/>
      <c r="AA23" s="1497"/>
      <c r="AB23" s="602"/>
    </row>
    <row r="24" spans="1:28" ht="13.05" customHeight="1">
      <c r="A24" s="1294" t="s">
        <v>308</v>
      </c>
      <c r="B24" s="269" t="s">
        <v>300</v>
      </c>
      <c r="C24" s="269" t="s">
        <v>212</v>
      </c>
      <c r="D24" s="520" t="s">
        <v>301</v>
      </c>
      <c r="E24" s="525">
        <v>6262</v>
      </c>
      <c r="F24" s="107">
        <v>15363</v>
      </c>
      <c r="G24" s="299">
        <v>14661</v>
      </c>
      <c r="H24" s="745">
        <v>59579</v>
      </c>
      <c r="I24" s="1526"/>
      <c r="J24" s="107"/>
      <c r="K24" s="630"/>
      <c r="L24" s="375"/>
      <c r="M24" s="1526"/>
      <c r="N24" s="107"/>
      <c r="O24" s="630"/>
      <c r="P24" s="375"/>
      <c r="Q24" s="1175"/>
      <c r="R24" s="107"/>
      <c r="S24" s="299"/>
      <c r="T24" s="375"/>
      <c r="U24" s="1175"/>
      <c r="V24" s="107"/>
      <c r="W24" s="299"/>
      <c r="X24" s="375"/>
      <c r="Y24" s="1175"/>
      <c r="Z24" s="299"/>
      <c r="AA24" s="1498"/>
      <c r="AB24" s="601"/>
    </row>
    <row r="25" spans="1:28" ht="13.05" customHeight="1">
      <c r="A25" s="1294" t="s">
        <v>308</v>
      </c>
      <c r="B25" s="269" t="s">
        <v>302</v>
      </c>
      <c r="C25" s="269" t="s">
        <v>199</v>
      </c>
      <c r="D25" s="520" t="s">
        <v>301</v>
      </c>
      <c r="E25" s="526">
        <v>3638</v>
      </c>
      <c r="F25" s="99">
        <v>2706</v>
      </c>
      <c r="G25" s="136">
        <v>4752</v>
      </c>
      <c r="H25" s="743">
        <v>6366</v>
      </c>
      <c r="I25" s="1616"/>
      <c r="J25" s="1617"/>
      <c r="K25" s="1395"/>
      <c r="L25" s="110"/>
      <c r="M25" s="1616"/>
      <c r="N25" s="1617"/>
      <c r="O25" s="1395"/>
      <c r="P25" s="110"/>
      <c r="Q25" s="1398"/>
      <c r="R25" s="1617"/>
      <c r="S25" s="1399"/>
      <c r="T25" s="110"/>
      <c r="U25" s="1398"/>
      <c r="V25" s="1617"/>
      <c r="W25" s="1399"/>
      <c r="X25" s="110"/>
      <c r="Y25" s="1172"/>
      <c r="Z25" s="136"/>
      <c r="AA25" s="1495"/>
      <c r="AB25" s="371"/>
    </row>
    <row r="26" spans="1:28" ht="13.05" customHeight="1" thickBot="1">
      <c r="A26" s="1295" t="s">
        <v>308</v>
      </c>
      <c r="B26" s="813" t="s">
        <v>309</v>
      </c>
      <c r="C26" s="813" t="s">
        <v>200</v>
      </c>
      <c r="D26" s="1322" t="s">
        <v>301</v>
      </c>
      <c r="E26" s="527"/>
      <c r="F26" s="846"/>
      <c r="G26" s="541">
        <v>0</v>
      </c>
      <c r="H26" s="744">
        <v>0</v>
      </c>
      <c r="I26" s="757"/>
      <c r="J26" s="846"/>
      <c r="K26" s="629"/>
      <c r="L26" s="376"/>
      <c r="M26" s="757"/>
      <c r="N26" s="846"/>
      <c r="O26" s="629"/>
      <c r="P26" s="376"/>
      <c r="Q26" s="1174"/>
      <c r="R26" s="1627"/>
      <c r="S26" s="541"/>
      <c r="T26" s="376"/>
      <c r="U26" s="1174"/>
      <c r="V26" s="1627"/>
      <c r="W26" s="541"/>
      <c r="X26" s="376"/>
      <c r="Y26" s="1174"/>
      <c r="Z26" s="541"/>
      <c r="AA26" s="1497"/>
      <c r="AB26" s="602"/>
    </row>
    <row r="27" spans="1:28" ht="12.75" customHeight="1">
      <c r="A27" s="1294" t="s">
        <v>210</v>
      </c>
      <c r="B27" s="269" t="s">
        <v>211</v>
      </c>
      <c r="C27" s="269" t="s">
        <v>212</v>
      </c>
      <c r="D27" s="272" t="s">
        <v>214</v>
      </c>
      <c r="E27" s="1321">
        <v>218714</v>
      </c>
      <c r="F27" s="107">
        <v>177692</v>
      </c>
      <c r="G27" s="299">
        <v>192569</v>
      </c>
      <c r="H27" s="745">
        <v>204837</v>
      </c>
      <c r="I27" s="1175"/>
      <c r="J27" s="107"/>
      <c r="K27" s="630"/>
      <c r="L27" s="375"/>
      <c r="M27" s="1175"/>
      <c r="N27" s="107"/>
      <c r="O27" s="630"/>
      <c r="P27" s="375"/>
      <c r="Q27" s="1175"/>
      <c r="R27" s="107"/>
      <c r="S27" s="299"/>
      <c r="T27" s="375"/>
      <c r="U27" s="1175"/>
      <c r="V27" s="107"/>
      <c r="W27" s="299"/>
      <c r="X27" s="375"/>
      <c r="Y27" s="1175"/>
      <c r="Z27" s="299"/>
      <c r="AA27" s="1498"/>
      <c r="AB27" s="601"/>
    </row>
    <row r="28" spans="1:28" ht="12.75" customHeight="1">
      <c r="A28" s="1294" t="s">
        <v>210</v>
      </c>
      <c r="B28" s="112" t="s">
        <v>307</v>
      </c>
      <c r="C28" s="275" t="s">
        <v>212</v>
      </c>
      <c r="D28" s="272" t="s">
        <v>214</v>
      </c>
      <c r="E28" s="526">
        <v>152177</v>
      </c>
      <c r="F28" s="62">
        <v>192304</v>
      </c>
      <c r="G28" s="136">
        <v>215562</v>
      </c>
      <c r="H28" s="743">
        <v>190476</v>
      </c>
      <c r="I28" s="1616"/>
      <c r="J28" s="1392"/>
      <c r="K28" s="1395"/>
      <c r="L28" s="110"/>
      <c r="M28" s="1616"/>
      <c r="N28" s="1392"/>
      <c r="O28" s="1395"/>
      <c r="P28" s="110"/>
      <c r="Q28" s="1398"/>
      <c r="R28" s="1399"/>
      <c r="S28" s="1399"/>
      <c r="T28" s="110"/>
      <c r="U28" s="1398"/>
      <c r="V28" s="1399"/>
      <c r="W28" s="1399"/>
      <c r="X28" s="110"/>
      <c r="Y28" s="1172"/>
      <c r="Z28" s="136"/>
      <c r="AA28" s="1495"/>
      <c r="AB28" s="371"/>
    </row>
    <row r="29" spans="1:28" ht="12.75" customHeight="1">
      <c r="A29" s="1294" t="s">
        <v>210</v>
      </c>
      <c r="B29" s="111" t="s">
        <v>259</v>
      </c>
      <c r="C29" s="275" t="s">
        <v>204</v>
      </c>
      <c r="D29" s="276" t="s">
        <v>214</v>
      </c>
      <c r="E29" s="526">
        <v>85605</v>
      </c>
      <c r="F29" s="62">
        <v>158864</v>
      </c>
      <c r="G29" s="136">
        <v>112352</v>
      </c>
      <c r="H29" s="743">
        <v>109714</v>
      </c>
      <c r="I29" s="1616"/>
      <c r="J29" s="1392"/>
      <c r="K29" s="1395"/>
      <c r="L29" s="110"/>
      <c r="M29" s="1616"/>
      <c r="N29" s="1392"/>
      <c r="O29" s="1395"/>
      <c r="P29" s="110"/>
      <c r="Q29" s="1398"/>
      <c r="R29" s="1399"/>
      <c r="S29" s="1399"/>
      <c r="T29" s="110"/>
      <c r="U29" s="1398"/>
      <c r="V29" s="1399"/>
      <c r="W29" s="1399"/>
      <c r="X29" s="110"/>
      <c r="Y29" s="1172"/>
      <c r="Z29" s="136"/>
      <c r="AA29" s="1495"/>
      <c r="AB29" s="371"/>
    </row>
    <row r="30" spans="1:28" ht="12.75" customHeight="1">
      <c r="A30" s="1294" t="s">
        <v>210</v>
      </c>
      <c r="B30" s="111" t="s">
        <v>215</v>
      </c>
      <c r="C30" s="275" t="s">
        <v>198</v>
      </c>
      <c r="D30" s="276" t="s">
        <v>214</v>
      </c>
      <c r="E30" s="526">
        <v>121206</v>
      </c>
      <c r="F30" s="62">
        <v>192434</v>
      </c>
      <c r="G30" s="136">
        <v>135000</v>
      </c>
      <c r="H30" s="743">
        <v>165000</v>
      </c>
      <c r="I30" s="1616"/>
      <c r="J30" s="1392"/>
      <c r="K30" s="1395"/>
      <c r="L30" s="110"/>
      <c r="M30" s="1616"/>
      <c r="N30" s="1392"/>
      <c r="O30" s="1395"/>
      <c r="P30" s="110"/>
      <c r="Q30" s="1398"/>
      <c r="R30" s="1399"/>
      <c r="S30" s="1399"/>
      <c r="T30" s="110"/>
      <c r="U30" s="1398"/>
      <c r="V30" s="1399"/>
      <c r="W30" s="1399"/>
      <c r="X30" s="110"/>
      <c r="Y30" s="1172"/>
      <c r="Z30" s="136"/>
      <c r="AA30" s="1495"/>
      <c r="AB30" s="371"/>
    </row>
    <row r="31" spans="1:28" ht="12.75" customHeight="1">
      <c r="A31" s="1294" t="s">
        <v>210</v>
      </c>
      <c r="B31" s="502" t="s">
        <v>216</v>
      </c>
      <c r="C31" s="277" t="s">
        <v>193</v>
      </c>
      <c r="D31" s="114" t="s">
        <v>213</v>
      </c>
      <c r="E31" s="526">
        <v>158</v>
      </c>
      <c r="F31" s="99">
        <v>54</v>
      </c>
      <c r="G31" s="136">
        <v>179</v>
      </c>
      <c r="H31" s="743">
        <v>11</v>
      </c>
      <c r="I31" s="1616"/>
      <c r="J31" s="1617"/>
      <c r="K31" s="1395"/>
      <c r="L31" s="110"/>
      <c r="M31" s="1616"/>
      <c r="N31" s="1617"/>
      <c r="O31" s="1395"/>
      <c r="P31" s="110"/>
      <c r="Q31" s="1398"/>
      <c r="R31" s="1617"/>
      <c r="S31" s="1399"/>
      <c r="T31" s="110"/>
      <c r="U31" s="1398"/>
      <c r="V31" s="1617"/>
      <c r="W31" s="1399"/>
      <c r="X31" s="110"/>
      <c r="Y31" s="1172"/>
      <c r="Z31" s="136"/>
      <c r="AA31" s="1495"/>
      <c r="AB31" s="371"/>
    </row>
    <row r="32" spans="1:28" ht="12.75" customHeight="1">
      <c r="A32" s="1294" t="s">
        <v>210</v>
      </c>
      <c r="B32" s="134" t="s">
        <v>217</v>
      </c>
      <c r="C32" s="535" t="s">
        <v>193</v>
      </c>
      <c r="D32" s="246" t="s">
        <v>214</v>
      </c>
      <c r="E32" s="526">
        <v>207899</v>
      </c>
      <c r="F32" s="99">
        <v>256444</v>
      </c>
      <c r="G32" s="136">
        <v>175597</v>
      </c>
      <c r="H32" s="743">
        <v>166676</v>
      </c>
      <c r="I32" s="1616"/>
      <c r="J32" s="1617"/>
      <c r="K32" s="1395"/>
      <c r="L32" s="110"/>
      <c r="M32" s="1616"/>
      <c r="N32" s="1617"/>
      <c r="O32" s="1395"/>
      <c r="P32" s="110"/>
      <c r="Q32" s="1398"/>
      <c r="R32" s="1617"/>
      <c r="S32" s="1399"/>
      <c r="T32" s="110"/>
      <c r="U32" s="1398"/>
      <c r="V32" s="1617"/>
      <c r="W32" s="1399"/>
      <c r="X32" s="110"/>
      <c r="Y32" s="1172"/>
      <c r="Z32" s="136"/>
      <c r="AA32" s="1495"/>
      <c r="AB32" s="371"/>
    </row>
    <row r="33" spans="1:28" ht="12.75" customHeight="1">
      <c r="A33" s="1294" t="s">
        <v>210</v>
      </c>
      <c r="B33" s="1323" t="s">
        <v>218</v>
      </c>
      <c r="C33" s="1323" t="s">
        <v>199</v>
      </c>
      <c r="D33" s="1324" t="s">
        <v>213</v>
      </c>
      <c r="E33" s="526">
        <v>1329</v>
      </c>
      <c r="F33" s="99">
        <v>1055</v>
      </c>
      <c r="G33" s="136">
        <v>138</v>
      </c>
      <c r="H33" s="743">
        <v>324</v>
      </c>
      <c r="I33" s="1616"/>
      <c r="J33" s="1617"/>
      <c r="K33" s="1395"/>
      <c r="L33" s="110"/>
      <c r="M33" s="1616"/>
      <c r="N33" s="1617"/>
      <c r="O33" s="1395"/>
      <c r="P33" s="110"/>
      <c r="Q33" s="1398"/>
      <c r="R33" s="1617"/>
      <c r="S33" s="1399"/>
      <c r="T33" s="110"/>
      <c r="U33" s="1398"/>
      <c r="V33" s="1617"/>
      <c r="W33" s="1399"/>
      <c r="X33" s="110"/>
      <c r="Y33" s="1172"/>
      <c r="Z33" s="136"/>
      <c r="AA33" s="1495"/>
      <c r="AB33" s="371"/>
    </row>
    <row r="34" spans="1:28" ht="12.75" customHeight="1">
      <c r="A34" s="1294" t="s">
        <v>210</v>
      </c>
      <c r="B34" s="134" t="s">
        <v>218</v>
      </c>
      <c r="C34" s="269" t="s">
        <v>199</v>
      </c>
      <c r="D34" s="114" t="s">
        <v>219</v>
      </c>
      <c r="E34" s="528">
        <v>80148</v>
      </c>
      <c r="F34" s="99">
        <v>75172</v>
      </c>
      <c r="G34" s="136">
        <v>141330</v>
      </c>
      <c r="H34" s="743">
        <v>127708</v>
      </c>
      <c r="I34" s="1398"/>
      <c r="J34" s="1617"/>
      <c r="K34" s="1395"/>
      <c r="L34" s="110"/>
      <c r="M34" s="1398"/>
      <c r="N34" s="1617"/>
      <c r="O34" s="1395"/>
      <c r="P34" s="110"/>
      <c r="Q34" s="1398"/>
      <c r="R34" s="1617"/>
      <c r="S34" s="1399"/>
      <c r="T34" s="110"/>
      <c r="U34" s="1398"/>
      <c r="V34" s="1617"/>
      <c r="W34" s="1399"/>
      <c r="X34" s="110"/>
      <c r="Y34" s="1172"/>
      <c r="Z34" s="136"/>
      <c r="AA34" s="1495"/>
      <c r="AB34" s="371"/>
    </row>
    <row r="35" spans="1:28" ht="13.05" customHeight="1" thickBot="1">
      <c r="A35" s="1295" t="s">
        <v>210</v>
      </c>
      <c r="B35" s="273" t="s">
        <v>220</v>
      </c>
      <c r="C35" s="813" t="s">
        <v>200</v>
      </c>
      <c r="D35" s="273" t="s">
        <v>221</v>
      </c>
      <c r="E35" s="527">
        <v>1035</v>
      </c>
      <c r="F35" s="846">
        <v>1031</v>
      </c>
      <c r="G35" s="541">
        <v>1486</v>
      </c>
      <c r="H35" s="744">
        <v>1880</v>
      </c>
      <c r="I35" s="757"/>
      <c r="J35" s="846"/>
      <c r="K35" s="629"/>
      <c r="L35" s="376"/>
      <c r="M35" s="757"/>
      <c r="N35" s="846"/>
      <c r="O35" s="629"/>
      <c r="P35" s="376"/>
      <c r="Q35" s="1174"/>
      <c r="R35" s="1627"/>
      <c r="S35" s="541"/>
      <c r="T35" s="376"/>
      <c r="U35" s="1174"/>
      <c r="V35" s="1627"/>
      <c r="W35" s="541"/>
      <c r="X35" s="376"/>
      <c r="Y35" s="1174"/>
      <c r="Z35" s="541"/>
      <c r="AA35" s="1497"/>
      <c r="AB35" s="602"/>
    </row>
    <row r="36" spans="1:28" ht="13.05" customHeight="1">
      <c r="A36" s="1294" t="s">
        <v>310</v>
      </c>
      <c r="B36" s="270" t="s">
        <v>303</v>
      </c>
      <c r="C36" s="270" t="s">
        <v>212</v>
      </c>
      <c r="D36" s="521" t="s">
        <v>197</v>
      </c>
      <c r="E36" s="529"/>
      <c r="F36" s="99"/>
      <c r="G36" s="374"/>
      <c r="H36" s="746"/>
      <c r="I36" s="1619"/>
      <c r="J36" s="1617"/>
      <c r="K36" s="1331"/>
      <c r="L36" s="1620"/>
      <c r="M36" s="1619"/>
      <c r="N36" s="1617"/>
      <c r="O36" s="1331"/>
      <c r="P36" s="1628"/>
      <c r="Q36" s="1619"/>
      <c r="R36" s="1617"/>
      <c r="S36" s="1617"/>
      <c r="T36" s="1628"/>
      <c r="U36" s="1619"/>
      <c r="V36" s="1617"/>
      <c r="W36" s="1617"/>
      <c r="X36" s="1628"/>
      <c r="Y36" s="1176"/>
      <c r="Z36" s="107"/>
      <c r="AA36" s="1499"/>
      <c r="AB36" s="1029"/>
    </row>
    <row r="37" spans="1:28" ht="13.05" customHeight="1">
      <c r="A37" s="1294" t="s">
        <v>310</v>
      </c>
      <c r="B37" s="183" t="s">
        <v>303</v>
      </c>
      <c r="C37" s="183" t="s">
        <v>193</v>
      </c>
      <c r="D37" s="246" t="s">
        <v>197</v>
      </c>
      <c r="E37" s="529"/>
      <c r="F37" s="99"/>
      <c r="G37" s="374"/>
      <c r="H37" s="746"/>
      <c r="I37" s="1619"/>
      <c r="J37" s="1617"/>
      <c r="K37" s="1331"/>
      <c r="L37" s="1620"/>
      <c r="M37" s="1619"/>
      <c r="N37" s="1617"/>
      <c r="O37" s="1331"/>
      <c r="P37" s="1628"/>
      <c r="Q37" s="1619"/>
      <c r="R37" s="1617"/>
      <c r="S37" s="1617"/>
      <c r="T37" s="1628"/>
      <c r="U37" s="1619"/>
      <c r="V37" s="1617"/>
      <c r="W37" s="1617"/>
      <c r="X37" s="1628"/>
      <c r="Y37" s="1176"/>
      <c r="Z37" s="99"/>
      <c r="AA37" s="1499"/>
      <c r="AB37" s="374"/>
    </row>
    <row r="38" spans="1:28" ht="13.05" customHeight="1" thickBot="1">
      <c r="A38" s="1295" t="s">
        <v>310</v>
      </c>
      <c r="B38" s="847" t="s">
        <v>303</v>
      </c>
      <c r="C38" s="847" t="s">
        <v>199</v>
      </c>
      <c r="D38" s="279" t="s">
        <v>197</v>
      </c>
      <c r="E38" s="530"/>
      <c r="F38" s="539"/>
      <c r="G38" s="848"/>
      <c r="H38" s="1613"/>
      <c r="I38" s="1621"/>
      <c r="J38" s="539"/>
      <c r="K38" s="819"/>
      <c r="L38" s="1622"/>
      <c r="M38" s="1621"/>
      <c r="N38" s="539"/>
      <c r="O38" s="819"/>
      <c r="P38" s="1629"/>
      <c r="Q38" s="1621"/>
      <c r="R38" s="539"/>
      <c r="S38" s="539"/>
      <c r="T38" s="1629"/>
      <c r="U38" s="1621"/>
      <c r="V38" s="539"/>
      <c r="W38" s="539"/>
      <c r="X38" s="1629"/>
      <c r="Y38" s="1177"/>
      <c r="Z38" s="739"/>
      <c r="AA38" s="1500"/>
      <c r="AB38" s="1450"/>
    </row>
    <row r="39" spans="1:28" ht="12.75" customHeight="1">
      <c r="A39" s="1296" t="s">
        <v>222</v>
      </c>
      <c r="B39" s="498" t="s">
        <v>260</v>
      </c>
      <c r="C39" s="501" t="s">
        <v>212</v>
      </c>
      <c r="D39" s="114" t="s">
        <v>213</v>
      </c>
      <c r="E39" s="525">
        <v>2000</v>
      </c>
      <c r="F39" s="108">
        <v>2000</v>
      </c>
      <c r="G39" s="299">
        <v>1062</v>
      </c>
      <c r="H39" s="745">
        <v>1851</v>
      </c>
      <c r="I39" s="1526"/>
      <c r="J39" s="108"/>
      <c r="K39" s="630"/>
      <c r="L39" s="375"/>
      <c r="M39" s="1526"/>
      <c r="N39" s="108"/>
      <c r="O39" s="630"/>
      <c r="P39" s="375"/>
      <c r="Q39" s="1175"/>
      <c r="R39" s="299"/>
      <c r="S39" s="299"/>
      <c r="T39" s="375"/>
      <c r="U39" s="1175"/>
      <c r="V39" s="299"/>
      <c r="W39" s="299"/>
      <c r="X39" s="375"/>
      <c r="Y39" s="1171"/>
      <c r="Z39" s="296"/>
      <c r="AA39" s="1494"/>
      <c r="AB39" s="598"/>
    </row>
    <row r="40" spans="1:28" ht="13.05" customHeight="1">
      <c r="A40" s="1294" t="s">
        <v>222</v>
      </c>
      <c r="B40" s="498" t="s">
        <v>261</v>
      </c>
      <c r="C40" s="499" t="s">
        <v>212</v>
      </c>
      <c r="D40" s="114" t="s">
        <v>262</v>
      </c>
      <c r="E40" s="526">
        <v>1000</v>
      </c>
      <c r="F40" s="100">
        <v>1000</v>
      </c>
      <c r="G40" s="136">
        <v>72</v>
      </c>
      <c r="H40" s="743">
        <v>197</v>
      </c>
      <c r="I40" s="1616"/>
      <c r="J40" s="1392"/>
      <c r="K40" s="1395"/>
      <c r="L40" s="110"/>
      <c r="M40" s="1616"/>
      <c r="N40" s="1392"/>
      <c r="O40" s="1395"/>
      <c r="P40" s="110"/>
      <c r="Q40" s="1398"/>
      <c r="R40" s="1399"/>
      <c r="S40" s="1399"/>
      <c r="T40" s="110"/>
      <c r="U40" s="1398"/>
      <c r="V40" s="1399"/>
      <c r="W40" s="1399"/>
      <c r="X40" s="110"/>
      <c r="Y40" s="1172"/>
      <c r="Z40" s="136"/>
      <c r="AA40" s="1495"/>
      <c r="AB40" s="371"/>
    </row>
    <row r="41" spans="1:28" ht="12.75" customHeight="1">
      <c r="A41" s="1294" t="s">
        <v>222</v>
      </c>
      <c r="B41" s="269" t="s">
        <v>261</v>
      </c>
      <c r="C41" s="134" t="s">
        <v>212</v>
      </c>
      <c r="D41" s="246" t="s">
        <v>223</v>
      </c>
      <c r="E41" s="526">
        <v>99941</v>
      </c>
      <c r="F41" s="99">
        <v>145394</v>
      </c>
      <c r="G41" s="136">
        <v>157482</v>
      </c>
      <c r="H41" s="743">
        <v>219975</v>
      </c>
      <c r="I41" s="1616"/>
      <c r="J41" s="1617"/>
      <c r="K41" s="1395"/>
      <c r="L41" s="110"/>
      <c r="M41" s="1616"/>
      <c r="N41" s="1617"/>
      <c r="O41" s="1395"/>
      <c r="P41" s="110"/>
      <c r="Q41" s="1398"/>
      <c r="R41" s="1617"/>
      <c r="S41" s="1399"/>
      <c r="T41" s="110"/>
      <c r="U41" s="1398"/>
      <c r="V41" s="1617"/>
      <c r="W41" s="1399"/>
      <c r="X41" s="110"/>
      <c r="Y41" s="1178"/>
      <c r="Z41" s="1179"/>
      <c r="AA41" s="1501"/>
      <c r="AB41" s="1502"/>
    </row>
    <row r="42" spans="1:28" ht="14.4">
      <c r="A42" s="1294" t="s">
        <v>222</v>
      </c>
      <c r="B42" s="685" t="s">
        <v>442</v>
      </c>
      <c r="C42" s="275" t="s">
        <v>212</v>
      </c>
      <c r="D42" s="246" t="s">
        <v>221</v>
      </c>
      <c r="E42" s="526"/>
      <c r="F42" s="99"/>
      <c r="G42" s="136"/>
      <c r="H42" s="743"/>
      <c r="I42" s="1616"/>
      <c r="J42" s="1617"/>
      <c r="K42" s="1395"/>
      <c r="L42" s="110"/>
      <c r="M42" s="1616"/>
      <c r="N42" s="1617"/>
      <c r="O42" s="1395"/>
      <c r="P42" s="110"/>
      <c r="Q42" s="1398"/>
      <c r="R42" s="1617"/>
      <c r="S42" s="1399"/>
      <c r="T42" s="110"/>
      <c r="U42" s="1398"/>
      <c r="V42" s="1617"/>
      <c r="W42" s="1399"/>
      <c r="X42" s="110"/>
      <c r="Y42" s="1178"/>
      <c r="Z42" s="1179"/>
      <c r="AA42" s="1501"/>
      <c r="AB42" s="1502"/>
    </row>
    <row r="43" spans="1:28" ht="12.75" customHeight="1">
      <c r="A43" s="1294" t="s">
        <v>222</v>
      </c>
      <c r="B43" s="684" t="s">
        <v>395</v>
      </c>
      <c r="C43" s="498" t="s">
        <v>204</v>
      </c>
      <c r="D43" s="246" t="s">
        <v>223</v>
      </c>
      <c r="E43" s="526"/>
      <c r="F43" s="100"/>
      <c r="G43" s="136"/>
      <c r="H43" s="743"/>
      <c r="I43" s="1616"/>
      <c r="J43" s="1392"/>
      <c r="K43" s="1395"/>
      <c r="L43" s="110"/>
      <c r="M43" s="1616"/>
      <c r="N43" s="1392"/>
      <c r="O43" s="1395"/>
      <c r="P43" s="110"/>
      <c r="Q43" s="1398"/>
      <c r="R43" s="1399"/>
      <c r="S43" s="1399"/>
      <c r="T43" s="110"/>
      <c r="U43" s="1398"/>
      <c r="V43" s="1399"/>
      <c r="W43" s="1399"/>
      <c r="X43" s="110"/>
      <c r="Y43" s="1178"/>
      <c r="Z43" s="1179"/>
      <c r="AA43" s="1501"/>
      <c r="AB43" s="1502"/>
    </row>
    <row r="44" spans="1:28" ht="12.75" customHeight="1">
      <c r="A44" s="1294" t="s">
        <v>222</v>
      </c>
      <c r="B44" s="685" t="s">
        <v>426</v>
      </c>
      <c r="C44" s="275" t="s">
        <v>198</v>
      </c>
      <c r="D44" s="276" t="s">
        <v>197</v>
      </c>
      <c r="E44" s="526">
        <v>148814</v>
      </c>
      <c r="F44" s="100">
        <v>198416</v>
      </c>
      <c r="G44" s="136">
        <v>173304</v>
      </c>
      <c r="H44" s="743">
        <v>189504</v>
      </c>
      <c r="I44" s="1616"/>
      <c r="J44" s="1392"/>
      <c r="K44" s="1395"/>
      <c r="L44" s="110"/>
      <c r="M44" s="1616"/>
      <c r="N44" s="1392"/>
      <c r="O44" s="1395"/>
      <c r="P44" s="110"/>
      <c r="Q44" s="1398"/>
      <c r="R44" s="1399"/>
      <c r="S44" s="1399"/>
      <c r="T44" s="110"/>
      <c r="U44" s="1398"/>
      <c r="V44" s="1399"/>
      <c r="W44" s="1399"/>
      <c r="X44" s="110"/>
      <c r="Y44" s="1178"/>
      <c r="Z44" s="1179"/>
      <c r="AA44" s="1501"/>
      <c r="AB44" s="1502"/>
    </row>
    <row r="45" spans="1:28" ht="12.75" customHeight="1">
      <c r="A45" s="1294" t="s">
        <v>222</v>
      </c>
      <c r="B45" s="277" t="s">
        <v>539</v>
      </c>
      <c r="C45" s="502"/>
      <c r="D45" s="271"/>
      <c r="E45" s="526"/>
      <c r="F45" s="100"/>
      <c r="G45" s="136"/>
      <c r="H45" s="743"/>
      <c r="I45" s="1616"/>
      <c r="J45" s="1392"/>
      <c r="K45" s="1395"/>
      <c r="L45" s="110"/>
      <c r="M45" s="1616"/>
      <c r="N45" s="1392"/>
      <c r="O45" s="1395"/>
      <c r="P45" s="110"/>
      <c r="Q45" s="1398"/>
      <c r="R45" s="1399"/>
      <c r="S45" s="1399"/>
      <c r="T45" s="110"/>
      <c r="U45" s="1398"/>
      <c r="V45" s="1399"/>
      <c r="W45" s="1399"/>
      <c r="X45" s="110"/>
      <c r="Y45" s="1178"/>
      <c r="Z45" s="1179"/>
      <c r="AA45" s="1501"/>
      <c r="AB45" s="1502"/>
    </row>
    <row r="46" spans="1:28" ht="12.75" customHeight="1">
      <c r="A46" s="1294" t="s">
        <v>222</v>
      </c>
      <c r="B46" s="277" t="s">
        <v>425</v>
      </c>
      <c r="C46" s="502" t="s">
        <v>193</v>
      </c>
      <c r="D46" s="271" t="s">
        <v>223</v>
      </c>
      <c r="E46" s="526">
        <v>101862</v>
      </c>
      <c r="F46" s="100">
        <v>187158</v>
      </c>
      <c r="G46" s="136">
        <v>301521</v>
      </c>
      <c r="H46" s="743">
        <v>385762</v>
      </c>
      <c r="I46" s="1616"/>
      <c r="J46" s="1392"/>
      <c r="K46" s="1395"/>
      <c r="L46" s="110"/>
      <c r="M46" s="1616"/>
      <c r="N46" s="1392"/>
      <c r="O46" s="1395"/>
      <c r="P46" s="110"/>
      <c r="Q46" s="1398"/>
      <c r="R46" s="1399"/>
      <c r="S46" s="1399"/>
      <c r="T46" s="110"/>
      <c r="U46" s="1398"/>
      <c r="V46" s="1399"/>
      <c r="W46" s="1399"/>
      <c r="X46" s="110"/>
      <c r="Y46" s="1178"/>
      <c r="Z46" s="1179"/>
      <c r="AA46" s="1501"/>
      <c r="AB46" s="1502"/>
    </row>
    <row r="47" spans="1:28" ht="12.75" customHeight="1">
      <c r="A47" s="1294" t="s">
        <v>222</v>
      </c>
      <c r="B47" s="678" t="s">
        <v>398</v>
      </c>
      <c r="C47" s="499" t="s">
        <v>399</v>
      </c>
      <c r="D47" s="114" t="s">
        <v>223</v>
      </c>
      <c r="E47" s="526"/>
      <c r="F47" s="100"/>
      <c r="G47" s="136"/>
      <c r="H47" s="743"/>
      <c r="I47" s="1616"/>
      <c r="J47" s="1392"/>
      <c r="K47" s="1395"/>
      <c r="L47" s="110"/>
      <c r="M47" s="1616"/>
      <c r="N47" s="1392"/>
      <c r="O47" s="1395"/>
      <c r="P47" s="110"/>
      <c r="Q47" s="1398"/>
      <c r="R47" s="1399"/>
      <c r="S47" s="1399"/>
      <c r="T47" s="110"/>
      <c r="U47" s="1398"/>
      <c r="V47" s="1399"/>
      <c r="W47" s="1399"/>
      <c r="X47" s="110"/>
      <c r="Y47" s="1178"/>
      <c r="Z47" s="1179"/>
      <c r="AA47" s="1501"/>
      <c r="AB47" s="1502"/>
    </row>
    <row r="48" spans="1:28" ht="12.75" customHeight="1">
      <c r="A48" s="1294" t="s">
        <v>222</v>
      </c>
      <c r="B48" s="277" t="s">
        <v>224</v>
      </c>
      <c r="C48" s="502" t="s">
        <v>199</v>
      </c>
      <c r="D48" s="1324" t="s">
        <v>213</v>
      </c>
      <c r="E48" s="526">
        <v>20174</v>
      </c>
      <c r="F48" s="280">
        <v>18351</v>
      </c>
      <c r="G48" s="136">
        <v>15834</v>
      </c>
      <c r="H48" s="743">
        <v>12990</v>
      </c>
      <c r="I48" s="1616"/>
      <c r="J48" s="1623"/>
      <c r="K48" s="1395"/>
      <c r="L48" s="110"/>
      <c r="M48" s="1616"/>
      <c r="N48" s="1623"/>
      <c r="O48" s="1395"/>
      <c r="P48" s="110"/>
      <c r="Q48" s="1398"/>
      <c r="R48" s="1623"/>
      <c r="S48" s="1399"/>
      <c r="T48" s="110"/>
      <c r="U48" s="1398"/>
      <c r="V48" s="1623"/>
      <c r="W48" s="1399"/>
      <c r="X48" s="110"/>
      <c r="Y48" s="1178"/>
      <c r="Z48" s="1179"/>
      <c r="AA48" s="1501"/>
      <c r="AB48" s="1502"/>
    </row>
    <row r="49" spans="1:28" ht="12.75" customHeight="1">
      <c r="A49" s="1294" t="s">
        <v>222</v>
      </c>
      <c r="B49" s="678" t="s">
        <v>224</v>
      </c>
      <c r="C49" s="499" t="s">
        <v>199</v>
      </c>
      <c r="D49" s="114" t="s">
        <v>401</v>
      </c>
      <c r="E49" s="526">
        <v>12780</v>
      </c>
      <c r="F49" s="280">
        <v>15280</v>
      </c>
      <c r="G49" s="136">
        <v>15512</v>
      </c>
      <c r="H49" s="743">
        <v>16759</v>
      </c>
      <c r="I49" s="1616"/>
      <c r="J49" s="1623"/>
      <c r="K49" s="1395"/>
      <c r="L49" s="110"/>
      <c r="M49" s="1616"/>
      <c r="N49" s="1623"/>
      <c r="O49" s="1395"/>
      <c r="P49" s="110"/>
      <c r="Q49" s="1398"/>
      <c r="R49" s="1623"/>
      <c r="S49" s="1399"/>
      <c r="T49" s="110"/>
      <c r="U49" s="1398"/>
      <c r="V49" s="1623"/>
      <c r="W49" s="1399"/>
      <c r="X49" s="110"/>
      <c r="Y49" s="1178"/>
      <c r="Z49" s="1179"/>
      <c r="AA49" s="1501"/>
      <c r="AB49" s="1502"/>
    </row>
    <row r="50" spans="1:28" ht="12.75" customHeight="1">
      <c r="A50" s="1294" t="s">
        <v>222</v>
      </c>
      <c r="B50" s="678" t="s">
        <v>224</v>
      </c>
      <c r="C50" s="499" t="s">
        <v>199</v>
      </c>
      <c r="D50" s="520" t="s">
        <v>400</v>
      </c>
      <c r="E50" s="526">
        <v>6107</v>
      </c>
      <c r="F50" s="99">
        <v>5338</v>
      </c>
      <c r="G50" s="371">
        <v>3511</v>
      </c>
      <c r="H50" s="747">
        <v>2915</v>
      </c>
      <c r="I50" s="1616"/>
      <c r="J50" s="1617"/>
      <c r="K50" s="1395"/>
      <c r="L50" s="372"/>
      <c r="M50" s="1616"/>
      <c r="N50" s="1617"/>
      <c r="O50" s="1395"/>
      <c r="P50" s="110"/>
      <c r="Q50" s="1398"/>
      <c r="R50" s="1617"/>
      <c r="S50" s="1399"/>
      <c r="T50" s="110"/>
      <c r="U50" s="1398"/>
      <c r="V50" s="1617"/>
      <c r="W50" s="1399"/>
      <c r="X50" s="110"/>
      <c r="Y50" s="1178"/>
      <c r="Z50" s="1179"/>
      <c r="AA50" s="1501"/>
      <c r="AB50" s="1502"/>
    </row>
    <row r="51" spans="1:28" ht="12.75" customHeight="1">
      <c r="A51" s="1294" t="s">
        <v>222</v>
      </c>
      <c r="B51" s="497" t="s">
        <v>224</v>
      </c>
      <c r="C51" s="134" t="s">
        <v>199</v>
      </c>
      <c r="D51" s="520" t="s">
        <v>223</v>
      </c>
      <c r="E51" s="526">
        <v>57278</v>
      </c>
      <c r="F51" s="99">
        <v>98074</v>
      </c>
      <c r="G51" s="371">
        <v>102827</v>
      </c>
      <c r="H51" s="747">
        <v>104173</v>
      </c>
      <c r="I51" s="1616"/>
      <c r="J51" s="1617"/>
      <c r="K51" s="1395"/>
      <c r="L51" s="372"/>
      <c r="M51" s="1616"/>
      <c r="N51" s="1617"/>
      <c r="O51" s="1395"/>
      <c r="P51" s="110"/>
      <c r="Q51" s="1398"/>
      <c r="R51" s="1617"/>
      <c r="S51" s="1399"/>
      <c r="T51" s="110"/>
      <c r="U51" s="1398"/>
      <c r="V51" s="1617"/>
      <c r="W51" s="1399"/>
      <c r="X51" s="110"/>
      <c r="Y51" s="1178"/>
      <c r="Z51" s="1179"/>
      <c r="AA51" s="1501"/>
      <c r="AB51" s="1502"/>
    </row>
    <row r="52" spans="1:28" ht="12.75" customHeight="1">
      <c r="A52" s="1294" t="s">
        <v>222</v>
      </c>
      <c r="B52" s="686" t="s">
        <v>432</v>
      </c>
      <c r="C52" s="499" t="s">
        <v>199</v>
      </c>
      <c r="D52" s="520" t="s">
        <v>223</v>
      </c>
      <c r="E52" s="526"/>
      <c r="F52" s="99"/>
      <c r="G52" s="371"/>
      <c r="H52" s="747"/>
      <c r="I52" s="1616"/>
      <c r="J52" s="1617"/>
      <c r="K52" s="1395"/>
      <c r="L52" s="372"/>
      <c r="M52" s="1616"/>
      <c r="N52" s="1617"/>
      <c r="O52" s="1395"/>
      <c r="P52" s="110"/>
      <c r="Q52" s="1398"/>
      <c r="R52" s="1617"/>
      <c r="S52" s="1399"/>
      <c r="T52" s="110"/>
      <c r="U52" s="1398"/>
      <c r="V52" s="1617"/>
      <c r="W52" s="1399"/>
      <c r="X52" s="110"/>
      <c r="Y52" s="1178"/>
      <c r="Z52" s="1179"/>
      <c r="AA52" s="1501"/>
      <c r="AB52" s="1502"/>
    </row>
    <row r="53" spans="1:28" ht="12.75" customHeight="1">
      <c r="A53" s="1294" t="s">
        <v>222</v>
      </c>
      <c r="B53" s="686" t="s">
        <v>409</v>
      </c>
      <c r="C53" s="499" t="s">
        <v>396</v>
      </c>
      <c r="D53" s="520" t="s">
        <v>223</v>
      </c>
      <c r="E53" s="526"/>
      <c r="F53" s="99"/>
      <c r="G53" s="371"/>
      <c r="H53" s="747"/>
      <c r="I53" s="1616"/>
      <c r="J53" s="1617"/>
      <c r="K53" s="1395"/>
      <c r="L53" s="372"/>
      <c r="M53" s="1616"/>
      <c r="N53" s="1617"/>
      <c r="O53" s="1395"/>
      <c r="P53" s="110"/>
      <c r="Q53" s="1398"/>
      <c r="R53" s="1617"/>
      <c r="S53" s="1399"/>
      <c r="T53" s="110"/>
      <c r="U53" s="1398"/>
      <c r="V53" s="1617"/>
      <c r="W53" s="1399"/>
      <c r="X53" s="110"/>
      <c r="Y53" s="1178"/>
      <c r="Z53" s="1179"/>
      <c r="AA53" s="1501"/>
      <c r="AB53" s="1502"/>
    </row>
    <row r="54" spans="1:28" ht="12.75" customHeight="1">
      <c r="A54" s="1294" t="s">
        <v>222</v>
      </c>
      <c r="B54" s="1069" t="s">
        <v>346</v>
      </c>
      <c r="C54" s="268" t="s">
        <v>200</v>
      </c>
      <c r="D54" s="520" t="s">
        <v>221</v>
      </c>
      <c r="E54" s="526"/>
      <c r="F54" s="99"/>
      <c r="G54" s="371">
        <v>708</v>
      </c>
      <c r="H54" s="747">
        <v>1330</v>
      </c>
      <c r="I54" s="1616"/>
      <c r="J54" s="1617"/>
      <c r="K54" s="1395"/>
      <c r="L54" s="372"/>
      <c r="M54" s="1616"/>
      <c r="N54" s="1617"/>
      <c r="O54" s="1395"/>
      <c r="P54" s="110"/>
      <c r="Q54" s="1398"/>
      <c r="R54" s="1617"/>
      <c r="S54" s="1399"/>
      <c r="T54" s="110"/>
      <c r="U54" s="1398"/>
      <c r="V54" s="1617"/>
      <c r="W54" s="1399"/>
      <c r="X54" s="110"/>
      <c r="Y54" s="1178"/>
      <c r="Z54" s="1179"/>
      <c r="AA54" s="1501"/>
      <c r="AB54" s="1502"/>
    </row>
    <row r="55" spans="1:28" ht="13.5" customHeight="1" thickBot="1">
      <c r="A55" s="1295" t="s">
        <v>222</v>
      </c>
      <c r="B55" s="1070" t="s">
        <v>225</v>
      </c>
      <c r="C55" s="1071" t="s">
        <v>200</v>
      </c>
      <c r="D55" s="279" t="s">
        <v>221</v>
      </c>
      <c r="E55" s="530">
        <v>3180</v>
      </c>
      <c r="F55" s="539">
        <v>1282</v>
      </c>
      <c r="G55" s="848">
        <v>1905</v>
      </c>
      <c r="H55" s="1613">
        <v>1867</v>
      </c>
      <c r="I55" s="1621"/>
      <c r="J55" s="539"/>
      <c r="K55" s="819"/>
      <c r="L55" s="1622"/>
      <c r="M55" s="1621"/>
      <c r="N55" s="539"/>
      <c r="O55" s="819"/>
      <c r="P55" s="1629"/>
      <c r="Q55" s="1621"/>
      <c r="R55" s="539"/>
      <c r="S55" s="539"/>
      <c r="T55" s="1629"/>
      <c r="U55" s="1621"/>
      <c r="V55" s="539"/>
      <c r="W55" s="539"/>
      <c r="X55" s="1629"/>
      <c r="Y55" s="1181"/>
      <c r="Z55" s="1180"/>
      <c r="AA55" s="602"/>
      <c r="AB55" s="603"/>
    </row>
    <row r="56" spans="1:28" ht="13.05" customHeight="1">
      <c r="A56" s="1296" t="s">
        <v>304</v>
      </c>
      <c r="B56" s="269" t="s">
        <v>304</v>
      </c>
      <c r="C56" s="269" t="s">
        <v>212</v>
      </c>
      <c r="D56" s="520" t="s">
        <v>197</v>
      </c>
      <c r="E56" s="526"/>
      <c r="F56" s="99"/>
      <c r="G56" s="371"/>
      <c r="H56" s="747"/>
      <c r="I56" s="1616"/>
      <c r="J56" s="1617"/>
      <c r="K56" s="1395"/>
      <c r="L56" s="372"/>
      <c r="M56" s="1616"/>
      <c r="N56" s="1617"/>
      <c r="O56" s="1395"/>
      <c r="P56" s="110"/>
      <c r="Q56" s="1398"/>
      <c r="R56" s="1617"/>
      <c r="S56" s="1399"/>
      <c r="T56" s="110"/>
      <c r="U56" s="1398"/>
      <c r="V56" s="1617"/>
      <c r="W56" s="1399"/>
      <c r="X56" s="110"/>
      <c r="Y56" s="1175"/>
      <c r="Z56" s="299"/>
      <c r="AA56" s="601"/>
      <c r="AB56" s="759"/>
    </row>
    <row r="57" spans="1:28" ht="13.05" customHeight="1" thickBot="1">
      <c r="A57" s="1294" t="s">
        <v>304</v>
      </c>
      <c r="B57" s="1068" t="s">
        <v>304</v>
      </c>
      <c r="C57" s="1068" t="s">
        <v>193</v>
      </c>
      <c r="D57" s="279" t="s">
        <v>197</v>
      </c>
      <c r="E57" s="530"/>
      <c r="F57" s="539"/>
      <c r="G57" s="848"/>
      <c r="H57" s="1613"/>
      <c r="I57" s="1621"/>
      <c r="J57" s="539"/>
      <c r="K57" s="819"/>
      <c r="L57" s="1622"/>
      <c r="M57" s="1621"/>
      <c r="N57" s="539"/>
      <c r="O57" s="819"/>
      <c r="P57" s="1629"/>
      <c r="Q57" s="1621"/>
      <c r="R57" s="539"/>
      <c r="S57" s="539"/>
      <c r="T57" s="1629"/>
      <c r="U57" s="1621"/>
      <c r="V57" s="539"/>
      <c r="W57" s="539"/>
      <c r="X57" s="1629"/>
      <c r="Y57" s="1172"/>
      <c r="Z57" s="136"/>
      <c r="AA57" s="371"/>
      <c r="AB57" s="600"/>
    </row>
    <row r="58" spans="1:28" ht="13.05" customHeight="1">
      <c r="A58" s="1296" t="s">
        <v>306</v>
      </c>
      <c r="B58" s="1000" t="s">
        <v>423</v>
      </c>
      <c r="C58" s="1000" t="s">
        <v>212</v>
      </c>
      <c r="D58" s="520" t="s">
        <v>197</v>
      </c>
      <c r="E58" s="526"/>
      <c r="F58" s="99"/>
      <c r="G58" s="371"/>
      <c r="H58" s="747"/>
      <c r="I58" s="1616"/>
      <c r="J58" s="1617"/>
      <c r="K58" s="1395"/>
      <c r="L58" s="372"/>
      <c r="M58" s="1616"/>
      <c r="N58" s="1617"/>
      <c r="O58" s="1395"/>
      <c r="P58" s="110"/>
      <c r="Q58" s="1398"/>
      <c r="R58" s="1617"/>
      <c r="S58" s="1399"/>
      <c r="T58" s="110"/>
      <c r="U58" s="1398"/>
      <c r="V58" s="1617"/>
      <c r="W58" s="1399"/>
      <c r="X58" s="110"/>
      <c r="Y58" s="1171"/>
      <c r="Z58" s="296"/>
      <c r="AA58" s="1494"/>
      <c r="AB58" s="598"/>
    </row>
    <row r="59" spans="1:28" ht="13.05" customHeight="1">
      <c r="A59" s="1294" t="s">
        <v>306</v>
      </c>
      <c r="B59" s="1000" t="s">
        <v>443</v>
      </c>
      <c r="C59" s="738" t="s">
        <v>212</v>
      </c>
      <c r="D59" s="520" t="s">
        <v>197</v>
      </c>
      <c r="E59" s="526"/>
      <c r="F59" s="99"/>
      <c r="G59" s="371"/>
      <c r="H59" s="747"/>
      <c r="I59" s="1616"/>
      <c r="J59" s="1617"/>
      <c r="K59" s="1395"/>
      <c r="L59" s="372"/>
      <c r="M59" s="1616"/>
      <c r="N59" s="1617"/>
      <c r="O59" s="1395"/>
      <c r="P59" s="110"/>
      <c r="Q59" s="1398"/>
      <c r="R59" s="1617"/>
      <c r="S59" s="1399"/>
      <c r="T59" s="110"/>
      <c r="U59" s="1398"/>
      <c r="V59" s="1617"/>
      <c r="W59" s="1399"/>
      <c r="X59" s="110"/>
      <c r="Y59" s="1175"/>
      <c r="Z59" s="299"/>
      <c r="AA59" s="1498"/>
      <c r="AB59" s="601"/>
    </row>
    <row r="60" spans="1:28" ht="13.05" customHeight="1">
      <c r="A60" s="1294" t="s">
        <v>306</v>
      </c>
      <c r="B60" s="1000" t="s">
        <v>424</v>
      </c>
      <c r="C60" s="738" t="s">
        <v>305</v>
      </c>
      <c r="D60" s="520" t="s">
        <v>197</v>
      </c>
      <c r="E60" s="526"/>
      <c r="F60" s="99"/>
      <c r="G60" s="371"/>
      <c r="H60" s="747"/>
      <c r="I60" s="1616"/>
      <c r="J60" s="1617"/>
      <c r="K60" s="1395"/>
      <c r="L60" s="372"/>
      <c r="M60" s="1616"/>
      <c r="N60" s="1617"/>
      <c r="O60" s="1395"/>
      <c r="P60" s="110"/>
      <c r="Q60" s="1398"/>
      <c r="R60" s="1617"/>
      <c r="S60" s="1399"/>
      <c r="T60" s="110"/>
      <c r="U60" s="1398"/>
      <c r="V60" s="1617"/>
      <c r="W60" s="1399"/>
      <c r="X60" s="110"/>
      <c r="Y60" s="1172"/>
      <c r="Z60" s="136"/>
      <c r="AA60" s="1495"/>
      <c r="AB60" s="371"/>
    </row>
    <row r="61" spans="1:28" ht="13.05" customHeight="1" thickBot="1">
      <c r="A61" s="1294" t="s">
        <v>422</v>
      </c>
      <c r="B61" s="1000" t="s">
        <v>422</v>
      </c>
      <c r="C61" s="738" t="s">
        <v>193</v>
      </c>
      <c r="D61" s="520" t="s">
        <v>430</v>
      </c>
      <c r="E61" s="527"/>
      <c r="F61" s="846"/>
      <c r="G61" s="602"/>
      <c r="H61" s="748"/>
      <c r="I61" s="757"/>
      <c r="J61" s="846"/>
      <c r="K61" s="629"/>
      <c r="L61" s="373"/>
      <c r="M61" s="757"/>
      <c r="N61" s="846"/>
      <c r="O61" s="629"/>
      <c r="P61" s="376"/>
      <c r="Q61" s="1174"/>
      <c r="R61" s="1627"/>
      <c r="S61" s="541"/>
      <c r="T61" s="376"/>
      <c r="U61" s="1174"/>
      <c r="V61" s="1627"/>
      <c r="W61" s="541"/>
      <c r="X61" s="376"/>
      <c r="Y61" s="1173"/>
      <c r="Z61" s="294"/>
      <c r="AA61" s="1496"/>
      <c r="AB61" s="596"/>
    </row>
    <row r="62" spans="1:28" ht="13.05" customHeight="1">
      <c r="A62" s="1294" t="s">
        <v>306</v>
      </c>
      <c r="B62" s="1000" t="s">
        <v>427</v>
      </c>
      <c r="C62" s="738" t="s">
        <v>193</v>
      </c>
      <c r="D62" s="520" t="s">
        <v>197</v>
      </c>
      <c r="E62" s="526"/>
      <c r="F62" s="739"/>
      <c r="G62" s="596"/>
      <c r="H62" s="749"/>
      <c r="I62" s="1274"/>
      <c r="J62" s="739"/>
      <c r="K62" s="430"/>
      <c r="L62" s="723"/>
      <c r="M62" s="1274"/>
      <c r="N62" s="739"/>
      <c r="O62" s="430"/>
      <c r="P62" s="1630"/>
      <c r="Q62" s="1173"/>
      <c r="R62" s="739"/>
      <c r="S62" s="294"/>
      <c r="T62" s="1630"/>
      <c r="U62" s="1173"/>
      <c r="V62" s="739"/>
      <c r="W62" s="294"/>
      <c r="X62" s="1630"/>
      <c r="Y62" s="1172"/>
      <c r="Z62" s="136"/>
      <c r="AA62" s="1495"/>
      <c r="AB62" s="371"/>
    </row>
    <row r="63" spans="1:28" ht="13.05" customHeight="1">
      <c r="A63" s="1294" t="s">
        <v>306</v>
      </c>
      <c r="B63" s="1000" t="s">
        <v>428</v>
      </c>
      <c r="C63" s="738" t="s">
        <v>199</v>
      </c>
      <c r="D63" s="520" t="s">
        <v>197</v>
      </c>
      <c r="E63" s="526"/>
      <c r="F63" s="739"/>
      <c r="G63" s="596"/>
      <c r="H63" s="749"/>
      <c r="I63" s="1274"/>
      <c r="J63" s="739"/>
      <c r="K63" s="430"/>
      <c r="L63" s="723"/>
      <c r="M63" s="1274"/>
      <c r="N63" s="739"/>
      <c r="O63" s="430"/>
      <c r="P63" s="1630"/>
      <c r="Q63" s="1173"/>
      <c r="R63" s="739"/>
      <c r="S63" s="294"/>
      <c r="T63" s="1630"/>
      <c r="U63" s="1173"/>
      <c r="V63" s="739"/>
      <c r="W63" s="294"/>
      <c r="X63" s="1630"/>
      <c r="Y63" s="1172"/>
      <c r="Z63" s="136"/>
      <c r="AA63" s="1495"/>
      <c r="AB63" s="371"/>
    </row>
    <row r="64" spans="1:28" ht="13.05" customHeight="1">
      <c r="A64" s="1294" t="s">
        <v>306</v>
      </c>
      <c r="B64" s="1000" t="s">
        <v>429</v>
      </c>
      <c r="C64" s="738" t="s">
        <v>199</v>
      </c>
      <c r="D64" s="520" t="s">
        <v>197</v>
      </c>
      <c r="E64" s="526"/>
      <c r="F64" s="739"/>
      <c r="G64" s="596"/>
      <c r="H64" s="749"/>
      <c r="I64" s="1274"/>
      <c r="J64" s="739"/>
      <c r="K64" s="430"/>
      <c r="L64" s="723"/>
      <c r="M64" s="1274"/>
      <c r="N64" s="739"/>
      <c r="O64" s="430"/>
      <c r="P64" s="1630"/>
      <c r="Q64" s="1173"/>
      <c r="R64" s="739"/>
      <c r="S64" s="294"/>
      <c r="T64" s="1630"/>
      <c r="U64" s="1173"/>
      <c r="V64" s="739"/>
      <c r="W64" s="294"/>
      <c r="X64" s="1630"/>
      <c r="Y64" s="1172"/>
      <c r="Z64" s="136"/>
      <c r="AA64" s="1495"/>
      <c r="AB64" s="371"/>
    </row>
    <row r="65" spans="1:28" ht="13.05" customHeight="1" thickBot="1">
      <c r="A65" s="1441" t="s">
        <v>537</v>
      </c>
      <c r="B65" s="503" t="s">
        <v>538</v>
      </c>
      <c r="C65" s="503" t="s">
        <v>197</v>
      </c>
      <c r="D65" s="523" t="s">
        <v>197</v>
      </c>
      <c r="E65" s="527"/>
      <c r="F65" s="846"/>
      <c r="G65" s="602"/>
      <c r="H65" s="748"/>
      <c r="I65" s="757"/>
      <c r="J65" s="846"/>
      <c r="K65" s="629"/>
      <c r="L65" s="1624"/>
      <c r="M65" s="757"/>
      <c r="N65" s="846"/>
      <c r="O65" s="629"/>
      <c r="P65" s="1624"/>
      <c r="Q65" s="757"/>
      <c r="R65" s="846"/>
      <c r="S65" s="629"/>
      <c r="T65" s="1624"/>
      <c r="U65" s="757"/>
      <c r="V65" s="846"/>
      <c r="W65" s="629"/>
      <c r="X65" s="1624"/>
      <c r="Y65" s="757"/>
      <c r="Z65" s="540"/>
      <c r="AA65" s="1497"/>
      <c r="AB65" s="602"/>
    </row>
    <row r="66" spans="1:28" ht="13.8" thickBot="1">
      <c r="A66" s="115" t="s">
        <v>171</v>
      </c>
      <c r="B66" s="278" t="s">
        <v>197</v>
      </c>
      <c r="C66" s="268" t="s">
        <v>226</v>
      </c>
      <c r="D66" s="267" t="s">
        <v>197</v>
      </c>
      <c r="E66" s="531">
        <v>106928</v>
      </c>
      <c r="F66" s="117">
        <v>106477</v>
      </c>
      <c r="G66" s="419">
        <v>100000</v>
      </c>
      <c r="H66" s="1614">
        <v>100000</v>
      </c>
      <c r="I66" s="1527"/>
      <c r="J66" s="117"/>
      <c r="K66" s="632"/>
      <c r="L66" s="420"/>
      <c r="M66" s="1527"/>
      <c r="N66" s="117"/>
      <c r="O66" s="632"/>
      <c r="P66" s="420"/>
      <c r="Q66" s="1527"/>
      <c r="R66" s="117"/>
      <c r="S66" s="632"/>
      <c r="T66" s="420"/>
      <c r="U66" s="1527"/>
      <c r="V66" s="117"/>
      <c r="W66" s="632"/>
      <c r="X66" s="420"/>
      <c r="Y66" s="1527"/>
      <c r="Z66" s="283"/>
      <c r="AA66" s="1503"/>
      <c r="AB66" s="1473"/>
    </row>
    <row r="67" spans="1:28" ht="13.8" thickBot="1">
      <c r="A67" s="537" t="s">
        <v>379</v>
      </c>
      <c r="B67" s="118"/>
      <c r="C67" s="118"/>
      <c r="D67" s="536"/>
      <c r="E67" s="532">
        <f t="shared" ref="E67:H67" si="0">SUM(E9:E66)</f>
        <v>8687233</v>
      </c>
      <c r="F67" s="119">
        <f t="shared" si="0"/>
        <v>9198381</v>
      </c>
      <c r="G67" s="102">
        <f t="shared" si="0"/>
        <v>9276437</v>
      </c>
      <c r="H67" s="750">
        <f t="shared" si="0"/>
        <v>9711985</v>
      </c>
      <c r="I67" s="1625"/>
      <c r="J67" s="119"/>
      <c r="K67" s="102"/>
      <c r="L67" s="103"/>
      <c r="M67" s="1625"/>
      <c r="N67" s="119"/>
      <c r="O67" s="102"/>
      <c r="P67" s="103"/>
      <c r="Q67" s="1625"/>
      <c r="R67" s="119"/>
      <c r="S67" s="102"/>
      <c r="T67" s="103"/>
      <c r="U67" s="1625"/>
      <c r="V67" s="119"/>
      <c r="W67" s="102"/>
      <c r="X67" s="103"/>
      <c r="Y67" s="758"/>
      <c r="Z67" s="102"/>
      <c r="AA67" s="1098"/>
      <c r="AB67" s="635"/>
    </row>
    <row r="68" spans="1:28" ht="15.6">
      <c r="A68" s="849"/>
      <c r="U68" s="70"/>
      <c r="V68" s="70"/>
      <c r="W68" s="70"/>
      <c r="X68" s="70"/>
      <c r="Y68" s="70"/>
      <c r="Z68" s="70"/>
      <c r="AA68" s="70"/>
      <c r="AB68" s="70"/>
    </row>
    <row r="69" spans="1:28" ht="15.6">
      <c r="E69" s="683"/>
      <c r="F69" s="683"/>
      <c r="G69" s="683"/>
      <c r="H69" s="683"/>
      <c r="I69" s="683"/>
      <c r="J69" s="683"/>
      <c r="K69" s="683"/>
      <c r="L69" s="683"/>
      <c r="M69" s="683"/>
      <c r="N69" s="683"/>
      <c r="O69" s="724"/>
      <c r="Q69" s="724"/>
      <c r="R69" s="13"/>
      <c r="S69" s="724"/>
      <c r="T69" s="13"/>
    </row>
    <row r="70" spans="1:28" ht="16.2" thickBot="1">
      <c r="A70" s="548" t="str">
        <f>$A$6</f>
        <v>Ethernet  transceivers</v>
      </c>
      <c r="I70" s="1293" t="s">
        <v>313</v>
      </c>
      <c r="Q70" s="1432" t="s">
        <v>188</v>
      </c>
      <c r="AA70" s="1926"/>
      <c r="AB70" s="1926"/>
    </row>
    <row r="71" spans="1:28" ht="13.8" thickBot="1">
      <c r="A71" s="504" t="s">
        <v>175</v>
      </c>
      <c r="B71" s="496" t="s">
        <v>192</v>
      </c>
      <c r="C71" s="496" t="s">
        <v>186</v>
      </c>
      <c r="D71" s="500" t="s">
        <v>187</v>
      </c>
      <c r="E71" s="515" t="s">
        <v>107</v>
      </c>
      <c r="F71" s="76" t="s">
        <v>108</v>
      </c>
      <c r="G71" s="76" t="s">
        <v>109</v>
      </c>
      <c r="H71" s="281" t="s">
        <v>110</v>
      </c>
      <c r="I71" s="515" t="str">
        <f t="shared" ref="I71:N71" si="1">I7</f>
        <v>1Q 18</v>
      </c>
      <c r="J71" s="76" t="str">
        <f t="shared" si="1"/>
        <v>2Q 18</v>
      </c>
      <c r="K71" s="76" t="str">
        <f t="shared" si="1"/>
        <v>3Q 18</v>
      </c>
      <c r="L71" s="97" t="str">
        <f t="shared" si="1"/>
        <v>4Q 18</v>
      </c>
      <c r="M71" s="75" t="str">
        <f t="shared" si="1"/>
        <v>1Q 19</v>
      </c>
      <c r="N71" s="76" t="str">
        <f t="shared" si="1"/>
        <v>2Q 19</v>
      </c>
      <c r="O71" s="76" t="s">
        <v>117</v>
      </c>
      <c r="P71" s="79" t="s">
        <v>118</v>
      </c>
      <c r="Q71" s="75" t="s">
        <v>119</v>
      </c>
      <c r="R71" s="76" t="s">
        <v>120</v>
      </c>
      <c r="S71" s="75" t="s">
        <v>121</v>
      </c>
      <c r="T71" s="79" t="s">
        <v>122</v>
      </c>
      <c r="U71" s="75" t="s">
        <v>486</v>
      </c>
      <c r="V71" s="76" t="s">
        <v>487</v>
      </c>
      <c r="W71" s="489" t="s">
        <v>488</v>
      </c>
      <c r="X71" s="489" t="s">
        <v>489</v>
      </c>
      <c r="Y71" s="1249" t="str">
        <f>Y7</f>
        <v>1Q 22</v>
      </c>
      <c r="Z71" s="1248" t="str">
        <f>Z7</f>
        <v>2Q 22</v>
      </c>
      <c r="AA71" s="734" t="s">
        <v>492</v>
      </c>
      <c r="AB71" s="79" t="s">
        <v>493</v>
      </c>
    </row>
    <row r="72" spans="1:28" ht="19.8" customHeight="1" thickBot="1">
      <c r="A72" s="534" t="str">
        <f t="shared" ref="A72:D91" si="2">A8</f>
        <v>GigE over copper</v>
      </c>
      <c r="B72" s="534" t="str">
        <f t="shared" si="2"/>
        <v>1000BASE-T</v>
      </c>
      <c r="C72" s="534" t="str">
        <f t="shared" si="2"/>
        <v xml:space="preserve">100m </v>
      </c>
      <c r="D72" s="534" t="str">
        <f t="shared" si="2"/>
        <v>all</v>
      </c>
      <c r="E72" s="516">
        <v>18.81313930496642</v>
      </c>
      <c r="F72" s="417">
        <v>19.143786850030217</v>
      </c>
      <c r="G72" s="417">
        <v>20.179869425160629</v>
      </c>
      <c r="H72" s="418">
        <v>19.817592035388877</v>
      </c>
      <c r="I72" s="516"/>
      <c r="J72" s="417"/>
      <c r="K72" s="631"/>
      <c r="L72" s="740"/>
      <c r="M72" s="760"/>
      <c r="N72" s="761"/>
      <c r="O72" s="626"/>
      <c r="P72" s="753"/>
      <c r="Q72" s="1182"/>
      <c r="R72" s="1183"/>
      <c r="S72" s="626"/>
      <c r="T72" s="753"/>
      <c r="U72" s="1182"/>
      <c r="V72" s="1183"/>
      <c r="W72" s="415"/>
      <c r="X72" s="1184"/>
      <c r="Y72" s="1528"/>
      <c r="Z72" s="1529"/>
      <c r="AA72" s="1182"/>
      <c r="AB72" s="1183"/>
    </row>
    <row r="73" spans="1:28" ht="12.75" customHeight="1">
      <c r="A73" s="1297" t="str">
        <f t="shared" si="2"/>
        <v>1 GbE</v>
      </c>
      <c r="B73" s="114" t="str">
        <f t="shared" si="2"/>
        <v>GbE  single rate</v>
      </c>
      <c r="C73" s="114" t="str">
        <f t="shared" si="2"/>
        <v>500 m</v>
      </c>
      <c r="D73" s="114" t="str">
        <f t="shared" si="2"/>
        <v>SFP</v>
      </c>
      <c r="E73" s="517">
        <v>10.418059885233207</v>
      </c>
      <c r="F73" s="101">
        <v>9.986676571824777</v>
      </c>
      <c r="G73" s="101">
        <v>7.2689104387359764</v>
      </c>
      <c r="H73" s="101">
        <v>8.47584282513834</v>
      </c>
      <c r="I73" s="517"/>
      <c r="J73" s="101"/>
      <c r="K73" s="850"/>
      <c r="L73" s="741"/>
      <c r="M73" s="764"/>
      <c r="N73" s="851"/>
      <c r="O73" s="851"/>
      <c r="P73" s="852"/>
      <c r="Q73" s="1185"/>
      <c r="R73" s="1186"/>
      <c r="S73" s="851"/>
      <c r="T73" s="852"/>
      <c r="U73" s="1185"/>
      <c r="V73" s="1186"/>
      <c r="W73" s="1186"/>
      <c r="X73" s="1187"/>
      <c r="Y73" s="1530"/>
      <c r="Z73" s="878"/>
      <c r="AA73" s="1504"/>
      <c r="AB73" s="904"/>
    </row>
    <row r="74" spans="1:28" ht="12.75" customHeight="1">
      <c r="A74" s="1297" t="str">
        <f t="shared" si="2"/>
        <v>1 GbE</v>
      </c>
      <c r="B74" s="114" t="str">
        <f t="shared" si="2"/>
        <v>GbE  single rate</v>
      </c>
      <c r="C74" s="114" t="str">
        <f t="shared" si="2"/>
        <v>10 km</v>
      </c>
      <c r="D74" s="114" t="str">
        <f t="shared" si="2"/>
        <v>SFP</v>
      </c>
      <c r="E74" s="517">
        <v>10.750244735659422</v>
      </c>
      <c r="F74" s="101">
        <v>10.357870537865555</v>
      </c>
      <c r="G74" s="101">
        <v>9.1805056207792735</v>
      </c>
      <c r="H74" s="101">
        <v>8.986388958330819</v>
      </c>
      <c r="I74" s="517"/>
      <c r="J74" s="101"/>
      <c r="K74" s="850"/>
      <c r="L74" s="741"/>
      <c r="M74" s="763"/>
      <c r="N74" s="854"/>
      <c r="O74" s="854"/>
      <c r="P74" s="855"/>
      <c r="Q74" s="1188"/>
      <c r="R74" s="934"/>
      <c r="S74" s="854"/>
      <c r="T74" s="855"/>
      <c r="U74" s="1188"/>
      <c r="V74" s="934"/>
      <c r="W74" s="934"/>
      <c r="X74" s="937"/>
      <c r="Y74" s="770"/>
      <c r="Z74" s="865"/>
      <c r="AA74" s="1505"/>
      <c r="AB74" s="906"/>
    </row>
    <row r="75" spans="1:28" ht="12.75" customHeight="1">
      <c r="A75" s="1297" t="str">
        <f t="shared" si="2"/>
        <v>1 GbE</v>
      </c>
      <c r="B75" s="114" t="str">
        <f t="shared" si="2"/>
        <v>GbE  single rate</v>
      </c>
      <c r="C75" s="114" t="str">
        <f t="shared" si="2"/>
        <v>40 km</v>
      </c>
      <c r="D75" s="114" t="str">
        <f t="shared" si="2"/>
        <v>SFP</v>
      </c>
      <c r="E75" s="517">
        <v>11.618184039497542</v>
      </c>
      <c r="F75" s="101">
        <v>11.240647641362825</v>
      </c>
      <c r="G75" s="101">
        <v>11.089496081465581</v>
      </c>
      <c r="H75" s="101">
        <v>11.072520369838912</v>
      </c>
      <c r="I75" s="517"/>
      <c r="J75" s="101"/>
      <c r="K75" s="850"/>
      <c r="L75" s="741"/>
      <c r="M75" s="763"/>
      <c r="N75" s="854"/>
      <c r="O75" s="854"/>
      <c r="P75" s="855"/>
      <c r="Q75" s="1188"/>
      <c r="R75" s="934"/>
      <c r="S75" s="854"/>
      <c r="T75" s="855"/>
      <c r="U75" s="1188"/>
      <c r="V75" s="934"/>
      <c r="W75" s="934"/>
      <c r="X75" s="937"/>
      <c r="Y75" s="770"/>
      <c r="Z75" s="865"/>
      <c r="AA75" s="1505"/>
      <c r="AB75" s="906"/>
    </row>
    <row r="76" spans="1:28" ht="12.75" customHeight="1" thickBot="1">
      <c r="A76" s="1297" t="str">
        <f t="shared" si="2"/>
        <v>1 GbE</v>
      </c>
      <c r="B76" s="114" t="str">
        <f t="shared" si="2"/>
        <v>GbE  single rate</v>
      </c>
      <c r="C76" s="114" t="str">
        <f t="shared" si="2"/>
        <v>80 km</v>
      </c>
      <c r="D76" s="114" t="str">
        <f t="shared" si="2"/>
        <v>SFP</v>
      </c>
      <c r="E76" s="518">
        <v>47.351477446207021</v>
      </c>
      <c r="F76" s="538">
        <v>42.032993882358809</v>
      </c>
      <c r="G76" s="538">
        <v>39.71670123547463</v>
      </c>
      <c r="H76" s="538">
        <v>39.51190225503705</v>
      </c>
      <c r="I76" s="518"/>
      <c r="J76" s="538"/>
      <c r="K76" s="856"/>
      <c r="L76" s="742"/>
      <c r="M76" s="765"/>
      <c r="N76" s="857"/>
      <c r="O76" s="857"/>
      <c r="P76" s="858"/>
      <c r="Q76" s="1189"/>
      <c r="R76" s="1190"/>
      <c r="S76" s="857"/>
      <c r="T76" s="858"/>
      <c r="U76" s="1189"/>
      <c r="V76" s="1190"/>
      <c r="W76" s="1190"/>
      <c r="X76" s="1191"/>
      <c r="Y76" s="1531"/>
      <c r="Z76" s="902"/>
      <c r="AA76" s="1506"/>
      <c r="AB76" s="886"/>
    </row>
    <row r="77" spans="1:28" ht="12.75" customHeight="1">
      <c r="A77" s="1294" t="str">
        <f t="shared" si="2"/>
        <v>10GbE</v>
      </c>
      <c r="B77" s="498" t="str">
        <f t="shared" si="2"/>
        <v>10 GbE SR</v>
      </c>
      <c r="C77" s="498" t="str">
        <f t="shared" si="2"/>
        <v>300 m</v>
      </c>
      <c r="D77" s="98" t="str">
        <f t="shared" si="2"/>
        <v>XFP</v>
      </c>
      <c r="E77" s="517">
        <v>57.286610878661087</v>
      </c>
      <c r="F77" s="101">
        <v>58.087817280040014</v>
      </c>
      <c r="G77" s="101">
        <v>58.824289665577091</v>
      </c>
      <c r="H77" s="282">
        <v>61.069190600522191</v>
      </c>
      <c r="I77" s="517"/>
      <c r="J77" s="101"/>
      <c r="K77" s="854"/>
      <c r="L77" s="741"/>
      <c r="M77" s="763"/>
      <c r="N77" s="854"/>
      <c r="O77" s="854"/>
      <c r="P77" s="855"/>
      <c r="Q77" s="1188"/>
      <c r="R77" s="934"/>
      <c r="S77" s="854"/>
      <c r="T77" s="855"/>
      <c r="U77" s="1188"/>
      <c r="V77" s="934"/>
      <c r="W77" s="934"/>
      <c r="X77" s="937"/>
      <c r="Y77" s="770"/>
      <c r="Z77" s="865"/>
      <c r="AA77" s="1505"/>
      <c r="AB77" s="906"/>
    </row>
    <row r="78" spans="1:28" ht="12.75" customHeight="1">
      <c r="A78" s="1294" t="str">
        <f t="shared" si="2"/>
        <v>10GbE</v>
      </c>
      <c r="B78" s="498" t="str">
        <f t="shared" si="2"/>
        <v>10 GbE SR</v>
      </c>
      <c r="C78" s="498" t="str">
        <f t="shared" si="2"/>
        <v>300 m</v>
      </c>
      <c r="D78" s="98" t="str">
        <f t="shared" si="2"/>
        <v xml:space="preserve">SFP+ </v>
      </c>
      <c r="E78" s="517">
        <v>17.332131838836073</v>
      </c>
      <c r="F78" s="101">
        <v>16.370712676459057</v>
      </c>
      <c r="G78" s="101">
        <v>14.065644466303539</v>
      </c>
      <c r="H78" s="282">
        <v>15.664197022593532</v>
      </c>
      <c r="I78" s="517"/>
      <c r="J78" s="101"/>
      <c r="K78" s="854"/>
      <c r="L78" s="741"/>
      <c r="M78" s="763"/>
      <c r="N78" s="854"/>
      <c r="O78" s="854"/>
      <c r="P78" s="855"/>
      <c r="Q78" s="1188"/>
      <c r="R78" s="934"/>
      <c r="S78" s="854"/>
      <c r="T78" s="855"/>
      <c r="U78" s="1188"/>
      <c r="V78" s="934"/>
      <c r="W78" s="934"/>
      <c r="X78" s="937"/>
      <c r="Y78" s="770"/>
      <c r="Z78" s="865"/>
      <c r="AA78" s="1505"/>
      <c r="AB78" s="906"/>
    </row>
    <row r="79" spans="1:28" ht="12.75" customHeight="1">
      <c r="A79" s="1294" t="str">
        <f t="shared" si="2"/>
        <v>10GbE</v>
      </c>
      <c r="B79" s="134" t="str">
        <f t="shared" si="2"/>
        <v>10 GbE SR</v>
      </c>
      <c r="C79" s="134" t="str">
        <f t="shared" si="2"/>
        <v>300 m</v>
      </c>
      <c r="D79" s="246" t="str">
        <f t="shared" si="2"/>
        <v>SFP+ Sub-spec</v>
      </c>
      <c r="E79" s="517">
        <v>13.217336064859255</v>
      </c>
      <c r="F79" s="101">
        <v>13.095470466244054</v>
      </c>
      <c r="G79" s="101">
        <v>11.963384006067722</v>
      </c>
      <c r="H79" s="282">
        <v>12.10117777671868</v>
      </c>
      <c r="I79" s="517"/>
      <c r="J79" s="101"/>
      <c r="K79" s="854"/>
      <c r="L79" s="741"/>
      <c r="M79" s="763"/>
      <c r="N79" s="854"/>
      <c r="O79" s="854"/>
      <c r="P79" s="855"/>
      <c r="Q79" s="1188"/>
      <c r="R79" s="934"/>
      <c r="S79" s="854"/>
      <c r="T79" s="855"/>
      <c r="U79" s="1188"/>
      <c r="V79" s="934"/>
      <c r="W79" s="934"/>
      <c r="X79" s="937"/>
      <c r="Y79" s="770"/>
      <c r="Z79" s="865"/>
      <c r="AA79" s="1505"/>
      <c r="AB79" s="906"/>
    </row>
    <row r="80" spans="1:28" ht="12.75" customHeight="1">
      <c r="A80" s="1294" t="str">
        <f t="shared" si="2"/>
        <v>10GbE</v>
      </c>
      <c r="B80" s="269" t="str">
        <f t="shared" si="2"/>
        <v>10 GbE LRM</v>
      </c>
      <c r="C80" s="269" t="str">
        <f t="shared" si="2"/>
        <v>220 m</v>
      </c>
      <c r="D80" s="246" t="str">
        <f t="shared" si="2"/>
        <v>SFP+</v>
      </c>
      <c r="E80" s="517">
        <v>69.31759044006688</v>
      </c>
      <c r="F80" s="101">
        <v>67.708616925645302</v>
      </c>
      <c r="G80" s="101">
        <v>65.767021007339935</v>
      </c>
      <c r="H80" s="282">
        <v>63.617944175803132</v>
      </c>
      <c r="I80" s="517"/>
      <c r="J80" s="101"/>
      <c r="K80" s="854"/>
      <c r="L80" s="741"/>
      <c r="M80" s="763"/>
      <c r="N80" s="854"/>
      <c r="O80" s="854"/>
      <c r="P80" s="855"/>
      <c r="Q80" s="1188"/>
      <c r="R80" s="934"/>
      <c r="S80" s="854"/>
      <c r="T80" s="855"/>
      <c r="U80" s="1188"/>
      <c r="V80" s="934"/>
      <c r="W80" s="934"/>
      <c r="X80" s="937"/>
      <c r="Y80" s="770"/>
      <c r="Z80" s="865"/>
      <c r="AA80" s="1505"/>
      <c r="AB80" s="906"/>
    </row>
    <row r="81" spans="1:28" ht="12.75" customHeight="1">
      <c r="A81" s="1294" t="str">
        <f t="shared" si="2"/>
        <v>10GbE</v>
      </c>
      <c r="B81" s="498" t="str">
        <f t="shared" si="2"/>
        <v>10 GbE (LR)</v>
      </c>
      <c r="C81" s="498" t="str">
        <f t="shared" si="2"/>
        <v>10 km</v>
      </c>
      <c r="D81" s="114" t="str">
        <f t="shared" si="2"/>
        <v>XFP</v>
      </c>
      <c r="E81" s="517">
        <v>49.782719135388483</v>
      </c>
      <c r="F81" s="101">
        <v>44.925265125767581</v>
      </c>
      <c r="G81" s="101">
        <v>62.379539560529622</v>
      </c>
      <c r="H81" s="282">
        <v>55.699816608921061</v>
      </c>
      <c r="I81" s="517"/>
      <c r="J81" s="101"/>
      <c r="K81" s="854"/>
      <c r="L81" s="741"/>
      <c r="M81" s="763"/>
      <c r="N81" s="854"/>
      <c r="O81" s="854"/>
      <c r="P81" s="855"/>
      <c r="Q81" s="1188"/>
      <c r="R81" s="934"/>
      <c r="S81" s="854"/>
      <c r="T81" s="855"/>
      <c r="U81" s="1188"/>
      <c r="V81" s="934"/>
      <c r="W81" s="934"/>
      <c r="X81" s="937"/>
      <c r="Y81" s="770"/>
      <c r="Z81" s="865"/>
      <c r="AA81" s="1505"/>
      <c r="AB81" s="906"/>
    </row>
    <row r="82" spans="1:28" ht="12.75" customHeight="1">
      <c r="A82" s="1294" t="str">
        <f t="shared" si="2"/>
        <v>10GbE</v>
      </c>
      <c r="B82" s="498" t="str">
        <f t="shared" si="2"/>
        <v>10 GbE (LR)</v>
      </c>
      <c r="C82" s="498" t="str">
        <f t="shared" si="2"/>
        <v>10 km</v>
      </c>
      <c r="D82" s="114" t="str">
        <f t="shared" si="2"/>
        <v>SFP+</v>
      </c>
      <c r="E82" s="517">
        <v>39.603683066364361</v>
      </c>
      <c r="F82" s="101">
        <v>38.788674270044936</v>
      </c>
      <c r="G82" s="101">
        <v>30.842656863962187</v>
      </c>
      <c r="H82" s="282">
        <v>28.958757013515026</v>
      </c>
      <c r="I82" s="517"/>
      <c r="J82" s="101"/>
      <c r="K82" s="854"/>
      <c r="L82" s="741"/>
      <c r="M82" s="763"/>
      <c r="N82" s="854"/>
      <c r="O82" s="854"/>
      <c r="P82" s="855"/>
      <c r="Q82" s="1188"/>
      <c r="R82" s="1188"/>
      <c r="S82" s="854"/>
      <c r="T82" s="855"/>
      <c r="U82" s="1188"/>
      <c r="V82" s="1188"/>
      <c r="W82" s="934"/>
      <c r="X82" s="937"/>
      <c r="Y82" s="770"/>
      <c r="Z82" s="770"/>
      <c r="AA82" s="1505"/>
      <c r="AB82" s="1505"/>
    </row>
    <row r="83" spans="1:28" ht="12.75" customHeight="1">
      <c r="A83" s="1294" t="str">
        <f t="shared" si="2"/>
        <v>10GbE</v>
      </c>
      <c r="B83" s="269" t="str">
        <f t="shared" si="2"/>
        <v>10 GbE (LR)</v>
      </c>
      <c r="C83" s="269" t="str">
        <f t="shared" si="2"/>
        <v>2 km</v>
      </c>
      <c r="D83" s="246" t="str">
        <f t="shared" si="2"/>
        <v>SFP+ sub-spec</v>
      </c>
      <c r="E83" s="517">
        <v>26.866029984959003</v>
      </c>
      <c r="F83" s="101">
        <v>26.300967866629662</v>
      </c>
      <c r="G83" s="101">
        <v>26.001894864211636</v>
      </c>
      <c r="H83" s="282">
        <v>26</v>
      </c>
      <c r="I83" s="517"/>
      <c r="J83" s="101"/>
      <c r="K83" s="854"/>
      <c r="L83" s="741"/>
      <c r="M83" s="763"/>
      <c r="N83" s="854"/>
      <c r="O83" s="854"/>
      <c r="P83" s="855"/>
      <c r="Q83" s="1188"/>
      <c r="R83" s="934"/>
      <c r="S83" s="854"/>
      <c r="T83" s="855"/>
      <c r="U83" s="1188"/>
      <c r="V83" s="934"/>
      <c r="W83" s="934"/>
      <c r="X83" s="937"/>
      <c r="Y83" s="770"/>
      <c r="Z83" s="865"/>
      <c r="AA83" s="1505"/>
      <c r="AB83" s="906"/>
    </row>
    <row r="84" spans="1:28" ht="12.75" customHeight="1">
      <c r="A84" s="1294" t="str">
        <f t="shared" si="2"/>
        <v>10GbE</v>
      </c>
      <c r="B84" s="502" t="str">
        <f t="shared" si="2"/>
        <v>10 GbE (ER)</v>
      </c>
      <c r="C84" s="502" t="str">
        <f t="shared" si="2"/>
        <v>40 km</v>
      </c>
      <c r="D84" s="114" t="str">
        <f t="shared" si="2"/>
        <v>XFP &amp; other</v>
      </c>
      <c r="E84" s="517">
        <v>159.89048195351674</v>
      </c>
      <c r="F84" s="101">
        <v>159.21758884676976</v>
      </c>
      <c r="G84" s="101">
        <v>123.66606351743584</v>
      </c>
      <c r="H84" s="282">
        <v>127.50743112321241</v>
      </c>
      <c r="I84" s="517"/>
      <c r="J84" s="101"/>
      <c r="K84" s="854"/>
      <c r="L84" s="741"/>
      <c r="M84" s="763"/>
      <c r="N84" s="854"/>
      <c r="O84" s="854"/>
      <c r="P84" s="855"/>
      <c r="Q84" s="1188"/>
      <c r="R84" s="934"/>
      <c r="S84" s="854"/>
      <c r="T84" s="855"/>
      <c r="U84" s="1188"/>
      <c r="V84" s="934"/>
      <c r="W84" s="934"/>
      <c r="X84" s="937"/>
      <c r="Y84" s="770"/>
      <c r="Z84" s="865"/>
      <c r="AA84" s="1505"/>
      <c r="AB84" s="906"/>
    </row>
    <row r="85" spans="1:28" ht="12.75" customHeight="1">
      <c r="A85" s="1294" t="str">
        <f t="shared" si="2"/>
        <v>10GbE</v>
      </c>
      <c r="B85" s="498" t="str">
        <f t="shared" si="2"/>
        <v>10 GbE (ER)</v>
      </c>
      <c r="C85" s="498" t="str">
        <f t="shared" si="2"/>
        <v>40 km</v>
      </c>
      <c r="D85" s="613" t="str">
        <f t="shared" si="2"/>
        <v>SFP+</v>
      </c>
      <c r="E85" s="517">
        <v>187.24288262225048</v>
      </c>
      <c r="F85" s="101">
        <v>177.82089765996173</v>
      </c>
      <c r="G85" s="101">
        <v>138.51241757034748</v>
      </c>
      <c r="H85" s="282">
        <v>132.81114174679485</v>
      </c>
      <c r="I85" s="517"/>
      <c r="J85" s="101"/>
      <c r="K85" s="854"/>
      <c r="L85" s="741"/>
      <c r="M85" s="763"/>
      <c r="N85" s="854"/>
      <c r="O85" s="854"/>
      <c r="P85" s="855"/>
      <c r="Q85" s="1188"/>
      <c r="R85" s="934"/>
      <c r="S85" s="854"/>
      <c r="T85" s="855"/>
      <c r="U85" s="1188"/>
      <c r="V85" s="934"/>
      <c r="W85" s="934"/>
      <c r="X85" s="937"/>
      <c r="Y85" s="770"/>
      <c r="Z85" s="865"/>
      <c r="AA85" s="1505"/>
      <c r="AB85" s="906"/>
    </row>
    <row r="86" spans="1:28" ht="12.75" customHeight="1">
      <c r="A86" s="1294" t="str">
        <f t="shared" si="2"/>
        <v>10GbE</v>
      </c>
      <c r="B86" s="502" t="str">
        <f t="shared" si="2"/>
        <v>10 GbE (ZR)</v>
      </c>
      <c r="C86" s="502" t="str">
        <f t="shared" si="2"/>
        <v>80 km</v>
      </c>
      <c r="D86" s="114" t="str">
        <f t="shared" si="2"/>
        <v>XFP &amp; other</v>
      </c>
      <c r="E86" s="864">
        <v>296.78364820149505</v>
      </c>
      <c r="F86" s="865">
        <v>249.91700659240817</v>
      </c>
      <c r="G86" s="865">
        <v>270</v>
      </c>
      <c r="H86" s="866">
        <v>270</v>
      </c>
      <c r="I86" s="864"/>
      <c r="J86" s="865"/>
      <c r="K86" s="854"/>
      <c r="L86" s="867"/>
      <c r="M86" s="868"/>
      <c r="N86" s="854"/>
      <c r="O86" s="854"/>
      <c r="P86" s="855"/>
      <c r="Q86" s="1194"/>
      <c r="R86" s="934"/>
      <c r="S86" s="854"/>
      <c r="T86" s="855"/>
      <c r="U86" s="1194"/>
      <c r="V86" s="934"/>
      <c r="W86" s="934"/>
      <c r="X86" s="937"/>
      <c r="Y86" s="893"/>
      <c r="Z86" s="865"/>
      <c r="AA86" s="1507"/>
      <c r="AB86" s="906"/>
    </row>
    <row r="87" spans="1:28" ht="12.75" customHeight="1" thickBot="1">
      <c r="A87" s="1294" t="str">
        <f t="shared" si="2"/>
        <v>10GbE</v>
      </c>
      <c r="B87" s="498" t="str">
        <f t="shared" si="2"/>
        <v>10 GbE (ZR)</v>
      </c>
      <c r="C87" s="503" t="str">
        <f t="shared" si="2"/>
        <v>80 km</v>
      </c>
      <c r="D87" s="279" t="str">
        <f t="shared" si="2"/>
        <v>SFP+</v>
      </c>
      <c r="E87" s="869">
        <v>341.41065502469661</v>
      </c>
      <c r="F87" s="870">
        <v>340.12103483691999</v>
      </c>
      <c r="G87" s="870">
        <v>269.31077326528595</v>
      </c>
      <c r="H87" s="871">
        <v>248.44428326719898</v>
      </c>
      <c r="I87" s="869"/>
      <c r="J87" s="870"/>
      <c r="K87" s="872"/>
      <c r="L87" s="873"/>
      <c r="M87" s="874"/>
      <c r="N87" s="872"/>
      <c r="O87" s="872"/>
      <c r="P87" s="875"/>
      <c r="Q87" s="1195"/>
      <c r="R87" s="1196"/>
      <c r="S87" s="872"/>
      <c r="T87" s="875"/>
      <c r="U87" s="1195"/>
      <c r="V87" s="1196"/>
      <c r="W87" s="872"/>
      <c r="X87" s="875"/>
      <c r="Y87" s="893"/>
      <c r="Z87" s="865"/>
      <c r="AA87" s="1507"/>
      <c r="AB87" s="906"/>
    </row>
    <row r="88" spans="1:28" ht="12.75" customHeight="1">
      <c r="A88" s="1296" t="str">
        <f t="shared" si="2"/>
        <v>25GbE</v>
      </c>
      <c r="B88" s="505" t="str">
        <f t="shared" si="2"/>
        <v>25GbE SR</v>
      </c>
      <c r="C88" s="269" t="str">
        <f t="shared" si="2"/>
        <v>100 m</v>
      </c>
      <c r="D88" s="520" t="str">
        <f t="shared" si="2"/>
        <v>SFP28</v>
      </c>
      <c r="E88" s="876">
        <v>141.07313957202172</v>
      </c>
      <c r="F88" s="877">
        <v>129.32623836490268</v>
      </c>
      <c r="G88" s="878">
        <v>119.61117931928241</v>
      </c>
      <c r="H88" s="879">
        <v>149.44393997885157</v>
      </c>
      <c r="I88" s="876"/>
      <c r="J88" s="877"/>
      <c r="K88" s="880"/>
      <c r="L88" s="879"/>
      <c r="M88" s="881"/>
      <c r="N88" s="851"/>
      <c r="O88" s="851"/>
      <c r="P88" s="852"/>
      <c r="Q88" s="903"/>
      <c r="R88" s="1186"/>
      <c r="S88" s="851"/>
      <c r="T88" s="852"/>
      <c r="U88" s="903"/>
      <c r="V88" s="1186"/>
      <c r="W88" s="1186"/>
      <c r="X88" s="1187"/>
      <c r="Y88" s="1532"/>
      <c r="Z88" s="878"/>
      <c r="AA88" s="1509"/>
      <c r="AB88" s="904"/>
    </row>
    <row r="89" spans="1:28" ht="12.75" customHeight="1">
      <c r="A89" s="1294" t="str">
        <f t="shared" si="2"/>
        <v>25GbE</v>
      </c>
      <c r="B89" s="269" t="str">
        <f t="shared" si="2"/>
        <v>25GbE LR</v>
      </c>
      <c r="C89" s="269" t="str">
        <f t="shared" si="2"/>
        <v>10 km</v>
      </c>
      <c r="D89" s="520" t="str">
        <f t="shared" si="2"/>
        <v>SFP28</v>
      </c>
      <c r="E89" s="882">
        <v>360.32105552501372</v>
      </c>
      <c r="F89" s="883">
        <v>359.080192165558</v>
      </c>
      <c r="G89" s="865">
        <v>301.37027441940967</v>
      </c>
      <c r="H89" s="867">
        <v>305.50828823015985</v>
      </c>
      <c r="I89" s="882"/>
      <c r="J89" s="883"/>
      <c r="K89" s="850"/>
      <c r="L89" s="867"/>
      <c r="M89" s="884"/>
      <c r="N89" s="854"/>
      <c r="O89" s="854"/>
      <c r="P89" s="855"/>
      <c r="Q89" s="929"/>
      <c r="R89" s="934"/>
      <c r="S89" s="854"/>
      <c r="T89" s="855"/>
      <c r="U89" s="929"/>
      <c r="V89" s="934"/>
      <c r="W89" s="934"/>
      <c r="X89" s="937"/>
      <c r="Y89" s="1533"/>
      <c r="Z89" s="865"/>
      <c r="AA89" s="1510"/>
      <c r="AB89" s="906"/>
    </row>
    <row r="90" spans="1:28" ht="13.05" customHeight="1" thickBot="1">
      <c r="A90" s="1295" t="str">
        <f t="shared" si="2"/>
        <v>25GbE</v>
      </c>
      <c r="B90" s="813" t="str">
        <f t="shared" si="2"/>
        <v>25 GbE ER</v>
      </c>
      <c r="C90" s="813" t="str">
        <f t="shared" si="2"/>
        <v>40 km</v>
      </c>
      <c r="D90" s="1322" t="str">
        <f t="shared" si="2"/>
        <v>SFP28</v>
      </c>
      <c r="E90" s="869"/>
      <c r="F90" s="870"/>
      <c r="G90" s="870"/>
      <c r="H90" s="1325"/>
      <c r="I90" s="869"/>
      <c r="J90" s="870"/>
      <c r="K90" s="1326"/>
      <c r="L90" s="1325"/>
      <c r="M90" s="911"/>
      <c r="N90" s="872"/>
      <c r="O90" s="912"/>
      <c r="P90" s="860"/>
      <c r="Q90" s="1195"/>
      <c r="R90" s="1196"/>
      <c r="S90" s="872"/>
      <c r="T90" s="875"/>
      <c r="U90" s="911"/>
      <c r="V90" s="872"/>
      <c r="W90" s="912"/>
      <c r="X90" s="860"/>
      <c r="Y90" s="911"/>
      <c r="Z90" s="870"/>
      <c r="AA90" s="1508"/>
      <c r="AB90" s="912"/>
    </row>
    <row r="91" spans="1:28" ht="12.75" customHeight="1">
      <c r="A91" s="1294" t="str">
        <f t="shared" si="2"/>
        <v>40GbE</v>
      </c>
      <c r="B91" s="269" t="str">
        <f t="shared" si="2"/>
        <v>40 GbE SR</v>
      </c>
      <c r="C91" s="269" t="str">
        <f t="shared" si="2"/>
        <v>100 m</v>
      </c>
      <c r="D91" s="272" t="str">
        <f t="shared" si="2"/>
        <v>QSFP+</v>
      </c>
      <c r="E91" s="876">
        <v>81.952226156609868</v>
      </c>
      <c r="F91" s="877">
        <v>81.20482063359043</v>
      </c>
      <c r="G91" s="878">
        <v>82.0318855231112</v>
      </c>
      <c r="H91" s="887">
        <v>74.381598687737096</v>
      </c>
      <c r="I91" s="876"/>
      <c r="J91" s="877"/>
      <c r="K91" s="851"/>
      <c r="L91" s="879"/>
      <c r="M91" s="881"/>
      <c r="N91" s="851"/>
      <c r="O91" s="851"/>
      <c r="P91" s="852"/>
      <c r="Q91" s="903"/>
      <c r="R91" s="1186"/>
      <c r="S91" s="851"/>
      <c r="T91" s="852"/>
      <c r="U91" s="881"/>
      <c r="V91" s="851"/>
      <c r="W91" s="851"/>
      <c r="X91" s="852"/>
      <c r="Y91" s="1532"/>
      <c r="Z91" s="878"/>
      <c r="AA91" s="1509"/>
      <c r="AB91" s="904"/>
    </row>
    <row r="92" spans="1:28" ht="12.75" customHeight="1">
      <c r="A92" s="1294" t="str">
        <f t="shared" ref="A92:D106" si="3">A28</f>
        <v>40GbE</v>
      </c>
      <c r="B92" s="112" t="str">
        <f t="shared" si="3"/>
        <v>40GbE MM Duplex</v>
      </c>
      <c r="C92" s="275" t="str">
        <f t="shared" si="3"/>
        <v>100 m</v>
      </c>
      <c r="D92" s="272" t="str">
        <f t="shared" si="3"/>
        <v>QSFP+</v>
      </c>
      <c r="E92" s="864">
        <v>112.64014929982849</v>
      </c>
      <c r="F92" s="865">
        <v>111.87203594309011</v>
      </c>
      <c r="G92" s="865">
        <v>149.10404245646265</v>
      </c>
      <c r="H92" s="866">
        <v>137.43046893046892</v>
      </c>
      <c r="I92" s="864"/>
      <c r="J92" s="865"/>
      <c r="K92" s="854"/>
      <c r="L92" s="867"/>
      <c r="M92" s="868"/>
      <c r="N92" s="854"/>
      <c r="O92" s="854"/>
      <c r="P92" s="855"/>
      <c r="Q92" s="1194"/>
      <c r="R92" s="934"/>
      <c r="S92" s="854"/>
      <c r="T92" s="855"/>
      <c r="U92" s="1194"/>
      <c r="V92" s="934"/>
      <c r="W92" s="934"/>
      <c r="X92" s="937"/>
      <c r="Y92" s="893"/>
      <c r="Z92" s="865"/>
      <c r="AA92" s="1507"/>
      <c r="AB92" s="906"/>
    </row>
    <row r="93" spans="1:28" ht="12.75" customHeight="1">
      <c r="A93" s="1294" t="str">
        <f t="shared" si="3"/>
        <v>40GbE</v>
      </c>
      <c r="B93" s="111" t="str">
        <f t="shared" si="3"/>
        <v>40 GbE eSR</v>
      </c>
      <c r="C93" s="275" t="str">
        <f t="shared" si="3"/>
        <v>300 m</v>
      </c>
      <c r="D93" s="276" t="str">
        <f t="shared" si="3"/>
        <v>QSFP+</v>
      </c>
      <c r="E93" s="864">
        <v>90.399392558845861</v>
      </c>
      <c r="F93" s="865">
        <v>73.783387048041092</v>
      </c>
      <c r="G93" s="865">
        <v>76.587893406436919</v>
      </c>
      <c r="H93" s="866">
        <v>76.151326539912858</v>
      </c>
      <c r="I93" s="864"/>
      <c r="J93" s="865"/>
      <c r="K93" s="854"/>
      <c r="L93" s="867"/>
      <c r="M93" s="868"/>
      <c r="N93" s="854"/>
      <c r="O93" s="854"/>
      <c r="P93" s="855"/>
      <c r="Q93" s="1194"/>
      <c r="R93" s="934"/>
      <c r="S93" s="854"/>
      <c r="T93" s="855"/>
      <c r="U93" s="1194"/>
      <c r="V93" s="934"/>
      <c r="W93" s="934"/>
      <c r="X93" s="937"/>
      <c r="Y93" s="893"/>
      <c r="Z93" s="865"/>
      <c r="AA93" s="1507"/>
      <c r="AB93" s="906"/>
    </row>
    <row r="94" spans="1:28" ht="12.75" customHeight="1">
      <c r="A94" s="1294" t="str">
        <f t="shared" si="3"/>
        <v>40GbE</v>
      </c>
      <c r="B94" s="111" t="str">
        <f t="shared" si="3"/>
        <v>40 GbE PSM4</v>
      </c>
      <c r="C94" s="275" t="str">
        <f t="shared" si="3"/>
        <v>500 m</v>
      </c>
      <c r="D94" s="276" t="str">
        <f t="shared" si="3"/>
        <v>QSFP+</v>
      </c>
      <c r="E94" s="864">
        <v>269.07275217398478</v>
      </c>
      <c r="F94" s="865">
        <v>257.98747622561501</v>
      </c>
      <c r="G94" s="865">
        <v>270.37037037037038</v>
      </c>
      <c r="H94" s="866">
        <v>257.57575757575756</v>
      </c>
      <c r="I94" s="864"/>
      <c r="J94" s="865"/>
      <c r="K94" s="854"/>
      <c r="L94" s="867"/>
      <c r="M94" s="868"/>
      <c r="N94" s="854"/>
      <c r="O94" s="854"/>
      <c r="P94" s="855"/>
      <c r="Q94" s="1194"/>
      <c r="R94" s="934"/>
      <c r="S94" s="854"/>
      <c r="T94" s="855"/>
      <c r="U94" s="1194"/>
      <c r="V94" s="934"/>
      <c r="W94" s="934"/>
      <c r="X94" s="937"/>
      <c r="Y94" s="893"/>
      <c r="Z94" s="865"/>
      <c r="AA94" s="1507"/>
      <c r="AB94" s="906"/>
    </row>
    <row r="95" spans="1:28" ht="12.75" customHeight="1">
      <c r="A95" s="1294" t="str">
        <f t="shared" si="3"/>
        <v>40GbE</v>
      </c>
      <c r="B95" s="502" t="str">
        <f t="shared" si="3"/>
        <v>40 GbE FR</v>
      </c>
      <c r="C95" s="277" t="str">
        <f t="shared" si="3"/>
        <v>2 km</v>
      </c>
      <c r="D95" s="114" t="str">
        <f t="shared" si="3"/>
        <v>CFP</v>
      </c>
      <c r="E95" s="882">
        <v>4868.2015561586586</v>
      </c>
      <c r="F95" s="883">
        <v>5500</v>
      </c>
      <c r="G95" s="865">
        <v>5500</v>
      </c>
      <c r="H95" s="866">
        <v>5500</v>
      </c>
      <c r="I95" s="882"/>
      <c r="J95" s="883"/>
      <c r="K95" s="854"/>
      <c r="L95" s="867"/>
      <c r="M95" s="884"/>
      <c r="N95" s="854"/>
      <c r="O95" s="854"/>
      <c r="P95" s="855"/>
      <c r="Q95" s="929"/>
      <c r="R95" s="934"/>
      <c r="S95" s="854"/>
      <c r="T95" s="855"/>
      <c r="U95" s="929"/>
      <c r="V95" s="934"/>
      <c r="W95" s="934"/>
      <c r="X95" s="937"/>
      <c r="Y95" s="1533"/>
      <c r="Z95" s="865"/>
      <c r="AA95" s="1510"/>
      <c r="AB95" s="906"/>
    </row>
    <row r="96" spans="1:28" ht="12.75" customHeight="1">
      <c r="A96" s="1294" t="str">
        <f t="shared" si="3"/>
        <v>40GbE</v>
      </c>
      <c r="B96" s="134" t="str">
        <f t="shared" si="3"/>
        <v>40 GbE LR4 subspec</v>
      </c>
      <c r="C96" s="535" t="str">
        <f t="shared" si="3"/>
        <v>2 km</v>
      </c>
      <c r="D96" s="246" t="str">
        <f t="shared" si="3"/>
        <v>QSFP+</v>
      </c>
      <c r="E96" s="882">
        <v>360.31672591017752</v>
      </c>
      <c r="F96" s="883">
        <v>348.44736472680194</v>
      </c>
      <c r="G96" s="865">
        <v>333.94133544422743</v>
      </c>
      <c r="H96" s="866">
        <v>325.10573207900353</v>
      </c>
      <c r="I96" s="882"/>
      <c r="J96" s="883"/>
      <c r="K96" s="854"/>
      <c r="L96" s="867"/>
      <c r="M96" s="884"/>
      <c r="N96" s="854"/>
      <c r="O96" s="854"/>
      <c r="P96" s="855"/>
      <c r="Q96" s="929"/>
      <c r="R96" s="934"/>
      <c r="S96" s="854"/>
      <c r="T96" s="855"/>
      <c r="U96" s="929"/>
      <c r="V96" s="934"/>
      <c r="W96" s="934"/>
      <c r="X96" s="937"/>
      <c r="Y96" s="1533"/>
      <c r="Z96" s="865"/>
      <c r="AA96" s="1510"/>
      <c r="AB96" s="906"/>
    </row>
    <row r="97" spans="1:28" ht="12.75" customHeight="1">
      <c r="A97" s="1294" t="str">
        <f t="shared" si="3"/>
        <v>40GbE</v>
      </c>
      <c r="B97" s="502" t="str">
        <f t="shared" si="3"/>
        <v>40 GbE LR4</v>
      </c>
      <c r="C97" s="502" t="str">
        <f t="shared" si="3"/>
        <v>10 km</v>
      </c>
      <c r="D97" s="114" t="str">
        <f t="shared" si="3"/>
        <v>CFP</v>
      </c>
      <c r="E97" s="882">
        <v>1403.1881172824003</v>
      </c>
      <c r="F97" s="883">
        <v>1442.1895756324172</v>
      </c>
      <c r="G97" s="865">
        <v>1149.9374756798888</v>
      </c>
      <c r="H97" s="866">
        <v>924.76026850068138</v>
      </c>
      <c r="I97" s="882"/>
      <c r="J97" s="883"/>
      <c r="K97" s="854"/>
      <c r="L97" s="867"/>
      <c r="M97" s="884"/>
      <c r="N97" s="854"/>
      <c r="O97" s="854"/>
      <c r="P97" s="855"/>
      <c r="Q97" s="929"/>
      <c r="R97" s="934"/>
      <c r="S97" s="854"/>
      <c r="T97" s="855"/>
      <c r="U97" s="929"/>
      <c r="V97" s="934"/>
      <c r="W97" s="934"/>
      <c r="X97" s="937"/>
      <c r="Y97" s="1533"/>
      <c r="Z97" s="865"/>
      <c r="AA97" s="1510"/>
      <c r="AB97" s="906"/>
    </row>
    <row r="98" spans="1:28" ht="12.75" customHeight="1">
      <c r="A98" s="1294" t="str">
        <f t="shared" si="3"/>
        <v>40GbE</v>
      </c>
      <c r="B98" s="134" t="str">
        <f t="shared" si="3"/>
        <v>40 GbE LR4</v>
      </c>
      <c r="C98" s="269" t="str">
        <f t="shared" si="3"/>
        <v>10 km</v>
      </c>
      <c r="D98" s="114" t="str">
        <f t="shared" si="3"/>
        <v>QSFP</v>
      </c>
      <c r="E98" s="882">
        <v>421.69664832712226</v>
      </c>
      <c r="F98" s="883">
        <v>403.96532667915091</v>
      </c>
      <c r="G98" s="865">
        <v>416.90428938049507</v>
      </c>
      <c r="H98" s="866">
        <v>369.88342938578609</v>
      </c>
      <c r="I98" s="882"/>
      <c r="J98" s="883"/>
      <c r="K98" s="854"/>
      <c r="L98" s="867"/>
      <c r="M98" s="884"/>
      <c r="N98" s="854"/>
      <c r="O98" s="854"/>
      <c r="P98" s="855"/>
      <c r="Q98" s="929"/>
      <c r="R98" s="934"/>
      <c r="S98" s="854"/>
      <c r="T98" s="855"/>
      <c r="U98" s="929"/>
      <c r="V98" s="934"/>
      <c r="W98" s="934"/>
      <c r="X98" s="937"/>
      <c r="Y98" s="1533"/>
      <c r="Z98" s="865"/>
      <c r="AA98" s="1510"/>
      <c r="AB98" s="906"/>
    </row>
    <row r="99" spans="1:28" ht="13.05" customHeight="1" thickBot="1">
      <c r="A99" s="1295" t="str">
        <f t="shared" si="3"/>
        <v>40GbE</v>
      </c>
      <c r="B99" s="273" t="str">
        <f t="shared" si="3"/>
        <v>40 GbE ER4</v>
      </c>
      <c r="C99" s="813" t="str">
        <f t="shared" si="3"/>
        <v>40 km</v>
      </c>
      <c r="D99" s="273" t="str">
        <f t="shared" si="3"/>
        <v>All</v>
      </c>
      <c r="E99" s="888">
        <v>1805.1290754311904</v>
      </c>
      <c r="F99" s="889">
        <v>1830.6513728893717</v>
      </c>
      <c r="G99" s="870">
        <v>1323.3268171443549</v>
      </c>
      <c r="H99" s="871">
        <v>1172.5425531914898</v>
      </c>
      <c r="I99" s="888"/>
      <c r="J99" s="889"/>
      <c r="K99" s="872"/>
      <c r="L99" s="873"/>
      <c r="M99" s="890"/>
      <c r="N99" s="872"/>
      <c r="O99" s="872"/>
      <c r="P99" s="875"/>
      <c r="Q99" s="1199"/>
      <c r="R99" s="1196"/>
      <c r="S99" s="872"/>
      <c r="T99" s="875"/>
      <c r="U99" s="1199"/>
      <c r="V99" s="1196"/>
      <c r="W99" s="1196"/>
      <c r="X99" s="1197"/>
      <c r="Y99" s="931"/>
      <c r="Z99" s="870"/>
      <c r="AA99" s="1511"/>
      <c r="AB99" s="912"/>
    </row>
    <row r="100" spans="1:28" ht="14.4">
      <c r="A100" s="1294" t="str">
        <f t="shared" si="3"/>
        <v>50GbE</v>
      </c>
      <c r="B100" s="270" t="str">
        <f t="shared" si="3"/>
        <v xml:space="preserve">50GbE </v>
      </c>
      <c r="C100" s="270" t="str">
        <f t="shared" si="3"/>
        <v>100 m</v>
      </c>
      <c r="D100" s="521" t="str">
        <f t="shared" si="3"/>
        <v>all</v>
      </c>
      <c r="E100" s="882"/>
      <c r="F100" s="883"/>
      <c r="G100" s="865"/>
      <c r="H100" s="866"/>
      <c r="I100" s="882"/>
      <c r="J100" s="883"/>
      <c r="K100" s="850"/>
      <c r="L100" s="867"/>
      <c r="M100" s="881"/>
      <c r="N100" s="851"/>
      <c r="O100" s="851"/>
      <c r="P100" s="852"/>
      <c r="Q100" s="903"/>
      <c r="R100" s="1186"/>
      <c r="S100" s="857"/>
      <c r="T100" s="858"/>
      <c r="U100" s="1200"/>
      <c r="V100" s="1190"/>
      <c r="W100" s="1186"/>
      <c r="X100" s="1187"/>
      <c r="Y100" s="1532"/>
      <c r="Z100" s="878"/>
      <c r="AA100" s="1509"/>
      <c r="AB100" s="904"/>
    </row>
    <row r="101" spans="1:28" ht="14.4">
      <c r="A101" s="1294" t="str">
        <f t="shared" si="3"/>
        <v>50GbE</v>
      </c>
      <c r="B101" s="183" t="str">
        <f t="shared" si="3"/>
        <v xml:space="preserve">50GbE </v>
      </c>
      <c r="C101" s="183" t="str">
        <f t="shared" si="3"/>
        <v>2 km</v>
      </c>
      <c r="D101" s="246" t="str">
        <f t="shared" si="3"/>
        <v>all</v>
      </c>
      <c r="E101" s="882"/>
      <c r="F101" s="883"/>
      <c r="G101" s="865"/>
      <c r="H101" s="866"/>
      <c r="I101" s="882"/>
      <c r="J101" s="883"/>
      <c r="K101" s="850"/>
      <c r="L101" s="867"/>
      <c r="M101" s="884"/>
      <c r="N101" s="854"/>
      <c r="O101" s="854"/>
      <c r="P101" s="855"/>
      <c r="Q101" s="929"/>
      <c r="R101" s="934"/>
      <c r="S101" s="854"/>
      <c r="T101" s="855"/>
      <c r="U101" s="929"/>
      <c r="V101" s="934"/>
      <c r="W101" s="934"/>
      <c r="X101" s="937"/>
      <c r="Y101" s="1533"/>
      <c r="Z101" s="865"/>
      <c r="AA101" s="1510"/>
      <c r="AB101" s="906"/>
    </row>
    <row r="102" spans="1:28" ht="15" thickBot="1">
      <c r="A102" s="1295" t="str">
        <f t="shared" si="3"/>
        <v>50GbE</v>
      </c>
      <c r="B102" s="847" t="str">
        <f t="shared" si="3"/>
        <v xml:space="preserve">50GbE </v>
      </c>
      <c r="C102" s="847" t="str">
        <f t="shared" si="3"/>
        <v>10 km</v>
      </c>
      <c r="D102" s="279" t="str">
        <f t="shared" si="3"/>
        <v>all</v>
      </c>
      <c r="E102" s="888"/>
      <c r="F102" s="889"/>
      <c r="G102" s="870"/>
      <c r="H102" s="871"/>
      <c r="I102" s="888"/>
      <c r="J102" s="889"/>
      <c r="K102" s="856"/>
      <c r="L102" s="873"/>
      <c r="M102" s="891"/>
      <c r="N102" s="857"/>
      <c r="O102" s="857"/>
      <c r="P102" s="858"/>
      <c r="Q102" s="1200"/>
      <c r="R102" s="1190"/>
      <c r="S102" s="857"/>
      <c r="T102" s="858"/>
      <c r="U102" s="1200"/>
      <c r="V102" s="1190"/>
      <c r="W102" s="1190"/>
      <c r="X102" s="1191"/>
      <c r="Y102" s="930"/>
      <c r="Z102" s="902"/>
      <c r="AA102" s="1512"/>
      <c r="AB102" s="886"/>
    </row>
    <row r="103" spans="1:28" ht="12.75" customHeight="1">
      <c r="A103" s="1296" t="str">
        <f t="shared" si="3"/>
        <v>100GbE</v>
      </c>
      <c r="B103" s="498" t="str">
        <f t="shared" si="3"/>
        <v xml:space="preserve">100 GbE SR10 </v>
      </c>
      <c r="C103" s="501" t="str">
        <f t="shared" si="3"/>
        <v>100 m</v>
      </c>
      <c r="D103" s="114" t="str">
        <f t="shared" si="3"/>
        <v>CFP</v>
      </c>
      <c r="E103" s="876">
        <v>1300</v>
      </c>
      <c r="F103" s="877">
        <v>1300</v>
      </c>
      <c r="G103" s="878">
        <v>1137.3418079096052</v>
      </c>
      <c r="H103" s="887">
        <v>1293.9751485683416</v>
      </c>
      <c r="I103" s="876"/>
      <c r="J103" s="877"/>
      <c r="K103" s="861"/>
      <c r="L103" s="879"/>
      <c r="M103" s="892"/>
      <c r="N103" s="861"/>
      <c r="O103" s="861"/>
      <c r="P103" s="862"/>
      <c r="Q103" s="892"/>
      <c r="R103" s="1192"/>
      <c r="S103" s="861"/>
      <c r="T103" s="862"/>
      <c r="U103" s="892"/>
      <c r="V103" s="1192"/>
      <c r="W103" s="1192"/>
      <c r="X103" s="1193"/>
      <c r="Y103" s="892"/>
      <c r="Z103" s="1192"/>
      <c r="AA103" s="1513"/>
      <c r="AB103" s="1514"/>
    </row>
    <row r="104" spans="1:28" ht="12.75" customHeight="1">
      <c r="A104" s="1294" t="str">
        <f t="shared" si="3"/>
        <v>100GbE</v>
      </c>
      <c r="B104" s="498" t="str">
        <f t="shared" si="3"/>
        <v>100 GbE SR4</v>
      </c>
      <c r="C104" s="499" t="str">
        <f t="shared" si="3"/>
        <v>100 m</v>
      </c>
      <c r="D104" s="114" t="str">
        <f t="shared" si="3"/>
        <v>CFP2/4</v>
      </c>
      <c r="E104" s="864">
        <v>1100</v>
      </c>
      <c r="F104" s="865">
        <v>1100</v>
      </c>
      <c r="G104" s="865">
        <v>1092.2777777777801</v>
      </c>
      <c r="H104" s="866">
        <v>1017.68527918782</v>
      </c>
      <c r="I104" s="864"/>
      <c r="J104" s="865"/>
      <c r="K104" s="854"/>
      <c r="L104" s="867"/>
      <c r="M104" s="893"/>
      <c r="N104" s="854"/>
      <c r="O104" s="854"/>
      <c r="P104" s="855"/>
      <c r="Q104" s="1194"/>
      <c r="R104" s="934"/>
      <c r="S104" s="854"/>
      <c r="T104" s="855"/>
      <c r="U104" s="1194"/>
      <c r="V104" s="934"/>
      <c r="W104" s="934"/>
      <c r="X104" s="937"/>
      <c r="Y104" s="1194"/>
      <c r="Z104" s="934"/>
      <c r="AA104" s="1507"/>
      <c r="AB104" s="906"/>
    </row>
    <row r="105" spans="1:28" ht="12.75" customHeight="1">
      <c r="A105" s="1294" t="str">
        <f t="shared" si="3"/>
        <v>100GbE</v>
      </c>
      <c r="B105" s="269" t="str">
        <f t="shared" si="3"/>
        <v>100 GbE SR4</v>
      </c>
      <c r="C105" s="134" t="str">
        <f t="shared" si="3"/>
        <v>100 m</v>
      </c>
      <c r="D105" s="246" t="str">
        <f t="shared" si="3"/>
        <v>QSFP28</v>
      </c>
      <c r="E105" s="882">
        <v>201.47474009665703</v>
      </c>
      <c r="F105" s="883">
        <v>182.21873667414062</v>
      </c>
      <c r="G105" s="865">
        <v>195.20741538715535</v>
      </c>
      <c r="H105" s="866">
        <v>163.61666185121041</v>
      </c>
      <c r="I105" s="882"/>
      <c r="J105" s="883"/>
      <c r="K105" s="854"/>
      <c r="L105" s="867"/>
      <c r="M105" s="884"/>
      <c r="N105" s="854"/>
      <c r="O105" s="854"/>
      <c r="P105" s="855"/>
      <c r="Q105" s="929"/>
      <c r="R105" s="934"/>
      <c r="S105" s="854"/>
      <c r="T105" s="855"/>
      <c r="U105" s="929"/>
      <c r="V105" s="934"/>
      <c r="W105" s="934"/>
      <c r="X105" s="937"/>
      <c r="Y105" s="929"/>
      <c r="Z105" s="934"/>
      <c r="AA105" s="1510"/>
      <c r="AB105" s="906"/>
    </row>
    <row r="106" spans="1:28" ht="12.75" customHeight="1">
      <c r="A106" s="1294" t="str">
        <f t="shared" si="3"/>
        <v>100GbE</v>
      </c>
      <c r="B106" s="269" t="str">
        <f t="shared" si="3"/>
        <v>100 GbE SR2</v>
      </c>
      <c r="C106" s="134" t="str">
        <f t="shared" si="3"/>
        <v>100 m</v>
      </c>
      <c r="D106" s="246" t="str">
        <f t="shared" si="3"/>
        <v>All</v>
      </c>
      <c r="E106" s="882"/>
      <c r="F106" s="883"/>
      <c r="G106" s="865"/>
      <c r="H106" s="866"/>
      <c r="I106" s="882"/>
      <c r="J106" s="883"/>
      <c r="K106" s="854"/>
      <c r="L106" s="867"/>
      <c r="M106" s="884"/>
      <c r="N106" s="854"/>
      <c r="O106" s="854"/>
      <c r="P106" s="855"/>
      <c r="Q106" s="929"/>
      <c r="R106" s="934"/>
      <c r="S106" s="854"/>
      <c r="T106" s="855"/>
      <c r="U106" s="929"/>
      <c r="V106" s="934"/>
      <c r="W106" s="934"/>
      <c r="X106" s="937"/>
      <c r="Y106" s="929"/>
      <c r="Z106" s="934"/>
      <c r="AA106" s="1510"/>
      <c r="AB106" s="906"/>
    </row>
    <row r="107" spans="1:28" ht="12.75" customHeight="1">
      <c r="A107" s="1294" t="s">
        <v>222</v>
      </c>
      <c r="B107" s="685" t="s">
        <v>395</v>
      </c>
      <c r="C107" s="502" t="s">
        <v>204</v>
      </c>
      <c r="D107" s="246" t="s">
        <v>223</v>
      </c>
      <c r="E107" s="882"/>
      <c r="F107" s="883"/>
      <c r="G107" s="865"/>
      <c r="H107" s="866"/>
      <c r="I107" s="882"/>
      <c r="J107" s="883"/>
      <c r="K107" s="854"/>
      <c r="L107" s="867"/>
      <c r="M107" s="884"/>
      <c r="N107" s="854"/>
      <c r="O107" s="854"/>
      <c r="P107" s="855"/>
      <c r="Q107" s="929"/>
      <c r="R107" s="934"/>
      <c r="S107" s="854"/>
      <c r="T107" s="855"/>
      <c r="U107" s="929"/>
      <c r="V107" s="934"/>
      <c r="W107" s="934"/>
      <c r="X107" s="937"/>
      <c r="Y107" s="929"/>
      <c r="Z107" s="934"/>
      <c r="AA107" s="1510"/>
      <c r="AB107" s="906"/>
    </row>
    <row r="108" spans="1:28" ht="12.75" customHeight="1">
      <c r="A108" s="1294" t="str">
        <f>A44</f>
        <v>100GbE</v>
      </c>
      <c r="B108" s="274" t="str">
        <f>B44</f>
        <v>100 GbE PSM4</v>
      </c>
      <c r="C108" s="275" t="str">
        <f>C44</f>
        <v>500 m</v>
      </c>
      <c r="D108" s="276" t="str">
        <f>D44</f>
        <v>all</v>
      </c>
      <c r="E108" s="864">
        <v>253.11076914806404</v>
      </c>
      <c r="F108" s="865">
        <v>240.96573361019273</v>
      </c>
      <c r="G108" s="865">
        <v>209.89452061118035</v>
      </c>
      <c r="H108" s="866">
        <v>191.23902397838569</v>
      </c>
      <c r="I108" s="864"/>
      <c r="J108" s="865"/>
      <c r="K108" s="854"/>
      <c r="L108" s="867"/>
      <c r="M108" s="868"/>
      <c r="N108" s="854"/>
      <c r="O108" s="854"/>
      <c r="P108" s="855"/>
      <c r="Q108" s="1194"/>
      <c r="R108" s="934"/>
      <c r="S108" s="854"/>
      <c r="T108" s="855"/>
      <c r="U108" s="1194"/>
      <c r="V108" s="934"/>
      <c r="W108" s="934"/>
      <c r="X108" s="937"/>
      <c r="Y108" s="1194"/>
      <c r="Z108" s="934"/>
      <c r="AA108" s="1510"/>
      <c r="AB108" s="906"/>
    </row>
    <row r="109" spans="1:28" ht="12.75" customHeight="1">
      <c r="A109" s="1294" t="str">
        <f t="shared" ref="A109:A116" si="4">A45</f>
        <v>100GbE</v>
      </c>
      <c r="B109" s="684" t="s">
        <v>539</v>
      </c>
      <c r="C109" s="502" t="s">
        <v>198</v>
      </c>
      <c r="D109" s="246"/>
      <c r="E109" s="864"/>
      <c r="F109" s="865"/>
      <c r="G109" s="865"/>
      <c r="H109" s="866"/>
      <c r="I109" s="864"/>
      <c r="J109" s="865"/>
      <c r="K109" s="854"/>
      <c r="L109" s="867"/>
      <c r="M109" s="868"/>
      <c r="N109" s="854"/>
      <c r="O109" s="854"/>
      <c r="P109" s="855"/>
      <c r="Q109" s="1194"/>
      <c r="R109" s="934"/>
      <c r="S109" s="854"/>
      <c r="T109" s="855"/>
      <c r="U109" s="1194"/>
      <c r="V109" s="934"/>
      <c r="W109" s="934"/>
      <c r="X109" s="937"/>
      <c r="Y109" s="1194"/>
      <c r="Z109" s="934"/>
      <c r="AA109" s="1510"/>
      <c r="AB109" s="906"/>
    </row>
    <row r="110" spans="1:28" ht="14.55" customHeight="1">
      <c r="A110" s="1294" t="str">
        <f t="shared" si="4"/>
        <v>100GbE</v>
      </c>
      <c r="B110" s="277" t="str">
        <f t="shared" ref="B110:D115" si="5">B46</f>
        <v>100 GbE CWDM4</v>
      </c>
      <c r="C110" s="277" t="str">
        <f t="shared" si="5"/>
        <v>2 km</v>
      </c>
      <c r="D110" s="246" t="str">
        <f t="shared" si="5"/>
        <v>QSFP28</v>
      </c>
      <c r="E110" s="894">
        <v>607.01229113899194</v>
      </c>
      <c r="F110" s="895">
        <v>554.5178512273053</v>
      </c>
      <c r="G110" s="865">
        <v>503.09768142185794</v>
      </c>
      <c r="H110" s="866">
        <v>461.17229317558503</v>
      </c>
      <c r="I110" s="894"/>
      <c r="J110" s="895"/>
      <c r="K110" s="854"/>
      <c r="L110" s="867"/>
      <c r="M110" s="896"/>
      <c r="N110" s="854"/>
      <c r="O110" s="854"/>
      <c r="P110" s="855"/>
      <c r="Q110" s="935"/>
      <c r="R110" s="934"/>
      <c r="S110" s="854"/>
      <c r="T110" s="855"/>
      <c r="U110" s="935"/>
      <c r="V110" s="934"/>
      <c r="W110" s="934"/>
      <c r="X110" s="937"/>
      <c r="Y110" s="935"/>
      <c r="Z110" s="934"/>
      <c r="AA110" s="1510"/>
      <c r="AB110" s="906"/>
    </row>
    <row r="111" spans="1:28" ht="14.4">
      <c r="A111" s="1294" t="str">
        <f t="shared" si="4"/>
        <v>100GbE</v>
      </c>
      <c r="B111" s="277" t="str">
        <f t="shared" si="5"/>
        <v>100GbE FR1</v>
      </c>
      <c r="C111" s="277" t="str">
        <f t="shared" si="5"/>
        <v>2km</v>
      </c>
      <c r="D111" s="246" t="str">
        <f t="shared" si="5"/>
        <v>QSFP28</v>
      </c>
      <c r="E111" s="894"/>
      <c r="F111" s="895"/>
      <c r="G111" s="865"/>
      <c r="H111" s="866"/>
      <c r="I111" s="894"/>
      <c r="J111" s="895"/>
      <c r="K111" s="854"/>
      <c r="L111" s="867"/>
      <c r="M111" s="896"/>
      <c r="N111" s="854"/>
      <c r="O111" s="854"/>
      <c r="P111" s="855"/>
      <c r="Q111" s="935"/>
      <c r="R111" s="934"/>
      <c r="S111" s="854"/>
      <c r="T111" s="855"/>
      <c r="U111" s="935"/>
      <c r="V111" s="934"/>
      <c r="W111" s="934"/>
      <c r="X111" s="937"/>
      <c r="Y111" s="935"/>
      <c r="Z111" s="934"/>
      <c r="AA111" s="1510"/>
      <c r="AB111" s="906"/>
    </row>
    <row r="112" spans="1:28" ht="12.75" customHeight="1">
      <c r="A112" s="1294" t="str">
        <f t="shared" si="4"/>
        <v>100GbE</v>
      </c>
      <c r="B112" s="277" t="str">
        <f t="shared" si="5"/>
        <v>100 GbE LR4</v>
      </c>
      <c r="C112" s="502" t="str">
        <f t="shared" si="5"/>
        <v>10 km</v>
      </c>
      <c r="D112" s="271" t="str">
        <f t="shared" si="5"/>
        <v>CFP</v>
      </c>
      <c r="E112" s="882">
        <v>3057.2898288138313</v>
      </c>
      <c r="F112" s="883">
        <v>2756.9031041721296</v>
      </c>
      <c r="G112" s="865">
        <v>2656.2161017702429</v>
      </c>
      <c r="H112" s="866">
        <v>2471.0188169807125</v>
      </c>
      <c r="I112" s="882"/>
      <c r="J112" s="883"/>
      <c r="K112" s="854"/>
      <c r="L112" s="867"/>
      <c r="M112" s="884"/>
      <c r="N112" s="854"/>
      <c r="O112" s="854"/>
      <c r="P112" s="855"/>
      <c r="Q112" s="929"/>
      <c r="R112" s="934"/>
      <c r="S112" s="854"/>
      <c r="T112" s="855"/>
      <c r="U112" s="929"/>
      <c r="V112" s="934"/>
      <c r="W112" s="934"/>
      <c r="X112" s="937"/>
      <c r="Y112" s="929"/>
      <c r="Z112" s="934"/>
      <c r="AA112" s="1510"/>
      <c r="AB112" s="906"/>
    </row>
    <row r="113" spans="1:28" ht="12.75" customHeight="1">
      <c r="A113" s="1294" t="str">
        <f t="shared" si="4"/>
        <v>100GbE</v>
      </c>
      <c r="B113" s="678" t="str">
        <f t="shared" si="5"/>
        <v>100 GbE LR4</v>
      </c>
      <c r="C113" s="499" t="str">
        <f t="shared" si="5"/>
        <v>10 km</v>
      </c>
      <c r="D113" s="114" t="str">
        <f t="shared" si="5"/>
        <v>CFP2</v>
      </c>
      <c r="E113" s="882">
        <v>2449.4545383411582</v>
      </c>
      <c r="F113" s="883">
        <v>2198.5210732984292</v>
      </c>
      <c r="G113" s="865">
        <v>2050.1262248581752</v>
      </c>
      <c r="H113" s="866">
        <v>1675.488215287307</v>
      </c>
      <c r="I113" s="882"/>
      <c r="J113" s="883"/>
      <c r="K113" s="854"/>
      <c r="L113" s="867"/>
      <c r="M113" s="884"/>
      <c r="N113" s="854"/>
      <c r="O113" s="854"/>
      <c r="P113" s="855"/>
      <c r="Q113" s="929"/>
      <c r="R113" s="934"/>
      <c r="S113" s="854"/>
      <c r="T113" s="855"/>
      <c r="U113" s="929"/>
      <c r="V113" s="929"/>
      <c r="W113" s="934"/>
      <c r="X113" s="937"/>
      <c r="Y113" s="929"/>
      <c r="Z113" s="929"/>
      <c r="AA113" s="1510"/>
      <c r="AB113" s="906"/>
    </row>
    <row r="114" spans="1:28" ht="12.75" customHeight="1">
      <c r="A114" s="1294" t="str">
        <f t="shared" si="4"/>
        <v>100GbE</v>
      </c>
      <c r="B114" s="678" t="str">
        <f t="shared" si="5"/>
        <v>100 GbE LR4</v>
      </c>
      <c r="C114" s="499" t="str">
        <f t="shared" si="5"/>
        <v>10 km</v>
      </c>
      <c r="D114" s="114" t="str">
        <f t="shared" si="5"/>
        <v>CFP4</v>
      </c>
      <c r="E114" s="882">
        <v>2659.3197567108709</v>
      </c>
      <c r="F114" s="883">
        <v>2273.2360088379864</v>
      </c>
      <c r="G114" s="865">
        <v>2240.7954651711534</v>
      </c>
      <c r="H114" s="866">
        <v>2180.8626699912102</v>
      </c>
      <c r="I114" s="882"/>
      <c r="J114" s="883"/>
      <c r="K114" s="854"/>
      <c r="L114" s="867"/>
      <c r="M114" s="884"/>
      <c r="N114" s="854"/>
      <c r="O114" s="854"/>
      <c r="P114" s="855"/>
      <c r="Q114" s="929"/>
      <c r="R114" s="934"/>
      <c r="S114" s="854"/>
      <c r="T114" s="855"/>
      <c r="U114" s="929"/>
      <c r="V114" s="934"/>
      <c r="W114" s="934"/>
      <c r="X114" s="937"/>
      <c r="Y114" s="929"/>
      <c r="Z114" s="934"/>
      <c r="AA114" s="1510"/>
      <c r="AB114" s="906"/>
    </row>
    <row r="115" spans="1:28" ht="12.75" customHeight="1">
      <c r="A115" s="1294" t="str">
        <f t="shared" si="4"/>
        <v>100GbE</v>
      </c>
      <c r="B115" s="497" t="str">
        <f t="shared" si="5"/>
        <v>100 GbE LR4</v>
      </c>
      <c r="C115" s="134" t="str">
        <f t="shared" si="5"/>
        <v>10 km</v>
      </c>
      <c r="D115" s="246" t="str">
        <f t="shared" si="5"/>
        <v>QSFP28</v>
      </c>
      <c r="E115" s="894">
        <v>1391.3209327609748</v>
      </c>
      <c r="F115" s="895">
        <v>1336.21726560467</v>
      </c>
      <c r="G115" s="865">
        <v>1187.2554889683104</v>
      </c>
      <c r="H115" s="866">
        <v>1085.4399799871751</v>
      </c>
      <c r="I115" s="894"/>
      <c r="J115" s="895"/>
      <c r="K115" s="854"/>
      <c r="L115" s="867"/>
      <c r="M115" s="896"/>
      <c r="N115" s="854"/>
      <c r="O115" s="854"/>
      <c r="P115" s="855"/>
      <c r="Q115" s="935"/>
      <c r="R115" s="934"/>
      <c r="S115" s="854"/>
      <c r="T115" s="855"/>
      <c r="U115" s="935"/>
      <c r="V115" s="934"/>
      <c r="W115" s="934"/>
      <c r="X115" s="937"/>
      <c r="Y115" s="935"/>
      <c r="Z115" s="934"/>
      <c r="AA115" s="1515"/>
      <c r="AB115" s="906"/>
    </row>
    <row r="116" spans="1:28" ht="12.75" customHeight="1">
      <c r="A116" s="1294" t="str">
        <f t="shared" si="4"/>
        <v>100GbE</v>
      </c>
      <c r="B116" s="498" t="str">
        <f>B52</f>
        <v>100 GbE 4WDM10</v>
      </c>
      <c r="C116" s="499" t="str">
        <f>C52</f>
        <v>10 km</v>
      </c>
      <c r="D116" s="114" t="s">
        <v>223</v>
      </c>
      <c r="E116" s="897"/>
      <c r="F116" s="898"/>
      <c r="G116" s="865"/>
      <c r="H116" s="899"/>
      <c r="I116" s="897"/>
      <c r="J116" s="898"/>
      <c r="K116" s="854"/>
      <c r="L116" s="900"/>
      <c r="M116" s="884"/>
      <c r="N116" s="854"/>
      <c r="O116" s="854"/>
      <c r="P116" s="855"/>
      <c r="Q116" s="929"/>
      <c r="R116" s="934"/>
      <c r="S116" s="854"/>
      <c r="T116" s="855"/>
      <c r="U116" s="929"/>
      <c r="V116" s="934"/>
      <c r="W116" s="934"/>
      <c r="X116" s="937"/>
      <c r="Y116" s="929"/>
      <c r="Z116" s="934"/>
      <c r="AA116" s="1510"/>
      <c r="AB116" s="906"/>
    </row>
    <row r="117" spans="1:28" ht="12.75" customHeight="1">
      <c r="A117" s="1294" t="s">
        <v>222</v>
      </c>
      <c r="B117" s="269" t="str">
        <f t="shared" ref="B117:B125" si="6">B53</f>
        <v>100 GbE 4WDM20</v>
      </c>
      <c r="C117" s="134" t="s">
        <v>396</v>
      </c>
      <c r="D117" s="114" t="s">
        <v>223</v>
      </c>
      <c r="E117" s="897"/>
      <c r="F117" s="898"/>
      <c r="G117" s="865"/>
      <c r="H117" s="899"/>
      <c r="I117" s="897"/>
      <c r="J117" s="898"/>
      <c r="K117" s="854"/>
      <c r="L117" s="900"/>
      <c r="M117" s="896"/>
      <c r="N117" s="854"/>
      <c r="O117" s="854"/>
      <c r="P117" s="855"/>
      <c r="Q117" s="935"/>
      <c r="R117" s="934"/>
      <c r="S117" s="854"/>
      <c r="T117" s="855"/>
      <c r="U117" s="935"/>
      <c r="V117" s="934"/>
      <c r="W117" s="934"/>
      <c r="X117" s="937"/>
      <c r="Y117" s="935"/>
      <c r="Z117" s="934"/>
      <c r="AA117" s="1515"/>
      <c r="AB117" s="906"/>
    </row>
    <row r="118" spans="1:28" ht="13.05" customHeight="1">
      <c r="A118" s="1294" t="str">
        <f t="shared" ref="A118:A128" si="7">A54</f>
        <v>100GbE</v>
      </c>
      <c r="B118" s="1330" t="str">
        <f t="shared" si="6"/>
        <v>100 GbE ER4 - Lite</v>
      </c>
      <c r="C118" s="1323" t="str">
        <f t="shared" ref="C118:D125" si="8">C54</f>
        <v>40 km</v>
      </c>
      <c r="D118" s="1324" t="str">
        <f t="shared" si="8"/>
        <v>All</v>
      </c>
      <c r="E118" s="901"/>
      <c r="F118" s="902"/>
      <c r="G118" s="865">
        <v>3717.5141242937852</v>
      </c>
      <c r="H118" s="899">
        <v>3364.6616541353383</v>
      </c>
      <c r="I118" s="901"/>
      <c r="J118" s="902"/>
      <c r="K118" s="854"/>
      <c r="L118" s="900"/>
      <c r="M118" s="868"/>
      <c r="N118" s="854"/>
      <c r="O118" s="854"/>
      <c r="P118" s="855"/>
      <c r="Q118" s="1194"/>
      <c r="R118" s="934"/>
      <c r="S118" s="854"/>
      <c r="T118" s="855"/>
      <c r="U118" s="1194"/>
      <c r="V118" s="934"/>
      <c r="W118" s="934"/>
      <c r="X118" s="937"/>
      <c r="Y118" s="1194"/>
      <c r="Z118" s="934"/>
      <c r="AA118" s="1507"/>
      <c r="AB118" s="906"/>
    </row>
    <row r="119" spans="1:28" ht="13.05" customHeight="1" thickBot="1">
      <c r="A119" s="1295" t="str">
        <f t="shared" si="7"/>
        <v>100GbE</v>
      </c>
      <c r="B119" s="1581" t="str">
        <f t="shared" si="6"/>
        <v>100 GbE ER4</v>
      </c>
      <c r="C119" s="813" t="str">
        <f t="shared" si="8"/>
        <v>40 km</v>
      </c>
      <c r="D119" s="1582" t="str">
        <f t="shared" si="8"/>
        <v>All</v>
      </c>
      <c r="E119" s="888">
        <v>7448.5769500888055</v>
      </c>
      <c r="F119" s="889">
        <v>7343.3365020326219</v>
      </c>
      <c r="G119" s="870">
        <v>5914.6306653060537</v>
      </c>
      <c r="H119" s="871">
        <v>5676.4566945630295</v>
      </c>
      <c r="I119" s="888"/>
      <c r="J119" s="889"/>
      <c r="K119" s="872"/>
      <c r="L119" s="873"/>
      <c r="M119" s="890"/>
      <c r="N119" s="872"/>
      <c r="O119" s="872"/>
      <c r="P119" s="875"/>
      <c r="Q119" s="1199"/>
      <c r="R119" s="1196"/>
      <c r="S119" s="872"/>
      <c r="T119" s="875"/>
      <c r="U119" s="1199"/>
      <c r="V119" s="1196"/>
      <c r="W119" s="872"/>
      <c r="X119" s="875"/>
      <c r="Y119" s="1199"/>
      <c r="Z119" s="1196"/>
      <c r="AA119" s="1511"/>
      <c r="AB119" s="912"/>
    </row>
    <row r="120" spans="1:28" ht="12.75" customHeight="1">
      <c r="A120" s="1296" t="str">
        <f t="shared" si="7"/>
        <v>200GbE</v>
      </c>
      <c r="B120" s="501" t="str">
        <f t="shared" si="6"/>
        <v>200GbE</v>
      </c>
      <c r="C120" s="505" t="str">
        <f t="shared" si="8"/>
        <v>100 m</v>
      </c>
      <c r="D120" s="522" t="str">
        <f t="shared" si="8"/>
        <v>all</v>
      </c>
      <c r="E120" s="882"/>
      <c r="F120" s="883"/>
      <c r="G120" s="865"/>
      <c r="H120" s="866"/>
      <c r="I120" s="882"/>
      <c r="J120" s="883"/>
      <c r="K120" s="853"/>
      <c r="L120" s="867"/>
      <c r="M120" s="903"/>
      <c r="N120" s="904"/>
      <c r="O120" s="904"/>
      <c r="P120" s="863"/>
      <c r="Q120" s="903"/>
      <c r="R120" s="1186"/>
      <c r="S120" s="851"/>
      <c r="T120" s="852"/>
      <c r="U120" s="903"/>
      <c r="V120" s="1186"/>
      <c r="W120" s="851"/>
      <c r="X120" s="852"/>
      <c r="Y120" s="1532"/>
      <c r="Z120" s="878"/>
      <c r="AA120" s="1509"/>
      <c r="AB120" s="904"/>
    </row>
    <row r="121" spans="1:28" ht="12.75" customHeight="1" thickBot="1">
      <c r="A121" s="1295" t="str">
        <f t="shared" si="7"/>
        <v>200GbE</v>
      </c>
      <c r="B121" s="503" t="str">
        <f t="shared" si="6"/>
        <v>200GbE</v>
      </c>
      <c r="C121" s="503" t="str">
        <f t="shared" si="8"/>
        <v>2 km</v>
      </c>
      <c r="D121" s="523" t="str">
        <f t="shared" si="8"/>
        <v>all</v>
      </c>
      <c r="E121" s="882"/>
      <c r="F121" s="883"/>
      <c r="G121" s="865"/>
      <c r="H121" s="866"/>
      <c r="I121" s="882"/>
      <c r="J121" s="883"/>
      <c r="K121" s="853"/>
      <c r="L121" s="867"/>
      <c r="M121" s="884"/>
      <c r="N121" s="854"/>
      <c r="O121" s="854"/>
      <c r="P121" s="855"/>
      <c r="Q121" s="929"/>
      <c r="R121" s="934"/>
      <c r="S121" s="854"/>
      <c r="T121" s="855"/>
      <c r="U121" s="929"/>
      <c r="V121" s="934"/>
      <c r="W121" s="854"/>
      <c r="X121" s="855"/>
      <c r="Y121" s="1533"/>
      <c r="Z121" s="865"/>
      <c r="AA121" s="1510"/>
      <c r="AB121" s="906"/>
    </row>
    <row r="122" spans="1:28" ht="12.75" customHeight="1">
      <c r="A122" s="1294" t="str">
        <f t="shared" si="7"/>
        <v>400GbE</v>
      </c>
      <c r="B122" s="738" t="str">
        <f t="shared" si="6"/>
        <v>400GbE SR8</v>
      </c>
      <c r="C122" s="738" t="str">
        <f t="shared" si="8"/>
        <v>100 m</v>
      </c>
      <c r="D122" s="520" t="str">
        <f t="shared" si="8"/>
        <v>all</v>
      </c>
      <c r="E122" s="882"/>
      <c r="F122" s="883"/>
      <c r="G122" s="865"/>
      <c r="H122" s="866"/>
      <c r="I122" s="882"/>
      <c r="J122" s="883"/>
      <c r="K122" s="906"/>
      <c r="L122" s="867"/>
      <c r="M122" s="907"/>
      <c r="N122" s="861"/>
      <c r="O122" s="861"/>
      <c r="P122" s="862"/>
      <c r="Q122" s="892"/>
      <c r="R122" s="1192"/>
      <c r="S122" s="861"/>
      <c r="T122" s="862"/>
      <c r="U122" s="892"/>
      <c r="V122" s="1192"/>
      <c r="W122" s="861"/>
      <c r="X122" s="862"/>
      <c r="Y122" s="1534"/>
      <c r="Z122" s="919"/>
      <c r="AA122" s="1513"/>
      <c r="AB122" s="1514"/>
    </row>
    <row r="123" spans="1:28" ht="12.75" customHeight="1">
      <c r="A123" s="1294" t="str">
        <f t="shared" si="7"/>
        <v>400GbE</v>
      </c>
      <c r="B123" s="1323" t="str">
        <f t="shared" si="6"/>
        <v>400GbE SR4.2</v>
      </c>
      <c r="C123" s="269" t="str">
        <f t="shared" si="8"/>
        <v>100 m</v>
      </c>
      <c r="D123" s="520" t="str">
        <f t="shared" si="8"/>
        <v>all</v>
      </c>
      <c r="E123" s="882"/>
      <c r="F123" s="883"/>
      <c r="G123" s="865"/>
      <c r="H123" s="866"/>
      <c r="I123" s="882"/>
      <c r="J123" s="883"/>
      <c r="K123" s="906"/>
      <c r="L123" s="867"/>
      <c r="M123" s="881"/>
      <c r="N123" s="851"/>
      <c r="O123" s="851"/>
      <c r="P123" s="852"/>
      <c r="Q123" s="903"/>
      <c r="R123" s="1186"/>
      <c r="S123" s="851"/>
      <c r="T123" s="852"/>
      <c r="U123" s="903"/>
      <c r="V123" s="1186"/>
      <c r="W123" s="1186"/>
      <c r="X123" s="1187"/>
      <c r="Y123" s="1532"/>
      <c r="Z123" s="878"/>
      <c r="AA123" s="1509"/>
      <c r="AB123" s="904"/>
    </row>
    <row r="124" spans="1:28" ht="12.75" customHeight="1">
      <c r="A124" s="1294" t="str">
        <f t="shared" si="7"/>
        <v>400GbE</v>
      </c>
      <c r="B124" s="1323" t="str">
        <f t="shared" si="6"/>
        <v>400GbE DR4</v>
      </c>
      <c r="C124" s="269" t="str">
        <f t="shared" si="8"/>
        <v>0.5, 2 km</v>
      </c>
      <c r="D124" s="520" t="str">
        <f t="shared" si="8"/>
        <v>all</v>
      </c>
      <c r="E124" s="882"/>
      <c r="F124" s="883"/>
      <c r="G124" s="865"/>
      <c r="H124" s="866"/>
      <c r="I124" s="882"/>
      <c r="J124" s="883"/>
      <c r="K124" s="906"/>
      <c r="L124" s="867"/>
      <c r="M124" s="884"/>
      <c r="N124" s="854"/>
      <c r="O124" s="854"/>
      <c r="P124" s="855"/>
      <c r="Q124" s="929"/>
      <c r="R124" s="934"/>
      <c r="S124" s="854"/>
      <c r="T124" s="855"/>
      <c r="U124" s="929"/>
      <c r="V124" s="934"/>
      <c r="W124" s="934"/>
      <c r="X124" s="937"/>
      <c r="Y124" s="1533"/>
      <c r="Z124" s="865"/>
      <c r="AA124" s="1510"/>
      <c r="AB124" s="906"/>
    </row>
    <row r="125" spans="1:28" ht="13.05" customHeight="1" thickBot="1">
      <c r="A125" s="1294" t="str">
        <f t="shared" si="7"/>
        <v>2x200GbE</v>
      </c>
      <c r="B125" s="1323" t="str">
        <f t="shared" si="6"/>
        <v>2x200GbE</v>
      </c>
      <c r="C125" s="269" t="str">
        <f t="shared" si="8"/>
        <v>2 km</v>
      </c>
      <c r="D125" s="520" t="str">
        <f t="shared" si="8"/>
        <v>OSFP</v>
      </c>
      <c r="E125" s="869"/>
      <c r="F125" s="870"/>
      <c r="G125" s="870"/>
      <c r="H125" s="871"/>
      <c r="I125" s="869"/>
      <c r="J125" s="870"/>
      <c r="K125" s="859"/>
      <c r="L125" s="873"/>
      <c r="M125" s="905"/>
      <c r="N125" s="857"/>
      <c r="O125" s="857"/>
      <c r="P125" s="858"/>
      <c r="Q125" s="1198"/>
      <c r="R125" s="1190"/>
      <c r="S125" s="857"/>
      <c r="T125" s="858"/>
      <c r="U125" s="1198"/>
      <c r="V125" s="1190"/>
      <c r="W125" s="1190"/>
      <c r="X125" s="1191"/>
      <c r="Y125" s="885"/>
      <c r="Z125" s="902"/>
      <c r="AA125" s="1516"/>
      <c r="AB125" s="886"/>
    </row>
    <row r="126" spans="1:28" ht="12.75" customHeight="1">
      <c r="A126" s="1294" t="str">
        <f t="shared" si="7"/>
        <v>400GbE</v>
      </c>
      <c r="B126" s="1323" t="s">
        <v>427</v>
      </c>
      <c r="C126" s="269" t="s">
        <v>193</v>
      </c>
      <c r="D126" s="520" t="str">
        <f>D62</f>
        <v>all</v>
      </c>
      <c r="E126" s="908"/>
      <c r="F126" s="909"/>
      <c r="G126" s="902"/>
      <c r="H126" s="899"/>
      <c r="I126" s="910"/>
      <c r="J126" s="909"/>
      <c r="K126" s="886"/>
      <c r="L126" s="900"/>
      <c r="M126" s="884"/>
      <c r="N126" s="854"/>
      <c r="O126" s="854"/>
      <c r="P126" s="855"/>
      <c r="Q126" s="929"/>
      <c r="R126" s="934"/>
      <c r="S126" s="854"/>
      <c r="T126" s="855"/>
      <c r="U126" s="929"/>
      <c r="V126" s="934"/>
      <c r="W126" s="934"/>
      <c r="X126" s="937"/>
      <c r="Y126" s="1533"/>
      <c r="Z126" s="865"/>
      <c r="AA126" s="1510"/>
      <c r="AB126" s="906"/>
    </row>
    <row r="127" spans="1:28" ht="12.75" customHeight="1">
      <c r="A127" s="1294" t="str">
        <f t="shared" si="7"/>
        <v>400GbE</v>
      </c>
      <c r="B127" s="738" t="s">
        <v>428</v>
      </c>
      <c r="C127" s="738" t="s">
        <v>199</v>
      </c>
      <c r="D127" s="520" t="str">
        <f>D63</f>
        <v>all</v>
      </c>
      <c r="E127" s="908"/>
      <c r="F127" s="909"/>
      <c r="G127" s="902"/>
      <c r="H127" s="899"/>
      <c r="I127" s="910"/>
      <c r="J127" s="909"/>
      <c r="K127" s="886"/>
      <c r="L127" s="900"/>
      <c r="M127" s="884"/>
      <c r="N127" s="854"/>
      <c r="O127" s="854"/>
      <c r="P127" s="855"/>
      <c r="Q127" s="929"/>
      <c r="R127" s="934"/>
      <c r="S127" s="854"/>
      <c r="T127" s="855"/>
      <c r="U127" s="929"/>
      <c r="V127" s="934"/>
      <c r="W127" s="934"/>
      <c r="X127" s="937"/>
      <c r="Y127" s="1533"/>
      <c r="Z127" s="865"/>
      <c r="AA127" s="1510"/>
      <c r="AB127" s="906"/>
    </row>
    <row r="128" spans="1:28" ht="12.75" customHeight="1">
      <c r="A128" s="1294" t="str">
        <f t="shared" si="7"/>
        <v>400GbE</v>
      </c>
      <c r="B128" s="738" t="s">
        <v>429</v>
      </c>
      <c r="C128" s="275" t="s">
        <v>199</v>
      </c>
      <c r="D128" s="520" t="str">
        <f>D64</f>
        <v>all</v>
      </c>
      <c r="E128" s="908"/>
      <c r="F128" s="909"/>
      <c r="G128" s="902"/>
      <c r="H128" s="899"/>
      <c r="I128" s="910"/>
      <c r="J128" s="909"/>
      <c r="K128" s="886"/>
      <c r="L128" s="900"/>
      <c r="M128" s="884"/>
      <c r="N128" s="854"/>
      <c r="O128" s="854"/>
      <c r="P128" s="855"/>
      <c r="Q128" s="929"/>
      <c r="R128" s="934"/>
      <c r="S128" s="854"/>
      <c r="T128" s="855"/>
      <c r="U128" s="929"/>
      <c r="V128" s="934"/>
      <c r="W128" s="934"/>
      <c r="X128" s="937"/>
      <c r="Y128" s="1533"/>
      <c r="Z128" s="865"/>
      <c r="AA128" s="1510"/>
      <c r="AB128" s="906"/>
    </row>
    <row r="129" spans="1:28" ht="13.05" customHeight="1" thickBot="1">
      <c r="A129" s="1441" t="s">
        <v>537</v>
      </c>
      <c r="B129" s="503" t="s">
        <v>538</v>
      </c>
      <c r="C129" s="503" t="s">
        <v>197</v>
      </c>
      <c r="D129" s="523" t="s">
        <v>197</v>
      </c>
      <c r="E129" s="869"/>
      <c r="F129" s="870"/>
      <c r="G129" s="870"/>
      <c r="H129" s="871"/>
      <c r="I129" s="869"/>
      <c r="J129" s="870"/>
      <c r="K129" s="872"/>
      <c r="L129" s="873"/>
      <c r="M129" s="911"/>
      <c r="N129" s="872"/>
      <c r="O129" s="912"/>
      <c r="P129" s="860"/>
      <c r="Q129" s="1195"/>
      <c r="R129" s="1196"/>
      <c r="S129" s="872"/>
      <c r="T129" s="875"/>
      <c r="U129" s="1195"/>
      <c r="V129" s="1196"/>
      <c r="W129" s="1196"/>
      <c r="X129" s="1197"/>
      <c r="Y129" s="911"/>
      <c r="Z129" s="870"/>
      <c r="AA129" s="1508"/>
      <c r="AB129" s="912"/>
    </row>
    <row r="130" spans="1:28" ht="13.8" thickBot="1">
      <c r="A130" s="115" t="str">
        <f t="shared" ref="A130:D131" si="9">A66</f>
        <v>Ethernet</v>
      </c>
      <c r="B130" s="278" t="str">
        <f t="shared" si="9"/>
        <v>all</v>
      </c>
      <c r="C130" s="268" t="str">
        <f t="shared" si="9"/>
        <v>Miscellaneous</v>
      </c>
      <c r="D130" s="267" t="str">
        <f t="shared" si="9"/>
        <v>all</v>
      </c>
      <c r="E130" s="519">
        <v>142.65787753533431</v>
      </c>
      <c r="F130" s="266">
        <v>138.0985605907108</v>
      </c>
      <c r="G130" s="865">
        <v>138</v>
      </c>
      <c r="H130" s="867">
        <v>138</v>
      </c>
      <c r="I130" s="519"/>
      <c r="J130" s="266"/>
      <c r="K130" s="913"/>
      <c r="L130" s="867"/>
      <c r="M130" s="1607"/>
      <c r="N130" s="1579"/>
      <c r="O130" s="1579"/>
      <c r="P130" s="1608"/>
      <c r="Q130" s="1607"/>
      <c r="R130" s="1579"/>
      <c r="S130" s="1579"/>
      <c r="T130" s="1608"/>
      <c r="U130" s="1607"/>
      <c r="V130" s="1579"/>
      <c r="W130" s="1579"/>
      <c r="X130" s="1608"/>
      <c r="Y130" s="1607"/>
      <c r="Z130" s="1579"/>
      <c r="AA130" s="1579"/>
      <c r="AB130" s="1608"/>
    </row>
    <row r="131" spans="1:28" ht="13.8" thickBot="1">
      <c r="A131" s="537" t="str">
        <f t="shared" si="9"/>
        <v>Total - EXCLUDING GigE over Copper</v>
      </c>
      <c r="B131" s="118"/>
      <c r="C131" s="118"/>
      <c r="D131" s="536"/>
      <c r="E131" s="914">
        <f t="shared" ref="E131:H131" si="10">E195/E67</f>
        <v>82.307906991551647</v>
      </c>
      <c r="F131" s="841">
        <f t="shared" si="10"/>
        <v>89.124092518152352</v>
      </c>
      <c r="G131" s="841">
        <f t="shared" si="10"/>
        <v>87.224664031270251</v>
      </c>
      <c r="H131" s="841">
        <f t="shared" si="10"/>
        <v>83.853243109231045</v>
      </c>
      <c r="I131" s="914"/>
      <c r="J131" s="841"/>
      <c r="K131" s="915"/>
      <c r="L131" s="840"/>
      <c r="M131" s="1609"/>
      <c r="N131" s="1610"/>
      <c r="O131" s="1610"/>
      <c r="P131" s="1611"/>
      <c r="Q131" s="1609"/>
      <c r="R131" s="1610"/>
      <c r="S131" s="1610"/>
      <c r="T131" s="1611"/>
      <c r="U131" s="1609"/>
      <c r="V131" s="1610"/>
      <c r="W131" s="1610"/>
      <c r="X131" s="1611"/>
      <c r="Y131" s="1609"/>
      <c r="Z131" s="1610"/>
      <c r="AA131" s="1610"/>
      <c r="AB131" s="1611"/>
    </row>
    <row r="132" spans="1:28" ht="15.6">
      <c r="A132" s="849"/>
    </row>
    <row r="133" spans="1:28" ht="15.6">
      <c r="E133" s="845"/>
      <c r="F133" s="845"/>
      <c r="G133" s="845"/>
      <c r="H133" s="845"/>
      <c r="I133" s="845"/>
      <c r="J133" s="845"/>
      <c r="K133" s="845"/>
      <c r="L133" s="845"/>
      <c r="M133" s="845"/>
      <c r="N133" s="845"/>
      <c r="O133" s="724"/>
      <c r="Q133" s="724"/>
      <c r="R133" s="13"/>
      <c r="S133" s="724"/>
      <c r="T133" s="13"/>
      <c r="U133" s="13"/>
      <c r="V133" s="13"/>
    </row>
    <row r="134" spans="1:28" ht="16.2" thickBot="1">
      <c r="A134" s="548" t="str">
        <f>$A$6</f>
        <v>Ethernet  transceivers</v>
      </c>
      <c r="I134" s="1293" t="s">
        <v>495</v>
      </c>
      <c r="Q134" s="1431" t="s">
        <v>174</v>
      </c>
      <c r="AA134" s="1926"/>
      <c r="AB134" s="1926"/>
    </row>
    <row r="135" spans="1:28" ht="13.8" thickBot="1">
      <c r="A135" s="504" t="s">
        <v>175</v>
      </c>
      <c r="B135" s="496" t="s">
        <v>192</v>
      </c>
      <c r="C135" s="496" t="s">
        <v>186</v>
      </c>
      <c r="D135" s="500" t="s">
        <v>187</v>
      </c>
      <c r="E135" s="515" t="s">
        <v>107</v>
      </c>
      <c r="F135" s="76" t="s">
        <v>108</v>
      </c>
      <c r="G135" s="76" t="s">
        <v>109</v>
      </c>
      <c r="H135" s="281" t="s">
        <v>110</v>
      </c>
      <c r="I135" s="515" t="str">
        <f>I7</f>
        <v>1Q 18</v>
      </c>
      <c r="J135" s="76" t="str">
        <f>J7</f>
        <v>2Q 18</v>
      </c>
      <c r="K135" s="76" t="str">
        <f>K7</f>
        <v>3Q 18</v>
      </c>
      <c r="L135" s="97" t="str">
        <f>L7</f>
        <v>4Q 18</v>
      </c>
      <c r="M135" s="75" t="str">
        <f>M71</f>
        <v>1Q 19</v>
      </c>
      <c r="N135" s="76" t="str">
        <f>N71</f>
        <v>2Q 19</v>
      </c>
      <c r="O135" s="734" t="s">
        <v>117</v>
      </c>
      <c r="P135" s="79" t="s">
        <v>118</v>
      </c>
      <c r="Q135" s="75" t="s">
        <v>119</v>
      </c>
      <c r="R135" s="76" t="s">
        <v>120</v>
      </c>
      <c r="S135" s="75" t="s">
        <v>121</v>
      </c>
      <c r="T135" s="79" t="s">
        <v>122</v>
      </c>
      <c r="U135" s="489" t="s">
        <v>486</v>
      </c>
      <c r="V135" s="490" t="s">
        <v>487</v>
      </c>
      <c r="W135" s="489" t="s">
        <v>488</v>
      </c>
      <c r="X135" s="489" t="s">
        <v>489</v>
      </c>
      <c r="Y135" s="1249" t="str">
        <f>Y7</f>
        <v>1Q 22</v>
      </c>
      <c r="Z135" s="1248" t="str">
        <f>Z7</f>
        <v>2Q 22</v>
      </c>
      <c r="AA135" s="734" t="s">
        <v>492</v>
      </c>
      <c r="AB135" s="79" t="s">
        <v>493</v>
      </c>
    </row>
    <row r="136" spans="1:28" ht="17.399999999999999" customHeight="1" thickBot="1">
      <c r="A136" s="534" t="str">
        <f t="shared" ref="A136:D155" si="11">A8</f>
        <v>GigE over copper</v>
      </c>
      <c r="B136" s="534" t="str">
        <f t="shared" si="11"/>
        <v>1000BASE-T</v>
      </c>
      <c r="C136" s="534" t="str">
        <f t="shared" si="11"/>
        <v xml:space="preserve">100m </v>
      </c>
      <c r="D136" s="534" t="str">
        <f t="shared" si="11"/>
        <v>all</v>
      </c>
      <c r="E136" s="516">
        <f t="shared" ref="E136:H136" si="12">E8*E72</f>
        <v>13624927</v>
      </c>
      <c r="F136" s="417">
        <f t="shared" si="12"/>
        <v>15078642</v>
      </c>
      <c r="G136" s="417">
        <f t="shared" si="12"/>
        <v>11714615.999999996</v>
      </c>
      <c r="H136" s="418">
        <f t="shared" si="12"/>
        <v>11262614.999999994</v>
      </c>
      <c r="I136" s="516"/>
      <c r="J136" s="417"/>
      <c r="K136" s="417"/>
      <c r="L136" s="740"/>
      <c r="M136" s="766"/>
      <c r="N136" s="766"/>
      <c r="O136" s="767"/>
      <c r="P136" s="768"/>
      <c r="Q136" s="1052"/>
      <c r="R136" s="1052"/>
      <c r="S136" s="1053"/>
      <c r="T136" s="1054"/>
      <c r="U136" s="1052"/>
      <c r="V136" s="1052"/>
      <c r="W136" s="1053"/>
      <c r="X136" s="1054"/>
      <c r="Y136" s="766"/>
      <c r="Z136" s="766"/>
      <c r="AA136" s="1052"/>
      <c r="AB136" s="1052"/>
    </row>
    <row r="137" spans="1:28" ht="12.75" customHeight="1">
      <c r="A137" s="1297" t="str">
        <f t="shared" si="11"/>
        <v>1 GbE</v>
      </c>
      <c r="B137" s="114" t="str">
        <f t="shared" si="11"/>
        <v>GbE  single rate</v>
      </c>
      <c r="C137" s="114" t="str">
        <f t="shared" si="11"/>
        <v>500 m</v>
      </c>
      <c r="D137" s="114" t="str">
        <f t="shared" si="11"/>
        <v>SFP</v>
      </c>
      <c r="E137" s="517">
        <f t="shared" ref="E137:F156" si="13">E73*E9</f>
        <v>10493695</v>
      </c>
      <c r="F137" s="101">
        <f t="shared" si="13"/>
        <v>10082299</v>
      </c>
      <c r="G137" s="101">
        <f t="shared" ref="G137:H156" si="14">G9*G73</f>
        <v>8114103.0000000019</v>
      </c>
      <c r="H137" s="101">
        <f t="shared" si="14"/>
        <v>9708010.0000000019</v>
      </c>
      <c r="I137" s="517"/>
      <c r="J137" s="101"/>
      <c r="K137" s="918"/>
      <c r="L137" s="741"/>
      <c r="M137" s="769"/>
      <c r="N137" s="919"/>
      <c r="O137" s="920"/>
      <c r="P137" s="921"/>
      <c r="Q137" s="762"/>
      <c r="R137" s="861"/>
      <c r="S137" s="1055"/>
      <c r="T137" s="862"/>
      <c r="U137" s="762"/>
      <c r="V137" s="861"/>
      <c r="W137" s="1055"/>
      <c r="X137" s="862"/>
      <c r="Y137" s="769"/>
      <c r="Z137" s="919"/>
      <c r="AA137" s="762"/>
      <c r="AB137" s="861"/>
    </row>
    <row r="138" spans="1:28" ht="12.75" customHeight="1">
      <c r="A138" s="1297" t="str">
        <f t="shared" si="11"/>
        <v>1 GbE</v>
      </c>
      <c r="B138" s="114" t="str">
        <f t="shared" si="11"/>
        <v>GbE  single rate</v>
      </c>
      <c r="C138" s="114" t="str">
        <f t="shared" si="11"/>
        <v>10 km</v>
      </c>
      <c r="D138" s="114" t="str">
        <f t="shared" si="11"/>
        <v>SFP</v>
      </c>
      <c r="E138" s="517">
        <f t="shared" si="13"/>
        <v>14925919.297352668</v>
      </c>
      <c r="F138" s="101">
        <f t="shared" si="13"/>
        <v>15044765.524767566</v>
      </c>
      <c r="G138" s="101">
        <f t="shared" si="14"/>
        <v>14851303.942734631</v>
      </c>
      <c r="H138" s="101">
        <f t="shared" si="14"/>
        <v>17555171.435379047</v>
      </c>
      <c r="I138" s="517"/>
      <c r="J138" s="101"/>
      <c r="K138" s="918"/>
      <c r="L138" s="741"/>
      <c r="M138" s="770"/>
      <c r="N138" s="865"/>
      <c r="O138" s="918"/>
      <c r="P138" s="922"/>
      <c r="Q138" s="763"/>
      <c r="R138" s="854"/>
      <c r="S138" s="850"/>
      <c r="T138" s="855"/>
      <c r="U138" s="763"/>
      <c r="V138" s="854"/>
      <c r="W138" s="850"/>
      <c r="X138" s="855"/>
      <c r="Y138" s="770"/>
      <c r="Z138" s="865"/>
      <c r="AA138" s="763"/>
      <c r="AB138" s="854"/>
    </row>
    <row r="139" spans="1:28" ht="12.75" customHeight="1">
      <c r="A139" s="1297" t="str">
        <f t="shared" si="11"/>
        <v>1 GbE</v>
      </c>
      <c r="B139" s="114" t="str">
        <f t="shared" si="11"/>
        <v>GbE  single rate</v>
      </c>
      <c r="C139" s="114" t="str">
        <f t="shared" si="11"/>
        <v>40 km</v>
      </c>
      <c r="D139" s="114" t="str">
        <f t="shared" si="11"/>
        <v>SFP</v>
      </c>
      <c r="E139" s="517">
        <f t="shared" si="13"/>
        <v>2250918.5939962934</v>
      </c>
      <c r="F139" s="101">
        <f t="shared" si="13"/>
        <v>2476595.6915832646</v>
      </c>
      <c r="G139" s="101">
        <f t="shared" si="14"/>
        <v>1777247</v>
      </c>
      <c r="H139" s="101">
        <f t="shared" si="14"/>
        <v>1774770</v>
      </c>
      <c r="I139" s="517"/>
      <c r="J139" s="101"/>
      <c r="K139" s="918"/>
      <c r="L139" s="741"/>
      <c r="M139" s="770"/>
      <c r="N139" s="865"/>
      <c r="O139" s="918"/>
      <c r="P139" s="922"/>
      <c r="Q139" s="763"/>
      <c r="R139" s="854"/>
      <c r="S139" s="850"/>
      <c r="T139" s="855"/>
      <c r="U139" s="763"/>
      <c r="V139" s="854"/>
      <c r="W139" s="850"/>
      <c r="X139" s="855"/>
      <c r="Y139" s="770"/>
      <c r="Z139" s="865"/>
      <c r="AA139" s="763"/>
      <c r="AB139" s="854"/>
    </row>
    <row r="140" spans="1:28" ht="12.75" customHeight="1" thickBot="1">
      <c r="A140" s="1297" t="str">
        <f t="shared" si="11"/>
        <v>1 GbE</v>
      </c>
      <c r="B140" s="114" t="str">
        <f t="shared" si="11"/>
        <v>GbE  single rate</v>
      </c>
      <c r="C140" s="114" t="str">
        <f t="shared" si="11"/>
        <v>80 km</v>
      </c>
      <c r="D140" s="114" t="str">
        <f t="shared" si="11"/>
        <v>SFP</v>
      </c>
      <c r="E140" s="518">
        <f t="shared" si="13"/>
        <v>5626870.7678876724</v>
      </c>
      <c r="F140" s="538">
        <f t="shared" si="13"/>
        <v>5825100.4241928132</v>
      </c>
      <c r="G140" s="538">
        <f t="shared" si="14"/>
        <v>4180619.6887472952</v>
      </c>
      <c r="H140" s="538">
        <f t="shared" si="14"/>
        <v>3804126.9253104571</v>
      </c>
      <c r="I140" s="518"/>
      <c r="J140" s="538"/>
      <c r="K140" s="923"/>
      <c r="L140" s="742"/>
      <c r="M140" s="771"/>
      <c r="N140" s="870"/>
      <c r="O140" s="923"/>
      <c r="P140" s="924"/>
      <c r="Q140" s="1056"/>
      <c r="R140" s="872"/>
      <c r="S140" s="856"/>
      <c r="T140" s="875"/>
      <c r="U140" s="1056"/>
      <c r="V140" s="872"/>
      <c r="W140" s="856"/>
      <c r="X140" s="875"/>
      <c r="Y140" s="771"/>
      <c r="Z140" s="870"/>
      <c r="AA140" s="1056"/>
      <c r="AB140" s="872"/>
    </row>
    <row r="141" spans="1:28" ht="12.75" customHeight="1">
      <c r="A141" s="1294" t="str">
        <f t="shared" si="11"/>
        <v>10GbE</v>
      </c>
      <c r="B141" s="498" t="str">
        <f t="shared" si="11"/>
        <v>10 GbE SR</v>
      </c>
      <c r="C141" s="498" t="str">
        <f t="shared" si="11"/>
        <v>300 m</v>
      </c>
      <c r="D141" s="98" t="str">
        <f t="shared" si="11"/>
        <v>XFP</v>
      </c>
      <c r="E141" s="517">
        <f t="shared" si="13"/>
        <v>1177469</v>
      </c>
      <c r="F141" s="101">
        <f t="shared" si="13"/>
        <v>1393701</v>
      </c>
      <c r="G141" s="101">
        <f t="shared" si="14"/>
        <v>1169721.0000000005</v>
      </c>
      <c r="H141" s="282">
        <f t="shared" si="14"/>
        <v>1169475</v>
      </c>
      <c r="I141" s="517"/>
      <c r="J141" s="101"/>
      <c r="K141" s="865"/>
      <c r="L141" s="741"/>
      <c r="M141" s="770"/>
      <c r="N141" s="865"/>
      <c r="O141" s="918"/>
      <c r="P141" s="922"/>
      <c r="Q141" s="763"/>
      <c r="R141" s="854"/>
      <c r="S141" s="850"/>
      <c r="T141" s="855"/>
      <c r="U141" s="763"/>
      <c r="V141" s="854"/>
      <c r="W141" s="850"/>
      <c r="X141" s="855"/>
      <c r="Y141" s="770"/>
      <c r="Z141" s="865"/>
      <c r="AA141" s="763"/>
      <c r="AB141" s="854"/>
    </row>
    <row r="142" spans="1:28" ht="12.75" customHeight="1">
      <c r="A142" s="1294" t="str">
        <f t="shared" si="11"/>
        <v>10GbE</v>
      </c>
      <c r="B142" s="498" t="str">
        <f t="shared" si="11"/>
        <v>10 GbE SR</v>
      </c>
      <c r="C142" s="498" t="str">
        <f t="shared" si="11"/>
        <v>300 m</v>
      </c>
      <c r="D142" s="98" t="str">
        <f t="shared" si="11"/>
        <v xml:space="preserve">SFP+ </v>
      </c>
      <c r="E142" s="517">
        <f t="shared" si="13"/>
        <v>39112278</v>
      </c>
      <c r="F142" s="101">
        <f t="shared" si="13"/>
        <v>35612242.640000001</v>
      </c>
      <c r="G142" s="101">
        <f t="shared" si="14"/>
        <v>29914137.499999985</v>
      </c>
      <c r="H142" s="282">
        <f t="shared" si="14"/>
        <v>27888144.774099961</v>
      </c>
      <c r="I142" s="517"/>
      <c r="J142" s="101"/>
      <c r="K142" s="865"/>
      <c r="L142" s="741"/>
      <c r="M142" s="770"/>
      <c r="N142" s="865"/>
      <c r="O142" s="918"/>
      <c r="P142" s="922"/>
      <c r="Q142" s="763"/>
      <c r="R142" s="854"/>
      <c r="S142" s="850"/>
      <c r="T142" s="855"/>
      <c r="U142" s="763"/>
      <c r="V142" s="854"/>
      <c r="W142" s="850"/>
      <c r="X142" s="855"/>
      <c r="Y142" s="770"/>
      <c r="Z142" s="865"/>
      <c r="AA142" s="763"/>
      <c r="AB142" s="854"/>
    </row>
    <row r="143" spans="1:28" ht="12.75" customHeight="1">
      <c r="A143" s="1294" t="str">
        <f t="shared" si="11"/>
        <v>10GbE</v>
      </c>
      <c r="B143" s="134" t="str">
        <f t="shared" si="11"/>
        <v>10 GbE SR</v>
      </c>
      <c r="C143" s="134" t="str">
        <f t="shared" si="11"/>
        <v>300 m</v>
      </c>
      <c r="D143" s="246" t="str">
        <f t="shared" si="11"/>
        <v>SFP+ Sub-spec</v>
      </c>
      <c r="E143" s="517">
        <f t="shared" si="13"/>
        <v>7068062.9820359405</v>
      </c>
      <c r="F143" s="101">
        <f t="shared" si="13"/>
        <v>8882212.3712574895</v>
      </c>
      <c r="G143" s="101">
        <f t="shared" si="14"/>
        <v>8107369.999999986</v>
      </c>
      <c r="H143" s="282">
        <f t="shared" si="14"/>
        <v>8632714.0000000186</v>
      </c>
      <c r="I143" s="517"/>
      <c r="J143" s="101"/>
      <c r="K143" s="865"/>
      <c r="L143" s="741"/>
      <c r="M143" s="770"/>
      <c r="N143" s="865"/>
      <c r="O143" s="918"/>
      <c r="P143" s="922"/>
      <c r="Q143" s="763"/>
      <c r="R143" s="854"/>
      <c r="S143" s="850"/>
      <c r="T143" s="855"/>
      <c r="U143" s="763"/>
      <c r="V143" s="854"/>
      <c r="W143" s="850"/>
      <c r="X143" s="855"/>
      <c r="Y143" s="770"/>
      <c r="Z143" s="865"/>
      <c r="AA143" s="763"/>
      <c r="AB143" s="854"/>
    </row>
    <row r="144" spans="1:28" ht="12.75" customHeight="1">
      <c r="A144" s="1294" t="str">
        <f t="shared" si="11"/>
        <v>10GbE</v>
      </c>
      <c r="B144" s="269" t="str">
        <f t="shared" si="11"/>
        <v>10 GbE LRM</v>
      </c>
      <c r="C144" s="269" t="str">
        <f t="shared" si="11"/>
        <v>220 m</v>
      </c>
      <c r="D144" s="246" t="str">
        <f t="shared" si="11"/>
        <v>SFP+</v>
      </c>
      <c r="E144" s="517">
        <f t="shared" si="13"/>
        <v>1699597.9999999998</v>
      </c>
      <c r="F144" s="101">
        <f t="shared" si="13"/>
        <v>2108988</v>
      </c>
      <c r="G144" s="101">
        <f t="shared" si="14"/>
        <v>2078764.0000000007</v>
      </c>
      <c r="H144" s="282">
        <f t="shared" si="14"/>
        <v>1328788</v>
      </c>
      <c r="I144" s="517"/>
      <c r="J144" s="101"/>
      <c r="K144" s="865"/>
      <c r="L144" s="741"/>
      <c r="M144" s="770"/>
      <c r="N144" s="865"/>
      <c r="O144" s="918"/>
      <c r="P144" s="922"/>
      <c r="Q144" s="763"/>
      <c r="R144" s="854"/>
      <c r="S144" s="850"/>
      <c r="T144" s="855"/>
      <c r="U144" s="763"/>
      <c r="V144" s="854"/>
      <c r="W144" s="850"/>
      <c r="X144" s="855"/>
      <c r="Y144" s="770"/>
      <c r="Z144" s="865"/>
      <c r="AA144" s="763"/>
      <c r="AB144" s="854"/>
    </row>
    <row r="145" spans="1:28" ht="12.75" customHeight="1">
      <c r="A145" s="1294" t="str">
        <f t="shared" si="11"/>
        <v>10GbE</v>
      </c>
      <c r="B145" s="498" t="str">
        <f t="shared" si="11"/>
        <v>10 GbE (LR)</v>
      </c>
      <c r="C145" s="498" t="str">
        <f t="shared" si="11"/>
        <v>10 km</v>
      </c>
      <c r="D145" s="114" t="str">
        <f t="shared" si="11"/>
        <v>XFP</v>
      </c>
      <c r="E145" s="517">
        <f t="shared" si="13"/>
        <v>1560041.0695456688</v>
      </c>
      <c r="F145" s="101">
        <f t="shared" si="13"/>
        <v>595933.64189330698</v>
      </c>
      <c r="G145" s="101">
        <f t="shared" si="14"/>
        <v>690042.46661857865</v>
      </c>
      <c r="H145" s="282">
        <f t="shared" si="14"/>
        <v>533270.04421381024</v>
      </c>
      <c r="I145" s="517"/>
      <c r="J145" s="101"/>
      <c r="K145" s="865"/>
      <c r="L145" s="741"/>
      <c r="M145" s="770"/>
      <c r="N145" s="865"/>
      <c r="O145" s="918"/>
      <c r="P145" s="922"/>
      <c r="Q145" s="763"/>
      <c r="R145" s="854"/>
      <c r="S145" s="850"/>
      <c r="T145" s="855"/>
      <c r="U145" s="763"/>
      <c r="V145" s="854"/>
      <c r="W145" s="850"/>
      <c r="X145" s="855"/>
      <c r="Y145" s="770"/>
      <c r="Z145" s="865"/>
      <c r="AA145" s="763"/>
      <c r="AB145" s="854"/>
    </row>
    <row r="146" spans="1:28" ht="12.75" customHeight="1">
      <c r="A146" s="1294" t="str">
        <f t="shared" si="11"/>
        <v>10GbE</v>
      </c>
      <c r="B146" s="498" t="str">
        <f t="shared" si="11"/>
        <v>10 GbE (LR)</v>
      </c>
      <c r="C146" s="498" t="str">
        <f t="shared" si="11"/>
        <v>10 km</v>
      </c>
      <c r="D146" s="114" t="str">
        <f t="shared" si="11"/>
        <v>SFP+</v>
      </c>
      <c r="E146" s="517">
        <f t="shared" si="13"/>
        <v>45501225.926508941</v>
      </c>
      <c r="F146" s="101">
        <f t="shared" si="13"/>
        <v>41028060.801677443</v>
      </c>
      <c r="G146" s="101">
        <f t="shared" si="14"/>
        <v>31875546.599679418</v>
      </c>
      <c r="H146" s="282">
        <f t="shared" si="14"/>
        <v>35291081.533389315</v>
      </c>
      <c r="I146" s="517"/>
      <c r="J146" s="101"/>
      <c r="K146" s="865"/>
      <c r="L146" s="741"/>
      <c r="M146" s="770"/>
      <c r="N146" s="865"/>
      <c r="O146" s="918"/>
      <c r="P146" s="922"/>
      <c r="Q146" s="763"/>
      <c r="R146" s="854"/>
      <c r="S146" s="850"/>
      <c r="T146" s="855"/>
      <c r="U146" s="763"/>
      <c r="V146" s="854"/>
      <c r="W146" s="850"/>
      <c r="X146" s="855"/>
      <c r="Y146" s="770"/>
      <c r="Z146" s="865"/>
      <c r="AA146" s="763"/>
      <c r="AB146" s="854"/>
    </row>
    <row r="147" spans="1:28" ht="12.75" customHeight="1">
      <c r="A147" s="1294" t="str">
        <f t="shared" si="11"/>
        <v>10GbE</v>
      </c>
      <c r="B147" s="269" t="str">
        <f t="shared" si="11"/>
        <v>10 GbE (LR)</v>
      </c>
      <c r="C147" s="269" t="str">
        <f t="shared" si="11"/>
        <v>2 km</v>
      </c>
      <c r="D147" s="246" t="str">
        <f t="shared" si="11"/>
        <v>SFP+ sub-spec</v>
      </c>
      <c r="E147" s="517">
        <f t="shared" si="13"/>
        <v>9966921</v>
      </c>
      <c r="F147" s="101">
        <f t="shared" si="13"/>
        <v>10614229</v>
      </c>
      <c r="G147" s="101">
        <f t="shared" si="14"/>
        <v>8466659</v>
      </c>
      <c r="H147" s="282">
        <f t="shared" si="14"/>
        <v>8580000</v>
      </c>
      <c r="I147" s="517"/>
      <c r="J147" s="101"/>
      <c r="K147" s="865"/>
      <c r="L147" s="741"/>
      <c r="M147" s="770"/>
      <c r="N147" s="865"/>
      <c r="O147" s="918"/>
      <c r="P147" s="922"/>
      <c r="Q147" s="763"/>
      <c r="R147" s="854"/>
      <c r="S147" s="850"/>
      <c r="T147" s="855"/>
      <c r="U147" s="763"/>
      <c r="V147" s="854"/>
      <c r="W147" s="850"/>
      <c r="X147" s="855"/>
      <c r="Y147" s="770"/>
      <c r="Z147" s="865"/>
      <c r="AA147" s="763"/>
      <c r="AB147" s="854"/>
    </row>
    <row r="148" spans="1:28" ht="12.75" customHeight="1">
      <c r="A148" s="1294" t="str">
        <f t="shared" si="11"/>
        <v>10GbE</v>
      </c>
      <c r="B148" s="502" t="str">
        <f t="shared" si="11"/>
        <v>10 GbE (ER)</v>
      </c>
      <c r="C148" s="502" t="str">
        <f t="shared" si="11"/>
        <v>40 km</v>
      </c>
      <c r="D148" s="114" t="str">
        <f t="shared" si="11"/>
        <v>XFP &amp; other</v>
      </c>
      <c r="E148" s="517">
        <f t="shared" si="13"/>
        <v>3921953.6318378123</v>
      </c>
      <c r="F148" s="101">
        <f t="shared" si="13"/>
        <v>3031184.4564648028</v>
      </c>
      <c r="G148" s="101">
        <f t="shared" si="14"/>
        <v>3694028.9833293259</v>
      </c>
      <c r="H148" s="282">
        <f t="shared" si="14"/>
        <v>4309241.1422400866</v>
      </c>
      <c r="I148" s="517"/>
      <c r="J148" s="101"/>
      <c r="K148" s="865"/>
      <c r="L148" s="741"/>
      <c r="M148" s="770"/>
      <c r="N148" s="865"/>
      <c r="O148" s="918"/>
      <c r="P148" s="922"/>
      <c r="Q148" s="763"/>
      <c r="R148" s="854"/>
      <c r="S148" s="850"/>
      <c r="T148" s="855"/>
      <c r="U148" s="763"/>
      <c r="V148" s="854"/>
      <c r="W148" s="850"/>
      <c r="X148" s="855"/>
      <c r="Y148" s="770"/>
      <c r="Z148" s="865"/>
      <c r="AA148" s="763"/>
      <c r="AB148" s="854"/>
    </row>
    <row r="149" spans="1:28" ht="12.75" customHeight="1">
      <c r="A149" s="1294" t="str">
        <f t="shared" si="11"/>
        <v>10GbE</v>
      </c>
      <c r="B149" s="498" t="str">
        <f t="shared" si="11"/>
        <v>10 GbE (ER)</v>
      </c>
      <c r="C149" s="498" t="str">
        <f t="shared" si="11"/>
        <v>40 km</v>
      </c>
      <c r="D149" s="613" t="str">
        <f t="shared" si="11"/>
        <v>SFP+</v>
      </c>
      <c r="E149" s="517">
        <f t="shared" si="13"/>
        <v>16903912.957371529</v>
      </c>
      <c r="F149" s="101">
        <f t="shared" si="13"/>
        <v>16961624.144193109</v>
      </c>
      <c r="G149" s="101">
        <f t="shared" si="14"/>
        <v>16582706.631522</v>
      </c>
      <c r="H149" s="282">
        <f t="shared" si="14"/>
        <v>16620915.956186134</v>
      </c>
      <c r="I149" s="517"/>
      <c r="J149" s="101"/>
      <c r="K149" s="865"/>
      <c r="L149" s="741"/>
      <c r="M149" s="770"/>
      <c r="N149" s="865"/>
      <c r="O149" s="918"/>
      <c r="P149" s="922"/>
      <c r="Q149" s="763"/>
      <c r="R149" s="854"/>
      <c r="S149" s="850"/>
      <c r="T149" s="855"/>
      <c r="U149" s="763"/>
      <c r="V149" s="854"/>
      <c r="W149" s="850"/>
      <c r="X149" s="855"/>
      <c r="Y149" s="770"/>
      <c r="Z149" s="865"/>
      <c r="AA149" s="763"/>
      <c r="AB149" s="854"/>
    </row>
    <row r="150" spans="1:28" ht="12.75" customHeight="1">
      <c r="A150" s="1294" t="str">
        <f t="shared" si="11"/>
        <v>10GbE</v>
      </c>
      <c r="B150" s="502" t="str">
        <f t="shared" si="11"/>
        <v>10 GbE (ZR)</v>
      </c>
      <c r="C150" s="502" t="str">
        <f t="shared" si="11"/>
        <v>80 km</v>
      </c>
      <c r="D150" s="114" t="str">
        <f t="shared" si="11"/>
        <v>XFP &amp; other</v>
      </c>
      <c r="E150" s="864">
        <f t="shared" si="13"/>
        <v>1617470.882698148</v>
      </c>
      <c r="F150" s="865">
        <f t="shared" si="13"/>
        <v>751000.60481018655</v>
      </c>
      <c r="G150" s="865">
        <f t="shared" si="14"/>
        <v>135000</v>
      </c>
      <c r="H150" s="866">
        <f t="shared" si="14"/>
        <v>135000</v>
      </c>
      <c r="I150" s="864"/>
      <c r="J150" s="865"/>
      <c r="K150" s="865"/>
      <c r="L150" s="867"/>
      <c r="M150" s="893"/>
      <c r="N150" s="865"/>
      <c r="O150" s="918"/>
      <c r="P150" s="922"/>
      <c r="Q150" s="868"/>
      <c r="R150" s="854"/>
      <c r="S150" s="850"/>
      <c r="T150" s="855"/>
      <c r="U150" s="868"/>
      <c r="V150" s="854"/>
      <c r="W150" s="850"/>
      <c r="X150" s="855"/>
      <c r="Y150" s="893"/>
      <c r="Z150" s="865"/>
      <c r="AA150" s="868"/>
      <c r="AB150" s="854"/>
    </row>
    <row r="151" spans="1:28" ht="12.75" customHeight="1" thickBot="1">
      <c r="A151" s="1294" t="str">
        <f t="shared" si="11"/>
        <v>10GbE</v>
      </c>
      <c r="B151" s="498" t="str">
        <f t="shared" si="11"/>
        <v>10 GbE (ZR)</v>
      </c>
      <c r="C151" s="503" t="str">
        <f t="shared" si="11"/>
        <v>80 km</v>
      </c>
      <c r="D151" s="279" t="str">
        <f t="shared" si="11"/>
        <v>SFP+</v>
      </c>
      <c r="E151" s="869">
        <f t="shared" si="13"/>
        <v>11191782.682364579</v>
      </c>
      <c r="F151" s="870">
        <f t="shared" si="13"/>
        <v>8416975.2491092589</v>
      </c>
      <c r="G151" s="870">
        <f t="shared" si="14"/>
        <v>8991478.7870081011</v>
      </c>
      <c r="H151" s="871">
        <f t="shared" si="14"/>
        <v>8732816.556842044</v>
      </c>
      <c r="I151" s="869"/>
      <c r="J151" s="870"/>
      <c r="K151" s="870"/>
      <c r="L151" s="873"/>
      <c r="M151" s="885"/>
      <c r="N151" s="902"/>
      <c r="O151" s="927"/>
      <c r="P151" s="928"/>
      <c r="Q151" s="905"/>
      <c r="R151" s="857"/>
      <c r="S151" s="1057"/>
      <c r="T151" s="858"/>
      <c r="U151" s="905"/>
      <c r="V151" s="857"/>
      <c r="W151" s="1057"/>
      <c r="X151" s="858"/>
      <c r="Y151" s="885"/>
      <c r="Z151" s="902"/>
      <c r="AA151" s="905"/>
      <c r="AB151" s="857"/>
    </row>
    <row r="152" spans="1:28" ht="12.75" customHeight="1">
      <c r="A152" s="1296" t="str">
        <f t="shared" si="11"/>
        <v>25GbE</v>
      </c>
      <c r="B152" s="505" t="str">
        <f t="shared" si="11"/>
        <v>25GbE SR</v>
      </c>
      <c r="C152" s="269" t="str">
        <f t="shared" si="11"/>
        <v>100 m</v>
      </c>
      <c r="D152" s="520" t="str">
        <f t="shared" si="11"/>
        <v>SFP28</v>
      </c>
      <c r="E152" s="876">
        <f t="shared" si="13"/>
        <v>883400</v>
      </c>
      <c r="F152" s="877">
        <f t="shared" si="13"/>
        <v>1986838.9999999998</v>
      </c>
      <c r="G152" s="878">
        <f t="shared" si="14"/>
        <v>1753619.4999999995</v>
      </c>
      <c r="H152" s="879">
        <f t="shared" si="14"/>
        <v>8903720.4999999981</v>
      </c>
      <c r="I152" s="876"/>
      <c r="J152" s="877"/>
      <c r="K152" s="925"/>
      <c r="L152" s="879"/>
      <c r="M152" s="892"/>
      <c r="N152" s="919"/>
      <c r="O152" s="920"/>
      <c r="P152" s="921"/>
      <c r="Q152" s="907"/>
      <c r="R152" s="861"/>
      <c r="S152" s="1055"/>
      <c r="T152" s="862"/>
      <c r="U152" s="907"/>
      <c r="V152" s="861"/>
      <c r="W152" s="1055"/>
      <c r="X152" s="862"/>
      <c r="Y152" s="1534"/>
      <c r="Z152" s="919"/>
      <c r="AA152" s="907"/>
      <c r="AB152" s="861"/>
    </row>
    <row r="153" spans="1:28" ht="12.75" customHeight="1">
      <c r="A153" s="1294" t="str">
        <f t="shared" si="11"/>
        <v>25GbE</v>
      </c>
      <c r="B153" s="269" t="str">
        <f t="shared" si="11"/>
        <v>25GbE LR</v>
      </c>
      <c r="C153" s="269" t="str">
        <f t="shared" si="11"/>
        <v>10 km</v>
      </c>
      <c r="D153" s="520" t="str">
        <f t="shared" si="11"/>
        <v>SFP28</v>
      </c>
      <c r="E153" s="882">
        <f t="shared" si="13"/>
        <v>1310848</v>
      </c>
      <c r="F153" s="883">
        <f t="shared" si="13"/>
        <v>971671</v>
      </c>
      <c r="G153" s="865">
        <f t="shared" si="14"/>
        <v>1432111.5440410348</v>
      </c>
      <c r="H153" s="867">
        <f t="shared" si="14"/>
        <v>1944865.7628731977</v>
      </c>
      <c r="I153" s="882"/>
      <c r="J153" s="883"/>
      <c r="K153" s="918"/>
      <c r="L153" s="867"/>
      <c r="M153" s="929"/>
      <c r="N153" s="865"/>
      <c r="O153" s="918"/>
      <c r="P153" s="922"/>
      <c r="Q153" s="884"/>
      <c r="R153" s="854"/>
      <c r="S153" s="850"/>
      <c r="T153" s="855"/>
      <c r="U153" s="884"/>
      <c r="V153" s="854"/>
      <c r="W153" s="850"/>
      <c r="X153" s="855"/>
      <c r="Y153" s="1533"/>
      <c r="Z153" s="865"/>
      <c r="AA153" s="884"/>
      <c r="AB153" s="854"/>
    </row>
    <row r="154" spans="1:28" ht="13.05" customHeight="1" thickBot="1">
      <c r="A154" s="1295" t="str">
        <f t="shared" si="11"/>
        <v>25GbE</v>
      </c>
      <c r="B154" s="506" t="str">
        <f t="shared" si="11"/>
        <v>25 GbE ER</v>
      </c>
      <c r="C154" s="503" t="str">
        <f t="shared" si="11"/>
        <v>40 km</v>
      </c>
      <c r="D154" s="523" t="str">
        <f t="shared" si="11"/>
        <v>SFP28</v>
      </c>
      <c r="E154" s="869">
        <f t="shared" si="13"/>
        <v>0</v>
      </c>
      <c r="F154" s="870">
        <f t="shared" si="13"/>
        <v>0</v>
      </c>
      <c r="G154" s="870">
        <f t="shared" si="14"/>
        <v>0</v>
      </c>
      <c r="H154" s="873">
        <f t="shared" si="14"/>
        <v>0</v>
      </c>
      <c r="I154" s="869"/>
      <c r="J154" s="870"/>
      <c r="K154" s="923"/>
      <c r="L154" s="873"/>
      <c r="M154" s="911"/>
      <c r="N154" s="870"/>
      <c r="O154" s="923"/>
      <c r="P154" s="924"/>
      <c r="Q154" s="874"/>
      <c r="R154" s="872"/>
      <c r="S154" s="856"/>
      <c r="T154" s="875"/>
      <c r="U154" s="874"/>
      <c r="V154" s="872"/>
      <c r="W154" s="856"/>
      <c r="X154" s="875"/>
      <c r="Y154" s="911"/>
      <c r="Z154" s="870"/>
      <c r="AA154" s="874"/>
      <c r="AB154" s="872"/>
    </row>
    <row r="155" spans="1:28" ht="12.75" customHeight="1">
      <c r="A155" s="1294" t="str">
        <f t="shared" si="11"/>
        <v>40GbE</v>
      </c>
      <c r="B155" s="269" t="str">
        <f t="shared" si="11"/>
        <v>40 GbE SR</v>
      </c>
      <c r="C155" s="269" t="str">
        <f t="shared" si="11"/>
        <v>100 m</v>
      </c>
      <c r="D155" s="272" t="str">
        <f t="shared" si="11"/>
        <v>QSFP+</v>
      </c>
      <c r="E155" s="882">
        <f t="shared" si="13"/>
        <v>17924099.19161677</v>
      </c>
      <c r="F155" s="883">
        <f t="shared" si="13"/>
        <v>14429446.98802395</v>
      </c>
      <c r="G155" s="865">
        <f t="shared" si="14"/>
        <v>15796798.1633</v>
      </c>
      <c r="H155" s="866">
        <f t="shared" si="14"/>
        <v>15236103.530400004</v>
      </c>
      <c r="I155" s="882"/>
      <c r="J155" s="883"/>
      <c r="K155" s="878"/>
      <c r="L155" s="867"/>
      <c r="M155" s="929"/>
      <c r="N155" s="865"/>
      <c r="O155" s="925"/>
      <c r="P155" s="926"/>
      <c r="Q155" s="884"/>
      <c r="R155" s="854"/>
      <c r="S155" s="880"/>
      <c r="T155" s="852"/>
      <c r="U155" s="884"/>
      <c r="V155" s="854"/>
      <c r="W155" s="880"/>
      <c r="X155" s="852"/>
      <c r="Y155" s="1533"/>
      <c r="Z155" s="865"/>
      <c r="AA155" s="884"/>
      <c r="AB155" s="854"/>
    </row>
    <row r="156" spans="1:28" ht="12.75" customHeight="1">
      <c r="A156" s="1294" t="str">
        <f t="shared" ref="A156:D172" si="15">A28</f>
        <v>40GbE</v>
      </c>
      <c r="B156" s="112" t="str">
        <f t="shared" si="15"/>
        <v>40GbE MM Duplex</v>
      </c>
      <c r="C156" s="275" t="str">
        <f t="shared" si="15"/>
        <v>100 m</v>
      </c>
      <c r="D156" s="272" t="str">
        <f t="shared" si="15"/>
        <v>QSFP+</v>
      </c>
      <c r="E156" s="864">
        <f t="shared" si="13"/>
        <v>17141240</v>
      </c>
      <c r="F156" s="865">
        <f t="shared" si="13"/>
        <v>21513440</v>
      </c>
      <c r="G156" s="865">
        <f t="shared" si="14"/>
        <v>32141165.600000001</v>
      </c>
      <c r="H156" s="866">
        <f t="shared" si="14"/>
        <v>26177205.999999996</v>
      </c>
      <c r="I156" s="864"/>
      <c r="J156" s="865"/>
      <c r="K156" s="865"/>
      <c r="L156" s="867"/>
      <c r="M156" s="893"/>
      <c r="N156" s="865"/>
      <c r="O156" s="918"/>
      <c r="P156" s="922"/>
      <c r="Q156" s="868"/>
      <c r="R156" s="854"/>
      <c r="S156" s="850"/>
      <c r="T156" s="855"/>
      <c r="U156" s="868"/>
      <c r="V156" s="854"/>
      <c r="W156" s="850"/>
      <c r="X156" s="855"/>
      <c r="Y156" s="893"/>
      <c r="Z156" s="865"/>
      <c r="AA156" s="868"/>
      <c r="AB156" s="854"/>
    </row>
    <row r="157" spans="1:28" ht="12.75" customHeight="1">
      <c r="A157" s="1294" t="str">
        <f t="shared" si="15"/>
        <v>40GbE</v>
      </c>
      <c r="B157" s="111" t="str">
        <f t="shared" si="15"/>
        <v>40 GbE eSR</v>
      </c>
      <c r="C157" s="275" t="str">
        <f t="shared" si="15"/>
        <v>300 m</v>
      </c>
      <c r="D157" s="276" t="str">
        <f t="shared" si="15"/>
        <v>QSFP+</v>
      </c>
      <c r="E157" s="864">
        <f t="shared" ref="E157:F169" si="16">E93*E29</f>
        <v>7738640</v>
      </c>
      <c r="F157" s="865">
        <f t="shared" si="16"/>
        <v>11721524</v>
      </c>
      <c r="G157" s="865">
        <f t="shared" ref="G157:H169" si="17">G29*G93</f>
        <v>8604803</v>
      </c>
      <c r="H157" s="866">
        <f t="shared" si="17"/>
        <v>8354866.6399999997</v>
      </c>
      <c r="I157" s="864"/>
      <c r="J157" s="865"/>
      <c r="K157" s="865"/>
      <c r="L157" s="867"/>
      <c r="M157" s="893"/>
      <c r="N157" s="865"/>
      <c r="O157" s="918"/>
      <c r="P157" s="922"/>
      <c r="Q157" s="868"/>
      <c r="R157" s="854"/>
      <c r="S157" s="850"/>
      <c r="T157" s="855"/>
      <c r="U157" s="868"/>
      <c r="V157" s="854"/>
      <c r="W157" s="850"/>
      <c r="X157" s="855"/>
      <c r="Y157" s="893"/>
      <c r="Z157" s="865"/>
      <c r="AA157" s="868"/>
      <c r="AB157" s="854"/>
    </row>
    <row r="158" spans="1:28" ht="12.75" customHeight="1">
      <c r="A158" s="1294" t="str">
        <f t="shared" si="15"/>
        <v>40GbE</v>
      </c>
      <c r="B158" s="111" t="str">
        <f t="shared" si="15"/>
        <v>40 GbE PSM4</v>
      </c>
      <c r="C158" s="275" t="str">
        <f t="shared" si="15"/>
        <v>500 m</v>
      </c>
      <c r="D158" s="276" t="str">
        <f t="shared" si="15"/>
        <v>QSFP+</v>
      </c>
      <c r="E158" s="864">
        <f t="shared" si="16"/>
        <v>32613232</v>
      </c>
      <c r="F158" s="865">
        <f t="shared" si="16"/>
        <v>49645562</v>
      </c>
      <c r="G158" s="865">
        <f t="shared" si="17"/>
        <v>36500000</v>
      </c>
      <c r="H158" s="866">
        <f t="shared" si="17"/>
        <v>42500000</v>
      </c>
      <c r="I158" s="864"/>
      <c r="J158" s="865"/>
      <c r="K158" s="865"/>
      <c r="L158" s="867"/>
      <c r="M158" s="893"/>
      <c r="N158" s="865"/>
      <c r="O158" s="918"/>
      <c r="P158" s="922"/>
      <c r="Q158" s="868"/>
      <c r="R158" s="854"/>
      <c r="S158" s="850"/>
      <c r="T158" s="855"/>
      <c r="U158" s="868"/>
      <c r="V158" s="854"/>
      <c r="W158" s="850"/>
      <c r="X158" s="855"/>
      <c r="Y158" s="893"/>
      <c r="Z158" s="865"/>
      <c r="AA158" s="868"/>
      <c r="AB158" s="854"/>
    </row>
    <row r="159" spans="1:28" ht="12.75" customHeight="1">
      <c r="A159" s="1294" t="str">
        <f t="shared" si="15"/>
        <v>40GbE</v>
      </c>
      <c r="B159" s="502" t="str">
        <f t="shared" si="15"/>
        <v>40 GbE FR</v>
      </c>
      <c r="C159" s="277" t="str">
        <f t="shared" si="15"/>
        <v>2 km</v>
      </c>
      <c r="D159" s="114" t="str">
        <f t="shared" si="15"/>
        <v>CFP</v>
      </c>
      <c r="E159" s="882">
        <f t="shared" si="16"/>
        <v>769175.84587306809</v>
      </c>
      <c r="F159" s="883">
        <f t="shared" si="16"/>
        <v>297000</v>
      </c>
      <c r="G159" s="865">
        <f t="shared" si="17"/>
        <v>984500</v>
      </c>
      <c r="H159" s="866">
        <f t="shared" si="17"/>
        <v>60500</v>
      </c>
      <c r="I159" s="882"/>
      <c r="J159" s="883"/>
      <c r="K159" s="865"/>
      <c r="L159" s="867"/>
      <c r="M159" s="929"/>
      <c r="N159" s="865"/>
      <c r="O159" s="918"/>
      <c r="P159" s="922"/>
      <c r="Q159" s="884"/>
      <c r="R159" s="854"/>
      <c r="S159" s="850"/>
      <c r="T159" s="855"/>
      <c r="U159" s="884"/>
      <c r="V159" s="854"/>
      <c r="W159" s="850"/>
      <c r="X159" s="855"/>
      <c r="Y159" s="1533"/>
      <c r="Z159" s="865"/>
      <c r="AA159" s="884"/>
      <c r="AB159" s="854"/>
    </row>
    <row r="160" spans="1:28" ht="12.75" customHeight="1">
      <c r="A160" s="1294" t="str">
        <f t="shared" si="15"/>
        <v>40GbE</v>
      </c>
      <c r="B160" s="134" t="str">
        <f t="shared" si="15"/>
        <v>40 GbE LR4 subspec</v>
      </c>
      <c r="C160" s="535" t="str">
        <f t="shared" si="15"/>
        <v>2 km</v>
      </c>
      <c r="D160" s="246" t="str">
        <f t="shared" si="15"/>
        <v>QSFP+</v>
      </c>
      <c r="E160" s="882">
        <f t="shared" si="16"/>
        <v>74909487</v>
      </c>
      <c r="F160" s="883">
        <f t="shared" si="16"/>
        <v>89357236</v>
      </c>
      <c r="G160" s="865">
        <f t="shared" si="17"/>
        <v>58639096.680000007</v>
      </c>
      <c r="H160" s="866">
        <f t="shared" si="17"/>
        <v>54187322.999999993</v>
      </c>
      <c r="I160" s="882"/>
      <c r="J160" s="883"/>
      <c r="K160" s="865"/>
      <c r="L160" s="867"/>
      <c r="M160" s="929"/>
      <c r="N160" s="865"/>
      <c r="O160" s="918"/>
      <c r="P160" s="922"/>
      <c r="Q160" s="884"/>
      <c r="R160" s="854"/>
      <c r="S160" s="850"/>
      <c r="T160" s="855"/>
      <c r="U160" s="884"/>
      <c r="V160" s="854"/>
      <c r="W160" s="850"/>
      <c r="X160" s="855"/>
      <c r="Y160" s="1533"/>
      <c r="Z160" s="865"/>
      <c r="AA160" s="884"/>
      <c r="AB160" s="854"/>
    </row>
    <row r="161" spans="1:28" ht="12.75" customHeight="1">
      <c r="A161" s="1294" t="str">
        <f t="shared" si="15"/>
        <v>40GbE</v>
      </c>
      <c r="B161" s="502" t="str">
        <f t="shared" si="15"/>
        <v>40 GbE LR4</v>
      </c>
      <c r="C161" s="502" t="str">
        <f t="shared" si="15"/>
        <v>10 km</v>
      </c>
      <c r="D161" s="114" t="str">
        <f t="shared" si="15"/>
        <v>CFP</v>
      </c>
      <c r="E161" s="882">
        <f t="shared" si="16"/>
        <v>1864837.00786831</v>
      </c>
      <c r="F161" s="883">
        <f t="shared" si="16"/>
        <v>1521510.0022922002</v>
      </c>
      <c r="G161" s="865">
        <f t="shared" si="17"/>
        <v>158691.37164382465</v>
      </c>
      <c r="H161" s="866">
        <f t="shared" si="17"/>
        <v>299622.32699422078</v>
      </c>
      <c r="I161" s="882"/>
      <c r="J161" s="883"/>
      <c r="K161" s="865"/>
      <c r="L161" s="867"/>
      <c r="M161" s="929"/>
      <c r="N161" s="865"/>
      <c r="O161" s="918"/>
      <c r="P161" s="922"/>
      <c r="Q161" s="884"/>
      <c r="R161" s="854"/>
      <c r="S161" s="850"/>
      <c r="T161" s="855"/>
      <c r="U161" s="884"/>
      <c r="V161" s="854"/>
      <c r="W161" s="850"/>
      <c r="X161" s="855"/>
      <c r="Y161" s="1533"/>
      <c r="Z161" s="865"/>
      <c r="AA161" s="884"/>
      <c r="AB161" s="854"/>
    </row>
    <row r="162" spans="1:28" ht="12.75" customHeight="1">
      <c r="A162" s="1294" t="str">
        <f t="shared" si="15"/>
        <v>40GbE</v>
      </c>
      <c r="B162" s="134" t="str">
        <f t="shared" si="15"/>
        <v>40 GbE LR4</v>
      </c>
      <c r="C162" s="269" t="str">
        <f t="shared" si="15"/>
        <v>10 km</v>
      </c>
      <c r="D162" s="114" t="str">
        <f t="shared" si="15"/>
        <v>QSFP</v>
      </c>
      <c r="E162" s="882">
        <f t="shared" si="16"/>
        <v>33798142.970122196</v>
      </c>
      <c r="F162" s="883">
        <f t="shared" si="16"/>
        <v>30366881.537125133</v>
      </c>
      <c r="G162" s="865">
        <f t="shared" si="17"/>
        <v>58921083.21814537</v>
      </c>
      <c r="H162" s="866">
        <f t="shared" si="17"/>
        <v>47237072.99999997</v>
      </c>
      <c r="I162" s="882"/>
      <c r="J162" s="883"/>
      <c r="K162" s="865"/>
      <c r="L162" s="867"/>
      <c r="M162" s="929"/>
      <c r="N162" s="865"/>
      <c r="O162" s="918"/>
      <c r="P162" s="922"/>
      <c r="Q162" s="884"/>
      <c r="R162" s="854"/>
      <c r="S162" s="850"/>
      <c r="T162" s="855"/>
      <c r="U162" s="884"/>
      <c r="V162" s="854"/>
      <c r="W162" s="850"/>
      <c r="X162" s="855"/>
      <c r="Y162" s="1533"/>
      <c r="Z162" s="865"/>
      <c r="AA162" s="884"/>
      <c r="AB162" s="854"/>
    </row>
    <row r="163" spans="1:28" ht="13.05" customHeight="1" thickBot="1">
      <c r="A163" s="1295" t="str">
        <f t="shared" si="15"/>
        <v>40GbE</v>
      </c>
      <c r="B163" s="273" t="str">
        <f t="shared" si="15"/>
        <v>40 GbE ER4</v>
      </c>
      <c r="C163" s="813" t="str">
        <f t="shared" si="15"/>
        <v>40 km</v>
      </c>
      <c r="D163" s="273" t="str">
        <f t="shared" si="15"/>
        <v>All</v>
      </c>
      <c r="E163" s="888">
        <f t="shared" si="16"/>
        <v>1868308.5930712819</v>
      </c>
      <c r="F163" s="889">
        <f t="shared" si="16"/>
        <v>1887401.5654489421</v>
      </c>
      <c r="G163" s="870">
        <f t="shared" si="17"/>
        <v>1966463.6502765114</v>
      </c>
      <c r="H163" s="871">
        <f t="shared" si="17"/>
        <v>2204380.0000000009</v>
      </c>
      <c r="I163" s="888"/>
      <c r="J163" s="889"/>
      <c r="K163" s="870"/>
      <c r="L163" s="873"/>
      <c r="M163" s="930"/>
      <c r="N163" s="902"/>
      <c r="O163" s="927"/>
      <c r="P163" s="928"/>
      <c r="Q163" s="891"/>
      <c r="R163" s="857"/>
      <c r="S163" s="1057"/>
      <c r="T163" s="858"/>
      <c r="U163" s="891"/>
      <c r="V163" s="857"/>
      <c r="W163" s="1057"/>
      <c r="X163" s="858"/>
      <c r="Y163" s="930"/>
      <c r="Z163" s="902"/>
      <c r="AA163" s="891"/>
      <c r="AB163" s="857"/>
    </row>
    <row r="164" spans="1:28" ht="14.4">
      <c r="A164" s="1294" t="str">
        <f t="shared" si="15"/>
        <v>50GbE</v>
      </c>
      <c r="B164" s="270" t="str">
        <f t="shared" si="15"/>
        <v xml:space="preserve">50GbE </v>
      </c>
      <c r="C164" s="270" t="str">
        <f t="shared" si="15"/>
        <v>100 m</v>
      </c>
      <c r="D164" s="521" t="str">
        <f t="shared" si="15"/>
        <v>all</v>
      </c>
      <c r="E164" s="882">
        <f t="shared" si="16"/>
        <v>0</v>
      </c>
      <c r="F164" s="883">
        <f t="shared" si="16"/>
        <v>0</v>
      </c>
      <c r="G164" s="865">
        <f t="shared" si="17"/>
        <v>0</v>
      </c>
      <c r="H164" s="866">
        <f t="shared" si="17"/>
        <v>0</v>
      </c>
      <c r="I164" s="882"/>
      <c r="J164" s="883"/>
      <c r="K164" s="918"/>
      <c r="L164" s="867"/>
      <c r="M164" s="892"/>
      <c r="N164" s="919"/>
      <c r="O164" s="920"/>
      <c r="P164" s="921"/>
      <c r="Q164" s="907"/>
      <c r="R164" s="861"/>
      <c r="S164" s="1055"/>
      <c r="T164" s="862"/>
      <c r="U164" s="861"/>
      <c r="V164" s="861"/>
      <c r="W164" s="1055"/>
      <c r="X164" s="862"/>
      <c r="Y164" s="921"/>
      <c r="Z164" s="921"/>
      <c r="AA164" s="862"/>
      <c r="AB164" s="862"/>
    </row>
    <row r="165" spans="1:28" ht="14.4">
      <c r="A165" s="1294" t="str">
        <f t="shared" si="15"/>
        <v>50GbE</v>
      </c>
      <c r="B165" s="183" t="str">
        <f t="shared" si="15"/>
        <v xml:space="preserve">50GbE </v>
      </c>
      <c r="C165" s="183" t="str">
        <f t="shared" si="15"/>
        <v>2 km</v>
      </c>
      <c r="D165" s="246" t="str">
        <f t="shared" si="15"/>
        <v>all</v>
      </c>
      <c r="E165" s="882">
        <f t="shared" si="16"/>
        <v>0</v>
      </c>
      <c r="F165" s="883">
        <f t="shared" si="16"/>
        <v>0</v>
      </c>
      <c r="G165" s="865">
        <f t="shared" si="17"/>
        <v>0</v>
      </c>
      <c r="H165" s="866">
        <f t="shared" si="17"/>
        <v>0</v>
      </c>
      <c r="I165" s="882"/>
      <c r="J165" s="883"/>
      <c r="K165" s="918"/>
      <c r="L165" s="867"/>
      <c r="M165" s="929"/>
      <c r="N165" s="865"/>
      <c r="O165" s="918"/>
      <c r="P165" s="922"/>
      <c r="Q165" s="884"/>
      <c r="R165" s="854"/>
      <c r="S165" s="850"/>
      <c r="T165" s="855"/>
      <c r="U165" s="854"/>
      <c r="V165" s="854"/>
      <c r="W165" s="850"/>
      <c r="X165" s="855"/>
      <c r="Y165" s="1533"/>
      <c r="Z165" s="865"/>
      <c r="AA165" s="884"/>
      <c r="AB165" s="854"/>
    </row>
    <row r="166" spans="1:28" ht="15" thickBot="1">
      <c r="A166" s="1295" t="str">
        <f t="shared" si="15"/>
        <v>50GbE</v>
      </c>
      <c r="B166" s="847" t="str">
        <f t="shared" si="15"/>
        <v xml:space="preserve">50GbE </v>
      </c>
      <c r="C166" s="183" t="str">
        <f t="shared" si="15"/>
        <v>10 km</v>
      </c>
      <c r="D166" s="279" t="str">
        <f t="shared" si="15"/>
        <v>all</v>
      </c>
      <c r="E166" s="888">
        <f t="shared" si="16"/>
        <v>0</v>
      </c>
      <c r="F166" s="889">
        <f t="shared" si="16"/>
        <v>0</v>
      </c>
      <c r="G166" s="870">
        <f t="shared" si="17"/>
        <v>0</v>
      </c>
      <c r="H166" s="871">
        <f t="shared" si="17"/>
        <v>0</v>
      </c>
      <c r="I166" s="888"/>
      <c r="J166" s="889"/>
      <c r="K166" s="923"/>
      <c r="L166" s="873"/>
      <c r="M166" s="931"/>
      <c r="N166" s="870"/>
      <c r="O166" s="923"/>
      <c r="P166" s="924"/>
      <c r="Q166" s="890"/>
      <c r="R166" s="872"/>
      <c r="S166" s="856"/>
      <c r="T166" s="875"/>
      <c r="U166" s="890"/>
      <c r="V166" s="872"/>
      <c r="W166" s="856"/>
      <c r="X166" s="875"/>
      <c r="Y166" s="931"/>
      <c r="Z166" s="870"/>
      <c r="AA166" s="890"/>
      <c r="AB166" s="872"/>
    </row>
    <row r="167" spans="1:28" ht="12.75" customHeight="1">
      <c r="A167" s="1296" t="str">
        <f t="shared" si="15"/>
        <v>100GbE</v>
      </c>
      <c r="B167" s="498" t="str">
        <f t="shared" si="15"/>
        <v xml:space="preserve">100 GbE SR10 </v>
      </c>
      <c r="C167" s="501" t="str">
        <f t="shared" si="15"/>
        <v>100 m</v>
      </c>
      <c r="D167" s="114" t="str">
        <f t="shared" si="15"/>
        <v>CFP</v>
      </c>
      <c r="E167" s="876">
        <f t="shared" si="16"/>
        <v>2600000</v>
      </c>
      <c r="F167" s="877">
        <f t="shared" si="16"/>
        <v>2600000</v>
      </c>
      <c r="G167" s="878">
        <f t="shared" si="17"/>
        <v>1207857.0000000007</v>
      </c>
      <c r="H167" s="887">
        <f t="shared" si="17"/>
        <v>2395148.0000000005</v>
      </c>
      <c r="I167" s="876"/>
      <c r="J167" s="877"/>
      <c r="K167" s="919"/>
      <c r="L167" s="879"/>
      <c r="M167" s="903"/>
      <c r="N167" s="878"/>
      <c r="O167" s="925"/>
      <c r="P167" s="926"/>
      <c r="Q167" s="881"/>
      <c r="R167" s="851"/>
      <c r="S167" s="880"/>
      <c r="T167" s="852"/>
      <c r="U167" s="881"/>
      <c r="V167" s="851"/>
      <c r="W167" s="880"/>
      <c r="X167" s="852"/>
      <c r="Y167" s="1532"/>
      <c r="Z167" s="878"/>
      <c r="AA167" s="881"/>
      <c r="AB167" s="851"/>
    </row>
    <row r="168" spans="1:28" ht="12.75" customHeight="1">
      <c r="A168" s="1294" t="str">
        <f t="shared" si="15"/>
        <v>100GbE</v>
      </c>
      <c r="B168" s="498" t="str">
        <f t="shared" si="15"/>
        <v>100 GbE SR4</v>
      </c>
      <c r="C168" s="499" t="str">
        <f t="shared" si="15"/>
        <v>100 m</v>
      </c>
      <c r="D168" s="114" t="str">
        <f t="shared" si="15"/>
        <v>CFP2/4</v>
      </c>
      <c r="E168" s="864">
        <f t="shared" si="16"/>
        <v>1100000</v>
      </c>
      <c r="F168" s="865">
        <f t="shared" si="16"/>
        <v>1100000</v>
      </c>
      <c r="G168" s="865">
        <f t="shared" si="17"/>
        <v>78644.000000000175</v>
      </c>
      <c r="H168" s="866">
        <f t="shared" si="17"/>
        <v>200484.00000000055</v>
      </c>
      <c r="I168" s="864"/>
      <c r="J168" s="865"/>
      <c r="K168" s="865"/>
      <c r="L168" s="867"/>
      <c r="M168" s="893"/>
      <c r="N168" s="865"/>
      <c r="O168" s="918"/>
      <c r="P168" s="922"/>
      <c r="Q168" s="868"/>
      <c r="R168" s="854"/>
      <c r="S168" s="850"/>
      <c r="T168" s="855"/>
      <c r="U168" s="868"/>
      <c r="V168" s="854"/>
      <c r="W168" s="850"/>
      <c r="X168" s="855"/>
      <c r="Y168" s="893"/>
      <c r="Z168" s="865"/>
      <c r="AA168" s="868"/>
      <c r="AB168" s="854"/>
    </row>
    <row r="169" spans="1:28" ht="12.75" customHeight="1">
      <c r="A169" s="1294" t="str">
        <f t="shared" si="15"/>
        <v>100GbE</v>
      </c>
      <c r="B169" s="269" t="str">
        <f t="shared" si="15"/>
        <v>100 GbE SR4</v>
      </c>
      <c r="C169" s="134" t="str">
        <f t="shared" si="15"/>
        <v>100 m</v>
      </c>
      <c r="D169" s="246" t="str">
        <f t="shared" si="15"/>
        <v>QSFP28</v>
      </c>
      <c r="E169" s="882">
        <f t="shared" si="16"/>
        <v>20135587</v>
      </c>
      <c r="F169" s="883">
        <f t="shared" si="16"/>
        <v>26493511</v>
      </c>
      <c r="G169" s="865">
        <f t="shared" si="17"/>
        <v>30741654.189999998</v>
      </c>
      <c r="H169" s="866">
        <f t="shared" si="17"/>
        <v>35991575.190720007</v>
      </c>
      <c r="I169" s="882"/>
      <c r="J169" s="883"/>
      <c r="K169" s="865"/>
      <c r="L169" s="867"/>
      <c r="M169" s="929"/>
      <c r="N169" s="865"/>
      <c r="O169" s="865"/>
      <c r="P169" s="865"/>
      <c r="Q169" s="884"/>
      <c r="R169" s="854"/>
      <c r="S169" s="854"/>
      <c r="T169" s="855"/>
      <c r="U169" s="884"/>
      <c r="V169" s="854"/>
      <c r="W169" s="854"/>
      <c r="X169" s="855"/>
      <c r="Y169" s="1533"/>
      <c r="Z169" s="865"/>
      <c r="AA169" s="884"/>
      <c r="AB169" s="854"/>
    </row>
    <row r="170" spans="1:28" ht="12.75" customHeight="1">
      <c r="A170" s="1294" t="str">
        <f t="shared" si="15"/>
        <v>100GbE</v>
      </c>
      <c r="B170" s="269" t="str">
        <f t="shared" si="15"/>
        <v>100 GbE SR2</v>
      </c>
      <c r="C170" s="134" t="str">
        <f t="shared" si="15"/>
        <v>100 m</v>
      </c>
      <c r="D170" s="246" t="str">
        <f t="shared" si="15"/>
        <v>All</v>
      </c>
      <c r="E170" s="882"/>
      <c r="F170" s="883"/>
      <c r="G170" s="865"/>
      <c r="H170" s="866"/>
      <c r="I170" s="882"/>
      <c r="J170" s="883"/>
      <c r="K170" s="865"/>
      <c r="L170" s="867"/>
      <c r="M170" s="929"/>
      <c r="N170" s="865"/>
      <c r="O170" s="865"/>
      <c r="P170" s="865"/>
      <c r="Q170" s="884"/>
      <c r="R170" s="854"/>
      <c r="S170" s="854"/>
      <c r="T170" s="855"/>
      <c r="U170" s="884"/>
      <c r="V170" s="854"/>
      <c r="W170" s="854"/>
      <c r="X170" s="855"/>
      <c r="Y170" s="1533"/>
      <c r="Z170" s="865"/>
      <c r="AA170" s="884"/>
      <c r="AB170" s="854"/>
    </row>
    <row r="171" spans="1:28" ht="12.75" customHeight="1">
      <c r="A171" s="1294" t="str">
        <f t="shared" si="15"/>
        <v>100GbE</v>
      </c>
      <c r="B171" s="269" t="str">
        <f t="shared" si="15"/>
        <v>100 GbE MM Duplex, eSR4</v>
      </c>
      <c r="C171" s="134" t="str">
        <f t="shared" si="15"/>
        <v>300 m</v>
      </c>
      <c r="D171" s="246" t="str">
        <f t="shared" si="15"/>
        <v>QSFP28</v>
      </c>
      <c r="E171" s="882"/>
      <c r="F171" s="883"/>
      <c r="G171" s="865"/>
      <c r="H171" s="866"/>
      <c r="I171" s="882"/>
      <c r="J171" s="883"/>
      <c r="K171" s="865"/>
      <c r="L171" s="867"/>
      <c r="M171" s="929"/>
      <c r="N171" s="865"/>
      <c r="O171" s="865"/>
      <c r="P171" s="865"/>
      <c r="Q171" s="884"/>
      <c r="R171" s="854"/>
      <c r="S171" s="854"/>
      <c r="T171" s="855"/>
      <c r="U171" s="884"/>
      <c r="V171" s="854"/>
      <c r="W171" s="854"/>
      <c r="X171" s="855"/>
      <c r="Y171" s="1533"/>
      <c r="Z171" s="865"/>
      <c r="AA171" s="884"/>
      <c r="AB171" s="854"/>
    </row>
    <row r="172" spans="1:28" ht="12.75" customHeight="1">
      <c r="A172" s="1294" t="str">
        <f t="shared" si="15"/>
        <v>100GbE</v>
      </c>
      <c r="B172" s="274" t="str">
        <f t="shared" si="15"/>
        <v>100 GbE PSM4</v>
      </c>
      <c r="C172" s="275" t="str">
        <f t="shared" si="15"/>
        <v>500 m</v>
      </c>
      <c r="D172" s="276" t="str">
        <f t="shared" si="15"/>
        <v>all</v>
      </c>
      <c r="E172" s="864">
        <f>E108*E44</f>
        <v>37666426</v>
      </c>
      <c r="F172" s="865">
        <f>F108*F44</f>
        <v>47811457</v>
      </c>
      <c r="G172" s="865">
        <f>G44*G108</f>
        <v>36375560</v>
      </c>
      <c r="H172" s="866">
        <f>H44*H108</f>
        <v>36240560</v>
      </c>
      <c r="I172" s="864"/>
      <c r="J172" s="865"/>
      <c r="K172" s="865"/>
      <c r="L172" s="867"/>
      <c r="M172" s="893"/>
      <c r="N172" s="865"/>
      <c r="O172" s="865"/>
      <c r="P172" s="865"/>
      <c r="Q172" s="868"/>
      <c r="R172" s="854"/>
      <c r="S172" s="854"/>
      <c r="T172" s="855"/>
      <c r="U172" s="868"/>
      <c r="V172" s="854"/>
      <c r="W172" s="854"/>
      <c r="X172" s="855"/>
      <c r="Y172" s="893"/>
      <c r="Z172" s="865"/>
      <c r="AA172" s="868"/>
      <c r="AB172" s="854"/>
    </row>
    <row r="173" spans="1:28" ht="12.75" customHeight="1">
      <c r="A173" s="1294" t="str">
        <f t="shared" ref="A173:A189" si="18">A45</f>
        <v>100GbE</v>
      </c>
      <c r="B173" s="684" t="s">
        <v>540</v>
      </c>
      <c r="C173" s="502" t="s">
        <v>198</v>
      </c>
      <c r="D173" s="246" t="s">
        <v>223</v>
      </c>
      <c r="E173" s="864"/>
      <c r="F173" s="865"/>
      <c r="G173" s="865"/>
      <c r="H173" s="866"/>
      <c r="I173" s="864"/>
      <c r="J173" s="865"/>
      <c r="K173" s="865"/>
      <c r="L173" s="867"/>
      <c r="M173" s="893"/>
      <c r="N173" s="865"/>
      <c r="O173" s="865"/>
      <c r="P173" s="865"/>
      <c r="Q173" s="868"/>
      <c r="R173" s="854"/>
      <c r="S173" s="854"/>
      <c r="T173" s="855"/>
      <c r="U173" s="868"/>
      <c r="V173" s="854"/>
      <c r="W173" s="854"/>
      <c r="X173" s="855"/>
      <c r="Y173" s="893"/>
      <c r="Z173" s="865"/>
      <c r="AA173" s="868"/>
      <c r="AB173" s="854"/>
    </row>
    <row r="174" spans="1:28" ht="16.2" customHeight="1">
      <c r="A174" s="1294" t="str">
        <f t="shared" si="18"/>
        <v>100GbE</v>
      </c>
      <c r="B174" s="277" t="str">
        <f t="shared" ref="B174:D189" si="19">B46</f>
        <v>100 GbE CWDM4</v>
      </c>
      <c r="C174" s="277" t="str">
        <f t="shared" si="19"/>
        <v>2 km</v>
      </c>
      <c r="D174" s="246" t="str">
        <f t="shared" si="19"/>
        <v>QSFP28</v>
      </c>
      <c r="E174" s="894">
        <f t="shared" ref="E174:F179" si="20">E110*E46</f>
        <v>61831486</v>
      </c>
      <c r="F174" s="895">
        <f t="shared" si="20"/>
        <v>103782452</v>
      </c>
      <c r="G174" s="865">
        <f t="shared" ref="G174:H179" si="21">G46*G110</f>
        <v>151694516.00000003</v>
      </c>
      <c r="H174" s="866">
        <f t="shared" si="21"/>
        <v>177902746.16000003</v>
      </c>
      <c r="I174" s="932"/>
      <c r="J174" s="933"/>
      <c r="K174" s="934"/>
      <c r="L174" s="867"/>
      <c r="M174" s="935"/>
      <c r="N174" s="934"/>
      <c r="O174" s="934"/>
      <c r="P174" s="934"/>
      <c r="Q174" s="896"/>
      <c r="R174" s="854"/>
      <c r="S174" s="854"/>
      <c r="T174" s="855"/>
      <c r="U174" s="896"/>
      <c r="V174" s="854"/>
      <c r="W174" s="854"/>
      <c r="X174" s="855"/>
      <c r="Y174" s="1535"/>
      <c r="Z174" s="865"/>
      <c r="AA174" s="896"/>
      <c r="AB174" s="854"/>
    </row>
    <row r="175" spans="1:28" ht="17.25" customHeight="1">
      <c r="A175" s="1294" t="str">
        <f t="shared" si="18"/>
        <v>100GbE</v>
      </c>
      <c r="B175" s="277" t="str">
        <f t="shared" si="19"/>
        <v>100GbE FR1</v>
      </c>
      <c r="C175" s="277" t="str">
        <f t="shared" si="19"/>
        <v>2km</v>
      </c>
      <c r="D175" s="246" t="str">
        <f t="shared" si="19"/>
        <v>QSFP28</v>
      </c>
      <c r="E175" s="894">
        <f t="shared" si="20"/>
        <v>0</v>
      </c>
      <c r="F175" s="895">
        <f t="shared" si="20"/>
        <v>0</v>
      </c>
      <c r="G175" s="865">
        <f t="shared" si="21"/>
        <v>0</v>
      </c>
      <c r="H175" s="866">
        <f t="shared" si="21"/>
        <v>0</v>
      </c>
      <c r="I175" s="932"/>
      <c r="J175" s="933"/>
      <c r="K175" s="934"/>
      <c r="L175" s="867"/>
      <c r="M175" s="935"/>
      <c r="N175" s="934"/>
      <c r="O175" s="936"/>
      <c r="P175" s="937"/>
      <c r="Q175" s="896"/>
      <c r="R175" s="854"/>
      <c r="S175" s="850"/>
      <c r="T175" s="855"/>
      <c r="U175" s="896"/>
      <c r="V175" s="854"/>
      <c r="W175" s="850"/>
      <c r="X175" s="855"/>
      <c r="Y175" s="1535"/>
      <c r="Z175" s="865"/>
      <c r="AA175" s="896"/>
      <c r="AB175" s="854"/>
    </row>
    <row r="176" spans="1:28" ht="12.75" customHeight="1">
      <c r="A176" s="1294" t="str">
        <f t="shared" si="18"/>
        <v>100GbE</v>
      </c>
      <c r="B176" s="277" t="str">
        <f t="shared" si="19"/>
        <v>100 GbE LR4</v>
      </c>
      <c r="C176" s="502" t="str">
        <f t="shared" si="19"/>
        <v>10 km</v>
      </c>
      <c r="D176" s="271" t="str">
        <f t="shared" si="19"/>
        <v>CFP</v>
      </c>
      <c r="E176" s="894">
        <f t="shared" si="20"/>
        <v>61677765.006490231</v>
      </c>
      <c r="F176" s="895">
        <f t="shared" si="20"/>
        <v>50591928.864662752</v>
      </c>
      <c r="G176" s="865">
        <f t="shared" si="21"/>
        <v>42058525.755430028</v>
      </c>
      <c r="H176" s="866">
        <f t="shared" si="21"/>
        <v>32098534.432579454</v>
      </c>
      <c r="I176" s="932"/>
      <c r="J176" s="933"/>
      <c r="K176" s="934"/>
      <c r="L176" s="867"/>
      <c r="M176" s="935"/>
      <c r="N176" s="934"/>
      <c r="O176" s="936"/>
      <c r="P176" s="937"/>
      <c r="Q176" s="896"/>
      <c r="R176" s="854"/>
      <c r="S176" s="850"/>
      <c r="T176" s="855"/>
      <c r="U176" s="896"/>
      <c r="V176" s="854"/>
      <c r="W176" s="850"/>
      <c r="X176" s="855"/>
      <c r="Y176" s="1535"/>
      <c r="Z176" s="865"/>
      <c r="AA176" s="896"/>
      <c r="AB176" s="854"/>
    </row>
    <row r="177" spans="1:28" ht="12.75" customHeight="1">
      <c r="A177" s="1294" t="str">
        <f t="shared" si="18"/>
        <v>100GbE</v>
      </c>
      <c r="B177" s="678" t="str">
        <f t="shared" si="19"/>
        <v>100 GbE LR4</v>
      </c>
      <c r="C177" s="499" t="str">
        <f t="shared" si="19"/>
        <v>10 km</v>
      </c>
      <c r="D177" s="114" t="str">
        <f t="shared" si="19"/>
        <v>CFP2</v>
      </c>
      <c r="E177" s="894">
        <f t="shared" si="20"/>
        <v>31304029.000000004</v>
      </c>
      <c r="F177" s="895">
        <f t="shared" si="20"/>
        <v>33593402</v>
      </c>
      <c r="G177" s="865">
        <f t="shared" si="21"/>
        <v>31801558.000000015</v>
      </c>
      <c r="H177" s="866">
        <f t="shared" si="21"/>
        <v>28079506.999999978</v>
      </c>
      <c r="I177" s="932"/>
      <c r="J177" s="933"/>
      <c r="K177" s="934"/>
      <c r="L177" s="867"/>
      <c r="M177" s="935"/>
      <c r="N177" s="934"/>
      <c r="O177" s="936"/>
      <c r="P177" s="937"/>
      <c r="Q177" s="896"/>
      <c r="R177" s="854"/>
      <c r="S177" s="850"/>
      <c r="T177" s="855"/>
      <c r="U177" s="896"/>
      <c r="V177" s="854"/>
      <c r="W177" s="850"/>
      <c r="X177" s="855"/>
      <c r="Y177" s="1535"/>
      <c r="Z177" s="865"/>
      <c r="AA177" s="896"/>
      <c r="AB177" s="854"/>
    </row>
    <row r="178" spans="1:28" ht="12.75" customHeight="1">
      <c r="A178" s="1294" t="str">
        <f t="shared" si="18"/>
        <v>100GbE</v>
      </c>
      <c r="B178" s="678" t="str">
        <f t="shared" si="19"/>
        <v>100 GbE LR4</v>
      </c>
      <c r="C178" s="499" t="str">
        <f t="shared" si="19"/>
        <v>10 km</v>
      </c>
      <c r="D178" s="114" t="str">
        <f t="shared" si="19"/>
        <v>CFP4</v>
      </c>
      <c r="E178" s="894">
        <f t="shared" si="20"/>
        <v>16240465.75423329</v>
      </c>
      <c r="F178" s="895">
        <f t="shared" si="20"/>
        <v>12134533.815177172</v>
      </c>
      <c r="G178" s="865">
        <f t="shared" si="21"/>
        <v>7867432.8782159192</v>
      </c>
      <c r="H178" s="866">
        <f t="shared" si="21"/>
        <v>6357214.6830243776</v>
      </c>
      <c r="I178" s="932"/>
      <c r="J178" s="933"/>
      <c r="K178" s="934"/>
      <c r="L178" s="867"/>
      <c r="M178" s="935"/>
      <c r="N178" s="934"/>
      <c r="O178" s="936"/>
      <c r="P178" s="937"/>
      <c r="Q178" s="896"/>
      <c r="R178" s="854"/>
      <c r="S178" s="850"/>
      <c r="T178" s="855"/>
      <c r="U178" s="896"/>
      <c r="V178" s="854"/>
      <c r="W178" s="850"/>
      <c r="X178" s="855"/>
      <c r="Y178" s="1535"/>
      <c r="Z178" s="865"/>
      <c r="AA178" s="896"/>
      <c r="AB178" s="854"/>
    </row>
    <row r="179" spans="1:28" ht="12.75" customHeight="1">
      <c r="A179" s="1294" t="str">
        <f t="shared" si="18"/>
        <v>100GbE</v>
      </c>
      <c r="B179" s="497" t="str">
        <f t="shared" si="19"/>
        <v>100 GbE LR4</v>
      </c>
      <c r="C179" s="134" t="str">
        <f t="shared" si="19"/>
        <v>10 km</v>
      </c>
      <c r="D179" s="246" t="str">
        <f t="shared" si="19"/>
        <v>QSFP28</v>
      </c>
      <c r="E179" s="894">
        <f t="shared" si="20"/>
        <v>79692080.386683106</v>
      </c>
      <c r="F179" s="895">
        <f t="shared" si="20"/>
        <v>131048172.1069124</v>
      </c>
      <c r="G179" s="865">
        <f t="shared" si="21"/>
        <v>122081920.16414446</v>
      </c>
      <c r="H179" s="866">
        <f t="shared" si="21"/>
        <v>113073539.03520399</v>
      </c>
      <c r="I179" s="932"/>
      <c r="J179" s="933"/>
      <c r="K179" s="934"/>
      <c r="L179" s="867"/>
      <c r="M179" s="935"/>
      <c r="N179" s="934"/>
      <c r="O179" s="936"/>
      <c r="P179" s="937"/>
      <c r="Q179" s="896"/>
      <c r="R179" s="854"/>
      <c r="S179" s="850"/>
      <c r="T179" s="855"/>
      <c r="U179" s="896"/>
      <c r="V179" s="854"/>
      <c r="W179" s="850"/>
      <c r="X179" s="855"/>
      <c r="Y179" s="1535"/>
      <c r="Z179" s="865"/>
      <c r="AA179" s="896"/>
      <c r="AB179" s="854"/>
    </row>
    <row r="180" spans="1:28" ht="12.75" customHeight="1">
      <c r="A180" s="1294" t="str">
        <f t="shared" si="18"/>
        <v>100GbE</v>
      </c>
      <c r="B180" s="686" t="str">
        <f t="shared" si="19"/>
        <v>100 GbE 4WDM10</v>
      </c>
      <c r="C180" s="499" t="str">
        <f t="shared" si="19"/>
        <v>10 km</v>
      </c>
      <c r="D180" s="114" t="str">
        <f t="shared" si="19"/>
        <v>QSFP28</v>
      </c>
      <c r="E180" s="897"/>
      <c r="F180" s="898"/>
      <c r="G180" s="865"/>
      <c r="H180" s="899"/>
      <c r="I180" s="938"/>
      <c r="J180" s="939"/>
      <c r="K180" s="934"/>
      <c r="L180" s="900"/>
      <c r="M180" s="935"/>
      <c r="N180" s="934"/>
      <c r="O180" s="936"/>
      <c r="P180" s="937"/>
      <c r="Q180" s="896"/>
      <c r="R180" s="854"/>
      <c r="S180" s="850"/>
      <c r="T180" s="855"/>
      <c r="U180" s="896"/>
      <c r="V180" s="854"/>
      <c r="W180" s="850"/>
      <c r="X180" s="855"/>
      <c r="Y180" s="1535"/>
      <c r="Z180" s="865"/>
      <c r="AA180" s="896"/>
      <c r="AB180" s="854"/>
    </row>
    <row r="181" spans="1:28" ht="12.75" customHeight="1">
      <c r="A181" s="1294" t="str">
        <f t="shared" si="18"/>
        <v>100GbE</v>
      </c>
      <c r="B181" s="686" t="str">
        <f t="shared" si="19"/>
        <v>100 GbE 4WDM20</v>
      </c>
      <c r="C181" s="499" t="str">
        <f t="shared" si="19"/>
        <v>20 km</v>
      </c>
      <c r="D181" s="114" t="str">
        <f t="shared" si="19"/>
        <v>QSFP28</v>
      </c>
      <c r="E181" s="897"/>
      <c r="F181" s="898"/>
      <c r="G181" s="865"/>
      <c r="H181" s="899"/>
      <c r="I181" s="938"/>
      <c r="J181" s="939"/>
      <c r="K181" s="934"/>
      <c r="L181" s="900"/>
      <c r="M181" s="935"/>
      <c r="N181" s="934"/>
      <c r="O181" s="936"/>
      <c r="P181" s="937"/>
      <c r="Q181" s="896"/>
      <c r="R181" s="854"/>
      <c r="S181" s="850"/>
      <c r="T181" s="855"/>
      <c r="U181" s="896"/>
      <c r="V181" s="854"/>
      <c r="W181" s="850"/>
      <c r="X181" s="855"/>
      <c r="Y181" s="1535"/>
      <c r="Z181" s="865"/>
      <c r="AA181" s="896"/>
      <c r="AB181" s="854"/>
    </row>
    <row r="182" spans="1:28" ht="13.05" customHeight="1">
      <c r="A182" s="1294" t="str">
        <f t="shared" si="18"/>
        <v>100GbE</v>
      </c>
      <c r="B182" s="1330" t="str">
        <f t="shared" si="19"/>
        <v>100 GbE ER4 - Lite</v>
      </c>
      <c r="C182" s="1323" t="str">
        <f t="shared" si="19"/>
        <v>40 km</v>
      </c>
      <c r="D182" s="1324" t="str">
        <f t="shared" si="19"/>
        <v>All</v>
      </c>
      <c r="E182" s="901"/>
      <c r="F182" s="902"/>
      <c r="G182" s="865">
        <f t="shared" ref="G182:H186" si="22">G54*G118</f>
        <v>2632000</v>
      </c>
      <c r="H182" s="899">
        <f t="shared" si="22"/>
        <v>4475000</v>
      </c>
      <c r="I182" s="901"/>
      <c r="J182" s="902"/>
      <c r="K182" s="865"/>
      <c r="L182" s="900"/>
      <c r="M182" s="893"/>
      <c r="N182" s="865"/>
      <c r="O182" s="918"/>
      <c r="P182" s="922"/>
      <c r="Q182" s="868"/>
      <c r="R182" s="854"/>
      <c r="S182" s="850"/>
      <c r="T182" s="855"/>
      <c r="U182" s="868"/>
      <c r="V182" s="854"/>
      <c r="W182" s="850"/>
      <c r="X182" s="855"/>
      <c r="Y182" s="893"/>
      <c r="Z182" s="865"/>
      <c r="AA182" s="868"/>
      <c r="AB182" s="854"/>
    </row>
    <row r="183" spans="1:28" ht="13.05" customHeight="1" thickBot="1">
      <c r="A183" s="1295" t="str">
        <f t="shared" si="18"/>
        <v>100GbE</v>
      </c>
      <c r="B183" s="1327" t="str">
        <f t="shared" si="19"/>
        <v>100 GbE ER4</v>
      </c>
      <c r="C183" s="1328" t="str">
        <f t="shared" si="19"/>
        <v>40 km</v>
      </c>
      <c r="D183" s="1329" t="str">
        <f t="shared" si="19"/>
        <v>All</v>
      </c>
      <c r="E183" s="888">
        <f t="shared" ref="E183:F186" si="23">E119*E55</f>
        <v>23686474.701282401</v>
      </c>
      <c r="F183" s="889">
        <f t="shared" si="23"/>
        <v>9414157.3956058212</v>
      </c>
      <c r="G183" s="870">
        <f t="shared" si="22"/>
        <v>11267371.417408032</v>
      </c>
      <c r="H183" s="871">
        <f t="shared" si="22"/>
        <v>10597944.648749176</v>
      </c>
      <c r="I183" s="888"/>
      <c r="J183" s="889"/>
      <c r="K183" s="870"/>
      <c r="L183" s="873"/>
      <c r="M183" s="930"/>
      <c r="N183" s="902"/>
      <c r="O183" s="927"/>
      <c r="P183" s="928"/>
      <c r="Q183" s="891"/>
      <c r="R183" s="857"/>
      <c r="S183" s="1057"/>
      <c r="T183" s="858"/>
      <c r="U183" s="891"/>
      <c r="V183" s="857"/>
      <c r="W183" s="1057"/>
      <c r="X183" s="858"/>
      <c r="Y183" s="930"/>
      <c r="Z183" s="902"/>
      <c r="AA183" s="891"/>
      <c r="AB183" s="857"/>
    </row>
    <row r="184" spans="1:28" ht="12.75" customHeight="1">
      <c r="A184" s="1296" t="str">
        <f t="shared" si="18"/>
        <v>200GbE</v>
      </c>
      <c r="B184" s="501" t="str">
        <f t="shared" si="19"/>
        <v>200GbE</v>
      </c>
      <c r="C184" s="505" t="str">
        <f t="shared" si="19"/>
        <v>100 m</v>
      </c>
      <c r="D184" s="522" t="str">
        <f t="shared" si="19"/>
        <v>all</v>
      </c>
      <c r="E184" s="882">
        <f t="shared" si="23"/>
        <v>0</v>
      </c>
      <c r="F184" s="883">
        <f t="shared" si="23"/>
        <v>0</v>
      </c>
      <c r="G184" s="865">
        <f t="shared" si="22"/>
        <v>0</v>
      </c>
      <c r="H184" s="866">
        <f t="shared" si="22"/>
        <v>0</v>
      </c>
      <c r="I184" s="882"/>
      <c r="J184" s="883"/>
      <c r="K184" s="918"/>
      <c r="L184" s="867"/>
      <c r="M184" s="892"/>
      <c r="N184" s="919"/>
      <c r="O184" s="920"/>
      <c r="P184" s="921"/>
      <c r="Q184" s="907"/>
      <c r="R184" s="861"/>
      <c r="S184" s="1055"/>
      <c r="T184" s="862"/>
      <c r="U184" s="907"/>
      <c r="V184" s="861"/>
      <c r="W184" s="1055"/>
      <c r="X184" s="862"/>
      <c r="Y184" s="1534"/>
      <c r="Z184" s="919"/>
      <c r="AA184" s="907"/>
      <c r="AB184" s="861"/>
    </row>
    <row r="185" spans="1:28" ht="13.05" customHeight="1" thickBot="1">
      <c r="A185" s="1295" t="str">
        <f t="shared" si="18"/>
        <v>200GbE</v>
      </c>
      <c r="B185" s="503" t="str">
        <f t="shared" si="19"/>
        <v>200GbE</v>
      </c>
      <c r="C185" s="503" t="str">
        <f t="shared" si="19"/>
        <v>2 km</v>
      </c>
      <c r="D185" s="523" t="str">
        <f t="shared" si="19"/>
        <v>all</v>
      </c>
      <c r="E185" s="869">
        <f t="shared" si="23"/>
        <v>0</v>
      </c>
      <c r="F185" s="870">
        <f t="shared" si="23"/>
        <v>0</v>
      </c>
      <c r="G185" s="870">
        <f t="shared" si="22"/>
        <v>0</v>
      </c>
      <c r="H185" s="871">
        <f t="shared" si="22"/>
        <v>0</v>
      </c>
      <c r="I185" s="869"/>
      <c r="J185" s="870"/>
      <c r="K185" s="923"/>
      <c r="L185" s="873"/>
      <c r="M185" s="911"/>
      <c r="N185" s="870"/>
      <c r="O185" s="923"/>
      <c r="P185" s="924"/>
      <c r="Q185" s="874"/>
      <c r="R185" s="872"/>
      <c r="S185" s="856"/>
      <c r="T185" s="875"/>
      <c r="U185" s="874"/>
      <c r="V185" s="872"/>
      <c r="W185" s="856"/>
      <c r="X185" s="875"/>
      <c r="Y185" s="911"/>
      <c r="Z185" s="870"/>
      <c r="AA185" s="874"/>
      <c r="AB185" s="872"/>
    </row>
    <row r="186" spans="1:28" ht="12.75" customHeight="1">
      <c r="A186" s="1294" t="str">
        <f t="shared" si="18"/>
        <v>400GbE</v>
      </c>
      <c r="B186" s="498" t="str">
        <f t="shared" si="19"/>
        <v>400GbE SR8</v>
      </c>
      <c r="C186" s="269" t="str">
        <f t="shared" si="19"/>
        <v>100 m</v>
      </c>
      <c r="D186" s="520" t="str">
        <f t="shared" si="19"/>
        <v>all</v>
      </c>
      <c r="E186" s="882">
        <f t="shared" si="23"/>
        <v>0</v>
      </c>
      <c r="F186" s="883">
        <f t="shared" si="23"/>
        <v>0</v>
      </c>
      <c r="G186" s="865">
        <f t="shared" si="22"/>
        <v>0</v>
      </c>
      <c r="H186" s="866">
        <f t="shared" si="22"/>
        <v>0</v>
      </c>
      <c r="I186" s="882"/>
      <c r="J186" s="883"/>
      <c r="K186" s="865"/>
      <c r="L186" s="867"/>
      <c r="M186" s="903"/>
      <c r="N186" s="878"/>
      <c r="O186" s="925"/>
      <c r="P186" s="926"/>
      <c r="Q186" s="881"/>
      <c r="R186" s="851"/>
      <c r="S186" s="880"/>
      <c r="T186" s="852"/>
      <c r="U186" s="881"/>
      <c r="V186" s="851"/>
      <c r="W186" s="880"/>
      <c r="X186" s="852"/>
      <c r="Y186" s="1532"/>
      <c r="Z186" s="878"/>
      <c r="AA186" s="881"/>
      <c r="AB186" s="851"/>
    </row>
    <row r="187" spans="1:28" ht="12.75" customHeight="1">
      <c r="A187" s="1294" t="str">
        <f t="shared" si="18"/>
        <v>400GbE</v>
      </c>
      <c r="B187" s="1323" t="str">
        <f t="shared" si="19"/>
        <v>400GbE SR4.2</v>
      </c>
      <c r="C187" s="269" t="str">
        <f t="shared" si="19"/>
        <v>100 m</v>
      </c>
      <c r="D187" s="520" t="str">
        <f t="shared" si="19"/>
        <v>all</v>
      </c>
      <c r="E187" s="882"/>
      <c r="F187" s="883"/>
      <c r="G187" s="865"/>
      <c r="H187" s="866"/>
      <c r="I187" s="882"/>
      <c r="J187" s="883"/>
      <c r="K187" s="865"/>
      <c r="L187" s="867"/>
      <c r="M187" s="903"/>
      <c r="N187" s="878"/>
      <c r="O187" s="925"/>
      <c r="P187" s="926"/>
      <c r="Q187" s="881"/>
      <c r="R187" s="851"/>
      <c r="S187" s="880"/>
      <c r="T187" s="852"/>
      <c r="U187" s="881"/>
      <c r="V187" s="851"/>
      <c r="W187" s="880"/>
      <c r="X187" s="852"/>
      <c r="Y187" s="1532"/>
      <c r="Z187" s="878"/>
      <c r="AA187" s="881"/>
      <c r="AB187" s="851"/>
    </row>
    <row r="188" spans="1:28" ht="12.45" customHeight="1">
      <c r="A188" s="1294" t="str">
        <f t="shared" si="18"/>
        <v>400GbE</v>
      </c>
      <c r="B188" s="1323" t="str">
        <f t="shared" si="19"/>
        <v>400GbE DR4</v>
      </c>
      <c r="C188" s="269" t="str">
        <f t="shared" si="19"/>
        <v>0.5, 2 km</v>
      </c>
      <c r="D188" s="520" t="str">
        <f t="shared" si="19"/>
        <v>all</v>
      </c>
      <c r="E188" s="882">
        <f>E124*E60</f>
        <v>0</v>
      </c>
      <c r="F188" s="883">
        <f>F124*F60</f>
        <v>0</v>
      </c>
      <c r="G188" s="865">
        <f>G60*G124</f>
        <v>0</v>
      </c>
      <c r="H188" s="866">
        <f>H60*H124</f>
        <v>0</v>
      </c>
      <c r="I188" s="882"/>
      <c r="J188" s="883"/>
      <c r="K188" s="865"/>
      <c r="L188" s="867"/>
      <c r="M188" s="929"/>
      <c r="N188" s="883"/>
      <c r="O188" s="940"/>
      <c r="P188" s="941"/>
      <c r="Q188" s="884"/>
      <c r="R188" s="1058"/>
      <c r="S188" s="955"/>
      <c r="T188" s="956"/>
      <c r="U188" s="884"/>
      <c r="V188" s="1058"/>
      <c r="W188" s="955"/>
      <c r="X188" s="956"/>
      <c r="Y188" s="1533"/>
      <c r="Z188" s="1536"/>
      <c r="AA188" s="884"/>
      <c r="AB188" s="1058"/>
    </row>
    <row r="189" spans="1:28" ht="12.45" customHeight="1">
      <c r="A189" s="1294" t="str">
        <f t="shared" si="18"/>
        <v>2x200GbE</v>
      </c>
      <c r="B189" s="1323" t="str">
        <f t="shared" si="19"/>
        <v>2x200GbE</v>
      </c>
      <c r="C189" s="269" t="str">
        <f t="shared" si="19"/>
        <v>2 km</v>
      </c>
      <c r="D189" s="520" t="str">
        <f t="shared" si="19"/>
        <v>OSFP</v>
      </c>
      <c r="E189" s="882">
        <f>E125*E61</f>
        <v>0</v>
      </c>
      <c r="F189" s="883">
        <f>F125*F61</f>
        <v>0</v>
      </c>
      <c r="G189" s="865">
        <f>G61*G125</f>
        <v>0</v>
      </c>
      <c r="H189" s="866">
        <f>H61*H125</f>
        <v>0</v>
      </c>
      <c r="I189" s="882"/>
      <c r="J189" s="883"/>
      <c r="K189" s="865"/>
      <c r="L189" s="867"/>
      <c r="M189" s="929"/>
      <c r="N189" s="883"/>
      <c r="O189" s="940"/>
      <c r="P189" s="941"/>
      <c r="Q189" s="884"/>
      <c r="R189" s="1058"/>
      <c r="S189" s="955"/>
      <c r="T189" s="956"/>
      <c r="U189" s="884"/>
      <c r="V189" s="1058"/>
      <c r="W189" s="955"/>
      <c r="X189" s="956"/>
      <c r="Y189" s="1533"/>
      <c r="Z189" s="1536"/>
      <c r="AA189" s="884"/>
      <c r="AB189" s="1058"/>
    </row>
    <row r="190" spans="1:28" ht="12.75" customHeight="1">
      <c r="A190" s="1294" t="str">
        <f>A126</f>
        <v>400GbE</v>
      </c>
      <c r="B190" s="1000" t="s">
        <v>427</v>
      </c>
      <c r="C190" s="738" t="s">
        <v>193</v>
      </c>
      <c r="D190" s="520" t="str">
        <f>D126</f>
        <v>all</v>
      </c>
      <c r="E190" s="910"/>
      <c r="F190" s="909"/>
      <c r="G190" s="902"/>
      <c r="H190" s="899"/>
      <c r="I190" s="910"/>
      <c r="J190" s="909"/>
      <c r="K190" s="902"/>
      <c r="L190" s="900"/>
      <c r="M190" s="929"/>
      <c r="N190" s="883"/>
      <c r="O190" s="940"/>
      <c r="P190" s="941"/>
      <c r="Q190" s="884"/>
      <c r="R190" s="1058"/>
      <c r="S190" s="955"/>
      <c r="T190" s="956"/>
      <c r="U190" s="884"/>
      <c r="V190" s="1058"/>
      <c r="W190" s="955"/>
      <c r="X190" s="956"/>
      <c r="Y190" s="1533"/>
      <c r="Z190" s="1536"/>
      <c r="AA190" s="884"/>
      <c r="AB190" s="1058"/>
    </row>
    <row r="191" spans="1:28" ht="12.75" customHeight="1">
      <c r="A191" s="1294" t="str">
        <f>A127</f>
        <v>400GbE</v>
      </c>
      <c r="B191" s="738" t="s">
        <v>428</v>
      </c>
      <c r="C191" s="738" t="s">
        <v>199</v>
      </c>
      <c r="D191" s="520" t="str">
        <f>D127</f>
        <v>all</v>
      </c>
      <c r="E191" s="910"/>
      <c r="F191" s="909"/>
      <c r="G191" s="902"/>
      <c r="H191" s="899"/>
      <c r="I191" s="910"/>
      <c r="J191" s="909"/>
      <c r="K191" s="902"/>
      <c r="L191" s="900"/>
      <c r="M191" s="929"/>
      <c r="N191" s="883"/>
      <c r="O191" s="940"/>
      <c r="P191" s="941"/>
      <c r="Q191" s="884"/>
      <c r="R191" s="1058"/>
      <c r="S191" s="955"/>
      <c r="T191" s="956"/>
      <c r="U191" s="884"/>
      <c r="V191" s="1058"/>
      <c r="W191" s="955"/>
      <c r="X191" s="956"/>
      <c r="Y191" s="1533"/>
      <c r="Z191" s="1536"/>
      <c r="AA191" s="884"/>
      <c r="AB191" s="1058"/>
    </row>
    <row r="192" spans="1:28" ht="12.75" customHeight="1">
      <c r="A192" s="1294" t="str">
        <f>A128</f>
        <v>400GbE</v>
      </c>
      <c r="B192" s="738" t="s">
        <v>429</v>
      </c>
      <c r="C192" s="275" t="s">
        <v>199</v>
      </c>
      <c r="D192" s="520" t="str">
        <f>D128</f>
        <v>all</v>
      </c>
      <c r="E192" s="910"/>
      <c r="F192" s="909"/>
      <c r="G192" s="902"/>
      <c r="H192" s="899"/>
      <c r="I192" s="910"/>
      <c r="J192" s="909"/>
      <c r="K192" s="902"/>
      <c r="L192" s="900"/>
      <c r="M192" s="929"/>
      <c r="N192" s="883"/>
      <c r="O192" s="940"/>
      <c r="P192" s="941"/>
      <c r="Q192" s="884"/>
      <c r="R192" s="1058"/>
      <c r="S192" s="955"/>
      <c r="T192" s="956"/>
      <c r="U192" s="884"/>
      <c r="V192" s="1058"/>
      <c r="W192" s="955"/>
      <c r="X192" s="956"/>
      <c r="Y192" s="1533"/>
      <c r="Z192" s="1536"/>
      <c r="AA192" s="884"/>
      <c r="AB192" s="1058"/>
    </row>
    <row r="193" spans="1:28" ht="13.05" customHeight="1" thickBot="1">
      <c r="A193" s="1441" t="s">
        <v>537</v>
      </c>
      <c r="B193" s="503" t="s">
        <v>538</v>
      </c>
      <c r="C193" s="503" t="s">
        <v>197</v>
      </c>
      <c r="D193" s="523" t="s">
        <v>197</v>
      </c>
      <c r="E193" s="869">
        <f>E129*E65</f>
        <v>0</v>
      </c>
      <c r="F193" s="870">
        <f>F129*F65</f>
        <v>0</v>
      </c>
      <c r="G193" s="870">
        <f>G65*G129</f>
        <v>0</v>
      </c>
      <c r="H193" s="871">
        <f>H65*H129</f>
        <v>0</v>
      </c>
      <c r="I193" s="869"/>
      <c r="J193" s="870"/>
      <c r="K193" s="870"/>
      <c r="L193" s="873"/>
      <c r="M193" s="942"/>
      <c r="N193" s="943"/>
      <c r="O193" s="944"/>
      <c r="P193" s="945"/>
      <c r="Q193" s="1059"/>
      <c r="R193" s="1060"/>
      <c r="S193" s="1061"/>
      <c r="T193" s="1062"/>
      <c r="U193" s="1059"/>
      <c r="V193" s="1060"/>
      <c r="W193" s="1061"/>
      <c r="X193" s="1062"/>
      <c r="Y193" s="1537"/>
      <c r="Z193" s="1538"/>
      <c r="AA193" s="1059"/>
      <c r="AB193" s="1060"/>
    </row>
    <row r="194" spans="1:28" ht="13.8" thickBot="1">
      <c r="A194" s="115" t="str">
        <f t="shared" ref="A194:D195" si="24">A66</f>
        <v>Ethernet</v>
      </c>
      <c r="B194" s="278" t="str">
        <f t="shared" si="24"/>
        <v>all</v>
      </c>
      <c r="C194" s="268" t="str">
        <f t="shared" si="24"/>
        <v>Miscellaneous</v>
      </c>
      <c r="D194" s="267" t="str">
        <f t="shared" si="24"/>
        <v>all</v>
      </c>
      <c r="E194" s="519">
        <f>E130*E66</f>
        <v>15254121.529098228</v>
      </c>
      <c r="F194" s="266">
        <f>F130*F66</f>
        <v>14704320.436017115</v>
      </c>
      <c r="G194" s="865">
        <f>G66*G130</f>
        <v>13800000</v>
      </c>
      <c r="H194" s="867">
        <f>H66*H130</f>
        <v>13800000</v>
      </c>
      <c r="I194" s="519"/>
      <c r="J194" s="266"/>
      <c r="K194" s="946"/>
      <c r="L194" s="867"/>
      <c r="M194" s="772"/>
      <c r="N194" s="915"/>
      <c r="O194" s="917"/>
      <c r="P194" s="916"/>
      <c r="Q194" s="1063"/>
      <c r="R194" s="1064"/>
      <c r="S194" s="1065"/>
      <c r="T194" s="1066"/>
      <c r="U194" s="1063"/>
      <c r="V194" s="1064"/>
      <c r="W194" s="1065"/>
      <c r="X194" s="1066"/>
      <c r="Y194" s="175"/>
      <c r="Z194" s="915"/>
      <c r="AA194" s="1063"/>
      <c r="AB194" s="1064"/>
    </row>
    <row r="195" spans="1:28" ht="13.8" thickBot="1">
      <c r="A195" s="537" t="str">
        <f t="shared" si="24"/>
        <v>Total - EXCLUDING GigE over Copper</v>
      </c>
      <c r="B195" s="118"/>
      <c r="C195" s="118"/>
      <c r="D195" s="536"/>
      <c r="E195" s="914">
        <f t="shared" ref="E195:H195" si="25">SUM(E137:E194)</f>
        <v>715027965.77793813</v>
      </c>
      <c r="F195" s="841">
        <f t="shared" si="25"/>
        <v>819797359.26121473</v>
      </c>
      <c r="G195" s="841">
        <f t="shared" si="25"/>
        <v>809134100.73224449</v>
      </c>
      <c r="H195" s="841">
        <f t="shared" si="25"/>
        <v>814381439.27820528</v>
      </c>
      <c r="I195" s="841"/>
      <c r="J195" s="841"/>
      <c r="K195" s="841"/>
      <c r="L195" s="840"/>
      <c r="M195" s="839"/>
      <c r="N195" s="841"/>
      <c r="O195" s="947"/>
      <c r="P195" s="844"/>
      <c r="Q195" s="987"/>
      <c r="R195" s="985"/>
      <c r="S195" s="1067"/>
      <c r="T195" s="986"/>
      <c r="U195" s="987"/>
      <c r="V195" s="985"/>
      <c r="W195" s="1067"/>
      <c r="X195" s="986"/>
      <c r="Y195" s="839"/>
      <c r="Z195" s="841"/>
      <c r="AA195" s="987"/>
      <c r="AB195" s="985"/>
    </row>
    <row r="196" spans="1:28" ht="15.6">
      <c r="A196" s="849"/>
      <c r="L196" s="15"/>
      <c r="M196" s="507"/>
      <c r="N196" s="507"/>
      <c r="O196" s="507"/>
      <c r="P196" s="507"/>
      <c r="Q196" s="507"/>
      <c r="R196" s="507"/>
      <c r="S196" s="507"/>
      <c r="T196" s="507"/>
      <c r="U196" s="507"/>
      <c r="V196" s="507"/>
      <c r="W196" s="507"/>
      <c r="X196" s="507"/>
      <c r="Y196" s="507"/>
      <c r="Z196" s="507"/>
      <c r="AA196" s="507"/>
      <c r="AB196" s="507"/>
    </row>
    <row r="197" spans="1:28">
      <c r="M197" s="5"/>
      <c r="N197" s="5"/>
      <c r="O197" s="5"/>
      <c r="P197" s="5"/>
      <c r="Q197" s="5"/>
      <c r="R197" s="5"/>
      <c r="S197" s="5"/>
      <c r="T197" s="5"/>
      <c r="U197" s="5"/>
      <c r="V197" s="5"/>
      <c r="W197" s="5"/>
      <c r="X197" s="5"/>
      <c r="Y197" s="5"/>
      <c r="Z197" s="5"/>
      <c r="AA197" s="5"/>
      <c r="AB197" s="5"/>
    </row>
    <row r="198" spans="1:28">
      <c r="Q198" s="70"/>
      <c r="R198" s="70"/>
      <c r="S198" s="70"/>
      <c r="T198" s="70"/>
    </row>
    <row r="204" spans="1:28">
      <c r="Y204" s="1880"/>
      <c r="Z204" s="1880"/>
    </row>
  </sheetData>
  <mergeCells count="4">
    <mergeCell ref="A5:D5"/>
    <mergeCell ref="AA6:AB6"/>
    <mergeCell ref="AA70:AB70"/>
    <mergeCell ref="AA134:AB134"/>
  </mergeCell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D70"/>
  <sheetViews>
    <sheetView showGridLines="0" zoomScale="75" zoomScaleNormal="75" zoomScalePageLayoutView="80" workbookViewId="0">
      <pane xSplit="4" ySplit="8" topLeftCell="E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cols>
    <col min="1" max="1" width="17" customWidth="1"/>
    <col min="2" max="2" width="11.44140625" customWidth="1"/>
    <col min="3" max="3" width="17.109375" customWidth="1"/>
    <col min="4" max="4" width="10" customWidth="1"/>
    <col min="5" max="7" width="14.77734375" customWidth="1"/>
    <col min="8" max="12" width="13.44140625" customWidth="1"/>
    <col min="13" max="26" width="13.109375" customWidth="1"/>
    <col min="27" max="27" width="14.6640625" customWidth="1"/>
    <col min="28" max="28" width="14.33203125" customWidth="1"/>
    <col min="29" max="34" width="15" customWidth="1"/>
  </cols>
  <sheetData>
    <row r="1" spans="1:30" ht="25.05" customHeight="1">
      <c r="A1" s="72" t="str">
        <f>Introduction!$B$1</f>
        <v>Vendor Survey Results through H1 2022, with partial results for H2</v>
      </c>
    </row>
    <row r="2" spans="1:30" ht="15">
      <c r="A2" s="258" t="str">
        <f>Introduction!$B$2</f>
        <v>March 2023 QMU - Sample template for illustrative purposes only</v>
      </c>
    </row>
    <row r="3" spans="1:30" ht="17.399999999999999">
      <c r="A3" s="533" t="s">
        <v>331</v>
      </c>
    </row>
    <row r="4" spans="1:30" ht="17.399999999999999">
      <c r="A4" s="533"/>
      <c r="AC4" s="1428"/>
    </row>
    <row r="5" spans="1:30" ht="15.6">
      <c r="O5" s="724"/>
    </row>
    <row r="6" spans="1:30" ht="15.6">
      <c r="J6" s="13"/>
      <c r="K6" s="13"/>
      <c r="L6" s="13"/>
      <c r="M6" s="13"/>
      <c r="N6" s="13"/>
      <c r="O6" s="724"/>
      <c r="Q6" s="724"/>
      <c r="R6" s="13"/>
      <c r="S6" s="724"/>
      <c r="T6" s="13"/>
    </row>
    <row r="7" spans="1:30" ht="15" customHeight="1" thickBot="1">
      <c r="A7" s="548" t="str">
        <f>A3</f>
        <v>FTTx Modules</v>
      </c>
      <c r="F7" s="542"/>
      <c r="G7" s="542"/>
      <c r="H7" s="542"/>
      <c r="I7" s="1278" t="s">
        <v>173</v>
      </c>
      <c r="J7" s="542"/>
      <c r="K7" s="542"/>
      <c r="L7" s="542"/>
      <c r="M7" s="487"/>
      <c r="N7" s="487"/>
      <c r="Q7" s="514" t="s">
        <v>173</v>
      </c>
      <c r="U7" s="2" t="str">
        <f>Q7</f>
        <v>Shipments: Actual Data</v>
      </c>
      <c r="Y7" t="str">
        <f>U7</f>
        <v>Shipments: Actual Data</v>
      </c>
      <c r="AA7" s="1926"/>
      <c r="AB7" s="1926"/>
    </row>
    <row r="8" spans="1:30" ht="13.8" thickBot="1">
      <c r="A8" s="551" t="s">
        <v>380</v>
      </c>
      <c r="B8" s="552" t="s">
        <v>227</v>
      </c>
      <c r="C8" s="552" t="s">
        <v>231</v>
      </c>
      <c r="D8" s="553" t="s">
        <v>175</v>
      </c>
      <c r="E8" s="75" t="s">
        <v>107</v>
      </c>
      <c r="F8" s="76" t="s">
        <v>108</v>
      </c>
      <c r="G8" s="76" t="s">
        <v>109</v>
      </c>
      <c r="H8" s="79" t="s">
        <v>110</v>
      </c>
      <c r="I8" s="75" t="s">
        <v>111</v>
      </c>
      <c r="J8" s="76" t="s">
        <v>112</v>
      </c>
      <c r="K8" s="76" t="s">
        <v>113</v>
      </c>
      <c r="L8" s="79" t="s">
        <v>114</v>
      </c>
      <c r="M8" s="75" t="s">
        <v>115</v>
      </c>
      <c r="N8" s="76" t="s">
        <v>116</v>
      </c>
      <c r="O8" s="734" t="s">
        <v>117</v>
      </c>
      <c r="P8" s="79" t="s">
        <v>118</v>
      </c>
      <c r="Q8" s="75" t="s">
        <v>119</v>
      </c>
      <c r="R8" s="76" t="s">
        <v>120</v>
      </c>
      <c r="S8" s="734" t="s">
        <v>121</v>
      </c>
      <c r="T8" s="79" t="s">
        <v>122</v>
      </c>
      <c r="U8" s="75" t="s">
        <v>486</v>
      </c>
      <c r="V8" s="76" t="s">
        <v>487</v>
      </c>
      <c r="W8" s="734" t="s">
        <v>488</v>
      </c>
      <c r="X8" s="79" t="s">
        <v>489</v>
      </c>
      <c r="Y8" s="734" t="s">
        <v>490</v>
      </c>
      <c r="Z8" s="79" t="s">
        <v>491</v>
      </c>
      <c r="AA8" s="734" t="s">
        <v>492</v>
      </c>
      <c r="AB8" s="79" t="s">
        <v>493</v>
      </c>
    </row>
    <row r="9" spans="1:30" ht="14.55" customHeight="1">
      <c r="A9" s="971" t="s">
        <v>469</v>
      </c>
      <c r="B9" s="970" t="s">
        <v>232</v>
      </c>
      <c r="C9" s="971" t="s">
        <v>180</v>
      </c>
      <c r="D9" s="972" t="s">
        <v>449</v>
      </c>
      <c r="E9" s="149">
        <v>4209281</v>
      </c>
      <c r="F9" s="147">
        <v>4309273</v>
      </c>
      <c r="G9" s="149">
        <v>4268857</v>
      </c>
      <c r="H9" s="148">
        <v>4287498</v>
      </c>
      <c r="I9" s="149"/>
      <c r="J9" s="147"/>
      <c r="K9" s="669"/>
      <c r="L9" s="148"/>
      <c r="M9" s="149"/>
      <c r="N9" s="732"/>
      <c r="O9" s="435"/>
      <c r="P9" s="148"/>
      <c r="Q9" s="149"/>
      <c r="R9" s="1201"/>
      <c r="S9" s="149"/>
      <c r="T9" s="148"/>
      <c r="U9" s="149"/>
      <c r="V9" s="1201"/>
      <c r="W9" s="149"/>
      <c r="X9" s="1201"/>
      <c r="Y9" s="149"/>
      <c r="Z9" s="1201"/>
      <c r="AA9" s="1488"/>
      <c r="AB9" s="1488"/>
      <c r="AC9" s="1428"/>
      <c r="AD9" s="683"/>
    </row>
    <row r="10" spans="1:30" ht="12.75" customHeight="1">
      <c r="A10" s="999" t="s">
        <v>458</v>
      </c>
      <c r="B10" s="146" t="s">
        <v>232</v>
      </c>
      <c r="C10" s="277" t="s">
        <v>233</v>
      </c>
      <c r="D10" s="973" t="s">
        <v>197</v>
      </c>
      <c r="E10" s="156">
        <v>1188350</v>
      </c>
      <c r="F10" s="89">
        <v>1156078</v>
      </c>
      <c r="G10" s="157">
        <v>972400</v>
      </c>
      <c r="H10" s="231">
        <v>878210</v>
      </c>
      <c r="I10" s="156"/>
      <c r="J10" s="89"/>
      <c r="K10" s="670"/>
      <c r="L10" s="231"/>
      <c r="M10" s="156"/>
      <c r="N10" s="732"/>
      <c r="O10" s="439"/>
      <c r="P10" s="231"/>
      <c r="Q10" s="156"/>
      <c r="R10" s="1201"/>
      <c r="S10" s="156"/>
      <c r="T10" s="231"/>
      <c r="U10" s="156"/>
      <c r="V10" s="1201"/>
      <c r="W10" s="156"/>
      <c r="X10" s="1201"/>
      <c r="Y10" s="156"/>
      <c r="Z10" s="1201"/>
      <c r="AA10" s="1488"/>
      <c r="AB10" s="1488"/>
      <c r="AC10" s="1428"/>
      <c r="AD10" s="683"/>
    </row>
    <row r="11" spans="1:30" ht="12.75" customHeight="1">
      <c r="A11" s="998" t="s">
        <v>457</v>
      </c>
      <c r="B11" s="162" t="s">
        <v>232</v>
      </c>
      <c r="C11" s="549" t="s">
        <v>233</v>
      </c>
      <c r="D11" s="974" t="s">
        <v>197</v>
      </c>
      <c r="E11" s="89">
        <v>281388</v>
      </c>
      <c r="F11" s="89">
        <v>320798</v>
      </c>
      <c r="G11" s="89">
        <v>167995</v>
      </c>
      <c r="H11" s="231">
        <v>184250</v>
      </c>
      <c r="I11" s="156"/>
      <c r="J11" s="89"/>
      <c r="K11" s="1034"/>
      <c r="L11" s="231"/>
      <c r="M11" s="156"/>
      <c r="N11" s="1034"/>
      <c r="O11" s="438"/>
      <c r="P11" s="231"/>
      <c r="Q11" s="156"/>
      <c r="R11" s="89"/>
      <c r="S11" s="156"/>
      <c r="T11" s="231"/>
      <c r="U11" s="156"/>
      <c r="V11" s="89"/>
      <c r="W11" s="156"/>
      <c r="X11" s="89"/>
      <c r="Y11" s="156"/>
      <c r="Z11" s="89"/>
      <c r="AA11" s="1489"/>
      <c r="AB11" s="1489"/>
      <c r="AC11" s="1428"/>
      <c r="AD11" s="683"/>
    </row>
    <row r="12" spans="1:30" ht="12.75" customHeight="1">
      <c r="A12" s="999" t="s">
        <v>458</v>
      </c>
      <c r="B12" s="975" t="s">
        <v>234</v>
      </c>
      <c r="C12" s="277" t="s">
        <v>233</v>
      </c>
      <c r="D12" s="973" t="s">
        <v>197</v>
      </c>
      <c r="E12" s="89">
        <v>832883</v>
      </c>
      <c r="F12" s="89">
        <v>829731</v>
      </c>
      <c r="G12" s="89">
        <v>602857.9</v>
      </c>
      <c r="H12" s="231">
        <v>597572.11</v>
      </c>
      <c r="I12" s="156"/>
      <c r="J12" s="89"/>
      <c r="K12" s="1034"/>
      <c r="L12" s="231"/>
      <c r="M12" s="156"/>
      <c r="N12" s="1034"/>
      <c r="O12" s="438"/>
      <c r="P12" s="231"/>
      <c r="Q12" s="156"/>
      <c r="R12" s="89"/>
      <c r="S12" s="156"/>
      <c r="T12" s="231"/>
      <c r="U12" s="156"/>
      <c r="V12" s="89"/>
      <c r="W12" s="156"/>
      <c r="X12" s="89"/>
      <c r="Y12" s="156"/>
      <c r="Z12" s="89"/>
      <c r="AA12" s="1489"/>
      <c r="AB12" s="1489"/>
      <c r="AC12" s="1428"/>
      <c r="AD12" s="683"/>
    </row>
    <row r="13" spans="1:30" ht="12.75" customHeight="1">
      <c r="A13" s="998" t="s">
        <v>457</v>
      </c>
      <c r="B13" s="976" t="s">
        <v>234</v>
      </c>
      <c r="C13" s="535" t="s">
        <v>233</v>
      </c>
      <c r="D13" s="977" t="s">
        <v>197</v>
      </c>
      <c r="E13" s="89">
        <v>117000</v>
      </c>
      <c r="F13" s="89">
        <v>99000</v>
      </c>
      <c r="G13" s="89">
        <v>65000</v>
      </c>
      <c r="H13" s="231">
        <v>62000</v>
      </c>
      <c r="I13" s="156"/>
      <c r="J13" s="89"/>
      <c r="K13" s="1034"/>
      <c r="L13" s="231"/>
      <c r="M13" s="156"/>
      <c r="N13" s="1034"/>
      <c r="O13" s="438"/>
      <c r="P13" s="231"/>
      <c r="Q13" s="156"/>
      <c r="R13" s="89"/>
      <c r="S13" s="156"/>
      <c r="T13" s="231"/>
      <c r="U13" s="156"/>
      <c r="V13" s="89"/>
      <c r="W13" s="156"/>
      <c r="X13" s="89"/>
      <c r="Y13" s="156"/>
      <c r="Z13" s="89"/>
      <c r="AA13" s="1489"/>
      <c r="AB13" s="1489"/>
      <c r="AC13" s="1428"/>
      <c r="AD13" s="683"/>
    </row>
    <row r="14" spans="1:30" ht="12.75" customHeight="1">
      <c r="A14" s="994" t="s">
        <v>450</v>
      </c>
      <c r="B14" s="146" t="s">
        <v>363</v>
      </c>
      <c r="C14" s="549" t="s">
        <v>233</v>
      </c>
      <c r="D14" s="978" t="s">
        <v>451</v>
      </c>
      <c r="E14" s="89"/>
      <c r="F14" s="89"/>
      <c r="G14" s="89"/>
      <c r="H14" s="231"/>
      <c r="I14" s="156"/>
      <c r="J14" s="89"/>
      <c r="K14" s="1034"/>
      <c r="L14" s="231"/>
      <c r="M14" s="156"/>
      <c r="N14" s="1034"/>
      <c r="O14" s="438"/>
      <c r="P14" s="231"/>
      <c r="Q14" s="156"/>
      <c r="R14" s="89"/>
      <c r="S14" s="156"/>
      <c r="T14" s="231"/>
      <c r="U14" s="156"/>
      <c r="V14" s="89"/>
      <c r="W14" s="156"/>
      <c r="X14" s="89"/>
      <c r="Y14" s="156"/>
      <c r="Z14" s="89"/>
      <c r="AA14" s="1489"/>
      <c r="AB14" s="1489"/>
      <c r="AC14" s="1428"/>
      <c r="AD14" s="683"/>
    </row>
    <row r="15" spans="1:30" ht="12.75" customHeight="1">
      <c r="A15" s="994" t="s">
        <v>450</v>
      </c>
      <c r="B15" s="162" t="s">
        <v>363</v>
      </c>
      <c r="C15" s="549" t="s">
        <v>180</v>
      </c>
      <c r="D15" s="978" t="s">
        <v>451</v>
      </c>
      <c r="E15" s="89"/>
      <c r="F15" s="89"/>
      <c r="G15" s="89"/>
      <c r="H15" s="231"/>
      <c r="I15" s="156"/>
      <c r="J15" s="89"/>
      <c r="K15" s="89"/>
      <c r="L15" s="231"/>
      <c r="M15" s="156"/>
      <c r="N15" s="89"/>
      <c r="O15" s="438"/>
      <c r="P15" s="231"/>
      <c r="Q15" s="156"/>
      <c r="R15" s="89"/>
      <c r="S15" s="156"/>
      <c r="T15" s="231"/>
      <c r="U15" s="156"/>
      <c r="V15" s="89"/>
      <c r="W15" s="156"/>
      <c r="X15" s="89"/>
      <c r="Y15" s="156"/>
      <c r="Z15" s="89"/>
      <c r="AA15" s="1489"/>
      <c r="AB15" s="1489"/>
      <c r="AC15" s="1428"/>
      <c r="AD15" s="683"/>
    </row>
    <row r="16" spans="1:30" ht="12.75" customHeight="1">
      <c r="A16" s="994" t="s">
        <v>452</v>
      </c>
      <c r="B16" s="162" t="s">
        <v>232</v>
      </c>
      <c r="C16" s="549" t="s">
        <v>233</v>
      </c>
      <c r="D16" s="978" t="s">
        <v>385</v>
      </c>
      <c r="E16" s="89"/>
      <c r="F16" s="89"/>
      <c r="G16" s="89"/>
      <c r="H16" s="231"/>
      <c r="I16" s="156"/>
      <c r="J16" s="89"/>
      <c r="K16" s="89"/>
      <c r="L16" s="231"/>
      <c r="M16" s="156"/>
      <c r="N16" s="89"/>
      <c r="O16" s="438"/>
      <c r="P16" s="231"/>
      <c r="Q16" s="156"/>
      <c r="R16" s="89"/>
      <c r="S16" s="156"/>
      <c r="T16" s="231"/>
      <c r="U16" s="156"/>
      <c r="V16" s="89"/>
      <c r="W16" s="156"/>
      <c r="X16" s="89"/>
      <c r="Y16" s="156"/>
      <c r="Z16" s="89"/>
      <c r="AA16" s="1489"/>
      <c r="AB16" s="1489"/>
      <c r="AC16" s="1428"/>
      <c r="AD16" s="683"/>
    </row>
    <row r="17" spans="1:30" ht="12.75" customHeight="1">
      <c r="A17" s="995" t="s">
        <v>364</v>
      </c>
      <c r="B17" s="447" t="s">
        <v>234</v>
      </c>
      <c r="C17" s="685" t="s">
        <v>233</v>
      </c>
      <c r="D17" s="979" t="s">
        <v>385</v>
      </c>
      <c r="E17" s="89">
        <v>178232</v>
      </c>
      <c r="F17" s="89">
        <v>210416</v>
      </c>
      <c r="G17" s="89">
        <v>266949</v>
      </c>
      <c r="H17" s="231">
        <v>324868</v>
      </c>
      <c r="I17" s="156"/>
      <c r="J17" s="89"/>
      <c r="K17" s="1034"/>
      <c r="L17" s="231"/>
      <c r="M17" s="156"/>
      <c r="N17" s="1034"/>
      <c r="O17" s="438"/>
      <c r="P17" s="231"/>
      <c r="Q17" s="156"/>
      <c r="R17" s="89"/>
      <c r="S17" s="156"/>
      <c r="T17" s="231"/>
      <c r="U17" s="156"/>
      <c r="V17" s="89"/>
      <c r="W17" s="156"/>
      <c r="X17" s="89"/>
      <c r="Y17" s="156"/>
      <c r="Z17" s="89"/>
      <c r="AA17" s="1489"/>
      <c r="AB17" s="1489"/>
      <c r="AC17" s="1428"/>
      <c r="AD17" s="683"/>
    </row>
    <row r="18" spans="1:30">
      <c r="A18" s="996" t="s">
        <v>453</v>
      </c>
      <c r="B18" s="146" t="s">
        <v>363</v>
      </c>
      <c r="C18" s="277" t="s">
        <v>233</v>
      </c>
      <c r="D18" s="111" t="s">
        <v>454</v>
      </c>
      <c r="E18" s="173"/>
      <c r="F18" s="173"/>
      <c r="G18" s="173"/>
      <c r="H18" s="231"/>
      <c r="I18" s="156"/>
      <c r="J18" s="173"/>
      <c r="K18" s="173"/>
      <c r="L18" s="231"/>
      <c r="M18" s="156"/>
      <c r="N18" s="173"/>
      <c r="O18" s="173"/>
      <c r="P18" s="231"/>
      <c r="Q18" s="1202"/>
      <c r="R18" s="1202"/>
      <c r="S18" s="1202"/>
      <c r="T18" s="231"/>
      <c r="U18" s="100"/>
      <c r="V18" s="100"/>
      <c r="W18" s="156"/>
      <c r="X18" s="89"/>
      <c r="Y18" s="1202"/>
      <c r="Z18" s="1202"/>
      <c r="AA18" s="1490"/>
      <c r="AB18" s="1490"/>
      <c r="AC18" s="1428"/>
      <c r="AD18" s="683"/>
    </row>
    <row r="19" spans="1:30">
      <c r="A19" s="997" t="str">
        <f>A18</f>
        <v>NG-PON2</v>
      </c>
      <c r="B19" s="162" t="s">
        <v>234</v>
      </c>
      <c r="C19" s="535" t="s">
        <v>233</v>
      </c>
      <c r="D19" s="980" t="s">
        <v>454</v>
      </c>
      <c r="E19" s="62"/>
      <c r="F19" s="62"/>
      <c r="G19" s="62"/>
      <c r="H19" s="231"/>
      <c r="I19" s="156"/>
      <c r="J19" s="62"/>
      <c r="K19" s="62"/>
      <c r="L19" s="231"/>
      <c r="M19" s="156"/>
      <c r="N19" s="62"/>
      <c r="O19" s="62"/>
      <c r="P19" s="231"/>
      <c r="Q19" s="1202"/>
      <c r="R19" s="1202"/>
      <c r="S19" s="1202"/>
      <c r="T19" s="231"/>
      <c r="U19" s="100"/>
      <c r="V19" s="100"/>
      <c r="W19" s="156"/>
      <c r="X19" s="62"/>
      <c r="Y19" s="1202"/>
      <c r="Z19" s="1202"/>
      <c r="AA19" s="1490"/>
      <c r="AB19" s="1490"/>
      <c r="AC19" s="1428"/>
      <c r="AD19" s="683"/>
    </row>
    <row r="20" spans="1:30">
      <c r="A20" s="996" t="s">
        <v>455</v>
      </c>
      <c r="B20" s="146" t="s">
        <v>363</v>
      </c>
      <c r="C20" s="277" t="s">
        <v>233</v>
      </c>
      <c r="D20" s="111" t="s">
        <v>456</v>
      </c>
      <c r="E20" s="62"/>
      <c r="F20" s="62"/>
      <c r="G20" s="62"/>
      <c r="H20" s="231"/>
      <c r="I20" s="156"/>
      <c r="J20" s="62"/>
      <c r="K20" s="62"/>
      <c r="L20" s="231"/>
      <c r="M20" s="156"/>
      <c r="N20" s="62"/>
      <c r="O20" s="62"/>
      <c r="P20" s="231"/>
      <c r="Q20" s="1202"/>
      <c r="R20" s="1202"/>
      <c r="S20" s="1202"/>
      <c r="T20" s="231"/>
      <c r="U20" s="100"/>
      <c r="V20" s="100"/>
      <c r="W20" s="156"/>
      <c r="X20" s="62"/>
      <c r="Y20" s="1202"/>
      <c r="Z20" s="1202"/>
      <c r="AA20" s="1490"/>
      <c r="AB20" s="1490"/>
      <c r="AD20" s="683"/>
    </row>
    <row r="21" spans="1:30">
      <c r="A21" s="997" t="str">
        <f>A20</f>
        <v>25/50G PON</v>
      </c>
      <c r="B21" s="162" t="s">
        <v>234</v>
      </c>
      <c r="C21" s="535" t="s">
        <v>233</v>
      </c>
      <c r="D21" s="980" t="s">
        <v>456</v>
      </c>
      <c r="E21" s="62"/>
      <c r="F21" s="62"/>
      <c r="G21" s="62"/>
      <c r="H21" s="231"/>
      <c r="I21" s="156"/>
      <c r="J21" s="62"/>
      <c r="K21" s="62"/>
      <c r="L21" s="231"/>
      <c r="M21" s="156"/>
      <c r="N21" s="62"/>
      <c r="O21" s="62"/>
      <c r="P21" s="231"/>
      <c r="Q21" s="1202"/>
      <c r="R21" s="1202"/>
      <c r="S21" s="1202"/>
      <c r="T21" s="231"/>
      <c r="U21" s="100"/>
      <c r="V21" s="100"/>
      <c r="W21" s="156"/>
      <c r="X21" s="62"/>
      <c r="Y21" s="1202"/>
      <c r="Z21" s="1202"/>
      <c r="AA21" s="1490"/>
      <c r="AB21" s="1490"/>
      <c r="AD21" s="683"/>
    </row>
    <row r="22" spans="1:30" ht="12.75" customHeight="1">
      <c r="A22" s="993" t="s">
        <v>459</v>
      </c>
      <c r="B22" s="146" t="s">
        <v>236</v>
      </c>
      <c r="C22" s="277" t="s">
        <v>197</v>
      </c>
      <c r="D22" s="982" t="s">
        <v>235</v>
      </c>
      <c r="E22" s="89">
        <v>202000</v>
      </c>
      <c r="F22" s="89">
        <v>220000</v>
      </c>
      <c r="G22" s="89">
        <v>175000</v>
      </c>
      <c r="H22" s="231">
        <v>190000</v>
      </c>
      <c r="I22" s="156"/>
      <c r="J22" s="89"/>
      <c r="K22" s="1034"/>
      <c r="L22" s="231"/>
      <c r="M22" s="156"/>
      <c r="N22" s="1034"/>
      <c r="O22" s="438"/>
      <c r="P22" s="231"/>
      <c r="Q22" s="156"/>
      <c r="R22" s="89"/>
      <c r="S22" s="1254"/>
      <c r="T22" s="231"/>
      <c r="U22" s="156"/>
      <c r="V22" s="89"/>
      <c r="W22" s="156"/>
      <c r="X22" s="89"/>
      <c r="Y22" s="156"/>
      <c r="Z22" s="89"/>
      <c r="AA22" s="1489"/>
      <c r="AB22" s="1489"/>
      <c r="AC22" s="1428"/>
      <c r="AD22" s="683"/>
    </row>
    <row r="23" spans="1:30" ht="13.05" customHeight="1" thickBot="1">
      <c r="A23" s="1930" t="s">
        <v>566</v>
      </c>
      <c r="B23" s="1931"/>
      <c r="C23" s="1931"/>
      <c r="D23" s="1932"/>
      <c r="E23" s="167">
        <v>73586</v>
      </c>
      <c r="F23" s="166">
        <v>115090</v>
      </c>
      <c r="G23" s="167">
        <v>111487</v>
      </c>
      <c r="H23" s="163">
        <v>114087</v>
      </c>
      <c r="I23" s="164"/>
      <c r="J23" s="166"/>
      <c r="K23" s="671"/>
      <c r="L23" s="163"/>
      <c r="M23" s="164"/>
      <c r="N23" s="733"/>
      <c r="O23" s="439"/>
      <c r="P23" s="163"/>
      <c r="Q23" s="156"/>
      <c r="R23" s="1203"/>
      <c r="S23" s="1255"/>
      <c r="T23" s="163"/>
      <c r="U23" s="156"/>
      <c r="V23" s="1203"/>
      <c r="W23" s="164"/>
      <c r="X23" s="1203"/>
      <c r="Y23" s="156"/>
      <c r="Z23" s="1203"/>
      <c r="AA23" s="1517"/>
      <c r="AB23" s="1517"/>
      <c r="AC23" s="1438"/>
      <c r="AD23" s="683"/>
    </row>
    <row r="24" spans="1:30" ht="13.8" thickBot="1">
      <c r="A24" s="983" t="s">
        <v>129</v>
      </c>
      <c r="B24" s="984"/>
      <c r="C24" s="984"/>
      <c r="D24" s="550"/>
      <c r="E24" s="550">
        <f t="shared" ref="E24:H24" si="0">SUM(E9:E23)</f>
        <v>7082720</v>
      </c>
      <c r="F24" s="245">
        <f t="shared" si="0"/>
        <v>7260386</v>
      </c>
      <c r="G24" s="245">
        <f t="shared" si="0"/>
        <v>6630545.9000000004</v>
      </c>
      <c r="H24" s="232">
        <f t="shared" si="0"/>
        <v>6638485.1100000003</v>
      </c>
      <c r="I24" s="550"/>
      <c r="J24" s="245"/>
      <c r="K24" s="245"/>
      <c r="L24" s="232"/>
      <c r="M24" s="550"/>
      <c r="N24" s="550"/>
      <c r="O24" s="550"/>
      <c r="P24" s="232"/>
      <c r="Q24" s="550"/>
      <c r="R24" s="245"/>
      <c r="S24" s="550"/>
      <c r="T24" s="232"/>
      <c r="U24" s="550"/>
      <c r="V24" s="245"/>
      <c r="W24" s="550"/>
      <c r="X24" s="550"/>
      <c r="Y24" s="550"/>
      <c r="Z24" s="245"/>
      <c r="AA24" s="550"/>
      <c r="AB24" s="245"/>
      <c r="AC24" s="1438"/>
      <c r="AD24" s="683"/>
    </row>
    <row r="26" spans="1:30" ht="13.5" customHeight="1">
      <c r="O26" s="724"/>
      <c r="R26" s="13"/>
      <c r="S26" s="724"/>
      <c r="T26" s="13"/>
      <c r="X26" s="262"/>
    </row>
    <row r="27" spans="1:30" ht="16.2" thickBot="1">
      <c r="A27" s="548" t="str">
        <f>A3</f>
        <v>FTTx Modules</v>
      </c>
      <c r="F27" s="542"/>
      <c r="G27" s="542"/>
      <c r="H27" s="542"/>
      <c r="I27" s="1278" t="s">
        <v>188</v>
      </c>
      <c r="J27" s="542"/>
      <c r="K27" s="542"/>
      <c r="L27" s="542"/>
      <c r="M27" s="487"/>
      <c r="N27" s="487"/>
      <c r="Q27" s="514" t="s">
        <v>188</v>
      </c>
      <c r="U27" s="2" t="str">
        <f>Q27</f>
        <v>ASP: Actual Data</v>
      </c>
      <c r="Y27" t="str">
        <f>U27</f>
        <v>ASP: Actual Data</v>
      </c>
      <c r="AA27" s="1926"/>
      <c r="AB27" s="1926"/>
    </row>
    <row r="28" spans="1:30" ht="13.8" thickBot="1">
      <c r="A28" s="551" t="str">
        <f t="shared" ref="A28:D33" si="1">A8</f>
        <v>Type</v>
      </c>
      <c r="B28" s="552" t="str">
        <f t="shared" si="1"/>
        <v>Application</v>
      </c>
      <c r="C28" s="552" t="str">
        <f t="shared" si="1"/>
        <v>Products</v>
      </c>
      <c r="D28" s="553" t="str">
        <f t="shared" si="1"/>
        <v>Data Rate</v>
      </c>
      <c r="E28" s="75" t="s">
        <v>107</v>
      </c>
      <c r="F28" s="76" t="s">
        <v>108</v>
      </c>
      <c r="G28" s="76" t="s">
        <v>109</v>
      </c>
      <c r="H28" s="79" t="s">
        <v>110</v>
      </c>
      <c r="I28" s="75" t="str">
        <f t="shared" ref="I28:N28" si="2">I8</f>
        <v>1Q 18</v>
      </c>
      <c r="J28" s="76" t="str">
        <f t="shared" si="2"/>
        <v>2Q 18</v>
      </c>
      <c r="K28" s="76" t="str">
        <f t="shared" si="2"/>
        <v>3Q 18</v>
      </c>
      <c r="L28" s="79" t="str">
        <f t="shared" si="2"/>
        <v>4Q 18</v>
      </c>
      <c r="M28" s="75" t="str">
        <f t="shared" si="2"/>
        <v>1Q 19</v>
      </c>
      <c r="N28" s="76" t="str">
        <f t="shared" si="2"/>
        <v>2Q 19</v>
      </c>
      <c r="O28" s="76" t="s">
        <v>117</v>
      </c>
      <c r="P28" s="79" t="s">
        <v>118</v>
      </c>
      <c r="Q28" s="75" t="s">
        <v>119</v>
      </c>
      <c r="R28" s="76" t="s">
        <v>120</v>
      </c>
      <c r="S28" s="734" t="s">
        <v>121</v>
      </c>
      <c r="T28" s="79" t="s">
        <v>122</v>
      </c>
      <c r="U28" s="75" t="s">
        <v>486</v>
      </c>
      <c r="V28" s="76" t="s">
        <v>487</v>
      </c>
      <c r="W28" s="734" t="s">
        <v>488</v>
      </c>
      <c r="X28" s="79" t="s">
        <v>489</v>
      </c>
      <c r="Y28" s="734" t="str">
        <f>Y8</f>
        <v>1Q 22</v>
      </c>
      <c r="Z28" s="79" t="str">
        <f>Z8</f>
        <v>2Q 22</v>
      </c>
      <c r="AA28" s="734" t="s">
        <v>492</v>
      </c>
      <c r="AB28" s="79" t="s">
        <v>493</v>
      </c>
    </row>
    <row r="29" spans="1:30" ht="15" customHeight="1">
      <c r="A29" s="971" t="str">
        <f t="shared" ref="A29:A42" si="3">A9</f>
        <v>GPON/EPON</v>
      </c>
      <c r="B29" s="970" t="str">
        <f t="shared" si="1"/>
        <v>ONU</v>
      </c>
      <c r="C29" s="971" t="str">
        <f t="shared" si="1"/>
        <v>BOSAs</v>
      </c>
      <c r="D29" s="972" t="str">
        <f t="shared" si="1"/>
        <v>up to 2.5G</v>
      </c>
      <c r="E29" s="150">
        <v>9.9091374107500076</v>
      </c>
      <c r="F29" s="150">
        <v>8.7502599442386249</v>
      </c>
      <c r="G29" s="150">
        <v>6.5501372381412635</v>
      </c>
      <c r="H29" s="151">
        <v>6.6770850505353003</v>
      </c>
      <c r="I29" s="150"/>
      <c r="J29" s="150"/>
      <c r="K29" s="672"/>
      <c r="L29" s="151"/>
      <c r="M29" s="150"/>
      <c r="N29" s="150"/>
      <c r="O29" s="672"/>
      <c r="P29" s="151"/>
      <c r="Q29" s="1210"/>
      <c r="R29" s="1210"/>
      <c r="S29" s="1210"/>
      <c r="T29" s="1211"/>
      <c r="U29" s="1210"/>
      <c r="V29" s="1210"/>
      <c r="W29" s="1210"/>
      <c r="X29" s="1211"/>
      <c r="Y29" s="1519"/>
      <c r="Z29" s="1520"/>
      <c r="AA29" s="1491"/>
      <c r="AB29" s="1492"/>
    </row>
    <row r="30" spans="1:30">
      <c r="A30" s="999" t="str">
        <f t="shared" si="3"/>
        <v xml:space="preserve"> GPON</v>
      </c>
      <c r="B30" s="146" t="str">
        <f t="shared" si="1"/>
        <v>ONU</v>
      </c>
      <c r="C30" s="277" t="str">
        <f t="shared" si="1"/>
        <v>PON Transceivers</v>
      </c>
      <c r="D30" s="973" t="str">
        <f t="shared" si="1"/>
        <v>all</v>
      </c>
      <c r="E30" s="158">
        <v>16.10787339937729</v>
      </c>
      <c r="F30" s="158">
        <v>15.228154025717988</v>
      </c>
      <c r="G30" s="158">
        <v>10.382969971205265</v>
      </c>
      <c r="H30" s="159">
        <v>10.202924129763952</v>
      </c>
      <c r="I30" s="158"/>
      <c r="J30" s="158"/>
      <c r="K30" s="673"/>
      <c r="L30" s="159"/>
      <c r="M30" s="158"/>
      <c r="N30" s="158"/>
      <c r="O30" s="673"/>
      <c r="P30" s="159"/>
      <c r="Q30" s="1204"/>
      <c r="R30" s="1204"/>
      <c r="S30" s="1204"/>
      <c r="T30" s="1206"/>
      <c r="U30" s="1204"/>
      <c r="V30" s="1204"/>
      <c r="W30" s="1204"/>
      <c r="X30" s="1206"/>
      <c r="Y30" s="1521"/>
      <c r="Z30" s="1522"/>
      <c r="AA30" s="1493"/>
      <c r="AB30" s="1250"/>
    </row>
    <row r="31" spans="1:30">
      <c r="A31" s="998" t="str">
        <f t="shared" si="3"/>
        <v xml:space="preserve"> EPON</v>
      </c>
      <c r="B31" s="162" t="str">
        <f t="shared" si="1"/>
        <v>ONU</v>
      </c>
      <c r="C31" s="549" t="str">
        <f t="shared" si="1"/>
        <v>PON Transceivers</v>
      </c>
      <c r="D31" s="974" t="str">
        <f t="shared" si="1"/>
        <v>all</v>
      </c>
      <c r="E31" s="158">
        <v>6.925988315066741</v>
      </c>
      <c r="F31" s="158">
        <v>6.6484329702803633</v>
      </c>
      <c r="G31" s="158">
        <v>6.746373403970356</v>
      </c>
      <c r="H31" s="159">
        <v>6.7772320217096338</v>
      </c>
      <c r="I31" s="158"/>
      <c r="J31" s="158"/>
      <c r="K31" s="673"/>
      <c r="L31" s="159"/>
      <c r="M31" s="158"/>
      <c r="N31" s="158"/>
      <c r="O31" s="673"/>
      <c r="P31" s="159"/>
      <c r="Q31" s="1204"/>
      <c r="R31" s="1204"/>
      <c r="S31" s="1204"/>
      <c r="T31" s="1206"/>
      <c r="U31" s="1204"/>
      <c r="V31" s="1204"/>
      <c r="W31" s="1204"/>
      <c r="X31" s="1206"/>
      <c r="Y31" s="1521"/>
      <c r="Z31" s="1522"/>
      <c r="AA31" s="1493"/>
      <c r="AB31" s="1250"/>
    </row>
    <row r="32" spans="1:30">
      <c r="A32" s="999" t="str">
        <f t="shared" si="3"/>
        <v xml:space="preserve"> GPON</v>
      </c>
      <c r="B32" s="975" t="str">
        <f t="shared" si="1"/>
        <v>OLT</v>
      </c>
      <c r="C32" s="277" t="str">
        <f t="shared" si="1"/>
        <v>PON Transceivers</v>
      </c>
      <c r="D32" s="973" t="str">
        <f t="shared" si="1"/>
        <v>all</v>
      </c>
      <c r="E32" s="158">
        <v>27.875400881113208</v>
      </c>
      <c r="F32" s="158">
        <v>27.054023445862683</v>
      </c>
      <c r="G32" s="158">
        <v>22.726422217880724</v>
      </c>
      <c r="H32" s="159">
        <v>22.468730531502054</v>
      </c>
      <c r="I32" s="158"/>
      <c r="J32" s="158"/>
      <c r="K32" s="673"/>
      <c r="L32" s="159"/>
      <c r="M32" s="158"/>
      <c r="N32" s="158"/>
      <c r="O32" s="673"/>
      <c r="P32" s="159"/>
      <c r="Q32" s="1204"/>
      <c r="R32" s="1204"/>
      <c r="S32" s="1204"/>
      <c r="T32" s="1206"/>
      <c r="U32" s="1204"/>
      <c r="V32" s="1204"/>
      <c r="W32" s="1204"/>
      <c r="X32" s="1206"/>
      <c r="Y32" s="1521"/>
      <c r="Z32" s="1522"/>
      <c r="AA32" s="1493"/>
      <c r="AB32" s="1250"/>
    </row>
    <row r="33" spans="1:28">
      <c r="A33" s="998" t="str">
        <f t="shared" si="3"/>
        <v xml:space="preserve"> EPON</v>
      </c>
      <c r="B33" s="976" t="str">
        <f t="shared" si="1"/>
        <v>OLT</v>
      </c>
      <c r="C33" s="535" t="str">
        <f t="shared" si="1"/>
        <v>PON Transceivers</v>
      </c>
      <c r="D33" s="977" t="str">
        <f t="shared" si="1"/>
        <v>all</v>
      </c>
      <c r="E33" s="158">
        <v>20.310020983673677</v>
      </c>
      <c r="F33" s="158">
        <v>20.043549265106144</v>
      </c>
      <c r="G33" s="158">
        <v>17.846153846153847</v>
      </c>
      <c r="H33" s="159">
        <v>16.35483870967742</v>
      </c>
      <c r="I33" s="158"/>
      <c r="J33" s="158"/>
      <c r="K33" s="673"/>
      <c r="L33" s="159"/>
      <c r="M33" s="158"/>
      <c r="N33" s="158"/>
      <c r="O33" s="673"/>
      <c r="P33" s="159"/>
      <c r="Q33" s="1204"/>
      <c r="R33" s="1204"/>
      <c r="S33" s="1204"/>
      <c r="T33" s="1206"/>
      <c r="U33" s="1204"/>
      <c r="V33" s="1204"/>
      <c r="W33" s="1204"/>
      <c r="X33" s="1206"/>
      <c r="Y33" s="1521"/>
      <c r="Z33" s="1522"/>
      <c r="AA33" s="1493"/>
      <c r="AB33" s="1250"/>
    </row>
    <row r="34" spans="1:28">
      <c r="A34" s="994" t="str">
        <f t="shared" si="3"/>
        <v xml:space="preserve">XG-PON </v>
      </c>
      <c r="B34" s="146" t="s">
        <v>363</v>
      </c>
      <c r="C34" s="549" t="s">
        <v>233</v>
      </c>
      <c r="D34" s="978" t="s">
        <v>451</v>
      </c>
      <c r="E34" s="158"/>
      <c r="F34" s="158"/>
      <c r="G34" s="158"/>
      <c r="H34" s="159"/>
      <c r="I34" s="158"/>
      <c r="J34" s="158"/>
      <c r="K34" s="673"/>
      <c r="L34" s="159"/>
      <c r="M34" s="158"/>
      <c r="N34" s="158"/>
      <c r="O34" s="673"/>
      <c r="P34" s="159"/>
      <c r="Q34" s="1204"/>
      <c r="R34" s="1204"/>
      <c r="S34" s="1204"/>
      <c r="T34" s="1206"/>
      <c r="U34" s="1204"/>
      <c r="V34" s="1412"/>
      <c r="W34" s="1207"/>
      <c r="X34" s="1208"/>
      <c r="Y34" s="1521"/>
      <c r="Z34" s="1522"/>
      <c r="AA34" s="1493"/>
      <c r="AB34" s="1250"/>
    </row>
    <row r="35" spans="1:28">
      <c r="A35" s="994" t="str">
        <f t="shared" si="3"/>
        <v xml:space="preserve">XG-PON </v>
      </c>
      <c r="B35" s="162" t="s">
        <v>363</v>
      </c>
      <c r="C35" s="549" t="s">
        <v>180</v>
      </c>
      <c r="D35" s="978" t="s">
        <v>451</v>
      </c>
      <c r="E35" s="158"/>
      <c r="F35" s="158"/>
      <c r="G35" s="158"/>
      <c r="H35" s="159"/>
      <c r="I35" s="158"/>
      <c r="J35" s="158"/>
      <c r="K35" s="673"/>
      <c r="L35" s="159"/>
      <c r="M35" s="158"/>
      <c r="N35" s="158"/>
      <c r="O35" s="673"/>
      <c r="P35" s="159"/>
      <c r="Q35" s="1204"/>
      <c r="R35" s="1204"/>
      <c r="S35" s="1205"/>
      <c r="T35" s="1206"/>
      <c r="U35" s="1204"/>
      <c r="V35" s="1204"/>
      <c r="W35" s="1205"/>
      <c r="X35" s="1206"/>
      <c r="Y35" s="1521"/>
      <c r="Z35" s="1522"/>
      <c r="AA35" s="1493"/>
      <c r="AB35" s="1250"/>
    </row>
    <row r="36" spans="1:28">
      <c r="A36" s="994" t="str">
        <f t="shared" si="3"/>
        <v xml:space="preserve">XGS-PON </v>
      </c>
      <c r="B36" s="162" t="s">
        <v>232</v>
      </c>
      <c r="C36" s="549" t="s">
        <v>233</v>
      </c>
      <c r="D36" s="978" t="s">
        <v>385</v>
      </c>
      <c r="E36" s="62"/>
      <c r="F36" s="62"/>
      <c r="G36" s="62"/>
      <c r="H36" s="159"/>
      <c r="I36" s="158"/>
      <c r="J36" s="62"/>
      <c r="K36" s="62"/>
      <c r="L36" s="159"/>
      <c r="M36" s="158"/>
      <c r="N36" s="62"/>
      <c r="O36" s="62"/>
      <c r="P36" s="159"/>
      <c r="Q36" s="1204"/>
      <c r="R36" s="64"/>
      <c r="S36" s="1207"/>
      <c r="T36" s="1208"/>
      <c r="U36" s="1204"/>
      <c r="V36" s="64"/>
      <c r="W36" s="1207"/>
      <c r="X36" s="1208"/>
      <c r="Y36" s="1521"/>
      <c r="Z36" s="1523"/>
      <c r="AA36" s="1493"/>
      <c r="AB36" s="1253"/>
    </row>
    <row r="37" spans="1:28">
      <c r="A37" s="995" t="str">
        <f t="shared" si="3"/>
        <v>10G PON</v>
      </c>
      <c r="B37" s="447" t="str">
        <f t="shared" ref="B37:D42" si="4">B17</f>
        <v>OLT</v>
      </c>
      <c r="C37" s="685" t="str">
        <f t="shared" si="4"/>
        <v>PON Transceivers</v>
      </c>
      <c r="D37" s="979" t="s">
        <v>385</v>
      </c>
      <c r="E37" s="165">
        <v>275.67020609854791</v>
      </c>
      <c r="F37" s="165">
        <v>224.23771494189739</v>
      </c>
      <c r="G37" s="165">
        <v>172.30656320166702</v>
      </c>
      <c r="H37" s="159">
        <v>164.35356067769973</v>
      </c>
      <c r="I37" s="158"/>
      <c r="J37" s="165"/>
      <c r="K37" s="674"/>
      <c r="L37" s="159"/>
      <c r="M37" s="158"/>
      <c r="N37" s="165"/>
      <c r="O37" s="674"/>
      <c r="P37" s="159"/>
      <c r="Q37" s="1204"/>
      <c r="R37" s="1205"/>
      <c r="S37" s="1205"/>
      <c r="T37" s="1206"/>
      <c r="U37" s="1204"/>
      <c r="V37" s="1205"/>
      <c r="W37" s="1205"/>
      <c r="X37" s="1206"/>
      <c r="Y37" s="1521"/>
      <c r="Z37" s="1522"/>
      <c r="AA37" s="1493"/>
      <c r="AB37" s="1250"/>
    </row>
    <row r="38" spans="1:28">
      <c r="A38" s="996" t="str">
        <f t="shared" si="3"/>
        <v>NG-PON2</v>
      </c>
      <c r="B38" s="146" t="str">
        <f t="shared" si="4"/>
        <v>ONUs</v>
      </c>
      <c r="C38" s="277" t="str">
        <f t="shared" si="4"/>
        <v>PON Transceivers</v>
      </c>
      <c r="D38" s="111" t="str">
        <f t="shared" si="4"/>
        <v>4x10G</v>
      </c>
      <c r="E38" s="981"/>
      <c r="F38" s="981"/>
      <c r="G38" s="981"/>
      <c r="H38" s="159"/>
      <c r="I38" s="158"/>
      <c r="J38" s="981"/>
      <c r="K38" s="981"/>
      <c r="L38" s="159"/>
      <c r="M38" s="158"/>
      <c r="N38" s="981"/>
      <c r="O38" s="981"/>
      <c r="P38" s="159"/>
      <c r="Q38" s="1204"/>
      <c r="R38" s="1209"/>
      <c r="S38" s="1251"/>
      <c r="T38" s="1250"/>
      <c r="U38" s="1204"/>
      <c r="V38" s="1209"/>
      <c r="W38" s="1207"/>
      <c r="X38" s="1208"/>
      <c r="Y38" s="1521"/>
      <c r="Z38" s="1523"/>
      <c r="AA38" s="1493"/>
      <c r="AB38" s="1253"/>
    </row>
    <row r="39" spans="1:28">
      <c r="A39" s="997" t="str">
        <f t="shared" si="3"/>
        <v>NG-PON2</v>
      </c>
      <c r="B39" s="162" t="str">
        <f t="shared" si="4"/>
        <v>OLT</v>
      </c>
      <c r="C39" s="535" t="str">
        <f t="shared" si="4"/>
        <v>PON Transceivers</v>
      </c>
      <c r="D39" s="980" t="str">
        <f t="shared" si="4"/>
        <v>4x10G</v>
      </c>
      <c r="E39" s="62"/>
      <c r="F39" s="62"/>
      <c r="G39" s="62"/>
      <c r="H39" s="159"/>
      <c r="I39" s="158"/>
      <c r="J39" s="62"/>
      <c r="K39" s="62"/>
      <c r="L39" s="159"/>
      <c r="M39" s="158"/>
      <c r="N39" s="62"/>
      <c r="O39" s="62"/>
      <c r="P39" s="159"/>
      <c r="Q39" s="1204"/>
      <c r="R39" s="64"/>
      <c r="S39" s="1251"/>
      <c r="T39" s="1250"/>
      <c r="U39" s="1204"/>
      <c r="V39" s="64"/>
      <c r="W39" s="1205"/>
      <c r="X39" s="1206"/>
      <c r="Y39" s="1521"/>
      <c r="Z39" s="1522"/>
      <c r="AA39" s="1493"/>
      <c r="AB39" s="1250"/>
    </row>
    <row r="40" spans="1:28">
      <c r="A40" s="996" t="str">
        <f t="shared" si="3"/>
        <v>25/50G PON</v>
      </c>
      <c r="B40" s="146" t="str">
        <f t="shared" si="4"/>
        <v>ONUs</v>
      </c>
      <c r="C40" s="277" t="str">
        <f t="shared" si="4"/>
        <v>PON Transceivers</v>
      </c>
      <c r="D40" s="111" t="str">
        <f t="shared" si="4"/>
        <v>Nx25G</v>
      </c>
      <c r="E40" s="981"/>
      <c r="F40" s="981"/>
      <c r="G40" s="981"/>
      <c r="H40" s="159"/>
      <c r="I40" s="158"/>
      <c r="J40" s="981"/>
      <c r="K40" s="981"/>
      <c r="L40" s="159"/>
      <c r="M40" s="158"/>
      <c r="N40" s="981"/>
      <c r="O40" s="981"/>
      <c r="P40" s="159"/>
      <c r="Q40" s="1204"/>
      <c r="R40" s="1209"/>
      <c r="S40" s="1251"/>
      <c r="T40" s="1250"/>
      <c r="U40" s="1204"/>
      <c r="V40" s="1209"/>
      <c r="W40" s="1205"/>
      <c r="X40" s="1206"/>
      <c r="Y40" s="1521"/>
      <c r="Z40" s="1522"/>
      <c r="AA40" s="1493"/>
      <c r="AB40" s="1250"/>
    </row>
    <row r="41" spans="1:28">
      <c r="A41" s="997" t="str">
        <f t="shared" si="3"/>
        <v>25/50G PON</v>
      </c>
      <c r="B41" s="162" t="str">
        <f t="shared" si="4"/>
        <v>OLT</v>
      </c>
      <c r="C41" s="535" t="str">
        <f t="shared" si="4"/>
        <v>PON Transceivers</v>
      </c>
      <c r="D41" s="980" t="str">
        <f t="shared" si="4"/>
        <v>Nx25G</v>
      </c>
      <c r="E41" s="62"/>
      <c r="F41" s="62"/>
      <c r="G41" s="62"/>
      <c r="H41" s="159"/>
      <c r="I41" s="158"/>
      <c r="J41" s="62"/>
      <c r="K41" s="62"/>
      <c r="L41" s="159"/>
      <c r="M41" s="158"/>
      <c r="N41" s="62"/>
      <c r="O41" s="62"/>
      <c r="P41" s="159"/>
      <c r="Q41" s="1204"/>
      <c r="R41" s="64"/>
      <c r="S41" s="1251"/>
      <c r="T41" s="1250"/>
      <c r="U41" s="1204"/>
      <c r="V41" s="64"/>
      <c r="W41" s="1205"/>
      <c r="X41" s="1206"/>
      <c r="Y41" s="1521"/>
      <c r="Z41" s="1522"/>
      <c r="AA41" s="1493"/>
      <c r="AB41" s="1250"/>
    </row>
    <row r="42" spans="1:28">
      <c r="A42" s="993" t="str">
        <f t="shared" si="3"/>
        <v xml:space="preserve"> P2P</v>
      </c>
      <c r="B42" s="146" t="str">
        <f t="shared" si="4"/>
        <v>bi-directional</v>
      </c>
      <c r="C42" s="277" t="str">
        <f t="shared" si="4"/>
        <v>all</v>
      </c>
      <c r="D42" s="982" t="str">
        <f t="shared" si="4"/>
        <v>2.5 Gbps</v>
      </c>
      <c r="E42" s="165">
        <v>16.222772277227723</v>
      </c>
      <c r="F42" s="165">
        <v>15.545454545454545</v>
      </c>
      <c r="G42" s="165">
        <v>14.828571428571429</v>
      </c>
      <c r="H42" s="159">
        <v>14.263157894736842</v>
      </c>
      <c r="I42" s="158"/>
      <c r="J42" s="165"/>
      <c r="K42" s="674"/>
      <c r="L42" s="159"/>
      <c r="M42" s="158"/>
      <c r="N42" s="165"/>
      <c r="O42" s="674"/>
      <c r="P42" s="159"/>
      <c r="Q42" s="1212"/>
      <c r="R42" s="1205"/>
      <c r="S42" s="1251"/>
      <c r="T42" s="1250"/>
      <c r="U42" s="1212"/>
      <c r="V42" s="1205"/>
      <c r="W42" s="1205"/>
      <c r="X42" s="1206"/>
      <c r="Y42" s="156"/>
      <c r="Z42" s="1522"/>
      <c r="AA42" s="1254"/>
      <c r="AB42" s="1250"/>
    </row>
    <row r="43" spans="1:28" ht="13.8" thickBot="1">
      <c r="A43" s="1930" t="s">
        <v>566</v>
      </c>
      <c r="B43" s="1931"/>
      <c r="C43" s="1931"/>
      <c r="D43" s="1932"/>
      <c r="E43" s="152">
        <v>47.744258418720953</v>
      </c>
      <c r="F43" s="152">
        <v>46.83704926579199</v>
      </c>
      <c r="G43" s="152">
        <v>39.663404701893484</v>
      </c>
      <c r="H43" s="153">
        <v>39.208901978314792</v>
      </c>
      <c r="I43" s="152"/>
      <c r="J43" s="152"/>
      <c r="K43" s="660"/>
      <c r="L43" s="153"/>
      <c r="M43" s="152"/>
      <c r="N43" s="152"/>
      <c r="O43" s="660"/>
      <c r="P43" s="153"/>
      <c r="Q43" s="1212"/>
      <c r="R43" s="1207"/>
      <c r="S43" s="1252"/>
      <c r="T43" s="1253"/>
      <c r="U43" s="1212"/>
      <c r="V43" s="1207"/>
      <c r="W43" s="1207"/>
      <c r="X43" s="1208"/>
      <c r="Y43" s="156"/>
      <c r="Z43" s="1523"/>
      <c r="AA43" s="1212"/>
      <c r="AB43" s="1208"/>
    </row>
    <row r="44" spans="1:28" ht="13.8" thickBot="1">
      <c r="A44" s="983" t="str">
        <f>A24</f>
        <v>TOTAL</v>
      </c>
      <c r="B44" s="984"/>
      <c r="C44" s="984"/>
      <c r="D44" s="550"/>
      <c r="E44" s="841">
        <f>E64/E24</f>
        <v>20.37604286546971</v>
      </c>
      <c r="F44" s="841">
        <f>F64/F24</f>
        <v>18.989424130156703</v>
      </c>
      <c r="G44" s="841">
        <f>G64/G24</f>
        <v>16.147415269820652</v>
      </c>
      <c r="H44" s="844">
        <f>H64/H24</f>
        <v>17.150619030758669</v>
      </c>
      <c r="I44" s="841"/>
      <c r="J44" s="841"/>
      <c r="K44" s="985"/>
      <c r="L44" s="844"/>
      <c r="M44" s="841"/>
      <c r="N44" s="841"/>
      <c r="O44" s="985"/>
      <c r="P44" s="844"/>
      <c r="Q44" s="1035"/>
      <c r="R44" s="1035"/>
      <c r="S44" s="1035"/>
      <c r="T44" s="1036"/>
      <c r="U44" s="1035"/>
      <c r="V44" s="1035"/>
      <c r="W44" s="1035"/>
      <c r="X44" s="1036"/>
      <c r="Y44" s="841"/>
      <c r="Z44" s="844"/>
      <c r="AA44" s="1035"/>
      <c r="AB44" s="1036"/>
    </row>
    <row r="46" spans="1:28" ht="15.6">
      <c r="O46" s="724"/>
      <c r="Q46" s="724"/>
      <c r="R46" s="13"/>
      <c r="S46" s="724"/>
      <c r="T46" s="13"/>
      <c r="U46" s="15"/>
    </row>
    <row r="47" spans="1:28" ht="16.2" thickBot="1">
      <c r="A47" s="548" t="str">
        <f>A3</f>
        <v>FTTx Modules</v>
      </c>
      <c r="F47" s="542"/>
      <c r="G47" s="542"/>
      <c r="H47" s="542"/>
      <c r="I47" s="1278" t="s">
        <v>174</v>
      </c>
      <c r="J47" s="542"/>
      <c r="K47" s="542"/>
      <c r="L47" s="542"/>
      <c r="M47" s="487"/>
      <c r="N47" s="487"/>
      <c r="Q47" s="514" t="s">
        <v>174</v>
      </c>
      <c r="U47" s="2" t="str">
        <f>Q47</f>
        <v>Sales: Actual Data</v>
      </c>
      <c r="Y47" t="str">
        <f>U47</f>
        <v>Sales: Actual Data</v>
      </c>
      <c r="AA47" s="1926"/>
      <c r="AB47" s="1926"/>
    </row>
    <row r="48" spans="1:28" ht="13.8" thickBot="1">
      <c r="A48" s="551" t="str">
        <f t="shared" ref="A48:D53" si="5">A28</f>
        <v>Type</v>
      </c>
      <c r="B48" s="552" t="str">
        <f t="shared" si="5"/>
        <v>Application</v>
      </c>
      <c r="C48" s="552" t="str">
        <f t="shared" si="5"/>
        <v>Products</v>
      </c>
      <c r="D48" s="553" t="str">
        <f t="shared" si="5"/>
        <v>Data Rate</v>
      </c>
      <c r="E48" s="75" t="s">
        <v>107</v>
      </c>
      <c r="F48" s="76" t="s">
        <v>108</v>
      </c>
      <c r="G48" s="76" t="s">
        <v>109</v>
      </c>
      <c r="H48" s="79" t="s">
        <v>110</v>
      </c>
      <c r="I48" s="75" t="str">
        <f t="shared" ref="I48:N48" si="6">I8</f>
        <v>1Q 18</v>
      </c>
      <c r="J48" s="76" t="str">
        <f t="shared" si="6"/>
        <v>2Q 18</v>
      </c>
      <c r="K48" s="76" t="str">
        <f t="shared" si="6"/>
        <v>3Q 18</v>
      </c>
      <c r="L48" s="79" t="str">
        <f t="shared" si="6"/>
        <v>4Q 18</v>
      </c>
      <c r="M48" s="75" t="str">
        <f t="shared" si="6"/>
        <v>1Q 19</v>
      </c>
      <c r="N48" s="76" t="str">
        <f t="shared" si="6"/>
        <v>2Q 19</v>
      </c>
      <c r="O48" s="734" t="s">
        <v>117</v>
      </c>
      <c r="P48" s="79" t="s">
        <v>118</v>
      </c>
      <c r="Q48" s="75" t="s">
        <v>119</v>
      </c>
      <c r="R48" s="76" t="s">
        <v>120</v>
      </c>
      <c r="S48" s="734" t="s">
        <v>121</v>
      </c>
      <c r="T48" s="79" t="s">
        <v>122</v>
      </c>
      <c r="U48" s="75" t="s">
        <v>486</v>
      </c>
      <c r="V48" s="76" t="s">
        <v>487</v>
      </c>
      <c r="W48" s="734" t="s">
        <v>488</v>
      </c>
      <c r="X48" s="79" t="s">
        <v>489</v>
      </c>
      <c r="Y48" s="734" t="str">
        <f>Y8</f>
        <v>1Q 22</v>
      </c>
      <c r="Z48" s="79" t="str">
        <f>Z8</f>
        <v>2Q 22</v>
      </c>
      <c r="AA48" s="734" t="s">
        <v>492</v>
      </c>
      <c r="AB48" s="79" t="s">
        <v>493</v>
      </c>
    </row>
    <row r="49" spans="1:28" ht="15" customHeight="1">
      <c r="A49" s="971" t="str">
        <f t="shared" ref="A49:A62" si="7">A9</f>
        <v>GPON/EPON</v>
      </c>
      <c r="B49" s="970" t="str">
        <f t="shared" si="5"/>
        <v>ONU</v>
      </c>
      <c r="C49" s="971" t="str">
        <f t="shared" si="5"/>
        <v>BOSAs</v>
      </c>
      <c r="D49" s="972" t="str">
        <f t="shared" si="5"/>
        <v>up to 2.5G</v>
      </c>
      <c r="E49" s="155">
        <f t="shared" ref="E49:H53" si="8">E29*E9</f>
        <v>41710343.829459205</v>
      </c>
      <c r="F49" s="155">
        <f t="shared" si="8"/>
        <v>37707258.920689009</v>
      </c>
      <c r="G49" s="154">
        <f t="shared" si="8"/>
        <v>27961599.199999999</v>
      </c>
      <c r="H49" s="284">
        <f t="shared" si="8"/>
        <v>28627988.800000001</v>
      </c>
      <c r="I49" s="154"/>
      <c r="J49" s="155"/>
      <c r="K49" s="155"/>
      <c r="L49" s="284"/>
      <c r="M49" s="154"/>
      <c r="N49" s="692"/>
      <c r="O49" s="692"/>
      <c r="P49" s="284"/>
      <c r="Q49" s="154"/>
      <c r="R49" s="692"/>
      <c r="S49" s="692"/>
      <c r="T49" s="284"/>
      <c r="U49" s="160"/>
      <c r="V49" s="161"/>
      <c r="W49" s="692"/>
      <c r="X49" s="284"/>
      <c r="Y49" s="154"/>
      <c r="Z49" s="4"/>
      <c r="AB49" s="692"/>
    </row>
    <row r="50" spans="1:28">
      <c r="A50" s="999" t="str">
        <f t="shared" si="7"/>
        <v xml:space="preserve"> GPON</v>
      </c>
      <c r="B50" s="146" t="str">
        <f t="shared" si="5"/>
        <v>ONU</v>
      </c>
      <c r="C50" s="277" t="str">
        <f t="shared" si="5"/>
        <v>PON Transceivers</v>
      </c>
      <c r="D50" s="973" t="str">
        <f t="shared" si="5"/>
        <v>all</v>
      </c>
      <c r="E50" s="161">
        <f t="shared" si="8"/>
        <v>19141791.354150001</v>
      </c>
      <c r="F50" s="161">
        <f t="shared" si="8"/>
        <v>17604933.849744</v>
      </c>
      <c r="G50" s="160">
        <f t="shared" si="8"/>
        <v>10096400</v>
      </c>
      <c r="H50" s="182">
        <f t="shared" si="8"/>
        <v>8960310</v>
      </c>
      <c r="I50" s="160"/>
      <c r="J50" s="161"/>
      <c r="K50" s="161"/>
      <c r="L50" s="182"/>
      <c r="M50" s="160"/>
      <c r="N50" s="161"/>
      <c r="O50" s="161"/>
      <c r="P50" s="182"/>
      <c r="Q50" s="160"/>
      <c r="R50" s="161"/>
      <c r="S50" s="161"/>
      <c r="T50" s="182"/>
      <c r="U50" s="160"/>
      <c r="V50" s="161"/>
      <c r="W50" s="161"/>
      <c r="X50" s="182"/>
      <c r="Y50" s="160"/>
      <c r="Z50" s="161"/>
      <c r="AA50" s="160"/>
      <c r="AB50" s="161"/>
    </row>
    <row r="51" spans="1:28">
      <c r="A51" s="998" t="str">
        <f t="shared" si="7"/>
        <v xml:space="preserve"> EPON</v>
      </c>
      <c r="B51" s="162" t="str">
        <f t="shared" si="5"/>
        <v>ONU</v>
      </c>
      <c r="C51" s="549" t="str">
        <f t="shared" si="5"/>
        <v>PON Transceivers</v>
      </c>
      <c r="D51" s="974" t="str">
        <f t="shared" si="5"/>
        <v>all</v>
      </c>
      <c r="E51" s="161">
        <f t="shared" si="8"/>
        <v>1948890</v>
      </c>
      <c r="F51" s="161">
        <f t="shared" si="8"/>
        <v>2132804</v>
      </c>
      <c r="G51" s="160">
        <f t="shared" si="8"/>
        <v>1133357</v>
      </c>
      <c r="H51" s="182">
        <f t="shared" si="8"/>
        <v>1248705</v>
      </c>
      <c r="I51" s="160"/>
      <c r="J51" s="161"/>
      <c r="K51" s="161"/>
      <c r="L51" s="182"/>
      <c r="M51" s="160"/>
      <c r="N51" s="161"/>
      <c r="O51" s="161"/>
      <c r="P51" s="182"/>
      <c r="Q51" s="160"/>
      <c r="R51" s="161"/>
      <c r="S51" s="161"/>
      <c r="T51" s="182"/>
      <c r="U51" s="160"/>
      <c r="V51" s="161"/>
      <c r="W51" s="161"/>
      <c r="X51" s="182"/>
      <c r="Y51" s="160"/>
      <c r="Z51" s="161"/>
      <c r="AA51" s="160"/>
      <c r="AB51" s="161"/>
    </row>
    <row r="52" spans="1:28">
      <c r="A52" s="999" t="str">
        <f t="shared" si="7"/>
        <v xml:space="preserve"> GPON</v>
      </c>
      <c r="B52" s="975" t="str">
        <f t="shared" si="5"/>
        <v>OLT</v>
      </c>
      <c r="C52" s="277" t="str">
        <f t="shared" si="5"/>
        <v>PON Transceivers</v>
      </c>
      <c r="D52" s="973" t="str">
        <f t="shared" si="5"/>
        <v>all</v>
      </c>
      <c r="E52" s="161">
        <f t="shared" si="8"/>
        <v>23216947.512064211</v>
      </c>
      <c r="F52" s="161">
        <f t="shared" si="8"/>
        <v>22447561.927759089</v>
      </c>
      <c r="G52" s="160">
        <f t="shared" si="8"/>
        <v>13700803.172784917</v>
      </c>
      <c r="H52" s="182">
        <f t="shared" si="8"/>
        <v>13426686.712731104</v>
      </c>
      <c r="I52" s="160"/>
      <c r="J52" s="161"/>
      <c r="K52" s="161"/>
      <c r="L52" s="182"/>
      <c r="M52" s="160"/>
      <c r="N52" s="161"/>
      <c r="O52" s="161"/>
      <c r="P52" s="182"/>
      <c r="Q52" s="160"/>
      <c r="R52" s="161"/>
      <c r="S52" s="161"/>
      <c r="T52" s="182"/>
      <c r="U52" s="160"/>
      <c r="V52" s="161"/>
      <c r="W52" s="161"/>
      <c r="X52" s="182"/>
      <c r="Y52" s="160"/>
      <c r="Z52" s="161"/>
      <c r="AA52" s="160"/>
      <c r="AB52" s="161"/>
    </row>
    <row r="53" spans="1:28">
      <c r="A53" s="998" t="str">
        <f t="shared" si="7"/>
        <v xml:space="preserve"> EPON</v>
      </c>
      <c r="B53" s="976" t="str">
        <f t="shared" si="5"/>
        <v>OLT</v>
      </c>
      <c r="C53" s="535" t="str">
        <f t="shared" si="5"/>
        <v>PON Transceivers</v>
      </c>
      <c r="D53" s="977" t="str">
        <f t="shared" si="5"/>
        <v>all</v>
      </c>
      <c r="E53" s="161">
        <f t="shared" si="8"/>
        <v>2376272.4550898201</v>
      </c>
      <c r="F53" s="161">
        <f t="shared" si="8"/>
        <v>1984311.3772455081</v>
      </c>
      <c r="G53" s="160">
        <f t="shared" si="8"/>
        <v>1160000</v>
      </c>
      <c r="H53" s="182">
        <f t="shared" si="8"/>
        <v>1014000</v>
      </c>
      <c r="I53" s="160"/>
      <c r="J53" s="161"/>
      <c r="K53" s="161"/>
      <c r="L53" s="182"/>
      <c r="M53" s="160"/>
      <c r="N53" s="161"/>
      <c r="O53" s="161"/>
      <c r="P53" s="182"/>
      <c r="Q53" s="160"/>
      <c r="R53" s="161"/>
      <c r="S53" s="161"/>
      <c r="T53" s="182"/>
      <c r="U53" s="160"/>
      <c r="V53" s="161"/>
      <c r="W53" s="161"/>
      <c r="X53" s="182"/>
      <c r="Y53" s="160"/>
      <c r="Z53" s="161"/>
      <c r="AA53" s="160"/>
      <c r="AB53" s="161"/>
    </row>
    <row r="54" spans="1:28">
      <c r="A54" s="994" t="str">
        <f t="shared" si="7"/>
        <v xml:space="preserve">XG-PON </v>
      </c>
      <c r="B54" s="146" t="s">
        <v>363</v>
      </c>
      <c r="C54" s="549" t="s">
        <v>233</v>
      </c>
      <c r="D54" s="978" t="s">
        <v>451</v>
      </c>
      <c r="E54" s="161"/>
      <c r="F54" s="161"/>
      <c r="G54" s="160"/>
      <c r="H54" s="182"/>
      <c r="I54" s="160"/>
      <c r="J54" s="161"/>
      <c r="K54" s="161"/>
      <c r="L54" s="182"/>
      <c r="M54" s="160"/>
      <c r="N54" s="161"/>
      <c r="O54" s="161"/>
      <c r="P54" s="182"/>
      <c r="Q54" s="160"/>
      <c r="R54" s="161"/>
      <c r="S54" s="161"/>
      <c r="T54" s="182"/>
      <c r="U54" s="160"/>
      <c r="V54" s="161"/>
      <c r="W54" s="161"/>
      <c r="X54" s="182"/>
      <c r="Y54" s="160"/>
      <c r="Z54" s="160"/>
      <c r="AA54" s="160"/>
      <c r="AB54" s="160"/>
    </row>
    <row r="55" spans="1:28">
      <c r="A55" s="994" t="str">
        <f t="shared" si="7"/>
        <v xml:space="preserve">XG-PON </v>
      </c>
      <c r="B55" s="162" t="s">
        <v>363</v>
      </c>
      <c r="C55" s="993" t="s">
        <v>180</v>
      </c>
      <c r="D55" s="978" t="s">
        <v>451</v>
      </c>
      <c r="E55" s="161"/>
      <c r="F55" s="161"/>
      <c r="G55" s="160"/>
      <c r="H55" s="182"/>
      <c r="I55" s="160"/>
      <c r="J55" s="161"/>
      <c r="K55" s="161"/>
      <c r="L55" s="182"/>
      <c r="M55" s="160"/>
      <c r="N55" s="161"/>
      <c r="O55" s="161"/>
      <c r="P55" s="182"/>
      <c r="Q55" s="160"/>
      <c r="R55" s="161"/>
      <c r="S55" s="161"/>
      <c r="T55" s="182"/>
      <c r="U55" s="160"/>
      <c r="V55" s="161"/>
      <c r="W55" s="161"/>
      <c r="X55" s="182"/>
      <c r="Y55" s="160"/>
      <c r="Z55" s="160"/>
      <c r="AA55" s="160"/>
      <c r="AB55" s="160"/>
    </row>
    <row r="56" spans="1:28">
      <c r="A56" s="994" t="str">
        <f t="shared" si="7"/>
        <v xml:space="preserve">XGS-PON </v>
      </c>
      <c r="B56" s="162" t="s">
        <v>232</v>
      </c>
      <c r="C56" s="549" t="s">
        <v>233</v>
      </c>
      <c r="D56" s="978" t="s">
        <v>385</v>
      </c>
      <c r="E56" s="161"/>
      <c r="F56" s="161"/>
      <c r="G56" s="160"/>
      <c r="H56" s="182"/>
      <c r="I56" s="160"/>
      <c r="J56" s="161"/>
      <c r="K56" s="161"/>
      <c r="L56" s="182"/>
      <c r="M56" s="160"/>
      <c r="N56" s="161"/>
      <c r="O56" s="161"/>
      <c r="P56" s="182"/>
      <c r="Q56" s="160"/>
      <c r="R56" s="161"/>
      <c r="S56" s="161"/>
      <c r="T56" s="182"/>
      <c r="U56" s="160"/>
      <c r="V56" s="161"/>
      <c r="W56" s="161"/>
      <c r="X56" s="182"/>
      <c r="Y56" s="160"/>
      <c r="Z56" s="160"/>
      <c r="AA56" s="160"/>
      <c r="AB56" s="160"/>
    </row>
    <row r="57" spans="1:28">
      <c r="A57" s="995" t="str">
        <f t="shared" si="7"/>
        <v>10G PON</v>
      </c>
      <c r="B57" s="447" t="str">
        <f t="shared" ref="B57:D62" si="9">B37</f>
        <v>OLT</v>
      </c>
      <c r="C57" s="685" t="str">
        <f t="shared" si="9"/>
        <v>PON Transceivers</v>
      </c>
      <c r="D57" s="979" t="s">
        <v>385</v>
      </c>
      <c r="E57" s="173">
        <f t="shared" ref="E57:H57" si="10">E37*E17</f>
        <v>49133252.173356391</v>
      </c>
      <c r="F57" s="173">
        <f t="shared" si="10"/>
        <v>47183203.027214281</v>
      </c>
      <c r="G57" s="173">
        <f t="shared" si="10"/>
        <v>45997064.740121812</v>
      </c>
      <c r="H57" s="182">
        <f t="shared" si="10"/>
        <v>53393212.55024296</v>
      </c>
      <c r="I57" s="160"/>
      <c r="J57" s="173"/>
      <c r="K57" s="173"/>
      <c r="L57" s="182"/>
      <c r="M57" s="160"/>
      <c r="N57" s="173"/>
      <c r="O57" s="173"/>
      <c r="P57" s="182"/>
      <c r="Q57" s="160"/>
      <c r="R57" s="173"/>
      <c r="S57" s="173"/>
      <c r="T57" s="182"/>
      <c r="U57" s="160"/>
      <c r="V57" s="173"/>
      <c r="W57" s="173"/>
      <c r="X57" s="182"/>
      <c r="Y57" s="160"/>
      <c r="Z57" s="173"/>
      <c r="AA57" s="160"/>
      <c r="AB57" s="173"/>
    </row>
    <row r="58" spans="1:28">
      <c r="A58" s="996" t="str">
        <f t="shared" si="7"/>
        <v>NG-PON2</v>
      </c>
      <c r="B58" s="146" t="str">
        <f t="shared" si="9"/>
        <v>ONUs</v>
      </c>
      <c r="C58" s="277" t="str">
        <f t="shared" si="9"/>
        <v>PON Transceivers</v>
      </c>
      <c r="D58" s="111" t="str">
        <f t="shared" si="9"/>
        <v>4x10G</v>
      </c>
      <c r="E58" s="173"/>
      <c r="F58" s="173"/>
      <c r="G58" s="173"/>
      <c r="H58" s="182"/>
      <c r="I58" s="160"/>
      <c r="J58" s="173"/>
      <c r="K58" s="173"/>
      <c r="L58" s="182"/>
      <c r="M58" s="160"/>
      <c r="N58" s="173"/>
      <c r="O58" s="173"/>
      <c r="P58" s="182"/>
      <c r="Q58" s="160"/>
      <c r="R58" s="173"/>
      <c r="S58" s="173"/>
      <c r="T58" s="182"/>
      <c r="U58" s="160"/>
      <c r="V58" s="173"/>
      <c r="W58" s="173"/>
      <c r="X58" s="182"/>
      <c r="Y58" s="160"/>
      <c r="Z58" s="173"/>
      <c r="AA58" s="160"/>
      <c r="AB58" s="173"/>
    </row>
    <row r="59" spans="1:28">
      <c r="A59" s="997" t="str">
        <f t="shared" si="7"/>
        <v>NG-PON2</v>
      </c>
      <c r="B59" s="162" t="str">
        <f t="shared" si="9"/>
        <v>OLT</v>
      </c>
      <c r="C59" s="535" t="str">
        <f t="shared" si="9"/>
        <v>PON Transceivers</v>
      </c>
      <c r="D59" s="980" t="str">
        <f t="shared" si="9"/>
        <v>4x10G</v>
      </c>
      <c r="E59" s="173"/>
      <c r="F59" s="173"/>
      <c r="G59" s="173"/>
      <c r="H59" s="182"/>
      <c r="I59" s="160"/>
      <c r="J59" s="173"/>
      <c r="K59" s="173"/>
      <c r="L59" s="182"/>
      <c r="M59" s="160"/>
      <c r="N59" s="173"/>
      <c r="O59" s="173"/>
      <c r="P59" s="182"/>
      <c r="Q59" s="160"/>
      <c r="R59" s="173"/>
      <c r="S59" s="173"/>
      <c r="T59" s="182"/>
      <c r="U59" s="160"/>
      <c r="V59" s="173"/>
      <c r="W59" s="173"/>
      <c r="X59" s="182"/>
      <c r="Y59" s="160"/>
      <c r="Z59" s="173"/>
      <c r="AA59" s="160"/>
      <c r="AB59" s="173"/>
    </row>
    <row r="60" spans="1:28">
      <c r="A60" s="996" t="str">
        <f t="shared" si="7"/>
        <v>25/50G PON</v>
      </c>
      <c r="B60" s="146" t="str">
        <f t="shared" si="9"/>
        <v>ONUs</v>
      </c>
      <c r="C60" s="277" t="str">
        <f t="shared" si="9"/>
        <v>PON Transceivers</v>
      </c>
      <c r="D60" s="111" t="str">
        <f t="shared" si="9"/>
        <v>Nx25G</v>
      </c>
      <c r="E60" s="62"/>
      <c r="F60" s="62"/>
      <c r="G60" s="62"/>
      <c r="H60" s="182"/>
      <c r="I60" s="160"/>
      <c r="J60" s="62"/>
      <c r="K60" s="62"/>
      <c r="L60" s="182"/>
      <c r="M60" s="160"/>
      <c r="N60" s="62"/>
      <c r="O60" s="62"/>
      <c r="P60" s="182"/>
      <c r="Q60" s="160"/>
      <c r="R60" s="173"/>
      <c r="S60" s="173"/>
      <c r="T60" s="182"/>
      <c r="U60" s="160"/>
      <c r="V60" s="173"/>
      <c r="W60" s="173"/>
      <c r="X60" s="182"/>
      <c r="Y60" s="160"/>
      <c r="Z60" s="173"/>
      <c r="AA60" s="160"/>
      <c r="AB60" s="173"/>
    </row>
    <row r="61" spans="1:28">
      <c r="A61" s="997" t="str">
        <f t="shared" si="7"/>
        <v>25/50G PON</v>
      </c>
      <c r="B61" s="162" t="str">
        <f t="shared" si="9"/>
        <v>OLT</v>
      </c>
      <c r="C61" s="535" t="str">
        <f t="shared" si="9"/>
        <v>PON Transceivers</v>
      </c>
      <c r="D61" s="980" t="str">
        <f t="shared" si="9"/>
        <v>Nx25G</v>
      </c>
      <c r="E61" s="62"/>
      <c r="F61" s="62"/>
      <c r="G61" s="62"/>
      <c r="H61" s="182"/>
      <c r="I61" s="160"/>
      <c r="J61" s="62"/>
      <c r="K61" s="62"/>
      <c r="L61" s="182"/>
      <c r="M61" s="160"/>
      <c r="N61" s="62"/>
      <c r="O61" s="62"/>
      <c r="P61" s="182"/>
      <c r="Q61" s="160"/>
      <c r="R61" s="173"/>
      <c r="S61" s="173"/>
      <c r="T61" s="182"/>
      <c r="U61" s="160"/>
      <c r="V61" s="173"/>
      <c r="W61" s="173"/>
      <c r="X61" s="182"/>
      <c r="Y61" s="160"/>
      <c r="Z61" s="160"/>
      <c r="AA61" s="160"/>
      <c r="AB61" s="173"/>
    </row>
    <row r="62" spans="1:28">
      <c r="A62" s="993" t="str">
        <f t="shared" si="7"/>
        <v xml:space="preserve"> P2P</v>
      </c>
      <c r="B62" s="146" t="str">
        <f t="shared" si="9"/>
        <v>bi-directional</v>
      </c>
      <c r="C62" s="277" t="str">
        <f t="shared" si="9"/>
        <v>all</v>
      </c>
      <c r="D62" s="982" t="str">
        <f t="shared" si="9"/>
        <v>2.5 Gbps</v>
      </c>
      <c r="E62" s="161">
        <f t="shared" ref="E62:H63" si="11">E42*E22</f>
        <v>3277000</v>
      </c>
      <c r="F62" s="161">
        <f t="shared" si="11"/>
        <v>3420000</v>
      </c>
      <c r="G62" s="160">
        <f t="shared" si="11"/>
        <v>2595000</v>
      </c>
      <c r="H62" s="182">
        <f t="shared" si="11"/>
        <v>2710000</v>
      </c>
      <c r="I62" s="160"/>
      <c r="J62" s="161"/>
      <c r="K62" s="161"/>
      <c r="L62" s="182"/>
      <c r="M62" s="160"/>
      <c r="N62" s="161"/>
      <c r="O62" s="161"/>
      <c r="P62" s="182"/>
      <c r="Q62" s="160"/>
      <c r="R62" s="173"/>
      <c r="S62" s="173"/>
      <c r="T62" s="182"/>
      <c r="U62" s="160"/>
      <c r="V62" s="173"/>
      <c r="W62" s="173"/>
      <c r="X62" s="182"/>
      <c r="Y62" s="160"/>
      <c r="Z62" s="160"/>
      <c r="AA62" s="160"/>
      <c r="AB62" s="173"/>
    </row>
    <row r="63" spans="1:28" ht="13.8" thickBot="1">
      <c r="A63" s="1930" t="s">
        <v>566</v>
      </c>
      <c r="B63" s="1931"/>
      <c r="C63" s="1931"/>
      <c r="D63" s="1932"/>
      <c r="E63" s="688">
        <f t="shared" si="11"/>
        <v>3513309</v>
      </c>
      <c r="F63" s="161">
        <f t="shared" si="11"/>
        <v>5390476</v>
      </c>
      <c r="G63" s="160">
        <f t="shared" si="11"/>
        <v>4421953.9999999991</v>
      </c>
      <c r="H63" s="182">
        <f t="shared" si="11"/>
        <v>4473226</v>
      </c>
      <c r="I63" s="988"/>
      <c r="J63" s="161"/>
      <c r="K63" s="161"/>
      <c r="L63" s="182"/>
      <c r="M63" s="988"/>
      <c r="N63" s="161"/>
      <c r="O63" s="161"/>
      <c r="P63" s="182"/>
      <c r="Q63" s="160"/>
      <c r="R63" s="173"/>
      <c r="S63" s="173"/>
      <c r="T63" s="182"/>
      <c r="U63" s="160"/>
      <c r="V63" s="173"/>
      <c r="W63" s="173"/>
      <c r="X63" s="182"/>
      <c r="Y63" s="160"/>
      <c r="Z63" s="160"/>
      <c r="AA63" s="160"/>
      <c r="AB63" s="173"/>
    </row>
    <row r="64" spans="1:28" ht="13.8" thickBot="1">
      <c r="A64" s="983" t="str">
        <f>A44</f>
        <v>TOTAL</v>
      </c>
      <c r="B64" s="984"/>
      <c r="C64" s="984"/>
      <c r="D64" s="550"/>
      <c r="E64" s="243">
        <f t="shared" ref="E64:H64" si="12">SUM(E49:E63)</f>
        <v>144317806.32411963</v>
      </c>
      <c r="F64" s="243">
        <f t="shared" si="12"/>
        <v>137870549.10265189</v>
      </c>
      <c r="G64" s="243">
        <f t="shared" si="12"/>
        <v>107066178.11290672</v>
      </c>
      <c r="H64" s="244">
        <f t="shared" si="12"/>
        <v>113854129.06297407</v>
      </c>
      <c r="I64" s="168"/>
      <c r="J64" s="243"/>
      <c r="K64" s="243"/>
      <c r="L64" s="244"/>
      <c r="M64" s="168"/>
      <c r="N64" s="243"/>
      <c r="O64" s="243"/>
      <c r="P64" s="244"/>
      <c r="Q64" s="168"/>
      <c r="R64" s="243"/>
      <c r="S64" s="243"/>
      <c r="T64" s="244"/>
      <c r="U64" s="168"/>
      <c r="V64" s="243"/>
      <c r="W64" s="243"/>
      <c r="X64" s="244"/>
      <c r="Y64" s="168"/>
      <c r="Z64" s="243"/>
      <c r="AA64" s="168"/>
      <c r="AB64" s="243"/>
    </row>
    <row r="65" spans="5:28">
      <c r="E65" s="87"/>
      <c r="F65" s="87"/>
      <c r="G65" s="87"/>
      <c r="H65" s="87"/>
      <c r="I65" s="87"/>
      <c r="J65" s="87"/>
      <c r="K65" s="87"/>
      <c r="L65" s="87"/>
      <c r="M65" s="87"/>
      <c r="N65" s="87"/>
      <c r="O65" s="87"/>
      <c r="P65" s="87"/>
      <c r="Q65" s="87"/>
      <c r="R65" s="87"/>
      <c r="S65" s="87"/>
      <c r="T65" s="87"/>
      <c r="U65" s="87"/>
      <c r="V65" s="87"/>
      <c r="W65" s="87"/>
      <c r="X65" s="87"/>
      <c r="Y65" s="87"/>
      <c r="Z65" s="87"/>
      <c r="AA65" s="87"/>
      <c r="AB65" s="87"/>
    </row>
    <row r="66" spans="5:28">
      <c r="M66" s="48"/>
      <c r="N66" s="48"/>
      <c r="O66" s="48"/>
      <c r="P66" s="48"/>
      <c r="Q66" s="48"/>
      <c r="R66" s="48"/>
      <c r="S66" s="48"/>
      <c r="T66" s="48"/>
      <c r="U66" s="48"/>
      <c r="V66" s="48"/>
      <c r="W66" s="48"/>
      <c r="X66" s="48"/>
      <c r="Y66" s="48"/>
      <c r="Z66" s="48"/>
      <c r="AA66" s="48"/>
      <c r="AB66" s="48"/>
    </row>
    <row r="67" spans="5:28">
      <c r="L67" s="15"/>
      <c r="P67" s="15"/>
    </row>
    <row r="68" spans="5:28">
      <c r="P68" s="989"/>
    </row>
    <row r="70" spans="5:28">
      <c r="Q70" s="70"/>
      <c r="R70" s="70"/>
      <c r="S70" s="70"/>
      <c r="T70" s="70"/>
    </row>
  </sheetData>
  <mergeCells count="6">
    <mergeCell ref="AA7:AB7"/>
    <mergeCell ref="AA27:AB27"/>
    <mergeCell ref="AA47:AB47"/>
    <mergeCell ref="A63:D63"/>
    <mergeCell ref="A23:D23"/>
    <mergeCell ref="A43:D43"/>
  </mergeCells>
  <pageMargins left="0.75" right="0.75" top="1" bottom="1"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AA56"/>
  <sheetViews>
    <sheetView showGridLines="0" zoomScale="75" zoomScaleNormal="75" zoomScalePageLayoutView="80" workbookViewId="0">
      <pane xSplit="3" ySplit="8" topLeftCell="D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cols>
    <col min="1" max="2" width="14.44140625" customWidth="1"/>
    <col min="3" max="3" width="12.44140625" customWidth="1"/>
    <col min="4" max="7" width="14.44140625" customWidth="1"/>
    <col min="8" max="19" width="12.109375" customWidth="1"/>
    <col min="20" max="23" width="13.77734375" customWidth="1"/>
    <col min="24" max="27" width="13.33203125" customWidth="1"/>
    <col min="29" max="30" width="12.44140625" customWidth="1"/>
  </cols>
  <sheetData>
    <row r="1" spans="1:27" ht="25.05" customHeight="1">
      <c r="A1" s="72" t="str">
        <f>Introduction!$B$1</f>
        <v>Vendor Survey Results through H1 2022, with partial results for H2</v>
      </c>
    </row>
    <row r="2" spans="1:27" ht="15">
      <c r="A2" s="258" t="str">
        <f>Introduction!$B$2</f>
        <v>March 2023 QMU - Sample template for illustrative purposes only</v>
      </c>
    </row>
    <row r="3" spans="1:27" ht="17.399999999999999">
      <c r="A3" s="533" t="s">
        <v>333</v>
      </c>
    </row>
    <row r="4" spans="1:27">
      <c r="H4" s="13"/>
      <c r="I4" s="13"/>
      <c r="J4" s="13"/>
      <c r="L4" s="13"/>
    </row>
    <row r="5" spans="1:27" ht="18">
      <c r="A5" s="722"/>
      <c r="B5" s="607"/>
      <c r="C5" s="607"/>
      <c r="H5" s="13"/>
      <c r="I5" s="13"/>
      <c r="J5" s="13"/>
      <c r="L5" s="13"/>
      <c r="N5" s="724"/>
    </row>
    <row r="6" spans="1:27" ht="15.6">
      <c r="A6" s="607"/>
      <c r="B6" s="607"/>
      <c r="C6" s="607"/>
      <c r="L6" s="724"/>
      <c r="N6" s="724"/>
      <c r="P6" s="724"/>
      <c r="Q6" s="13"/>
      <c r="R6" s="724"/>
      <c r="S6" s="13"/>
    </row>
    <row r="7" spans="1:27" ht="16.2" thickBot="1">
      <c r="A7" s="548" t="str">
        <f>A3</f>
        <v>Fibre Channel Transceivers</v>
      </c>
      <c r="E7" s="542"/>
      <c r="F7" s="542"/>
      <c r="G7" s="542"/>
      <c r="H7" s="1278" t="s">
        <v>173</v>
      </c>
      <c r="I7" s="542"/>
      <c r="J7" s="542"/>
      <c r="K7" s="542"/>
      <c r="L7" s="542"/>
      <c r="M7" s="542"/>
      <c r="N7" s="542"/>
      <c r="P7" s="514" t="s">
        <v>173</v>
      </c>
      <c r="T7" t="str">
        <f>P7</f>
        <v>Shipments: Actual Data</v>
      </c>
      <c r="X7" t="str">
        <f>T7</f>
        <v>Shipments: Actual Data</v>
      </c>
      <c r="Z7" s="1926"/>
      <c r="AA7" s="1926"/>
    </row>
    <row r="8" spans="1:27" ht="15.75" customHeight="1" thickBot="1">
      <c r="A8" s="496" t="s">
        <v>175</v>
      </c>
      <c r="B8" s="496" t="s">
        <v>186</v>
      </c>
      <c r="C8" s="687" t="s">
        <v>187</v>
      </c>
      <c r="D8" s="260" t="s">
        <v>107</v>
      </c>
      <c r="E8" s="76" t="s">
        <v>108</v>
      </c>
      <c r="F8" s="76" t="s">
        <v>109</v>
      </c>
      <c r="G8" s="79" t="s">
        <v>110</v>
      </c>
      <c r="H8" s="260" t="s">
        <v>111</v>
      </c>
      <c r="I8" s="76" t="s">
        <v>112</v>
      </c>
      <c r="J8" s="76" t="s">
        <v>113</v>
      </c>
      <c r="K8" s="97" t="s">
        <v>114</v>
      </c>
      <c r="L8" s="75" t="s">
        <v>115</v>
      </c>
      <c r="M8" s="76" t="s">
        <v>116</v>
      </c>
      <c r="N8" s="734" t="s">
        <v>117</v>
      </c>
      <c r="O8" s="79" t="s">
        <v>118</v>
      </c>
      <c r="P8" s="75" t="s">
        <v>119</v>
      </c>
      <c r="Q8" s="76" t="s">
        <v>120</v>
      </c>
      <c r="R8" s="734" t="s">
        <v>121</v>
      </c>
      <c r="S8" s="79" t="s">
        <v>122</v>
      </c>
      <c r="T8" s="75" t="s">
        <v>486</v>
      </c>
      <c r="U8" s="76" t="s">
        <v>487</v>
      </c>
      <c r="V8" s="734" t="s">
        <v>488</v>
      </c>
      <c r="W8" s="79" t="s">
        <v>489</v>
      </c>
      <c r="X8" s="734" t="s">
        <v>490</v>
      </c>
      <c r="Y8" s="79" t="s">
        <v>491</v>
      </c>
      <c r="Z8" s="734" t="s">
        <v>492</v>
      </c>
      <c r="AA8" s="79" t="s">
        <v>493</v>
      </c>
    </row>
    <row r="9" spans="1:27" ht="12.75" customHeight="1">
      <c r="A9" s="268" t="s">
        <v>444</v>
      </c>
      <c r="B9" s="268" t="s">
        <v>228</v>
      </c>
      <c r="C9" s="120" t="s">
        <v>229</v>
      </c>
      <c r="D9" s="259">
        <v>333909</v>
      </c>
      <c r="E9" s="143">
        <v>266484</v>
      </c>
      <c r="F9" s="143">
        <v>276435</v>
      </c>
      <c r="G9" s="144">
        <v>223467</v>
      </c>
      <c r="H9" s="435"/>
      <c r="I9" s="436"/>
      <c r="J9" s="438"/>
      <c r="K9" s="661"/>
      <c r="L9" s="436"/>
      <c r="M9" s="436"/>
      <c r="N9" s="436"/>
      <c r="O9" s="735"/>
      <c r="P9" s="436"/>
      <c r="Q9" s="436"/>
      <c r="R9" s="436"/>
      <c r="S9" s="735"/>
      <c r="T9" s="436"/>
      <c r="U9" s="436"/>
      <c r="V9" s="436"/>
      <c r="W9" s="735"/>
      <c r="X9" s="143"/>
      <c r="Y9" s="143"/>
      <c r="Z9" s="436"/>
      <c r="AA9" s="436"/>
    </row>
    <row r="10" spans="1:27">
      <c r="A10" s="545" t="s">
        <v>444</v>
      </c>
      <c r="B10" s="128" t="s">
        <v>230</v>
      </c>
      <c r="C10" s="129" t="s">
        <v>229</v>
      </c>
      <c r="D10" s="261"/>
      <c r="E10" s="122"/>
      <c r="F10" s="122"/>
      <c r="G10" s="123"/>
      <c r="H10" s="437"/>
      <c r="I10" s="438"/>
      <c r="J10" s="438"/>
      <c r="K10" s="661"/>
      <c r="L10" s="438"/>
      <c r="M10" s="438"/>
      <c r="N10" s="438"/>
      <c r="O10" s="661"/>
      <c r="P10" s="438"/>
      <c r="Q10" s="438"/>
      <c r="R10" s="438"/>
      <c r="S10" s="661"/>
      <c r="T10" s="438"/>
      <c r="U10" s="438"/>
      <c r="V10" s="438"/>
      <c r="W10" s="661"/>
      <c r="X10" s="122"/>
      <c r="Y10" s="122"/>
      <c r="Z10" s="438"/>
      <c r="AA10" s="438"/>
    </row>
    <row r="11" spans="1:27">
      <c r="A11" s="545" t="s">
        <v>444</v>
      </c>
      <c r="B11" s="128" t="s">
        <v>199</v>
      </c>
      <c r="C11" s="129" t="s">
        <v>229</v>
      </c>
      <c r="D11" s="121">
        <v>3441</v>
      </c>
      <c r="E11" s="122">
        <v>4886</v>
      </c>
      <c r="F11" s="122">
        <v>2264</v>
      </c>
      <c r="G11" s="123">
        <v>6587</v>
      </c>
      <c r="H11" s="439"/>
      <c r="I11" s="438"/>
      <c r="J11" s="438"/>
      <c r="K11" s="661"/>
      <c r="L11" s="438"/>
      <c r="M11" s="438"/>
      <c r="N11" s="438"/>
      <c r="O11" s="661"/>
      <c r="P11" s="438"/>
      <c r="Q11" s="438"/>
      <c r="R11" s="438"/>
      <c r="S11" s="661"/>
      <c r="T11" s="438"/>
      <c r="U11" s="438"/>
      <c r="V11" s="438"/>
      <c r="W11" s="661"/>
      <c r="X11" s="122"/>
      <c r="Y11" s="122"/>
      <c r="Z11" s="374"/>
      <c r="AA11" s="374"/>
    </row>
    <row r="12" spans="1:27">
      <c r="A12" s="134" t="s">
        <v>445</v>
      </c>
      <c r="B12" s="134" t="s">
        <v>228</v>
      </c>
      <c r="C12" s="135" t="s">
        <v>191</v>
      </c>
      <c r="D12" s="121">
        <v>682702</v>
      </c>
      <c r="E12" s="122">
        <v>560399</v>
      </c>
      <c r="F12" s="122">
        <v>546601</v>
      </c>
      <c r="G12" s="123">
        <v>613648</v>
      </c>
      <c r="H12" s="439"/>
      <c r="I12" s="438"/>
      <c r="J12" s="438"/>
      <c r="K12" s="661"/>
      <c r="L12" s="438"/>
      <c r="M12" s="438"/>
      <c r="N12" s="438"/>
      <c r="O12" s="661"/>
      <c r="P12" s="1331"/>
      <c r="Q12" s="1331"/>
      <c r="R12" s="1331"/>
      <c r="S12" s="1341"/>
      <c r="T12" s="438"/>
      <c r="U12" s="438"/>
      <c r="V12" s="438"/>
      <c r="W12" s="661"/>
      <c r="X12" s="122"/>
      <c r="Y12" s="122"/>
      <c r="Z12" s="374"/>
      <c r="AA12" s="374"/>
    </row>
    <row r="13" spans="1:27">
      <c r="A13" s="545" t="s">
        <v>445</v>
      </c>
      <c r="B13" s="128" t="s">
        <v>199</v>
      </c>
      <c r="C13" s="129" t="s">
        <v>191</v>
      </c>
      <c r="D13" s="130">
        <v>12146</v>
      </c>
      <c r="E13" s="131">
        <v>13096</v>
      </c>
      <c r="F13" s="131">
        <v>10391</v>
      </c>
      <c r="G13" s="137">
        <v>8022</v>
      </c>
      <c r="H13" s="440"/>
      <c r="I13" s="441"/>
      <c r="J13" s="441"/>
      <c r="K13" s="662"/>
      <c r="L13" s="441"/>
      <c r="M13" s="441"/>
      <c r="N13" s="441"/>
      <c r="O13" s="662"/>
      <c r="P13" s="1342"/>
      <c r="Q13" s="1342"/>
      <c r="R13" s="1331"/>
      <c r="S13" s="1341"/>
      <c r="T13" s="441"/>
      <c r="U13" s="441"/>
      <c r="V13" s="441"/>
      <c r="W13" s="662"/>
      <c r="X13" s="131"/>
      <c r="Y13" s="131"/>
      <c r="Z13" s="1487"/>
      <c r="AA13" s="1487"/>
    </row>
    <row r="14" spans="1:27">
      <c r="A14" s="545" t="s">
        <v>446</v>
      </c>
      <c r="B14" s="116" t="s">
        <v>228</v>
      </c>
      <c r="C14" s="140" t="s">
        <v>191</v>
      </c>
      <c r="D14" s="130">
        <v>897090</v>
      </c>
      <c r="E14" s="131">
        <v>1221235</v>
      </c>
      <c r="F14" s="131">
        <v>1300923</v>
      </c>
      <c r="G14" s="137">
        <v>1173258</v>
      </c>
      <c r="H14" s="440"/>
      <c r="I14" s="441"/>
      <c r="J14" s="441"/>
      <c r="K14" s="662"/>
      <c r="L14" s="441"/>
      <c r="M14" s="441"/>
      <c r="N14" s="441"/>
      <c r="O14" s="662"/>
      <c r="P14" s="1342"/>
      <c r="Q14" s="1342"/>
      <c r="R14" s="1331"/>
      <c r="S14" s="1341"/>
      <c r="T14" s="441"/>
      <c r="U14" s="441"/>
      <c r="V14" s="441"/>
      <c r="W14" s="662"/>
      <c r="X14" s="131"/>
      <c r="Y14" s="131"/>
      <c r="Z14" s="1487"/>
      <c r="AA14" s="1487"/>
    </row>
    <row r="15" spans="1:27">
      <c r="A15" s="545" t="s">
        <v>446</v>
      </c>
      <c r="B15" s="128" t="s">
        <v>199</v>
      </c>
      <c r="C15" s="140" t="s">
        <v>191</v>
      </c>
      <c r="D15" s="130">
        <v>34171</v>
      </c>
      <c r="E15" s="131">
        <v>50607</v>
      </c>
      <c r="F15" s="131">
        <v>64419</v>
      </c>
      <c r="G15" s="137">
        <v>82005</v>
      </c>
      <c r="H15" s="440"/>
      <c r="I15" s="441"/>
      <c r="J15" s="441"/>
      <c r="K15" s="662"/>
      <c r="L15" s="441"/>
      <c r="M15" s="441"/>
      <c r="N15" s="441"/>
      <c r="O15" s="662"/>
      <c r="P15" s="1342"/>
      <c r="Q15" s="1342"/>
      <c r="R15" s="1331"/>
      <c r="S15" s="1341"/>
      <c r="T15" s="441"/>
      <c r="U15" s="441"/>
      <c r="V15" s="441"/>
      <c r="W15" s="662"/>
      <c r="X15" s="131"/>
      <c r="Y15" s="131"/>
      <c r="Z15" s="1487"/>
      <c r="AA15" s="1487"/>
    </row>
    <row r="16" spans="1:27">
      <c r="A16" s="546" t="s">
        <v>447</v>
      </c>
      <c r="B16" s="116" t="s">
        <v>228</v>
      </c>
      <c r="C16" s="349" t="s">
        <v>301</v>
      </c>
      <c r="D16" s="343">
        <v>80746</v>
      </c>
      <c r="E16" s="343">
        <v>78784</v>
      </c>
      <c r="F16" s="344">
        <v>109263</v>
      </c>
      <c r="G16" s="345">
        <v>152028</v>
      </c>
      <c r="H16" s="442"/>
      <c r="I16" s="442"/>
      <c r="J16" s="663"/>
      <c r="K16" s="664"/>
      <c r="L16" s="663"/>
      <c r="M16" s="441"/>
      <c r="N16" s="441"/>
      <c r="O16" s="664"/>
      <c r="P16" s="663"/>
      <c r="Q16" s="1342"/>
      <c r="R16" s="1331"/>
      <c r="S16" s="1341"/>
      <c r="T16" s="663"/>
      <c r="U16" s="441"/>
      <c r="V16" s="441"/>
      <c r="W16" s="664"/>
      <c r="X16" s="344"/>
      <c r="Y16" s="131"/>
      <c r="Z16" s="1290"/>
      <c r="AA16" s="1487"/>
    </row>
    <row r="17" spans="1:27">
      <c r="A17" s="546" t="s">
        <v>447</v>
      </c>
      <c r="B17" s="128" t="s">
        <v>199</v>
      </c>
      <c r="C17" s="349" t="s">
        <v>301</v>
      </c>
      <c r="D17" s="343">
        <v>3069</v>
      </c>
      <c r="E17" s="343">
        <v>2836</v>
      </c>
      <c r="F17" s="344">
        <v>2959</v>
      </c>
      <c r="G17" s="345">
        <v>4499</v>
      </c>
      <c r="H17" s="442"/>
      <c r="I17" s="442"/>
      <c r="J17" s="663"/>
      <c r="K17" s="664"/>
      <c r="L17" s="663"/>
      <c r="M17" s="441"/>
      <c r="N17" s="441"/>
      <c r="O17" s="664"/>
      <c r="P17" s="663"/>
      <c r="Q17" s="1342"/>
      <c r="R17" s="1331"/>
      <c r="S17" s="1341"/>
      <c r="T17" s="663"/>
      <c r="U17" s="441"/>
      <c r="V17" s="441"/>
      <c r="W17" s="664"/>
      <c r="X17" s="344"/>
      <c r="Y17" s="131"/>
      <c r="Z17" s="1290"/>
      <c r="AA17" s="1487"/>
    </row>
    <row r="18" spans="1:27">
      <c r="A18" s="546" t="s">
        <v>448</v>
      </c>
      <c r="B18" s="116" t="s">
        <v>212</v>
      </c>
      <c r="C18" s="349" t="s">
        <v>197</v>
      </c>
      <c r="D18" s="343"/>
      <c r="E18" s="343"/>
      <c r="F18" s="344"/>
      <c r="G18" s="345"/>
      <c r="H18" s="442"/>
      <c r="I18" s="442"/>
      <c r="J18" s="663"/>
      <c r="K18" s="664"/>
      <c r="L18" s="663"/>
      <c r="M18" s="663"/>
      <c r="N18" s="663"/>
      <c r="O18" s="664"/>
      <c r="P18" s="663"/>
      <c r="Q18" s="663"/>
      <c r="R18" s="1331"/>
      <c r="S18" s="1341"/>
      <c r="T18" s="663"/>
      <c r="U18" s="663"/>
      <c r="V18" s="663"/>
      <c r="W18" s="664"/>
      <c r="X18" s="344"/>
      <c r="Y18" s="344"/>
      <c r="Z18" s="1290"/>
      <c r="AA18" s="1290"/>
    </row>
    <row r="19" spans="1:27">
      <c r="A19" s="546" t="s">
        <v>448</v>
      </c>
      <c r="B19" s="128" t="s">
        <v>199</v>
      </c>
      <c r="C19" s="349" t="s">
        <v>197</v>
      </c>
      <c r="D19" s="343"/>
      <c r="E19" s="343"/>
      <c r="F19" s="344"/>
      <c r="G19" s="345"/>
      <c r="H19" s="442"/>
      <c r="I19" s="442"/>
      <c r="J19" s="663"/>
      <c r="K19" s="664"/>
      <c r="L19" s="663"/>
      <c r="M19" s="663"/>
      <c r="N19" s="663"/>
      <c r="O19" s="664"/>
      <c r="P19" s="1290"/>
      <c r="Q19" s="1290"/>
      <c r="R19" s="1331"/>
      <c r="S19" s="1341"/>
      <c r="T19" s="663"/>
      <c r="U19" s="663"/>
      <c r="V19" s="663"/>
      <c r="W19" s="664"/>
      <c r="X19" s="344"/>
      <c r="Y19" s="344"/>
      <c r="Z19" s="1290"/>
      <c r="AA19" s="1290"/>
    </row>
    <row r="20" spans="1:27" ht="13.8" thickBot="1">
      <c r="A20" s="547" t="s">
        <v>226</v>
      </c>
      <c r="B20" s="543" t="s">
        <v>221</v>
      </c>
      <c r="C20" s="544" t="s">
        <v>221</v>
      </c>
      <c r="D20" s="141">
        <v>137</v>
      </c>
      <c r="E20" s="948">
        <v>260</v>
      </c>
      <c r="F20" s="948">
        <v>0</v>
      </c>
      <c r="G20" s="949">
        <v>0</v>
      </c>
      <c r="H20" s="443"/>
      <c r="I20" s="950"/>
      <c r="J20" s="950"/>
      <c r="K20" s="951"/>
      <c r="L20" s="663"/>
      <c r="M20" s="663"/>
      <c r="N20" s="663"/>
      <c r="O20" s="664"/>
      <c r="P20" s="663"/>
      <c r="Q20" s="663"/>
      <c r="R20" s="1331"/>
      <c r="S20" s="1341"/>
      <c r="T20" s="663"/>
      <c r="U20" s="663"/>
      <c r="V20" s="663"/>
      <c r="W20" s="664"/>
      <c r="X20" s="344"/>
      <c r="Y20" s="344"/>
      <c r="Z20" s="1290"/>
      <c r="AA20" s="1290"/>
    </row>
    <row r="21" spans="1:27" ht="13.8" thickBot="1">
      <c r="A21" s="494" t="s">
        <v>16</v>
      </c>
      <c r="B21" s="118"/>
      <c r="C21" s="350"/>
      <c r="D21" s="175">
        <f t="shared" ref="D21:G21" si="0">SUM(D9:D20)</f>
        <v>2047411</v>
      </c>
      <c r="E21" s="176">
        <f t="shared" si="0"/>
        <v>2198587</v>
      </c>
      <c r="F21" s="176">
        <f t="shared" si="0"/>
        <v>2313255</v>
      </c>
      <c r="G21" s="233">
        <f t="shared" si="0"/>
        <v>2263514</v>
      </c>
      <c r="H21" s="175"/>
      <c r="I21" s="176"/>
      <c r="J21" s="176"/>
      <c r="K21" s="233"/>
      <c r="L21" s="175"/>
      <c r="M21" s="176"/>
      <c r="N21" s="176"/>
      <c r="O21" s="233"/>
      <c r="P21" s="175"/>
      <c r="Q21" s="176"/>
      <c r="R21" s="176"/>
      <c r="S21" s="233"/>
      <c r="T21" s="233"/>
      <c r="U21" s="233"/>
      <c r="V21" s="233"/>
      <c r="W21" s="233"/>
      <c r="X21" s="175"/>
      <c r="Y21" s="176"/>
      <c r="Z21" s="175"/>
      <c r="AA21" s="176"/>
    </row>
    <row r="22" spans="1:27">
      <c r="N22" s="683"/>
      <c r="V22" s="679"/>
      <c r="W22" s="679"/>
    </row>
    <row r="23" spans="1:27" ht="15.6">
      <c r="N23" s="724"/>
      <c r="P23" s="724"/>
      <c r="Q23" s="13"/>
      <c r="R23" s="724"/>
      <c r="S23" s="13"/>
    </row>
    <row r="24" spans="1:27" ht="16.2" thickBot="1">
      <c r="A24" s="548" t="str">
        <f t="shared" ref="A24:C38" si="1">A7</f>
        <v>Fibre Channel Transceivers</v>
      </c>
      <c r="E24" s="542"/>
      <c r="F24" s="542"/>
      <c r="G24" s="542"/>
      <c r="H24" s="1278" t="s">
        <v>188</v>
      </c>
      <c r="I24" s="542"/>
      <c r="J24" s="542"/>
      <c r="K24" s="542"/>
      <c r="L24" s="487"/>
      <c r="M24" s="487"/>
      <c r="P24" s="514" t="s">
        <v>188</v>
      </c>
      <c r="T24" t="str">
        <f>P24</f>
        <v>ASP: Actual Data</v>
      </c>
      <c r="X24" t="str">
        <f>T24</f>
        <v>ASP: Actual Data</v>
      </c>
      <c r="Z24" s="1926"/>
      <c r="AA24" s="1926"/>
    </row>
    <row r="25" spans="1:27" ht="13.8" thickBot="1">
      <c r="A25" s="496" t="str">
        <f t="shared" si="1"/>
        <v>Data Rate</v>
      </c>
      <c r="B25" s="496" t="str">
        <f t="shared" si="1"/>
        <v>Reach</v>
      </c>
      <c r="C25" s="381" t="str">
        <f t="shared" si="1"/>
        <v>Form Factor</v>
      </c>
      <c r="D25" s="75" t="s">
        <v>107</v>
      </c>
      <c r="E25" s="76" t="s">
        <v>108</v>
      </c>
      <c r="F25" s="76" t="s">
        <v>109</v>
      </c>
      <c r="G25" s="1279" t="s">
        <v>110</v>
      </c>
      <c r="H25" s="1265" t="str">
        <f t="shared" ref="H25:M25" si="2">H8</f>
        <v>1Q 18</v>
      </c>
      <c r="I25" s="76" t="str">
        <f t="shared" si="2"/>
        <v>2Q 18</v>
      </c>
      <c r="J25" s="76" t="str">
        <f t="shared" si="2"/>
        <v>3Q 18</v>
      </c>
      <c r="K25" s="97" t="str">
        <f t="shared" si="2"/>
        <v>4Q 18</v>
      </c>
      <c r="L25" s="75" t="str">
        <f t="shared" si="2"/>
        <v>1Q 19</v>
      </c>
      <c r="M25" s="76" t="str">
        <f t="shared" si="2"/>
        <v>2Q 19</v>
      </c>
      <c r="N25" s="734" t="s">
        <v>117</v>
      </c>
      <c r="O25" s="79" t="s">
        <v>118</v>
      </c>
      <c r="P25" s="75" t="s">
        <v>119</v>
      </c>
      <c r="Q25" s="76" t="s">
        <v>120</v>
      </c>
      <c r="R25" s="734" t="s">
        <v>121</v>
      </c>
      <c r="S25" s="79" t="s">
        <v>122</v>
      </c>
      <c r="T25" s="75" t="s">
        <v>486</v>
      </c>
      <c r="U25" s="76" t="s">
        <v>487</v>
      </c>
      <c r="V25" s="734" t="s">
        <v>488</v>
      </c>
      <c r="W25" s="79" t="s">
        <v>489</v>
      </c>
      <c r="X25" s="734" t="str">
        <f>X8</f>
        <v>1Q 22</v>
      </c>
      <c r="Y25" s="79" t="str">
        <f>Y8</f>
        <v>2Q 22</v>
      </c>
      <c r="Z25" s="734" t="s">
        <v>492</v>
      </c>
      <c r="AA25" s="79" t="s">
        <v>493</v>
      </c>
    </row>
    <row r="26" spans="1:27" ht="12.75" customHeight="1">
      <c r="A26" s="268" t="str">
        <f t="shared" si="1"/>
        <v>4 Gbps</v>
      </c>
      <c r="B26" s="268" t="str">
        <f t="shared" si="1"/>
        <v>MMF</v>
      </c>
      <c r="C26" s="120" t="str">
        <f t="shared" si="1"/>
        <v>SFF/SFP</v>
      </c>
      <c r="D26" s="124">
        <v>11.945122772971079</v>
      </c>
      <c r="E26" s="125">
        <v>13.083310817910268</v>
      </c>
      <c r="F26" s="126">
        <v>12.099509830520713</v>
      </c>
      <c r="G26" s="1280">
        <v>13.585822515181203</v>
      </c>
      <c r="H26" s="1285"/>
      <c r="I26" s="444"/>
      <c r="J26" s="444"/>
      <c r="K26" s="665"/>
      <c r="L26" s="448"/>
      <c r="M26" s="448"/>
      <c r="N26" s="953"/>
      <c r="O26" s="954"/>
      <c r="P26" s="1147"/>
      <c r="Q26" s="1030"/>
      <c r="R26" s="1031"/>
      <c r="S26" s="1032"/>
      <c r="T26" s="436"/>
      <c r="U26" s="436"/>
      <c r="V26" s="436"/>
      <c r="W26" s="735"/>
      <c r="X26" s="143"/>
      <c r="Y26" s="143"/>
      <c r="Z26" s="436"/>
      <c r="AA26" s="436"/>
    </row>
    <row r="27" spans="1:27">
      <c r="A27" s="545" t="str">
        <f t="shared" si="1"/>
        <v>4 Gbps</v>
      </c>
      <c r="B27" s="128" t="str">
        <f t="shared" si="1"/>
        <v>4 km</v>
      </c>
      <c r="C27" s="129" t="str">
        <f t="shared" si="1"/>
        <v>SFF/SFP</v>
      </c>
      <c r="D27" s="124"/>
      <c r="E27" s="125"/>
      <c r="F27" s="126"/>
      <c r="G27" s="1280"/>
      <c r="H27" s="1285"/>
      <c r="I27" s="444"/>
      <c r="J27" s="444"/>
      <c r="K27" s="665"/>
      <c r="L27" s="444"/>
      <c r="M27" s="444"/>
      <c r="N27" s="955"/>
      <c r="O27" s="956"/>
      <c r="P27" s="1033"/>
      <c r="Q27" s="1033"/>
      <c r="R27" s="1031"/>
      <c r="S27" s="1032"/>
      <c r="T27" s="438"/>
      <c r="U27" s="438"/>
      <c r="V27" s="438"/>
      <c r="W27" s="661"/>
      <c r="X27" s="122"/>
      <c r="Y27" s="122"/>
      <c r="Z27" s="438"/>
      <c r="AA27" s="438"/>
    </row>
    <row r="28" spans="1:27">
      <c r="A28" s="545" t="str">
        <f t="shared" si="1"/>
        <v>4 Gbps</v>
      </c>
      <c r="B28" s="128" t="str">
        <f t="shared" si="1"/>
        <v>10 km</v>
      </c>
      <c r="C28" s="129" t="str">
        <f t="shared" si="1"/>
        <v>SFF/SFP</v>
      </c>
      <c r="D28" s="124">
        <v>68.404242952630042</v>
      </c>
      <c r="E28" s="125">
        <v>67.082275890298817</v>
      </c>
      <c r="F28" s="126">
        <v>64.331713780918705</v>
      </c>
      <c r="G28" s="1280">
        <v>60.247760740853217</v>
      </c>
      <c r="H28" s="1285"/>
      <c r="I28" s="444"/>
      <c r="J28" s="444"/>
      <c r="K28" s="665"/>
      <c r="L28" s="444"/>
      <c r="M28" s="444"/>
      <c r="N28" s="955"/>
      <c r="O28" s="956"/>
      <c r="P28" s="1033"/>
      <c r="Q28" s="1033"/>
      <c r="R28" s="1031"/>
      <c r="S28" s="1032"/>
      <c r="T28" s="438"/>
      <c r="U28" s="438"/>
      <c r="V28" s="438"/>
      <c r="W28" s="661"/>
      <c r="X28" s="122"/>
      <c r="Y28" s="122"/>
      <c r="Z28" s="438"/>
      <c r="AA28" s="438"/>
    </row>
    <row r="29" spans="1:27">
      <c r="A29" s="134" t="str">
        <f t="shared" si="1"/>
        <v>8 Gbps</v>
      </c>
      <c r="B29" s="134" t="str">
        <f t="shared" si="1"/>
        <v>MMF</v>
      </c>
      <c r="C29" s="135" t="str">
        <f t="shared" si="1"/>
        <v>SFP+</v>
      </c>
      <c r="D29" s="124">
        <v>13.623687934120598</v>
      </c>
      <c r="E29" s="125">
        <v>12.825179916452385</v>
      </c>
      <c r="F29" s="126">
        <v>12.621513681826405</v>
      </c>
      <c r="G29" s="1280">
        <v>12.142027677104778</v>
      </c>
      <c r="H29" s="1285"/>
      <c r="I29" s="444"/>
      <c r="J29" s="444"/>
      <c r="K29" s="665"/>
      <c r="L29" s="444"/>
      <c r="M29" s="444"/>
      <c r="N29" s="955"/>
      <c r="O29" s="956"/>
      <c r="P29" s="1343"/>
      <c r="Q29" s="1343"/>
      <c r="R29" s="953"/>
      <c r="S29" s="1344"/>
      <c r="T29" s="1021"/>
      <c r="U29" s="1021"/>
      <c r="V29" s="1021"/>
      <c r="W29" s="1593"/>
      <c r="X29" s="1594"/>
      <c r="Y29" s="1594"/>
      <c r="Z29" s="1595"/>
      <c r="AA29" s="1595"/>
    </row>
    <row r="30" spans="1:27">
      <c r="A30" s="545" t="str">
        <f t="shared" si="1"/>
        <v>8 Gbps</v>
      </c>
      <c r="B30" s="128" t="str">
        <f t="shared" si="1"/>
        <v>10 km</v>
      </c>
      <c r="C30" s="129" t="str">
        <f t="shared" si="1"/>
        <v>SFP+</v>
      </c>
      <c r="D30" s="132">
        <v>91.17223777375267</v>
      </c>
      <c r="E30" s="133">
        <v>83.110109957238848</v>
      </c>
      <c r="F30" s="138">
        <v>87.927533442402108</v>
      </c>
      <c r="G30" s="1281">
        <v>84.755796559461487</v>
      </c>
      <c r="H30" s="1286"/>
      <c r="I30" s="446"/>
      <c r="J30" s="446"/>
      <c r="K30" s="666"/>
      <c r="L30" s="446"/>
      <c r="M30" s="446"/>
      <c r="N30" s="957"/>
      <c r="O30" s="958"/>
      <c r="P30" s="1345"/>
      <c r="Q30" s="1345"/>
      <c r="R30" s="953"/>
      <c r="S30" s="1344"/>
      <c r="T30" s="1596"/>
      <c r="U30" s="1596"/>
      <c r="V30" s="1596"/>
      <c r="W30" s="1597"/>
      <c r="X30" s="1598"/>
      <c r="Y30" s="1598"/>
      <c r="Z30" s="1599"/>
      <c r="AA30" s="1599"/>
    </row>
    <row r="31" spans="1:27">
      <c r="A31" s="545" t="str">
        <f t="shared" si="1"/>
        <v>16 Gbps</v>
      </c>
      <c r="B31" s="116" t="str">
        <f t="shared" si="1"/>
        <v>MMF</v>
      </c>
      <c r="C31" s="140" t="str">
        <f t="shared" si="1"/>
        <v>SFP+</v>
      </c>
      <c r="D31" s="132">
        <v>29.413886009207548</v>
      </c>
      <c r="E31" s="133">
        <v>27.432960077298802</v>
      </c>
      <c r="F31" s="138">
        <v>26.214657593108871</v>
      </c>
      <c r="G31" s="1281">
        <v>25.419042529435128</v>
      </c>
      <c r="H31" s="1286"/>
      <c r="I31" s="446"/>
      <c r="J31" s="446"/>
      <c r="K31" s="666"/>
      <c r="L31" s="446"/>
      <c r="M31" s="446"/>
      <c r="N31" s="957"/>
      <c r="O31" s="958"/>
      <c r="P31" s="1345"/>
      <c r="Q31" s="1345"/>
      <c r="R31" s="953"/>
      <c r="S31" s="1344"/>
      <c r="T31" s="1596"/>
      <c r="U31" s="1596"/>
      <c r="V31" s="1596"/>
      <c r="W31" s="1597"/>
      <c r="X31" s="1598"/>
      <c r="Y31" s="1598"/>
      <c r="Z31" s="1599"/>
      <c r="AA31" s="1599"/>
    </row>
    <row r="32" spans="1:27">
      <c r="A32" s="545" t="str">
        <f t="shared" si="1"/>
        <v>16 Gbps</v>
      </c>
      <c r="B32" s="128" t="str">
        <f t="shared" si="1"/>
        <v>10 km</v>
      </c>
      <c r="C32" s="140" t="str">
        <f t="shared" si="1"/>
        <v>SFP+</v>
      </c>
      <c r="D32" s="132">
        <v>117.03064001638816</v>
      </c>
      <c r="E32" s="133">
        <v>128.79378346869009</v>
      </c>
      <c r="F32" s="138">
        <v>106.11040221052772</v>
      </c>
      <c r="G32" s="1281">
        <v>103.75171026156941</v>
      </c>
      <c r="H32" s="1286"/>
      <c r="I32" s="446"/>
      <c r="J32" s="446"/>
      <c r="K32" s="666"/>
      <c r="L32" s="446"/>
      <c r="M32" s="446"/>
      <c r="N32" s="957"/>
      <c r="O32" s="958"/>
      <c r="P32" s="1345"/>
      <c r="Q32" s="1345"/>
      <c r="R32" s="953"/>
      <c r="S32" s="1344"/>
      <c r="T32" s="1596"/>
      <c r="U32" s="1596"/>
      <c r="V32" s="1596"/>
      <c r="W32" s="1597"/>
      <c r="X32" s="1598"/>
      <c r="Y32" s="1598"/>
      <c r="Z32" s="1599"/>
      <c r="AA32" s="1599"/>
    </row>
    <row r="33" spans="1:27">
      <c r="A33" s="546" t="str">
        <f t="shared" si="1"/>
        <v>32 Gbps</v>
      </c>
      <c r="B33" s="116" t="str">
        <f t="shared" si="1"/>
        <v>MMF</v>
      </c>
      <c r="C33" s="349" t="str">
        <f t="shared" si="1"/>
        <v>SFP28</v>
      </c>
      <c r="D33" s="132">
        <v>132.54818814554281</v>
      </c>
      <c r="E33" s="132">
        <v>122.64614642567018</v>
      </c>
      <c r="F33" s="377">
        <v>93.273166579720467</v>
      </c>
      <c r="G33" s="1282">
        <v>80.884343673533792</v>
      </c>
      <c r="H33" s="1286"/>
      <c r="I33" s="445"/>
      <c r="J33" s="667"/>
      <c r="K33" s="668"/>
      <c r="L33" s="667"/>
      <c r="M33" s="446"/>
      <c r="N33" s="959"/>
      <c r="O33" s="960"/>
      <c r="P33" s="667"/>
      <c r="Q33" s="1345"/>
      <c r="R33" s="953"/>
      <c r="S33" s="1344"/>
      <c r="T33" s="1600"/>
      <c r="U33" s="1596"/>
      <c r="V33" s="1596"/>
      <c r="W33" s="1601"/>
      <c r="X33" s="1602"/>
      <c r="Y33" s="1598"/>
      <c r="Z33" s="1603"/>
      <c r="AA33" s="1599"/>
    </row>
    <row r="34" spans="1:27">
      <c r="A34" s="546" t="str">
        <f t="shared" si="1"/>
        <v>32 Gbps</v>
      </c>
      <c r="B34" s="128" t="str">
        <f t="shared" si="1"/>
        <v>10 km</v>
      </c>
      <c r="C34" s="349" t="str">
        <f t="shared" si="1"/>
        <v>SFP28</v>
      </c>
      <c r="D34" s="132">
        <v>304.33691756272401</v>
      </c>
      <c r="E34" s="132">
        <v>331.58568406205922</v>
      </c>
      <c r="F34" s="377">
        <v>316.86245353159887</v>
      </c>
      <c r="G34" s="1282">
        <v>267.74616581462539</v>
      </c>
      <c r="H34" s="1286"/>
      <c r="I34" s="445"/>
      <c r="J34" s="667"/>
      <c r="K34" s="668"/>
      <c r="L34" s="667"/>
      <c r="M34" s="446"/>
      <c r="N34" s="959"/>
      <c r="O34" s="960"/>
      <c r="P34" s="667"/>
      <c r="Q34" s="1345"/>
      <c r="R34" s="953"/>
      <c r="S34" s="1344"/>
      <c r="T34" s="1600"/>
      <c r="U34" s="1596"/>
      <c r="V34" s="1596"/>
      <c r="W34" s="1601"/>
      <c r="X34" s="1602"/>
      <c r="Y34" s="1598"/>
      <c r="Z34" s="1603"/>
      <c r="AA34" s="1599"/>
    </row>
    <row r="35" spans="1:27">
      <c r="A35" s="546" t="str">
        <f t="shared" si="1"/>
        <v>64 Gbps</v>
      </c>
      <c r="B35" s="128" t="str">
        <f t="shared" si="1"/>
        <v>100 m</v>
      </c>
      <c r="C35" s="349" t="str">
        <f t="shared" si="1"/>
        <v>all</v>
      </c>
      <c r="D35" s="346"/>
      <c r="E35" s="346"/>
      <c r="F35" s="961"/>
      <c r="G35" s="962"/>
      <c r="H35" s="1287"/>
      <c r="I35" s="963"/>
      <c r="J35" s="667"/>
      <c r="K35" s="668"/>
      <c r="L35" s="667"/>
      <c r="M35" s="667"/>
      <c r="N35" s="959"/>
      <c r="O35" s="960"/>
      <c r="P35" s="667"/>
      <c r="Q35" s="667"/>
      <c r="R35" s="953"/>
      <c r="S35" s="1344"/>
      <c r="T35" s="1600"/>
      <c r="U35" s="1600"/>
      <c r="V35" s="1600"/>
      <c r="W35" s="1601"/>
      <c r="X35" s="1602"/>
      <c r="Y35" s="1602"/>
      <c r="Z35" s="1603"/>
      <c r="AA35" s="1603"/>
    </row>
    <row r="36" spans="1:27">
      <c r="A36" s="546" t="str">
        <f t="shared" si="1"/>
        <v>64 Gbps</v>
      </c>
      <c r="B36" s="128" t="str">
        <f t="shared" si="1"/>
        <v>10 km</v>
      </c>
      <c r="C36" s="349" t="str">
        <f t="shared" si="1"/>
        <v>all</v>
      </c>
      <c r="D36" s="346"/>
      <c r="E36" s="346"/>
      <c r="F36" s="961"/>
      <c r="G36" s="962"/>
      <c r="H36" s="1287"/>
      <c r="I36" s="963"/>
      <c r="J36" s="667"/>
      <c r="K36" s="668"/>
      <c r="L36" s="667"/>
      <c r="M36" s="667"/>
      <c r="N36" s="959"/>
      <c r="O36" s="960"/>
      <c r="P36" s="1346"/>
      <c r="Q36" s="1346"/>
      <c r="R36" s="953"/>
      <c r="S36" s="1344"/>
      <c r="T36" s="1600"/>
      <c r="U36" s="1600"/>
      <c r="V36" s="1600"/>
      <c r="W36" s="1601"/>
      <c r="X36" s="1602"/>
      <c r="Y36" s="1602"/>
      <c r="Z36" s="1603"/>
      <c r="AA36" s="1603"/>
    </row>
    <row r="37" spans="1:27" ht="13.8" thickBot="1">
      <c r="A37" s="546" t="str">
        <f t="shared" si="1"/>
        <v>Miscellaneous</v>
      </c>
      <c r="B37" s="128" t="str">
        <f t="shared" si="1"/>
        <v>All</v>
      </c>
      <c r="C37" s="349" t="str">
        <f t="shared" si="1"/>
        <v>All</v>
      </c>
      <c r="D37" s="142">
        <v>615.42919790958467</v>
      </c>
      <c r="E37" s="964">
        <v>612.00166168391547</v>
      </c>
      <c r="F37" s="965">
        <v>410.13562011131933</v>
      </c>
      <c r="G37" s="1283">
        <v>348.63050948815919</v>
      </c>
      <c r="H37" s="1288"/>
      <c r="I37" s="967"/>
      <c r="J37" s="967"/>
      <c r="K37" s="968"/>
      <c r="L37" s="667"/>
      <c r="M37" s="667"/>
      <c r="N37" s="959"/>
      <c r="O37" s="960"/>
      <c r="P37" s="667"/>
      <c r="Q37" s="667"/>
      <c r="R37" s="953"/>
      <c r="S37" s="1344"/>
      <c r="T37" s="1600"/>
      <c r="U37" s="1600"/>
      <c r="V37" s="1600"/>
      <c r="W37" s="1601"/>
      <c r="X37" s="1602"/>
      <c r="Y37" s="1602"/>
      <c r="Z37" s="1603"/>
      <c r="AA37" s="1603"/>
    </row>
    <row r="38" spans="1:27" ht="13.8" thickBot="1">
      <c r="A38" s="494" t="str">
        <f t="shared" si="1"/>
        <v>Total</v>
      </c>
      <c r="B38" s="118">
        <f t="shared" si="1"/>
        <v>0</v>
      </c>
      <c r="C38" s="350">
        <f t="shared" si="1"/>
        <v>0</v>
      </c>
      <c r="D38" s="969">
        <f t="shared" ref="D38:G38" si="3">D55/D21</f>
        <v>27.712695106216394</v>
      </c>
      <c r="E38" s="841">
        <f t="shared" si="3"/>
        <v>28.596500585165753</v>
      </c>
      <c r="F38" s="841">
        <f t="shared" si="3"/>
        <v>27.394576473410819</v>
      </c>
      <c r="G38" s="1284">
        <f t="shared" si="3"/>
        <v>28.00787006398016</v>
      </c>
      <c r="H38" s="1289"/>
      <c r="I38" s="841"/>
      <c r="J38" s="178"/>
      <c r="K38" s="179"/>
      <c r="L38" s="177"/>
      <c r="M38" s="841"/>
      <c r="N38" s="178"/>
      <c r="O38" s="179"/>
      <c r="P38" s="177"/>
      <c r="Q38" s="178"/>
      <c r="R38" s="178"/>
      <c r="S38" s="179"/>
      <c r="T38" s="1604"/>
      <c r="U38" s="1605"/>
      <c r="V38" s="1605"/>
      <c r="W38" s="1606"/>
      <c r="X38" s="1604"/>
      <c r="Y38" s="1605"/>
      <c r="Z38" s="1604"/>
      <c r="AA38" s="1605"/>
    </row>
    <row r="40" spans="1:27" ht="15.6">
      <c r="N40" s="724"/>
      <c r="P40" s="724"/>
      <c r="Q40" s="13"/>
      <c r="R40" s="724"/>
      <c r="S40" s="13"/>
    </row>
    <row r="41" spans="1:27" ht="16.2" thickBot="1">
      <c r="A41" s="548" t="str">
        <f>A3</f>
        <v>Fibre Channel Transceivers</v>
      </c>
      <c r="E41" s="542"/>
      <c r="F41" s="542"/>
      <c r="G41" s="542"/>
      <c r="H41" s="1278" t="s">
        <v>174</v>
      </c>
      <c r="I41" s="542"/>
      <c r="J41" s="542"/>
      <c r="K41" s="542"/>
      <c r="L41" s="487"/>
      <c r="M41" s="487"/>
      <c r="P41" s="514" t="s">
        <v>174</v>
      </c>
      <c r="T41" t="str">
        <f>P41</f>
        <v>Sales: Actual Data</v>
      </c>
      <c r="X41" t="str">
        <f>T41</f>
        <v>Sales: Actual Data</v>
      </c>
      <c r="Z41" s="1926"/>
      <c r="AA41" s="1926"/>
    </row>
    <row r="42" spans="1:27" ht="13.8" thickBot="1">
      <c r="A42" s="496" t="str">
        <f t="shared" ref="A42:C53" si="4">A8</f>
        <v>Data Rate</v>
      </c>
      <c r="B42" s="496" t="str">
        <f t="shared" si="4"/>
        <v>Reach</v>
      </c>
      <c r="C42" s="381" t="str">
        <f t="shared" si="4"/>
        <v>Form Factor</v>
      </c>
      <c r="D42" s="75" t="s">
        <v>107</v>
      </c>
      <c r="E42" s="76" t="s">
        <v>108</v>
      </c>
      <c r="F42" s="76" t="s">
        <v>109</v>
      </c>
      <c r="G42" s="79" t="s">
        <v>110</v>
      </c>
      <c r="H42" s="75" t="str">
        <f t="shared" ref="H42:M42" si="5">H8</f>
        <v>1Q 18</v>
      </c>
      <c r="I42" s="76" t="str">
        <f t="shared" si="5"/>
        <v>2Q 18</v>
      </c>
      <c r="J42" s="76" t="str">
        <f t="shared" si="5"/>
        <v>3Q 18</v>
      </c>
      <c r="K42" s="97" t="str">
        <f t="shared" si="5"/>
        <v>4Q 18</v>
      </c>
      <c r="L42" s="75" t="str">
        <f t="shared" si="5"/>
        <v>1Q 19</v>
      </c>
      <c r="M42" s="76" t="str">
        <f t="shared" si="5"/>
        <v>2Q 19</v>
      </c>
      <c r="N42" s="76" t="s">
        <v>117</v>
      </c>
      <c r="O42" s="79" t="s">
        <v>118</v>
      </c>
      <c r="P42" s="75" t="s">
        <v>119</v>
      </c>
      <c r="Q42" s="76" t="s">
        <v>120</v>
      </c>
      <c r="R42" s="734" t="s">
        <v>121</v>
      </c>
      <c r="S42" s="79" t="s">
        <v>122</v>
      </c>
      <c r="T42" s="75" t="s">
        <v>486</v>
      </c>
      <c r="U42" s="76" t="s">
        <v>487</v>
      </c>
      <c r="V42" s="734" t="s">
        <v>488</v>
      </c>
      <c r="W42" s="79" t="s">
        <v>489</v>
      </c>
      <c r="X42" s="734" t="str">
        <f>X8</f>
        <v>1Q 22</v>
      </c>
      <c r="Y42" s="79" t="str">
        <f>Y8</f>
        <v>2Q 22</v>
      </c>
      <c r="Z42" s="734" t="s">
        <v>492</v>
      </c>
      <c r="AA42" s="79" t="s">
        <v>493</v>
      </c>
    </row>
    <row r="43" spans="1:27" ht="12.75" customHeight="1">
      <c r="A43" s="268" t="str">
        <f t="shared" si="4"/>
        <v>4 Gbps</v>
      </c>
      <c r="B43" s="268" t="str">
        <f t="shared" si="4"/>
        <v>MMF</v>
      </c>
      <c r="C43" s="120" t="str">
        <f t="shared" si="4"/>
        <v>SFF/SFP</v>
      </c>
      <c r="D43" s="124">
        <f>D26*D9</f>
        <v>3988584</v>
      </c>
      <c r="E43" s="125">
        <f>E26*E9</f>
        <v>3486493</v>
      </c>
      <c r="F43" s="126">
        <f>F26*F9</f>
        <v>3344727.9999999935</v>
      </c>
      <c r="G43" s="127">
        <f>G26*G9</f>
        <v>3035982.9999999977</v>
      </c>
      <c r="H43" s="124"/>
      <c r="I43" s="125"/>
      <c r="J43" s="126"/>
      <c r="K43" s="127"/>
      <c r="L43" s="145"/>
      <c r="M43" s="145"/>
      <c r="N43" s="145"/>
      <c r="O43" s="145"/>
      <c r="P43" s="1147"/>
      <c r="Q43" s="145"/>
      <c r="R43" s="145"/>
      <c r="S43" s="145"/>
      <c r="T43" s="1147"/>
      <c r="U43" s="145"/>
      <c r="V43" s="145"/>
      <c r="W43" s="145"/>
      <c r="X43" s="1147"/>
      <c r="Y43" s="145"/>
      <c r="Z43" s="145"/>
      <c r="AA43" s="145"/>
    </row>
    <row r="44" spans="1:27">
      <c r="A44" s="545" t="str">
        <f t="shared" si="4"/>
        <v>4 Gbps</v>
      </c>
      <c r="B44" s="128" t="str">
        <f t="shared" si="4"/>
        <v>4 km</v>
      </c>
      <c r="C44" s="129" t="str">
        <f t="shared" si="4"/>
        <v>SFF/SFP</v>
      </c>
      <c r="D44" s="124">
        <f t="shared" ref="D44:G51" si="6">D27*D10</f>
        <v>0</v>
      </c>
      <c r="E44" s="125">
        <f t="shared" si="6"/>
        <v>0</v>
      </c>
      <c r="F44" s="126">
        <f t="shared" si="6"/>
        <v>0</v>
      </c>
      <c r="G44" s="127">
        <f t="shared" si="6"/>
        <v>0</v>
      </c>
      <c r="H44" s="124"/>
      <c r="I44" s="125"/>
      <c r="J44" s="126"/>
      <c r="K44" s="127"/>
      <c r="L44" s="125"/>
      <c r="M44" s="125"/>
      <c r="N44" s="125"/>
      <c r="O44" s="145"/>
      <c r="P44" s="145"/>
      <c r="Q44" s="145"/>
      <c r="R44" s="125"/>
      <c r="S44" s="145"/>
      <c r="T44" s="145"/>
      <c r="U44" s="145"/>
      <c r="V44" s="125"/>
      <c r="W44" s="145"/>
      <c r="X44" s="145"/>
      <c r="Y44" s="145"/>
      <c r="Z44" s="125"/>
      <c r="AA44" s="145"/>
    </row>
    <row r="45" spans="1:27">
      <c r="A45" s="545" t="str">
        <f t="shared" si="4"/>
        <v>4 Gbps</v>
      </c>
      <c r="B45" s="128" t="str">
        <f t="shared" si="4"/>
        <v>10 km</v>
      </c>
      <c r="C45" s="129" t="str">
        <f t="shared" si="4"/>
        <v>SFF/SFP</v>
      </c>
      <c r="D45" s="124">
        <f t="shared" si="6"/>
        <v>235378.99999999997</v>
      </c>
      <c r="E45" s="125">
        <f t="shared" si="6"/>
        <v>327764</v>
      </c>
      <c r="F45" s="126">
        <f t="shared" si="6"/>
        <v>145646.99999999994</v>
      </c>
      <c r="G45" s="127">
        <f t="shared" si="6"/>
        <v>396852.00000000012</v>
      </c>
      <c r="H45" s="124"/>
      <c r="I45" s="125"/>
      <c r="J45" s="126"/>
      <c r="K45" s="127"/>
      <c r="L45" s="125"/>
      <c r="M45" s="125"/>
      <c r="N45" s="125"/>
      <c r="O45" s="145"/>
      <c r="P45" s="145"/>
      <c r="Q45" s="145"/>
      <c r="R45" s="125"/>
      <c r="S45" s="145"/>
      <c r="T45" s="145"/>
      <c r="U45" s="145"/>
      <c r="V45" s="125"/>
      <c r="W45" s="145"/>
      <c r="X45" s="145"/>
      <c r="Y45" s="145"/>
      <c r="Z45" s="125"/>
      <c r="AA45" s="145"/>
    </row>
    <row r="46" spans="1:27">
      <c r="A46" s="134" t="str">
        <f t="shared" si="4"/>
        <v>8 Gbps</v>
      </c>
      <c r="B46" s="134" t="str">
        <f t="shared" si="4"/>
        <v>MMF</v>
      </c>
      <c r="C46" s="135" t="str">
        <f t="shared" si="4"/>
        <v>SFP+</v>
      </c>
      <c r="D46" s="124">
        <f t="shared" si="6"/>
        <v>9300919</v>
      </c>
      <c r="E46" s="125">
        <f t="shared" si="6"/>
        <v>7187218</v>
      </c>
      <c r="F46" s="126">
        <f t="shared" si="6"/>
        <v>6898931.9999999953</v>
      </c>
      <c r="G46" s="127">
        <f t="shared" si="6"/>
        <v>7450930.9999999925</v>
      </c>
      <c r="H46" s="124"/>
      <c r="I46" s="125"/>
      <c r="J46" s="126"/>
      <c r="K46" s="127"/>
      <c r="L46" s="124"/>
      <c r="M46" s="125"/>
      <c r="N46" s="125"/>
      <c r="O46" s="145"/>
      <c r="P46" s="145"/>
      <c r="Q46" s="145"/>
      <c r="R46" s="125"/>
      <c r="S46" s="145"/>
      <c r="T46" s="145"/>
      <c r="U46" s="145"/>
      <c r="V46" s="125"/>
      <c r="W46" s="145"/>
      <c r="X46" s="145"/>
      <c r="Y46" s="145"/>
      <c r="Z46" s="125"/>
      <c r="AA46" s="145"/>
    </row>
    <row r="47" spans="1:27">
      <c r="A47" s="545" t="str">
        <f t="shared" si="4"/>
        <v>8 Gbps</v>
      </c>
      <c r="B47" s="128" t="str">
        <f t="shared" si="4"/>
        <v>10 km</v>
      </c>
      <c r="C47" s="129" t="str">
        <f t="shared" si="4"/>
        <v>SFP+</v>
      </c>
      <c r="D47" s="132">
        <f t="shared" si="6"/>
        <v>1107378</v>
      </c>
      <c r="E47" s="133">
        <f t="shared" si="6"/>
        <v>1088410</v>
      </c>
      <c r="F47" s="138">
        <f t="shared" si="6"/>
        <v>913655.00000000035</v>
      </c>
      <c r="G47" s="139">
        <f t="shared" si="6"/>
        <v>679911</v>
      </c>
      <c r="H47" s="132"/>
      <c r="I47" s="133"/>
      <c r="J47" s="138"/>
      <c r="K47" s="139"/>
      <c r="L47" s="132"/>
      <c r="M47" s="133"/>
      <c r="N47" s="133"/>
      <c r="O47" s="145"/>
      <c r="P47" s="145"/>
      <c r="Q47" s="145"/>
      <c r="R47" s="133"/>
      <c r="S47" s="145"/>
      <c r="T47" s="145"/>
      <c r="U47" s="145"/>
      <c r="V47" s="133"/>
      <c r="W47" s="145"/>
      <c r="X47" s="145"/>
      <c r="Y47" s="145"/>
      <c r="Z47" s="133"/>
      <c r="AA47" s="145"/>
    </row>
    <row r="48" spans="1:27">
      <c r="A48" s="545" t="str">
        <f t="shared" si="4"/>
        <v>16 Gbps</v>
      </c>
      <c r="B48" s="116" t="str">
        <f t="shared" si="4"/>
        <v>MMF</v>
      </c>
      <c r="C48" s="140" t="str">
        <f t="shared" si="4"/>
        <v>SFP+</v>
      </c>
      <c r="D48" s="132">
        <f t="shared" si="6"/>
        <v>26386903</v>
      </c>
      <c r="E48" s="133">
        <f t="shared" si="6"/>
        <v>33502091.000000004</v>
      </c>
      <c r="F48" s="138">
        <f t="shared" si="6"/>
        <v>34103250.99999997</v>
      </c>
      <c r="G48" s="139">
        <f t="shared" si="6"/>
        <v>29823095</v>
      </c>
      <c r="H48" s="132"/>
      <c r="I48" s="133"/>
      <c r="J48" s="138"/>
      <c r="K48" s="139"/>
      <c r="L48" s="132"/>
      <c r="M48" s="133"/>
      <c r="N48" s="133"/>
      <c r="O48" s="145"/>
      <c r="P48" s="145"/>
      <c r="Q48" s="145"/>
      <c r="R48" s="133"/>
      <c r="S48" s="145"/>
      <c r="T48" s="145"/>
      <c r="U48" s="145"/>
      <c r="V48" s="133"/>
      <c r="W48" s="145"/>
      <c r="X48" s="145"/>
      <c r="Y48" s="145"/>
      <c r="Z48" s="133"/>
      <c r="AA48" s="145"/>
    </row>
    <row r="49" spans="1:27">
      <c r="A49" s="545" t="str">
        <f t="shared" si="4"/>
        <v>16 Gbps</v>
      </c>
      <c r="B49" s="128" t="str">
        <f t="shared" si="4"/>
        <v>10 km</v>
      </c>
      <c r="C49" s="140" t="str">
        <f t="shared" si="4"/>
        <v>SFP+</v>
      </c>
      <c r="D49" s="132">
        <f t="shared" si="6"/>
        <v>3999054</v>
      </c>
      <c r="E49" s="133">
        <f t="shared" si="6"/>
        <v>6517867</v>
      </c>
      <c r="F49" s="138">
        <f t="shared" si="6"/>
        <v>6835525.9999999851</v>
      </c>
      <c r="G49" s="139">
        <f t="shared" si="6"/>
        <v>8508159</v>
      </c>
      <c r="H49" s="132"/>
      <c r="I49" s="133"/>
      <c r="J49" s="138"/>
      <c r="K49" s="139"/>
      <c r="L49" s="132"/>
      <c r="M49" s="133"/>
      <c r="N49" s="133"/>
      <c r="O49" s="145"/>
      <c r="P49" s="145"/>
      <c r="Q49" s="145"/>
      <c r="R49" s="133"/>
      <c r="S49" s="145"/>
      <c r="T49" s="145"/>
      <c r="U49" s="145"/>
      <c r="V49" s="133"/>
      <c r="W49" s="145"/>
      <c r="X49" s="145"/>
      <c r="Y49" s="145"/>
      <c r="Z49" s="133"/>
      <c r="AA49" s="145"/>
    </row>
    <row r="50" spans="1:27">
      <c r="A50" s="546" t="str">
        <f t="shared" si="4"/>
        <v>32 Gbps</v>
      </c>
      <c r="B50" s="116" t="str">
        <f t="shared" si="4"/>
        <v>MMF</v>
      </c>
      <c r="C50" s="349" t="str">
        <f t="shared" si="4"/>
        <v>SFP28</v>
      </c>
      <c r="D50" s="346">
        <f t="shared" si="6"/>
        <v>10702736</v>
      </c>
      <c r="E50" s="346">
        <f t="shared" si="6"/>
        <v>9662554</v>
      </c>
      <c r="F50" s="347">
        <f t="shared" si="6"/>
        <v>10191305.999999998</v>
      </c>
      <c r="G50" s="348">
        <f t="shared" si="6"/>
        <v>12296684.999999994</v>
      </c>
      <c r="H50" s="346"/>
      <c r="I50" s="346"/>
      <c r="J50" s="347"/>
      <c r="K50" s="348"/>
      <c r="L50" s="346"/>
      <c r="M50" s="346"/>
      <c r="N50" s="346"/>
      <c r="O50" s="145"/>
      <c r="P50" s="145"/>
      <c r="Q50" s="145"/>
      <c r="R50" s="346"/>
      <c r="S50" s="145"/>
      <c r="T50" s="145"/>
      <c r="U50" s="145"/>
      <c r="V50" s="346"/>
      <c r="W50" s="145"/>
      <c r="X50" s="145"/>
      <c r="Y50" s="145"/>
      <c r="Z50" s="346"/>
      <c r="AA50" s="145"/>
    </row>
    <row r="51" spans="1:27">
      <c r="A51" s="546" t="str">
        <f t="shared" si="4"/>
        <v>32 Gbps</v>
      </c>
      <c r="B51" s="128" t="str">
        <f t="shared" si="4"/>
        <v>10 km</v>
      </c>
      <c r="C51" s="349" t="str">
        <f t="shared" si="4"/>
        <v>SFP28</v>
      </c>
      <c r="D51" s="346">
        <f t="shared" si="6"/>
        <v>934010</v>
      </c>
      <c r="E51" s="346">
        <f t="shared" si="6"/>
        <v>940376.99999999988</v>
      </c>
      <c r="F51" s="347">
        <f t="shared" si="6"/>
        <v>937596.00000000105</v>
      </c>
      <c r="G51" s="348">
        <f t="shared" si="6"/>
        <v>1204589.9999999995</v>
      </c>
      <c r="H51" s="346"/>
      <c r="I51" s="346"/>
      <c r="J51" s="347"/>
      <c r="K51" s="348"/>
      <c r="L51" s="346"/>
      <c r="M51" s="346"/>
      <c r="N51" s="346"/>
      <c r="O51" s="145"/>
      <c r="P51" s="145"/>
      <c r="Q51" s="145"/>
      <c r="R51" s="346"/>
      <c r="S51" s="145"/>
      <c r="T51" s="145"/>
      <c r="U51" s="145"/>
      <c r="V51" s="346"/>
      <c r="W51" s="145"/>
      <c r="X51" s="145"/>
      <c r="Y51" s="145"/>
      <c r="Z51" s="346"/>
      <c r="AA51" s="145"/>
    </row>
    <row r="52" spans="1:27">
      <c r="A52" s="546" t="str">
        <f t="shared" si="4"/>
        <v>64 Gbps</v>
      </c>
      <c r="B52" s="128" t="str">
        <f t="shared" si="4"/>
        <v>100 m</v>
      </c>
      <c r="C52" s="349" t="str">
        <f t="shared" si="4"/>
        <v>all</v>
      </c>
      <c r="D52" s="346"/>
      <c r="E52" s="346"/>
      <c r="F52" s="347"/>
      <c r="G52" s="348"/>
      <c r="H52" s="346"/>
      <c r="I52" s="346"/>
      <c r="J52" s="347"/>
      <c r="K52" s="348"/>
      <c r="L52" s="346"/>
      <c r="M52" s="346"/>
      <c r="N52" s="346"/>
      <c r="O52" s="145"/>
      <c r="P52" s="145"/>
      <c r="Q52" s="145"/>
      <c r="R52" s="125"/>
      <c r="S52" s="145"/>
      <c r="T52" s="145"/>
      <c r="U52" s="145"/>
      <c r="V52" s="125"/>
      <c r="W52" s="145"/>
      <c r="X52" s="145"/>
      <c r="Y52" s="145"/>
      <c r="Z52" s="125"/>
      <c r="AA52" s="145"/>
    </row>
    <row r="53" spans="1:27">
      <c r="A53" s="546" t="str">
        <f t="shared" si="4"/>
        <v>64 Gbps</v>
      </c>
      <c r="B53" s="128" t="str">
        <f t="shared" si="4"/>
        <v>10 km</v>
      </c>
      <c r="C53" s="349" t="str">
        <f t="shared" si="4"/>
        <v>all</v>
      </c>
      <c r="D53" s="346"/>
      <c r="E53" s="346"/>
      <c r="F53" s="347"/>
      <c r="G53" s="348"/>
      <c r="H53" s="346"/>
      <c r="I53" s="346"/>
      <c r="J53" s="347"/>
      <c r="K53" s="348"/>
      <c r="L53" s="346"/>
      <c r="M53" s="346"/>
      <c r="N53" s="346"/>
      <c r="O53" s="145"/>
      <c r="P53" s="145"/>
      <c r="Q53" s="145"/>
      <c r="R53" s="145"/>
      <c r="S53" s="145"/>
      <c r="T53" s="145"/>
      <c r="U53" s="145"/>
      <c r="V53" s="145"/>
      <c r="W53" s="145"/>
      <c r="X53" s="145"/>
      <c r="Y53" s="145"/>
      <c r="Z53" s="145"/>
      <c r="AA53" s="145"/>
    </row>
    <row r="54" spans="1:27" ht="13.8" thickBot="1">
      <c r="A54" s="547" t="str">
        <f>A20</f>
        <v>Miscellaneous</v>
      </c>
      <c r="B54" s="543" t="s">
        <v>221</v>
      </c>
      <c r="C54" s="544" t="s">
        <v>221</v>
      </c>
      <c r="D54" s="142">
        <f t="shared" ref="D54:G54" si="7">D37*D20</f>
        <v>84313.800113613106</v>
      </c>
      <c r="E54" s="964">
        <f t="shared" si="7"/>
        <v>159120.43203781801</v>
      </c>
      <c r="F54" s="965">
        <f t="shared" si="7"/>
        <v>0</v>
      </c>
      <c r="G54" s="966">
        <f t="shared" si="7"/>
        <v>0</v>
      </c>
      <c r="H54" s="142"/>
      <c r="I54" s="964"/>
      <c r="J54" s="965"/>
      <c r="K54" s="966"/>
      <c r="L54" s="346"/>
      <c r="M54" s="737"/>
      <c r="N54" s="737"/>
      <c r="O54" s="145"/>
      <c r="P54" s="145"/>
      <c r="Q54" s="145"/>
      <c r="R54" s="737"/>
      <c r="S54" s="145"/>
      <c r="T54" s="145"/>
      <c r="U54" s="145"/>
      <c r="V54" s="737"/>
      <c r="W54" s="145"/>
      <c r="X54" s="145"/>
      <c r="Y54" s="145"/>
      <c r="Z54" s="737"/>
      <c r="AA54" s="145"/>
    </row>
    <row r="55" spans="1:27" ht="13.8" thickBot="1">
      <c r="A55" s="494" t="str">
        <f>A21</f>
        <v>Total</v>
      </c>
      <c r="B55" s="118">
        <f>B21</f>
        <v>0</v>
      </c>
      <c r="C55" s="350">
        <f>C21</f>
        <v>0</v>
      </c>
      <c r="D55" s="177">
        <f t="shared" ref="D55:G55" si="8">SUM(D43:D54)</f>
        <v>56739276.800113611</v>
      </c>
      <c r="E55" s="178">
        <f t="shared" si="8"/>
        <v>62871894.432037815</v>
      </c>
      <c r="F55" s="178">
        <f t="shared" si="8"/>
        <v>63370640.99999994</v>
      </c>
      <c r="G55" s="179">
        <f t="shared" si="8"/>
        <v>63396205.999999985</v>
      </c>
      <c r="H55" s="177"/>
      <c r="I55" s="178"/>
      <c r="J55" s="178"/>
      <c r="K55" s="736"/>
      <c r="L55" s="177"/>
      <c r="M55" s="178"/>
      <c r="N55" s="178"/>
      <c r="O55" s="179"/>
      <c r="P55" s="177"/>
      <c r="Q55" s="178"/>
      <c r="R55" s="178"/>
      <c r="S55" s="179"/>
      <c r="T55" s="177"/>
      <c r="U55" s="178"/>
      <c r="V55" s="178"/>
      <c r="W55" s="179"/>
      <c r="X55" s="177"/>
      <c r="Y55" s="178"/>
      <c r="Z55" s="178"/>
      <c r="AA55" s="179"/>
    </row>
    <row r="56" spans="1:27">
      <c r="N56" s="12"/>
      <c r="O56" s="12"/>
      <c r="P56" s="12"/>
      <c r="Q56" s="12"/>
      <c r="R56" s="12"/>
      <c r="S56" s="12"/>
      <c r="T56" s="12"/>
      <c r="U56" s="12"/>
      <c r="V56" s="12"/>
      <c r="W56" s="12"/>
      <c r="X56" s="12"/>
      <c r="Y56" s="12"/>
      <c r="Z56" s="12"/>
      <c r="AA56" s="12"/>
    </row>
  </sheetData>
  <mergeCells count="3">
    <mergeCell ref="Z7:AA7"/>
    <mergeCell ref="Z24:AA24"/>
    <mergeCell ref="Z41:AA41"/>
  </mergeCells>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A99"/>
  <sheetViews>
    <sheetView showGridLines="0" zoomScale="75" zoomScaleNormal="75" zoomScalePageLayoutView="80" workbookViewId="0">
      <pane xSplit="7" ySplit="8" topLeftCell="H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cols>
    <col min="1" max="1" width="22.109375" customWidth="1"/>
    <col min="2" max="2" width="12" customWidth="1"/>
    <col min="3" max="3" width="13.44140625" customWidth="1"/>
    <col min="4" max="6" width="12" customWidth="1"/>
    <col min="7" max="7" width="13.44140625" customWidth="1"/>
    <col min="8" max="10" width="12" customWidth="1"/>
    <col min="11" max="11" width="13.77734375" customWidth="1"/>
    <col min="12" max="13" width="14.109375" customWidth="1"/>
    <col min="14" max="15" width="13.77734375" customWidth="1"/>
    <col min="16" max="19" width="14.44140625" customWidth="1"/>
    <col min="20" max="21" width="14.77734375" customWidth="1"/>
    <col min="22" max="22" width="13" customWidth="1"/>
    <col min="23" max="23" width="13.77734375" customWidth="1"/>
    <col min="24" max="27" width="12.44140625" customWidth="1"/>
  </cols>
  <sheetData>
    <row r="1" spans="1:27" ht="25.05" customHeight="1">
      <c r="A1" s="72" t="str">
        <f>Introduction!$B$1</f>
        <v>Vendor Survey Results through H1 2022, with partial results for H2</v>
      </c>
    </row>
    <row r="2" spans="1:27" ht="15">
      <c r="A2" s="258" t="str">
        <f>Introduction!$B$2</f>
        <v>March 2023 QMU - Sample template for illustrative purposes only</v>
      </c>
    </row>
    <row r="3" spans="1:27" ht="17.399999999999999">
      <c r="A3" s="533" t="s">
        <v>383</v>
      </c>
    </row>
    <row r="5" spans="1:27" ht="15.6">
      <c r="A5" s="725"/>
      <c r="N5" s="724"/>
    </row>
    <row r="6" spans="1:27" ht="15.6">
      <c r="I6" s="13"/>
      <c r="N6" s="724"/>
      <c r="P6" s="724"/>
      <c r="Q6" s="13"/>
      <c r="R6" s="724"/>
      <c r="S6" s="13"/>
    </row>
    <row r="7" spans="1:27" ht="16.2" thickBot="1">
      <c r="A7" s="548" t="str">
        <f>A3</f>
        <v>Optical Transceivers for wireless fronthaul &amp; midhaul networks</v>
      </c>
      <c r="E7" s="542"/>
      <c r="F7" s="542"/>
      <c r="H7" s="548" t="s">
        <v>173</v>
      </c>
      <c r="I7" s="542"/>
      <c r="J7" s="542"/>
      <c r="K7" s="542"/>
      <c r="L7" s="542"/>
      <c r="M7" s="542"/>
      <c r="P7" s="514" t="s">
        <v>173</v>
      </c>
      <c r="X7" t="str">
        <f>P7</f>
        <v>Shipments: Actual Data</v>
      </c>
      <c r="Z7" s="1926"/>
      <c r="AA7" s="1926"/>
    </row>
    <row r="8" spans="1:27" ht="13.8" thickBot="1">
      <c r="A8" s="383" t="s">
        <v>175</v>
      </c>
      <c r="B8" s="382" t="s">
        <v>186</v>
      </c>
      <c r="C8" s="384" t="s">
        <v>187</v>
      </c>
      <c r="D8" s="75" t="s">
        <v>107</v>
      </c>
      <c r="E8" s="76" t="s">
        <v>108</v>
      </c>
      <c r="F8" s="76" t="s">
        <v>109</v>
      </c>
      <c r="G8" s="76" t="s">
        <v>110</v>
      </c>
      <c r="H8" s="1265" t="s">
        <v>111</v>
      </c>
      <c r="I8" s="76" t="s">
        <v>112</v>
      </c>
      <c r="J8" s="76" t="s">
        <v>113</v>
      </c>
      <c r="K8" s="76" t="s">
        <v>114</v>
      </c>
      <c r="L8" s="1265" t="s">
        <v>115</v>
      </c>
      <c r="M8" s="76" t="s">
        <v>116</v>
      </c>
      <c r="N8" s="76" t="s">
        <v>117</v>
      </c>
      <c r="O8" s="76" t="s">
        <v>118</v>
      </c>
      <c r="P8" s="1265" t="s">
        <v>119</v>
      </c>
      <c r="Q8" s="76" t="s">
        <v>120</v>
      </c>
      <c r="R8" s="76" t="s">
        <v>121</v>
      </c>
      <c r="S8" s="76" t="s">
        <v>122</v>
      </c>
      <c r="T8" s="75" t="s">
        <v>486</v>
      </c>
      <c r="U8" s="76" t="s">
        <v>487</v>
      </c>
      <c r="V8" s="734" t="s">
        <v>488</v>
      </c>
      <c r="W8" s="79" t="s">
        <v>489</v>
      </c>
      <c r="X8" s="734" t="s">
        <v>490</v>
      </c>
      <c r="Y8" s="79" t="s">
        <v>491</v>
      </c>
      <c r="Z8" s="734" t="s">
        <v>492</v>
      </c>
      <c r="AA8" s="79" t="s">
        <v>493</v>
      </c>
    </row>
    <row r="9" spans="1:27" ht="16.5" customHeight="1">
      <c r="A9" s="569" t="s">
        <v>183</v>
      </c>
      <c r="B9" s="185" t="s">
        <v>248</v>
      </c>
      <c r="C9" s="186" t="s">
        <v>197</v>
      </c>
      <c r="D9" s="187"/>
      <c r="E9" s="187"/>
      <c r="F9" s="292"/>
      <c r="G9" s="293"/>
      <c r="H9" s="1266"/>
      <c r="I9" s="187"/>
      <c r="J9" s="592"/>
      <c r="K9" s="593"/>
      <c r="L9" s="1266"/>
      <c r="M9" s="187"/>
      <c r="N9" s="592"/>
      <c r="O9" s="593"/>
      <c r="P9" s="1266"/>
      <c r="Q9" s="292"/>
      <c r="R9" s="592"/>
      <c r="S9" s="593"/>
      <c r="T9" s="1217"/>
      <c r="U9" s="292"/>
      <c r="V9" s="292"/>
      <c r="W9" s="293"/>
      <c r="X9" s="1217"/>
      <c r="Y9" s="292"/>
      <c r="Z9" s="1217"/>
      <c r="AA9" s="292"/>
    </row>
    <row r="10" spans="1:27" ht="16.5" customHeight="1">
      <c r="A10" s="555" t="s">
        <v>183</v>
      </c>
      <c r="B10" s="190" t="s">
        <v>249</v>
      </c>
      <c r="C10" s="191" t="s">
        <v>197</v>
      </c>
      <c r="D10" s="192">
        <v>50000</v>
      </c>
      <c r="E10" s="192">
        <v>40000</v>
      </c>
      <c r="F10" s="378"/>
      <c r="G10" s="379"/>
      <c r="H10" s="1267"/>
      <c r="I10" s="192"/>
      <c r="J10" s="594"/>
      <c r="K10" s="595"/>
      <c r="L10" s="1267"/>
      <c r="M10" s="192"/>
      <c r="N10" s="594"/>
      <c r="O10" s="595"/>
      <c r="P10" s="1267"/>
      <c r="Q10" s="1213"/>
      <c r="R10" s="594"/>
      <c r="S10" s="595"/>
      <c r="T10" s="1218"/>
      <c r="U10" s="1213"/>
      <c r="V10" s="1213"/>
      <c r="W10" s="1214"/>
      <c r="X10" s="1218"/>
      <c r="Y10" s="1213"/>
      <c r="Z10" s="1218"/>
      <c r="AA10" s="1213"/>
    </row>
    <row r="11" spans="1:27" ht="16.5" customHeight="1" thickBot="1">
      <c r="A11" s="556" t="s">
        <v>183</v>
      </c>
      <c r="B11" s="190" t="s">
        <v>268</v>
      </c>
      <c r="C11" s="191" t="s">
        <v>197</v>
      </c>
      <c r="D11" s="196">
        <v>6500</v>
      </c>
      <c r="E11" s="196">
        <v>4700</v>
      </c>
      <c r="F11" s="380"/>
      <c r="G11" s="295"/>
      <c r="H11" s="1268"/>
      <c r="I11" s="196"/>
      <c r="J11" s="596"/>
      <c r="K11" s="597"/>
      <c r="L11" s="1268"/>
      <c r="M11" s="196"/>
      <c r="N11" s="596"/>
      <c r="O11" s="597"/>
      <c r="P11" s="1268"/>
      <c r="Q11" s="294"/>
      <c r="R11" s="596"/>
      <c r="S11" s="597"/>
      <c r="T11" s="450"/>
      <c r="U11" s="294"/>
      <c r="V11" s="294"/>
      <c r="W11" s="295"/>
      <c r="X11" s="450"/>
      <c r="Y11" s="294"/>
      <c r="Z11" s="604"/>
      <c r="AA11" s="596"/>
    </row>
    <row r="12" spans="1:27" ht="16.5" customHeight="1">
      <c r="A12" s="557" t="s">
        <v>184</v>
      </c>
      <c r="B12" s="197" t="s">
        <v>248</v>
      </c>
      <c r="C12" s="198" t="s">
        <v>197</v>
      </c>
      <c r="D12" s="199"/>
      <c r="E12" s="199"/>
      <c r="F12" s="296"/>
      <c r="G12" s="297"/>
      <c r="H12" s="1269"/>
      <c r="I12" s="199"/>
      <c r="J12" s="598"/>
      <c r="K12" s="599"/>
      <c r="L12" s="1269"/>
      <c r="M12" s="199"/>
      <c r="N12" s="598"/>
      <c r="O12" s="599"/>
      <c r="P12" s="1269"/>
      <c r="Q12" s="296"/>
      <c r="R12" s="598"/>
      <c r="S12" s="599"/>
      <c r="T12" s="1219"/>
      <c r="U12" s="296"/>
      <c r="V12" s="296"/>
      <c r="W12" s="297"/>
      <c r="X12" s="1219"/>
      <c r="Y12" s="296"/>
      <c r="Z12" s="1469"/>
      <c r="AA12" s="598"/>
    </row>
    <row r="13" spans="1:27" ht="16.5" customHeight="1">
      <c r="A13" s="555" t="s">
        <v>184</v>
      </c>
      <c r="B13" s="190" t="s">
        <v>249</v>
      </c>
      <c r="C13" s="203" t="s">
        <v>197</v>
      </c>
      <c r="D13" s="204">
        <v>100500</v>
      </c>
      <c r="E13" s="204">
        <v>100300</v>
      </c>
      <c r="F13" s="136"/>
      <c r="G13" s="298"/>
      <c r="H13" s="1270"/>
      <c r="I13" s="204"/>
      <c r="J13" s="371"/>
      <c r="K13" s="600"/>
      <c r="L13" s="1270"/>
      <c r="M13" s="204"/>
      <c r="N13" s="371"/>
      <c r="O13" s="600"/>
      <c r="P13" s="1270"/>
      <c r="Q13" s="136"/>
      <c r="R13" s="371"/>
      <c r="S13" s="600"/>
      <c r="T13" s="1220"/>
      <c r="U13" s="136"/>
      <c r="V13" s="136"/>
      <c r="W13" s="298"/>
      <c r="X13" s="1220"/>
      <c r="Y13" s="136"/>
      <c r="Z13" s="1470"/>
      <c r="AA13" s="371"/>
    </row>
    <row r="14" spans="1:27" ht="16.5" customHeight="1" thickBot="1">
      <c r="A14" s="556" t="s">
        <v>184</v>
      </c>
      <c r="B14" s="205" t="s">
        <v>268</v>
      </c>
      <c r="C14" s="206" t="s">
        <v>197</v>
      </c>
      <c r="D14" s="689">
        <v>66722</v>
      </c>
      <c r="E14" s="689">
        <v>18122</v>
      </c>
      <c r="F14" s="541">
        <v>13000</v>
      </c>
      <c r="G14" s="295">
        <v>16000</v>
      </c>
      <c r="H14" s="1271"/>
      <c r="I14" s="689"/>
      <c r="J14" s="629"/>
      <c r="K14" s="640"/>
      <c r="L14" s="1271"/>
      <c r="M14" s="689"/>
      <c r="N14" s="629"/>
      <c r="O14" s="640"/>
      <c r="P14" s="1347"/>
      <c r="Q14" s="541"/>
      <c r="R14" s="541"/>
      <c r="S14" s="295"/>
      <c r="T14" s="256"/>
      <c r="U14" s="541"/>
      <c r="V14" s="541"/>
      <c r="W14" s="295"/>
      <c r="X14" s="731"/>
      <c r="Y14" s="629"/>
      <c r="Z14" s="605"/>
      <c r="AA14" s="602"/>
    </row>
    <row r="15" spans="1:27" ht="16.5" customHeight="1">
      <c r="A15" s="557" t="s">
        <v>250</v>
      </c>
      <c r="B15" s="190" t="s">
        <v>248</v>
      </c>
      <c r="C15" s="191" t="s">
        <v>197</v>
      </c>
      <c r="D15" s="209">
        <v>481646</v>
      </c>
      <c r="E15" s="209">
        <v>560045</v>
      </c>
      <c r="F15" s="299">
        <v>440644</v>
      </c>
      <c r="G15" s="297">
        <v>295944</v>
      </c>
      <c r="H15" s="1272"/>
      <c r="I15" s="209"/>
      <c r="J15" s="630"/>
      <c r="K15" s="641"/>
      <c r="L15" s="1272"/>
      <c r="M15" s="209"/>
      <c r="N15" s="630"/>
      <c r="O15" s="641"/>
      <c r="P15" s="1348"/>
      <c r="Q15" s="299"/>
      <c r="R15" s="299"/>
      <c r="S15" s="297"/>
      <c r="T15" s="1221"/>
      <c r="U15" s="299"/>
      <c r="V15" s="299"/>
      <c r="W15" s="297"/>
      <c r="X15" s="1566"/>
      <c r="Y15" s="630"/>
      <c r="Z15" s="1471"/>
      <c r="AA15" s="601"/>
    </row>
    <row r="16" spans="1:27" ht="16.5" customHeight="1">
      <c r="A16" s="555" t="s">
        <v>250</v>
      </c>
      <c r="B16" s="190" t="s">
        <v>249</v>
      </c>
      <c r="C16" s="191" t="s">
        <v>197</v>
      </c>
      <c r="D16" s="204">
        <v>822007</v>
      </c>
      <c r="E16" s="204">
        <v>734090</v>
      </c>
      <c r="F16" s="136">
        <v>386443</v>
      </c>
      <c r="G16" s="298">
        <v>420628</v>
      </c>
      <c r="H16" s="1270"/>
      <c r="I16" s="204"/>
      <c r="J16" s="628"/>
      <c r="K16" s="642"/>
      <c r="L16" s="1270"/>
      <c r="M16" s="204"/>
      <c r="N16" s="628"/>
      <c r="O16" s="642"/>
      <c r="P16" s="1349"/>
      <c r="Q16" s="136"/>
      <c r="R16" s="136"/>
      <c r="S16" s="298"/>
      <c r="T16" s="1220"/>
      <c r="U16" s="136"/>
      <c r="V16" s="136"/>
      <c r="W16" s="298"/>
      <c r="X16" s="1396"/>
      <c r="Y16" s="628"/>
      <c r="Z16" s="1470"/>
      <c r="AA16" s="371"/>
    </row>
    <row r="17" spans="1:27" ht="16.5" customHeight="1" thickBot="1">
      <c r="A17" s="556" t="s">
        <v>250</v>
      </c>
      <c r="B17" s="190" t="s">
        <v>268</v>
      </c>
      <c r="C17" s="191" t="s">
        <v>197</v>
      </c>
      <c r="D17" s="196">
        <v>309682</v>
      </c>
      <c r="E17" s="196">
        <v>268610</v>
      </c>
      <c r="F17" s="294">
        <v>169368</v>
      </c>
      <c r="G17" s="295">
        <v>198081</v>
      </c>
      <c r="H17" s="1268"/>
      <c r="I17" s="196"/>
      <c r="J17" s="430"/>
      <c r="K17" s="640"/>
      <c r="L17" s="1268"/>
      <c r="M17" s="196"/>
      <c r="N17" s="430"/>
      <c r="O17" s="640"/>
      <c r="P17" s="1350"/>
      <c r="Q17" s="294"/>
      <c r="R17" s="294"/>
      <c r="S17" s="295"/>
      <c r="T17" s="450"/>
      <c r="U17" s="294"/>
      <c r="V17" s="294"/>
      <c r="W17" s="295"/>
      <c r="X17" s="647"/>
      <c r="Y17" s="430"/>
      <c r="Z17" s="604"/>
      <c r="AA17" s="596"/>
    </row>
    <row r="18" spans="1:27" ht="16.5" customHeight="1">
      <c r="A18" s="557" t="s">
        <v>185</v>
      </c>
      <c r="B18" s="197" t="s">
        <v>248</v>
      </c>
      <c r="C18" s="198" t="s">
        <v>191</v>
      </c>
      <c r="D18" s="199"/>
      <c r="E18" s="199"/>
      <c r="F18" s="296"/>
      <c r="G18" s="297"/>
      <c r="H18" s="1269"/>
      <c r="I18" s="199"/>
      <c r="J18" s="643"/>
      <c r="K18" s="641"/>
      <c r="L18" s="1269"/>
      <c r="M18" s="199"/>
      <c r="N18" s="643"/>
      <c r="O18" s="641"/>
      <c r="P18" s="1351"/>
      <c r="Q18" s="296"/>
      <c r="R18" s="296"/>
      <c r="S18" s="297"/>
      <c r="T18" s="1219"/>
      <c r="U18" s="296"/>
      <c r="V18" s="296"/>
      <c r="W18" s="297"/>
      <c r="X18" s="1391"/>
      <c r="Y18" s="643"/>
      <c r="Z18" s="1469"/>
      <c r="AA18" s="598"/>
    </row>
    <row r="19" spans="1:27" ht="16.5" customHeight="1">
      <c r="A19" s="555" t="s">
        <v>185</v>
      </c>
      <c r="B19" s="190" t="s">
        <v>249</v>
      </c>
      <c r="C19" s="203" t="s">
        <v>191</v>
      </c>
      <c r="D19" s="204">
        <v>564498</v>
      </c>
      <c r="E19" s="204">
        <v>812345</v>
      </c>
      <c r="F19" s="136">
        <v>516279</v>
      </c>
      <c r="G19" s="298">
        <v>575887</v>
      </c>
      <c r="H19" s="1270"/>
      <c r="I19" s="204"/>
      <c r="J19" s="628"/>
      <c r="K19" s="642"/>
      <c r="L19" s="1270"/>
      <c r="M19" s="204"/>
      <c r="N19" s="628"/>
      <c r="O19" s="642"/>
      <c r="P19" s="1349"/>
      <c r="Q19" s="136"/>
      <c r="R19" s="136"/>
      <c r="S19" s="298"/>
      <c r="T19" s="1220"/>
      <c r="U19" s="136"/>
      <c r="V19" s="136"/>
      <c r="W19" s="298"/>
      <c r="X19" s="1396"/>
      <c r="Y19" s="628"/>
      <c r="Z19" s="1470"/>
      <c r="AA19" s="371"/>
    </row>
    <row r="20" spans="1:27" ht="16.5" customHeight="1" thickBot="1">
      <c r="A20" s="556" t="s">
        <v>185</v>
      </c>
      <c r="B20" s="205" t="s">
        <v>268</v>
      </c>
      <c r="C20" s="206" t="s">
        <v>191</v>
      </c>
      <c r="D20" s="540">
        <v>268584</v>
      </c>
      <c r="E20" s="540">
        <v>298521</v>
      </c>
      <c r="F20" s="541">
        <v>191498</v>
      </c>
      <c r="G20" s="565">
        <v>204629</v>
      </c>
      <c r="H20" s="757"/>
      <c r="I20" s="540"/>
      <c r="J20" s="629"/>
      <c r="K20" s="644"/>
      <c r="L20" s="757"/>
      <c r="M20" s="540"/>
      <c r="N20" s="629"/>
      <c r="O20" s="644"/>
      <c r="P20" s="1174"/>
      <c r="Q20" s="541"/>
      <c r="R20" s="541"/>
      <c r="S20" s="565"/>
      <c r="T20" s="256"/>
      <c r="U20" s="541"/>
      <c r="V20" s="541"/>
      <c r="W20" s="565"/>
      <c r="X20" s="731"/>
      <c r="Y20" s="629"/>
      <c r="Z20" s="605"/>
      <c r="AA20" s="602"/>
    </row>
    <row r="21" spans="1:27" ht="16.5" customHeight="1">
      <c r="A21" s="557" t="s">
        <v>381</v>
      </c>
      <c r="B21" s="197" t="s">
        <v>248</v>
      </c>
      <c r="C21" s="198" t="s">
        <v>301</v>
      </c>
      <c r="D21" s="283"/>
      <c r="E21" s="283"/>
      <c r="F21" s="559"/>
      <c r="G21" s="560"/>
      <c r="H21" s="1273"/>
      <c r="I21" s="283"/>
      <c r="J21" s="645"/>
      <c r="K21" s="646"/>
      <c r="L21" s="1273"/>
      <c r="M21" s="283"/>
      <c r="N21" s="645"/>
      <c r="O21" s="646"/>
      <c r="P21" s="1352"/>
      <c r="Q21" s="419"/>
      <c r="R21" s="559"/>
      <c r="S21" s="560"/>
      <c r="T21" s="559"/>
      <c r="U21" s="419"/>
      <c r="V21" s="559"/>
      <c r="W21" s="560"/>
      <c r="X21" s="645"/>
      <c r="Y21" s="632"/>
      <c r="Z21" s="1472"/>
      <c r="AA21" s="1473"/>
    </row>
    <row r="22" spans="1:27" ht="16.5" customHeight="1">
      <c r="A22" s="558" t="s">
        <v>382</v>
      </c>
      <c r="B22" s="190" t="s">
        <v>248</v>
      </c>
      <c r="C22" s="203" t="s">
        <v>301</v>
      </c>
      <c r="D22" s="109"/>
      <c r="E22" s="109"/>
      <c r="F22" s="450"/>
      <c r="G22" s="295"/>
      <c r="H22" s="1274"/>
      <c r="I22" s="109"/>
      <c r="J22" s="647"/>
      <c r="K22" s="640"/>
      <c r="L22" s="1274"/>
      <c r="M22" s="109"/>
      <c r="N22" s="647"/>
      <c r="O22" s="640"/>
      <c r="P22" s="1173"/>
      <c r="Q22" s="294"/>
      <c r="R22" s="450"/>
      <c r="S22" s="295"/>
      <c r="T22" s="450"/>
      <c r="U22" s="294"/>
      <c r="V22" s="450"/>
      <c r="W22" s="295"/>
      <c r="X22" s="647"/>
      <c r="Y22" s="430"/>
      <c r="Z22" s="604"/>
      <c r="AA22" s="596"/>
    </row>
    <row r="23" spans="1:27" ht="16.5" customHeight="1">
      <c r="A23" s="555" t="s">
        <v>365</v>
      </c>
      <c r="B23" s="190" t="s">
        <v>249</v>
      </c>
      <c r="C23" s="203" t="s">
        <v>479</v>
      </c>
      <c r="D23" s="109"/>
      <c r="E23" s="109"/>
      <c r="F23" s="450"/>
      <c r="G23" s="295"/>
      <c r="H23" s="1274"/>
      <c r="I23" s="109"/>
      <c r="J23" s="647"/>
      <c r="K23" s="640"/>
      <c r="L23" s="1274"/>
      <c r="M23" s="109"/>
      <c r="N23" s="647"/>
      <c r="O23" s="640"/>
      <c r="P23" s="1173"/>
      <c r="Q23" s="294"/>
      <c r="R23" s="450"/>
      <c r="S23" s="295"/>
      <c r="T23" s="450"/>
      <c r="U23" s="294"/>
      <c r="V23" s="450"/>
      <c r="W23" s="295"/>
      <c r="X23" s="647"/>
      <c r="Y23" s="430"/>
      <c r="Z23" s="604"/>
      <c r="AA23" s="596"/>
    </row>
    <row r="24" spans="1:27" ht="16.5" customHeight="1">
      <c r="A24" s="555" t="s">
        <v>365</v>
      </c>
      <c r="B24" s="190" t="s">
        <v>268</v>
      </c>
      <c r="C24" s="203" t="s">
        <v>479</v>
      </c>
      <c r="D24" s="109"/>
      <c r="E24" s="109"/>
      <c r="F24" s="450"/>
      <c r="G24" s="295"/>
      <c r="H24" s="109"/>
      <c r="I24" s="109"/>
      <c r="J24" s="450"/>
      <c r="K24" s="295"/>
      <c r="L24" s="109"/>
      <c r="M24" s="109"/>
      <c r="N24" s="450"/>
      <c r="O24" s="295"/>
      <c r="P24" s="294"/>
      <c r="Q24" s="294"/>
      <c r="R24" s="450"/>
      <c r="S24" s="295"/>
      <c r="T24" s="450"/>
      <c r="U24" s="294"/>
      <c r="V24" s="450"/>
      <c r="W24" s="450"/>
      <c r="X24" s="647"/>
      <c r="Y24" s="430"/>
      <c r="Z24" s="604"/>
      <c r="AA24" s="596"/>
    </row>
    <row r="25" spans="1:27" ht="16.5" customHeight="1" thickBot="1">
      <c r="A25" s="1072" t="s">
        <v>365</v>
      </c>
      <c r="B25" s="185" t="s">
        <v>197</v>
      </c>
      <c r="C25" s="185" t="s">
        <v>468</v>
      </c>
      <c r="D25" s="109"/>
      <c r="E25" s="109"/>
      <c r="F25" s="294"/>
      <c r="G25" s="565"/>
      <c r="H25" s="757"/>
      <c r="I25" s="109"/>
      <c r="J25" s="294"/>
      <c r="K25" s="565"/>
      <c r="L25" s="757"/>
      <c r="M25" s="109"/>
      <c r="N25" s="294"/>
      <c r="O25" s="565"/>
      <c r="P25" s="1174"/>
      <c r="Q25" s="294"/>
      <c r="R25" s="294"/>
      <c r="S25" s="294"/>
      <c r="T25" s="294"/>
      <c r="U25" s="294"/>
      <c r="V25" s="294"/>
      <c r="W25" s="565"/>
      <c r="X25" s="430"/>
      <c r="Y25" s="430"/>
      <c r="Z25" s="596"/>
      <c r="AA25" s="596"/>
    </row>
    <row r="26" spans="1:27" ht="16.5" customHeight="1">
      <c r="A26" s="557" t="s">
        <v>419</v>
      </c>
      <c r="B26" s="197" t="s">
        <v>420</v>
      </c>
      <c r="C26" s="198" t="s">
        <v>223</v>
      </c>
      <c r="D26" s="1073"/>
      <c r="E26" s="1073"/>
      <c r="F26" s="1074"/>
      <c r="G26" s="1075"/>
      <c r="H26" s="1275"/>
      <c r="I26" s="1073"/>
      <c r="J26" s="1076"/>
      <c r="K26" s="1077"/>
      <c r="L26" s="1275"/>
      <c r="M26" s="1073"/>
      <c r="N26" s="1094"/>
      <c r="O26" s="1095"/>
      <c r="P26" s="1353"/>
      <c r="Q26" s="1215"/>
      <c r="R26" s="1074"/>
      <c r="S26" s="1075"/>
      <c r="T26" s="1074"/>
      <c r="U26" s="1215"/>
      <c r="V26" s="1074"/>
      <c r="W26" s="1075"/>
      <c r="X26" s="1094"/>
      <c r="Y26" s="1567"/>
      <c r="Z26" s="1076"/>
      <c r="AA26" s="1474"/>
    </row>
    <row r="27" spans="1:27" ht="16.5" customHeight="1">
      <c r="A27" s="555" t="s">
        <v>419</v>
      </c>
      <c r="B27" s="190" t="s">
        <v>421</v>
      </c>
      <c r="C27" s="203" t="s">
        <v>223</v>
      </c>
      <c r="D27" s="109"/>
      <c r="E27" s="109"/>
      <c r="F27" s="450"/>
      <c r="G27" s="295"/>
      <c r="H27" s="1274"/>
      <c r="I27" s="109"/>
      <c r="J27" s="604"/>
      <c r="K27" s="597"/>
      <c r="L27" s="1274"/>
      <c r="M27" s="109"/>
      <c r="N27" s="647"/>
      <c r="O27" s="640"/>
      <c r="P27" s="1173"/>
      <c r="Q27" s="294"/>
      <c r="R27" s="450"/>
      <c r="S27" s="295"/>
      <c r="T27" s="450"/>
      <c r="U27" s="294"/>
      <c r="V27" s="450"/>
      <c r="W27" s="295"/>
      <c r="X27" s="647"/>
      <c r="Y27" s="430"/>
      <c r="Z27" s="604"/>
      <c r="AA27" s="596"/>
    </row>
    <row r="28" spans="1:27" ht="16.5" customHeight="1" thickBot="1">
      <c r="A28" s="1078" t="s">
        <v>244</v>
      </c>
      <c r="B28" s="1079" t="s">
        <v>420</v>
      </c>
      <c r="C28" s="1080" t="s">
        <v>223</v>
      </c>
      <c r="D28" s="540"/>
      <c r="E28" s="540"/>
      <c r="F28" s="256"/>
      <c r="G28" s="565"/>
      <c r="H28" s="757"/>
      <c r="I28" s="540"/>
      <c r="J28" s="605"/>
      <c r="K28" s="603"/>
      <c r="L28" s="757"/>
      <c r="M28" s="540"/>
      <c r="N28" s="731"/>
      <c r="O28" s="644"/>
      <c r="P28" s="1174"/>
      <c r="Q28" s="541"/>
      <c r="R28" s="256"/>
      <c r="S28" s="565"/>
      <c r="T28" s="256"/>
      <c r="U28" s="541"/>
      <c r="V28" s="256"/>
      <c r="W28" s="565"/>
      <c r="X28" s="731"/>
      <c r="Y28" s="629"/>
      <c r="Z28" s="605"/>
      <c r="AA28" s="602"/>
    </row>
    <row r="29" spans="1:27" ht="16.5" customHeight="1">
      <c r="A29" s="1363" t="s">
        <v>433</v>
      </c>
      <c r="B29" s="1364" t="s">
        <v>197</v>
      </c>
      <c r="C29" s="1365" t="s">
        <v>197</v>
      </c>
      <c r="D29" s="1390"/>
      <c r="E29" s="1390"/>
      <c r="F29" s="1219"/>
      <c r="G29" s="297"/>
      <c r="H29" s="754"/>
      <c r="I29" s="643"/>
      <c r="J29" s="1391"/>
      <c r="K29" s="641"/>
      <c r="L29" s="754"/>
      <c r="M29" s="643"/>
      <c r="N29" s="1391"/>
      <c r="O29" s="641"/>
      <c r="P29" s="1171"/>
      <c r="Q29" s="296"/>
      <c r="R29" s="1219"/>
      <c r="S29" s="297"/>
      <c r="T29" s="1171"/>
      <c r="U29" s="296"/>
      <c r="V29" s="1219"/>
      <c r="W29" s="297"/>
      <c r="X29" s="754"/>
      <c r="Y29" s="643"/>
      <c r="Z29" s="1469"/>
      <c r="AA29" s="598"/>
    </row>
    <row r="30" spans="1:27" ht="16.5" customHeight="1">
      <c r="A30" s="1366" t="s">
        <v>434</v>
      </c>
      <c r="B30" s="1367" t="s">
        <v>197</v>
      </c>
      <c r="C30" s="1368" t="s">
        <v>197</v>
      </c>
      <c r="D30" s="1392"/>
      <c r="E30" s="1392"/>
      <c r="F30" s="1220"/>
      <c r="G30" s="1393"/>
      <c r="H30" s="1394"/>
      <c r="I30" s="1395"/>
      <c r="J30" s="1396"/>
      <c r="K30" s="1397"/>
      <c r="L30" s="1394"/>
      <c r="M30" s="1395"/>
      <c r="N30" s="1396"/>
      <c r="O30" s="1397"/>
      <c r="P30" s="1398"/>
      <c r="Q30" s="1399"/>
      <c r="R30" s="1220"/>
      <c r="S30" s="1393"/>
      <c r="T30" s="1398"/>
      <c r="U30" s="1399"/>
      <c r="V30" s="1220"/>
      <c r="W30" s="1393"/>
      <c r="X30" s="1394"/>
      <c r="Y30" s="1395"/>
      <c r="Z30" s="1470"/>
      <c r="AA30" s="1655"/>
    </row>
    <row r="31" spans="1:27" ht="16.5" customHeight="1">
      <c r="A31" s="1366" t="s">
        <v>435</v>
      </c>
      <c r="B31" s="1367" t="s">
        <v>197</v>
      </c>
      <c r="C31" s="1368" t="s">
        <v>197</v>
      </c>
      <c r="D31" s="1392"/>
      <c r="E31" s="1392"/>
      <c r="F31" s="1220"/>
      <c r="G31" s="1393"/>
      <c r="H31" s="1394"/>
      <c r="I31" s="1395"/>
      <c r="J31" s="1396"/>
      <c r="K31" s="1397"/>
      <c r="L31" s="1394"/>
      <c r="M31" s="1395"/>
      <c r="N31" s="1396"/>
      <c r="O31" s="1397"/>
      <c r="P31" s="1398"/>
      <c r="Q31" s="1399"/>
      <c r="R31" s="1220"/>
      <c r="S31" s="1393"/>
      <c r="T31" s="1398"/>
      <c r="U31" s="1399"/>
      <c r="V31" s="1220"/>
      <c r="W31" s="1393"/>
      <c r="X31" s="1394"/>
      <c r="Y31" s="1395"/>
      <c r="Z31" s="1470"/>
      <c r="AA31" s="1655"/>
    </row>
    <row r="32" spans="1:27" ht="16.05" customHeight="1" thickBot="1">
      <c r="A32" s="1370" t="s">
        <v>436</v>
      </c>
      <c r="B32" s="1371" t="s">
        <v>197</v>
      </c>
      <c r="C32" s="1372" t="s">
        <v>197</v>
      </c>
      <c r="D32" s="540"/>
      <c r="E32" s="540"/>
      <c r="F32" s="1400"/>
      <c r="G32" s="565"/>
      <c r="H32" s="755"/>
      <c r="I32" s="629"/>
      <c r="J32" s="1401"/>
      <c r="K32" s="644"/>
      <c r="L32" s="755"/>
      <c r="M32" s="629"/>
      <c r="N32" s="1401"/>
      <c r="O32" s="644"/>
      <c r="P32" s="1174"/>
      <c r="Q32" s="541"/>
      <c r="R32" s="1400"/>
      <c r="S32" s="565"/>
      <c r="T32" s="1174"/>
      <c r="U32" s="541"/>
      <c r="V32" s="1400"/>
      <c r="W32" s="565"/>
      <c r="X32" s="755"/>
      <c r="Y32" s="629"/>
      <c r="Z32" s="1656"/>
      <c r="AA32" s="602"/>
    </row>
    <row r="33" spans="1:27" ht="16.5" customHeight="1" thickBot="1">
      <c r="A33" s="1933" t="s">
        <v>226</v>
      </c>
      <c r="B33" s="1934"/>
      <c r="C33" s="1934"/>
      <c r="D33" s="570">
        <v>103500</v>
      </c>
      <c r="E33" s="570">
        <v>103600</v>
      </c>
      <c r="F33" s="571">
        <v>26500</v>
      </c>
      <c r="G33" s="572">
        <v>39026</v>
      </c>
      <c r="H33" s="1276"/>
      <c r="I33" s="570"/>
      <c r="J33" s="633"/>
      <c r="K33" s="634"/>
      <c r="L33" s="1276"/>
      <c r="M33" s="570"/>
      <c r="N33" s="633"/>
      <c r="O33" s="634"/>
      <c r="P33" s="1354"/>
      <c r="Q33" s="1216"/>
      <c r="R33" s="571"/>
      <c r="S33" s="572"/>
      <c r="T33" s="1354"/>
      <c r="U33" s="1216"/>
      <c r="V33" s="571"/>
      <c r="W33" s="572"/>
      <c r="X33" s="1354"/>
      <c r="Y33" s="1216"/>
      <c r="Z33" s="571"/>
      <c r="AA33" s="572"/>
    </row>
    <row r="34" spans="1:27" ht="16.5" customHeight="1" thickBot="1">
      <c r="A34" s="568" t="s">
        <v>16</v>
      </c>
      <c r="B34" s="554" t="s">
        <v>221</v>
      </c>
      <c r="C34" s="612" t="s">
        <v>221</v>
      </c>
      <c r="D34" s="690">
        <f>SUM(D9:D33)</f>
        <v>2773639</v>
      </c>
      <c r="E34" s="218">
        <f t="shared" ref="E34:G34" si="0">SUM(E9:E33)</f>
        <v>2940333</v>
      </c>
      <c r="F34" s="218">
        <f t="shared" si="0"/>
        <v>1743732</v>
      </c>
      <c r="G34" s="240">
        <f t="shared" si="0"/>
        <v>1750195</v>
      </c>
      <c r="H34" s="1277"/>
      <c r="I34" s="218"/>
      <c r="J34" s="218"/>
      <c r="K34" s="240"/>
      <c r="L34" s="1277"/>
      <c r="M34" s="218"/>
      <c r="N34" s="218"/>
      <c r="O34" s="240"/>
      <c r="P34" s="1277"/>
      <c r="Q34" s="218"/>
      <c r="R34" s="218"/>
      <c r="S34" s="240"/>
      <c r="T34" s="1277"/>
      <c r="U34" s="218"/>
      <c r="V34" s="218"/>
      <c r="W34" s="240"/>
      <c r="X34" s="1277"/>
      <c r="Y34" s="218"/>
      <c r="Z34" s="218"/>
      <c r="AA34" s="240"/>
    </row>
    <row r="35" spans="1:27">
      <c r="D35" s="726"/>
      <c r="E35" s="726"/>
      <c r="F35" s="726"/>
      <c r="G35" s="726"/>
      <c r="H35" s="726"/>
      <c r="I35" s="726"/>
      <c r="J35" s="726"/>
      <c r="Q35" s="726"/>
      <c r="U35" s="726"/>
    </row>
    <row r="36" spans="1:27" ht="15.6">
      <c r="N36" s="724"/>
      <c r="P36" s="724"/>
      <c r="Q36" s="13"/>
      <c r="R36" s="724"/>
      <c r="S36" s="13"/>
      <c r="T36" s="15"/>
      <c r="U36" s="5"/>
      <c r="X36" s="15"/>
      <c r="Y36" s="15"/>
      <c r="Z36" s="15"/>
      <c r="AA36" s="15"/>
    </row>
    <row r="37" spans="1:27" ht="16.2" thickBot="1">
      <c r="A37" s="548" t="str">
        <f t="shared" ref="A37:A54" si="1">A7</f>
        <v>Optical Transceivers for wireless fronthaul &amp; midhaul networks</v>
      </c>
      <c r="E37" s="542"/>
      <c r="F37" s="542"/>
      <c r="G37" s="542"/>
      <c r="H37" s="1278" t="s">
        <v>188</v>
      </c>
      <c r="I37" s="542"/>
      <c r="J37" s="542"/>
      <c r="K37" s="542"/>
      <c r="L37" s="542"/>
      <c r="P37" s="514" t="s">
        <v>188</v>
      </c>
      <c r="U37" s="5"/>
      <c r="X37" t="str">
        <f>P37</f>
        <v>ASP: Actual Data</v>
      </c>
      <c r="Z37" s="1926"/>
      <c r="AA37" s="1926"/>
    </row>
    <row r="38" spans="1:27" ht="13.8" thickBot="1">
      <c r="A38" s="383" t="str">
        <f t="shared" si="1"/>
        <v>Data Rate</v>
      </c>
      <c r="B38" s="382" t="str">
        <f t="shared" ref="B38:C54" si="2">B8</f>
        <v>Reach</v>
      </c>
      <c r="C38" s="384" t="str">
        <f t="shared" si="2"/>
        <v>Form Factor</v>
      </c>
      <c r="D38" s="75" t="s">
        <v>107</v>
      </c>
      <c r="E38" s="76" t="s">
        <v>108</v>
      </c>
      <c r="F38" s="76" t="s">
        <v>109</v>
      </c>
      <c r="G38" s="76" t="s">
        <v>110</v>
      </c>
      <c r="H38" s="75" t="str">
        <f t="shared" ref="H38:M38" si="3">H8</f>
        <v>1Q 18</v>
      </c>
      <c r="I38" s="76" t="str">
        <f t="shared" si="3"/>
        <v>2Q 18</v>
      </c>
      <c r="J38" s="76" t="str">
        <f t="shared" si="3"/>
        <v>3Q 18</v>
      </c>
      <c r="K38" s="76" t="str">
        <f t="shared" si="3"/>
        <v>4Q 18</v>
      </c>
      <c r="L38" s="75" t="str">
        <f t="shared" si="3"/>
        <v>1Q 19</v>
      </c>
      <c r="M38" s="76" t="str">
        <f t="shared" si="3"/>
        <v>2Q 19</v>
      </c>
      <c r="N38" s="76" t="s">
        <v>117</v>
      </c>
      <c r="O38" s="76" t="s">
        <v>118</v>
      </c>
      <c r="P38" s="75" t="s">
        <v>119</v>
      </c>
      <c r="Q38" s="76" t="s">
        <v>120</v>
      </c>
      <c r="R38" s="76" t="s">
        <v>121</v>
      </c>
      <c r="S38" s="76" t="s">
        <v>122</v>
      </c>
      <c r="T38" s="75" t="s">
        <v>486</v>
      </c>
      <c r="U38" s="76" t="s">
        <v>487</v>
      </c>
      <c r="V38" s="734" t="s">
        <v>488</v>
      </c>
      <c r="W38" s="79" t="s">
        <v>489</v>
      </c>
      <c r="X38" s="734" t="str">
        <f>X8</f>
        <v>1Q 22</v>
      </c>
      <c r="Y38" s="79" t="str">
        <f>Y8</f>
        <v>2Q 22</v>
      </c>
      <c r="Z38" s="734" t="s">
        <v>492</v>
      </c>
      <c r="AA38" s="79" t="s">
        <v>493</v>
      </c>
    </row>
    <row r="39" spans="1:27">
      <c r="A39" s="569" t="str">
        <f t="shared" si="1"/>
        <v>1 Gbps</v>
      </c>
      <c r="B39" s="185" t="str">
        <f t="shared" si="2"/>
        <v>≤ 0.5 km</v>
      </c>
      <c r="C39" s="186" t="str">
        <f t="shared" si="2"/>
        <v>all</v>
      </c>
      <c r="D39" s="188"/>
      <c r="E39" s="188"/>
      <c r="F39" s="188"/>
      <c r="G39" s="201"/>
      <c r="H39" s="188"/>
      <c r="I39" s="188"/>
      <c r="J39" s="606"/>
      <c r="K39" s="580"/>
      <c r="L39" s="188"/>
      <c r="M39" s="188"/>
      <c r="N39" s="606"/>
      <c r="O39" s="580"/>
      <c r="P39" s="1224"/>
      <c r="Q39" s="1224"/>
      <c r="R39" s="1256"/>
      <c r="S39" s="1257"/>
      <c r="T39" s="1217"/>
      <c r="U39" s="292"/>
      <c r="V39" s="292"/>
      <c r="W39" s="293"/>
      <c r="X39" s="1217"/>
      <c r="Y39" s="292"/>
      <c r="Z39" s="1217"/>
      <c r="AA39" s="292"/>
    </row>
    <row r="40" spans="1:27">
      <c r="A40" s="555" t="str">
        <f t="shared" si="1"/>
        <v>1 Gbps</v>
      </c>
      <c r="B40" s="190" t="str">
        <f t="shared" si="2"/>
        <v>0.5-7 km</v>
      </c>
      <c r="C40" s="191" t="str">
        <f t="shared" si="2"/>
        <v>all</v>
      </c>
      <c r="D40" s="193">
        <v>8</v>
      </c>
      <c r="E40" s="193">
        <v>8</v>
      </c>
      <c r="F40" s="193"/>
      <c r="G40" s="194"/>
      <c r="H40" s="193"/>
      <c r="I40" s="193"/>
      <c r="J40" s="577"/>
      <c r="K40" s="578"/>
      <c r="L40" s="193"/>
      <c r="M40" s="193"/>
      <c r="N40" s="577"/>
      <c r="O40" s="578"/>
      <c r="P40" s="1225"/>
      <c r="Q40" s="1225"/>
      <c r="R40" s="1258"/>
      <c r="S40" s="1259"/>
      <c r="T40" s="1218"/>
      <c r="U40" s="1213"/>
      <c r="V40" s="1213"/>
      <c r="W40" s="1214"/>
      <c r="X40" s="1218"/>
      <c r="Y40" s="1213"/>
      <c r="Z40" s="1218"/>
      <c r="AA40" s="1213"/>
    </row>
    <row r="41" spans="1:27" ht="13.8" thickBot="1">
      <c r="A41" s="556" t="str">
        <f t="shared" si="1"/>
        <v>1 Gbps</v>
      </c>
      <c r="B41" s="190" t="str">
        <f t="shared" si="2"/>
        <v>7-20 km</v>
      </c>
      <c r="C41" s="191" t="str">
        <f t="shared" si="2"/>
        <v>all</v>
      </c>
      <c r="D41" s="566">
        <v>9</v>
      </c>
      <c r="E41" s="566">
        <v>9</v>
      </c>
      <c r="F41" s="566"/>
      <c r="G41" s="567"/>
      <c r="H41" s="566"/>
      <c r="I41" s="566"/>
      <c r="J41" s="581"/>
      <c r="K41" s="582"/>
      <c r="L41" s="566"/>
      <c r="M41" s="566"/>
      <c r="N41" s="581"/>
      <c r="O41" s="582"/>
      <c r="P41" s="1226"/>
      <c r="Q41" s="1226"/>
      <c r="R41" s="1260"/>
      <c r="S41" s="1261"/>
      <c r="T41" s="450"/>
      <c r="U41" s="294"/>
      <c r="V41" s="294"/>
      <c r="W41" s="295"/>
      <c r="X41" s="450"/>
      <c r="Y41" s="294"/>
      <c r="Z41" s="450"/>
      <c r="AA41" s="294"/>
    </row>
    <row r="42" spans="1:27">
      <c r="A42" s="557" t="str">
        <f t="shared" si="1"/>
        <v>3 Gbps</v>
      </c>
      <c r="B42" s="197" t="str">
        <f t="shared" si="2"/>
        <v>≤ 0.5 km</v>
      </c>
      <c r="C42" s="198" t="str">
        <f t="shared" si="2"/>
        <v>all</v>
      </c>
      <c r="D42" s="200">
        <v>10</v>
      </c>
      <c r="E42" s="200">
        <v>10</v>
      </c>
      <c r="F42" s="200"/>
      <c r="G42" s="201"/>
      <c r="H42" s="200"/>
      <c r="I42" s="200"/>
      <c r="J42" s="579"/>
      <c r="K42" s="580"/>
      <c r="L42" s="200"/>
      <c r="M42" s="200"/>
      <c r="N42" s="579"/>
      <c r="O42" s="580"/>
      <c r="P42" s="1227"/>
      <c r="Q42" s="1227"/>
      <c r="R42" s="1262"/>
      <c r="S42" s="1257"/>
      <c r="T42" s="1219"/>
      <c r="U42" s="296"/>
      <c r="V42" s="296"/>
      <c r="W42" s="297"/>
      <c r="X42" s="1219"/>
      <c r="Y42" s="296"/>
      <c r="Z42" s="1219"/>
      <c r="AA42" s="296"/>
    </row>
    <row r="43" spans="1:27">
      <c r="A43" s="555" t="str">
        <f t="shared" si="1"/>
        <v>3 Gbps</v>
      </c>
      <c r="B43" s="190" t="str">
        <f t="shared" si="2"/>
        <v>0.5-7 km</v>
      </c>
      <c r="C43" s="203" t="str">
        <f t="shared" si="2"/>
        <v>all</v>
      </c>
      <c r="D43" s="193">
        <v>15</v>
      </c>
      <c r="E43" s="193">
        <v>15</v>
      </c>
      <c r="F43" s="193"/>
      <c r="G43" s="194"/>
      <c r="H43" s="193"/>
      <c r="I43" s="193"/>
      <c r="J43" s="577"/>
      <c r="K43" s="578"/>
      <c r="L43" s="193"/>
      <c r="M43" s="193"/>
      <c r="N43" s="577"/>
      <c r="O43" s="578"/>
      <c r="P43" s="1225"/>
      <c r="Q43" s="1225"/>
      <c r="R43" s="1258"/>
      <c r="S43" s="1259"/>
      <c r="T43" s="1411"/>
      <c r="U43" s="1412"/>
      <c r="V43" s="1412"/>
      <c r="W43" s="1413"/>
      <c r="X43" s="1411"/>
      <c r="Y43" s="1412"/>
      <c r="Z43" s="1411"/>
      <c r="AA43" s="1412"/>
    </row>
    <row r="44" spans="1:27" ht="13.8" thickBot="1">
      <c r="A44" s="556" t="str">
        <f t="shared" si="1"/>
        <v>3 Gbps</v>
      </c>
      <c r="B44" s="205" t="str">
        <f t="shared" si="2"/>
        <v>7-20 km</v>
      </c>
      <c r="C44" s="206" t="str">
        <f t="shared" si="2"/>
        <v>all</v>
      </c>
      <c r="D44" s="566">
        <v>24</v>
      </c>
      <c r="E44" s="566">
        <v>23</v>
      </c>
      <c r="F44" s="566">
        <v>29.384615384615383</v>
      </c>
      <c r="G44" s="567">
        <v>28</v>
      </c>
      <c r="H44" s="566"/>
      <c r="I44" s="566"/>
      <c r="J44" s="652"/>
      <c r="K44" s="653"/>
      <c r="L44" s="566"/>
      <c r="M44" s="566"/>
      <c r="N44" s="652"/>
      <c r="O44" s="653"/>
      <c r="P44" s="1226"/>
      <c r="Q44" s="1226"/>
      <c r="R44" s="1226"/>
      <c r="S44" s="1355"/>
      <c r="T44" s="1414"/>
      <c r="U44" s="1415"/>
      <c r="V44" s="1415"/>
      <c r="W44" s="1416"/>
      <c r="X44" s="1568"/>
      <c r="Y44" s="1569"/>
      <c r="Z44" s="1475"/>
      <c r="AA44" s="1476"/>
    </row>
    <row r="45" spans="1:27">
      <c r="A45" s="557" t="str">
        <f t="shared" si="1"/>
        <v>6 Gbps</v>
      </c>
      <c r="B45" s="190" t="str">
        <f t="shared" si="2"/>
        <v>≤ 0.5 km</v>
      </c>
      <c r="C45" s="191" t="str">
        <f t="shared" si="2"/>
        <v>all</v>
      </c>
      <c r="D45" s="188">
        <v>11</v>
      </c>
      <c r="E45" s="200">
        <v>11</v>
      </c>
      <c r="F45" s="200">
        <v>10.743731901489658</v>
      </c>
      <c r="G45" s="201">
        <v>10.307399372854361</v>
      </c>
      <c r="H45" s="210"/>
      <c r="I45" s="200"/>
      <c r="J45" s="648"/>
      <c r="K45" s="649"/>
      <c r="L45" s="210"/>
      <c r="M45" s="200"/>
      <c r="N45" s="648"/>
      <c r="O45" s="649"/>
      <c r="P45" s="1228"/>
      <c r="Q45" s="1227"/>
      <c r="R45" s="1227"/>
      <c r="S45" s="1356"/>
      <c r="T45" s="1417"/>
      <c r="U45" s="1418"/>
      <c r="V45" s="1418"/>
      <c r="W45" s="1419"/>
      <c r="X45" s="1570"/>
      <c r="Y45" s="1571"/>
      <c r="Z45" s="1477"/>
      <c r="AA45" s="1478"/>
    </row>
    <row r="46" spans="1:27">
      <c r="A46" s="555" t="str">
        <f t="shared" si="1"/>
        <v>6 Gbps</v>
      </c>
      <c r="B46" s="190" t="str">
        <f t="shared" si="2"/>
        <v>0.5-7 km</v>
      </c>
      <c r="C46" s="191" t="str">
        <f t="shared" si="2"/>
        <v>all</v>
      </c>
      <c r="D46" s="193">
        <v>15</v>
      </c>
      <c r="E46" s="193">
        <v>15</v>
      </c>
      <c r="F46" s="193">
        <v>15.56405472475889</v>
      </c>
      <c r="G46" s="194">
        <v>14.452739713000561</v>
      </c>
      <c r="H46" s="213"/>
      <c r="I46" s="193"/>
      <c r="J46" s="650"/>
      <c r="K46" s="651"/>
      <c r="L46" s="213"/>
      <c r="M46" s="193"/>
      <c r="N46" s="650"/>
      <c r="O46" s="651"/>
      <c r="P46" s="1229"/>
      <c r="Q46" s="1225"/>
      <c r="R46" s="1225"/>
      <c r="S46" s="1357"/>
      <c r="T46" s="1411"/>
      <c r="U46" s="1412"/>
      <c r="V46" s="1412"/>
      <c r="W46" s="1413"/>
      <c r="X46" s="1572"/>
      <c r="Y46" s="1573"/>
      <c r="Z46" s="1479"/>
      <c r="AA46" s="1480"/>
    </row>
    <row r="47" spans="1:27" ht="13.8" thickBot="1">
      <c r="A47" s="556" t="str">
        <f t="shared" si="1"/>
        <v>6 Gbps</v>
      </c>
      <c r="B47" s="190" t="str">
        <f t="shared" si="2"/>
        <v>7-20 km</v>
      </c>
      <c r="C47" s="191" t="str">
        <f t="shared" si="2"/>
        <v>all</v>
      </c>
      <c r="D47" s="566">
        <v>28</v>
      </c>
      <c r="E47" s="566">
        <v>27</v>
      </c>
      <c r="F47" s="566">
        <v>26.463133531717922</v>
      </c>
      <c r="G47" s="567">
        <v>28.160641353789622</v>
      </c>
      <c r="H47" s="214"/>
      <c r="I47" s="566"/>
      <c r="J47" s="652"/>
      <c r="K47" s="653"/>
      <c r="L47" s="214"/>
      <c r="M47" s="566"/>
      <c r="N47" s="652"/>
      <c r="O47" s="653"/>
      <c r="P47" s="1230"/>
      <c r="Q47" s="1226"/>
      <c r="R47" s="1226"/>
      <c r="S47" s="1355"/>
      <c r="T47" s="1420"/>
      <c r="U47" s="1421"/>
      <c r="V47" s="1421"/>
      <c r="W47" s="1416"/>
      <c r="X47" s="1574"/>
      <c r="Y47" s="1575"/>
      <c r="Z47" s="1481"/>
      <c r="AA47" s="1482"/>
    </row>
    <row r="48" spans="1:27">
      <c r="A48" s="557" t="str">
        <f t="shared" si="1"/>
        <v>10 Gbps</v>
      </c>
      <c r="B48" s="197" t="str">
        <f t="shared" si="2"/>
        <v>≤ 0.5 km</v>
      </c>
      <c r="C48" s="198" t="str">
        <f t="shared" si="2"/>
        <v>SFP+</v>
      </c>
      <c r="D48" s="200"/>
      <c r="E48" s="200"/>
      <c r="F48" s="200"/>
      <c r="G48" s="201"/>
      <c r="H48" s="210"/>
      <c r="I48" s="200"/>
      <c r="J48" s="648"/>
      <c r="K48" s="649"/>
      <c r="L48" s="210"/>
      <c r="M48" s="200"/>
      <c r="N48" s="648"/>
      <c r="O48" s="649"/>
      <c r="P48" s="1228"/>
      <c r="Q48" s="1227"/>
      <c r="R48" s="1227"/>
      <c r="S48" s="1356"/>
      <c r="T48" s="1422"/>
      <c r="U48" s="1423"/>
      <c r="V48" s="1423"/>
      <c r="W48" s="1419"/>
      <c r="X48" s="1576"/>
      <c r="Y48" s="1577"/>
      <c r="Z48" s="1483"/>
      <c r="AA48" s="1484"/>
    </row>
    <row r="49" spans="1:27">
      <c r="A49" s="555" t="str">
        <f t="shared" si="1"/>
        <v>10 Gbps</v>
      </c>
      <c r="B49" s="190" t="str">
        <f t="shared" si="2"/>
        <v>0.5-7 km</v>
      </c>
      <c r="C49" s="203" t="str">
        <f t="shared" si="2"/>
        <v>SFP+</v>
      </c>
      <c r="D49" s="193">
        <v>18</v>
      </c>
      <c r="E49" s="193">
        <v>17</v>
      </c>
      <c r="F49" s="193">
        <v>17.381659916440523</v>
      </c>
      <c r="G49" s="194">
        <v>16.344999973953225</v>
      </c>
      <c r="H49" s="213"/>
      <c r="I49" s="193"/>
      <c r="J49" s="650"/>
      <c r="K49" s="651"/>
      <c r="L49" s="213"/>
      <c r="M49" s="193"/>
      <c r="N49" s="650"/>
      <c r="O49" s="651"/>
      <c r="P49" s="1229"/>
      <c r="Q49" s="1225"/>
      <c r="R49" s="1225"/>
      <c r="S49" s="1357"/>
      <c r="T49" s="1411"/>
      <c r="U49" s="1412"/>
      <c r="V49" s="1412"/>
      <c r="W49" s="1413"/>
      <c r="X49" s="1572"/>
      <c r="Y49" s="1573"/>
      <c r="Z49" s="1479"/>
      <c r="AA49" s="1480"/>
    </row>
    <row r="50" spans="1:27" ht="13.8" thickBot="1">
      <c r="A50" s="556" t="str">
        <f t="shared" si="1"/>
        <v>10 Gbps</v>
      </c>
      <c r="B50" s="205" t="str">
        <f t="shared" si="2"/>
        <v>7-20 km</v>
      </c>
      <c r="C50" s="206" t="str">
        <f t="shared" si="2"/>
        <v>SFP+</v>
      </c>
      <c r="D50" s="566">
        <v>30</v>
      </c>
      <c r="E50" s="566">
        <v>28</v>
      </c>
      <c r="F50" s="566">
        <v>25.177614270178378</v>
      </c>
      <c r="G50" s="567">
        <v>24.209937966976948</v>
      </c>
      <c r="H50" s="214"/>
      <c r="I50" s="566"/>
      <c r="J50" s="652"/>
      <c r="K50" s="653"/>
      <c r="L50" s="214"/>
      <c r="M50" s="566"/>
      <c r="N50" s="652"/>
      <c r="O50" s="653"/>
      <c r="P50" s="1230"/>
      <c r="Q50" s="1226"/>
      <c r="R50" s="1226"/>
      <c r="S50" s="1355"/>
      <c r="T50" s="1414"/>
      <c r="U50" s="1415"/>
      <c r="V50" s="1415"/>
      <c r="W50" s="1424"/>
      <c r="X50" s="1568"/>
      <c r="Y50" s="1569"/>
      <c r="Z50" s="1475"/>
      <c r="AA50" s="1476"/>
    </row>
    <row r="51" spans="1:27">
      <c r="A51" s="557" t="str">
        <f t="shared" si="1"/>
        <v>25 Gbps (MMF)</v>
      </c>
      <c r="B51" s="197" t="str">
        <f t="shared" si="2"/>
        <v>≤ 0.5 km</v>
      </c>
      <c r="C51" s="198" t="str">
        <f t="shared" si="2"/>
        <v>SFP28</v>
      </c>
      <c r="D51" s="562"/>
      <c r="E51" s="562"/>
      <c r="F51" s="562"/>
      <c r="G51" s="563"/>
      <c r="H51" s="561"/>
      <c r="I51" s="562"/>
      <c r="J51" s="654"/>
      <c r="K51" s="655"/>
      <c r="L51" s="561"/>
      <c r="M51" s="562"/>
      <c r="N51" s="654"/>
      <c r="O51" s="655"/>
      <c r="P51" s="1231"/>
      <c r="Q51" s="1232"/>
      <c r="R51" s="1232"/>
      <c r="S51" s="1358"/>
      <c r="T51" s="1425"/>
      <c r="U51" s="1426"/>
      <c r="V51" s="1425"/>
      <c r="W51" s="1427"/>
      <c r="X51" s="1578"/>
      <c r="Y51" s="1579"/>
      <c r="Z51" s="1485"/>
      <c r="AA51" s="1486"/>
    </row>
    <row r="52" spans="1:27">
      <c r="A52" s="558" t="str">
        <f t="shared" si="1"/>
        <v>25 Gbps (SMF)</v>
      </c>
      <c r="B52" s="190" t="str">
        <f t="shared" si="2"/>
        <v>≤ 0.5 km</v>
      </c>
      <c r="C52" s="203" t="str">
        <f t="shared" si="2"/>
        <v>SFP28</v>
      </c>
      <c r="D52" s="452"/>
      <c r="E52" s="452"/>
      <c r="F52" s="452"/>
      <c r="G52" s="453"/>
      <c r="H52" s="451"/>
      <c r="I52" s="452"/>
      <c r="J52" s="656"/>
      <c r="K52" s="657"/>
      <c r="L52" s="451"/>
      <c r="M52" s="452"/>
      <c r="N52" s="656"/>
      <c r="O52" s="657"/>
      <c r="P52" s="1233"/>
      <c r="Q52" s="1234"/>
      <c r="R52" s="1234"/>
      <c r="S52" s="1359"/>
      <c r="T52" s="1420"/>
      <c r="U52" s="1421"/>
      <c r="V52" s="1420"/>
      <c r="W52" s="1416"/>
      <c r="X52" s="1574"/>
      <c r="Y52" s="1575"/>
      <c r="Z52" s="1481"/>
      <c r="AA52" s="1482"/>
    </row>
    <row r="53" spans="1:27">
      <c r="A53" s="555" t="str">
        <f t="shared" si="1"/>
        <v>25 Gbps</v>
      </c>
      <c r="B53" s="190" t="str">
        <f t="shared" si="2"/>
        <v>0.5-7 km</v>
      </c>
      <c r="C53" s="203" t="str">
        <f t="shared" si="2"/>
        <v>Duplex</v>
      </c>
      <c r="D53" s="452"/>
      <c r="E53" s="452"/>
      <c r="F53" s="452"/>
      <c r="G53" s="453"/>
      <c r="H53" s="451"/>
      <c r="I53" s="452"/>
      <c r="J53" s="656"/>
      <c r="K53" s="657"/>
      <c r="L53" s="451"/>
      <c r="M53" s="452"/>
      <c r="N53" s="656"/>
      <c r="O53" s="657"/>
      <c r="P53" s="1233"/>
      <c r="Q53" s="1234"/>
      <c r="R53" s="1234"/>
      <c r="S53" s="1359"/>
      <c r="T53" s="1420"/>
      <c r="U53" s="1421"/>
      <c r="V53" s="1420"/>
      <c r="W53" s="1416"/>
      <c r="X53" s="1574"/>
      <c r="Y53" s="1575"/>
      <c r="Z53" s="1481"/>
      <c r="AA53" s="1482"/>
    </row>
    <row r="54" spans="1:27">
      <c r="A54" s="555" t="str">
        <f t="shared" si="1"/>
        <v>25 Gbps</v>
      </c>
      <c r="B54" s="190" t="str">
        <f t="shared" si="2"/>
        <v>7-20 km</v>
      </c>
      <c r="C54" s="203" t="str">
        <f t="shared" si="2"/>
        <v>Duplex</v>
      </c>
      <c r="D54" s="452"/>
      <c r="E54" s="452"/>
      <c r="F54" s="452"/>
      <c r="G54" s="453"/>
      <c r="H54" s="451"/>
      <c r="I54" s="452"/>
      <c r="J54" s="1081"/>
      <c r="K54" s="1082"/>
      <c r="L54" s="451"/>
      <c r="M54" s="452"/>
      <c r="N54" s="656"/>
      <c r="O54" s="657"/>
      <c r="P54" s="1233"/>
      <c r="Q54" s="1234"/>
      <c r="R54" s="1234"/>
      <c r="S54" s="1359"/>
      <c r="T54" s="1420"/>
      <c r="U54" s="1421"/>
      <c r="V54" s="1420"/>
      <c r="W54" s="1416"/>
      <c r="X54" s="1574"/>
      <c r="Y54" s="1575"/>
      <c r="Z54" s="1481"/>
      <c r="AA54" s="1482"/>
    </row>
    <row r="55" spans="1:27" ht="13.8" thickBot="1">
      <c r="A55" s="556" t="s">
        <v>365</v>
      </c>
      <c r="B55" s="205" t="s">
        <v>197</v>
      </c>
      <c r="C55" s="206" t="s">
        <v>468</v>
      </c>
      <c r="D55" s="566"/>
      <c r="E55" s="566"/>
      <c r="F55" s="566"/>
      <c r="G55" s="567"/>
      <c r="H55" s="214"/>
      <c r="I55" s="566"/>
      <c r="J55" s="652"/>
      <c r="K55" s="653"/>
      <c r="L55" s="214"/>
      <c r="M55" s="566"/>
      <c r="N55" s="652"/>
      <c r="O55" s="653"/>
      <c r="P55" s="1230"/>
      <c r="Q55" s="1226"/>
      <c r="R55" s="1226"/>
      <c r="S55" s="1355"/>
      <c r="T55" s="1421"/>
      <c r="U55" s="1421"/>
      <c r="V55" s="1421"/>
      <c r="W55" s="1424"/>
      <c r="X55" s="1575"/>
      <c r="Y55" s="1575"/>
      <c r="Z55" s="1482"/>
      <c r="AA55" s="1482"/>
    </row>
    <row r="56" spans="1:27">
      <c r="A56" s="557" t="str">
        <f t="shared" ref="A56:C58" si="4">A26</f>
        <v>50 Gbps</v>
      </c>
      <c r="B56" s="197" t="str">
        <f t="shared" si="4"/>
        <v>≤ 10 km</v>
      </c>
      <c r="C56" s="198" t="str">
        <f t="shared" si="4"/>
        <v>QSFP28</v>
      </c>
      <c r="D56" s="1083"/>
      <c r="E56" s="1083"/>
      <c r="F56" s="1083"/>
      <c r="G56" s="1084"/>
      <c r="H56" s="1085"/>
      <c r="I56" s="1083"/>
      <c r="J56" s="1086"/>
      <c r="K56" s="1087"/>
      <c r="L56" s="1085"/>
      <c r="M56" s="1083"/>
      <c r="N56" s="1096"/>
      <c r="O56" s="1097"/>
      <c r="P56" s="1235"/>
      <c r="Q56" s="1236"/>
      <c r="R56" s="1236"/>
      <c r="S56" s="1360"/>
      <c r="T56" s="1235"/>
      <c r="U56" s="1236"/>
      <c r="V56" s="1236"/>
      <c r="W56" s="1360"/>
      <c r="X56" s="1235"/>
      <c r="Y56" s="1236"/>
      <c r="Z56" s="1584"/>
      <c r="AA56" s="1585"/>
    </row>
    <row r="57" spans="1:27">
      <c r="A57" s="555" t="str">
        <f t="shared" si="4"/>
        <v>50 Gbps</v>
      </c>
      <c r="B57" s="190" t="str">
        <f t="shared" si="4"/>
        <v>10-20 km</v>
      </c>
      <c r="C57" s="203" t="str">
        <f t="shared" si="4"/>
        <v>QSFP28</v>
      </c>
      <c r="D57" s="452"/>
      <c r="E57" s="452"/>
      <c r="F57" s="452"/>
      <c r="G57" s="453"/>
      <c r="H57" s="451"/>
      <c r="I57" s="452"/>
      <c r="J57" s="583"/>
      <c r="K57" s="584"/>
      <c r="L57" s="451"/>
      <c r="M57" s="452"/>
      <c r="N57" s="656"/>
      <c r="O57" s="657"/>
      <c r="P57" s="1233"/>
      <c r="Q57" s="1234"/>
      <c r="R57" s="1234"/>
      <c r="S57" s="1359"/>
      <c r="T57" s="1233"/>
      <c r="U57" s="1234"/>
      <c r="V57" s="1234"/>
      <c r="W57" s="1359"/>
      <c r="X57" s="1233"/>
      <c r="Y57" s="1234"/>
      <c r="Z57" s="1586"/>
      <c r="AA57" s="1587"/>
    </row>
    <row r="58" spans="1:27" ht="13.8" thickBot="1">
      <c r="A58" s="1078" t="str">
        <f t="shared" si="4"/>
        <v>100 Gbps</v>
      </c>
      <c r="B58" s="1079" t="str">
        <f t="shared" si="4"/>
        <v>≤ 10 km</v>
      </c>
      <c r="C58" s="1080" t="str">
        <f t="shared" si="4"/>
        <v>QSFP28</v>
      </c>
      <c r="D58" s="566"/>
      <c r="E58" s="566"/>
      <c r="F58" s="566"/>
      <c r="G58" s="567"/>
      <c r="H58" s="214"/>
      <c r="I58" s="566"/>
      <c r="J58" s="581"/>
      <c r="K58" s="582"/>
      <c r="L58" s="214"/>
      <c r="M58" s="566"/>
      <c r="N58" s="652"/>
      <c r="O58" s="653"/>
      <c r="P58" s="1230"/>
      <c r="Q58" s="1226"/>
      <c r="R58" s="1226"/>
      <c r="S58" s="1355"/>
      <c r="T58" s="1230"/>
      <c r="U58" s="1226"/>
      <c r="V58" s="1226"/>
      <c r="W58" s="1355"/>
      <c r="X58" s="1230"/>
      <c r="Y58" s="1226"/>
      <c r="Z58" s="1260"/>
      <c r="AA58" s="1261"/>
    </row>
    <row r="59" spans="1:27">
      <c r="A59" s="1363" t="s">
        <v>433</v>
      </c>
      <c r="B59" s="1364" t="str">
        <f>B29</f>
        <v>all</v>
      </c>
      <c r="C59" s="1365" t="str">
        <f>C29</f>
        <v>all</v>
      </c>
      <c r="D59" s="188"/>
      <c r="E59" s="188"/>
      <c r="F59" s="188"/>
      <c r="G59" s="1375"/>
      <c r="H59" s="1376"/>
      <c r="I59" s="1377"/>
      <c r="J59" s="1377"/>
      <c r="K59" s="1378"/>
      <c r="L59" s="1376"/>
      <c r="M59" s="1377"/>
      <c r="N59" s="1377"/>
      <c r="O59" s="1378"/>
      <c r="P59" s="1379"/>
      <c r="Q59" s="1224"/>
      <c r="R59" s="1224"/>
      <c r="S59" s="1380"/>
      <c r="T59" s="1379"/>
      <c r="U59" s="1224"/>
      <c r="V59" s="1224"/>
      <c r="W59" s="1380"/>
      <c r="X59" s="1379"/>
      <c r="Y59" s="1224"/>
      <c r="Z59" s="1256"/>
      <c r="AA59" s="1588"/>
    </row>
    <row r="60" spans="1:27">
      <c r="A60" s="1366" t="s">
        <v>434</v>
      </c>
      <c r="B60" s="1367" t="s">
        <v>197</v>
      </c>
      <c r="C60" s="1368" t="s">
        <v>197</v>
      </c>
      <c r="D60" s="1381"/>
      <c r="E60" s="1381"/>
      <c r="F60" s="1381"/>
      <c r="G60" s="1382"/>
      <c r="H60" s="1383"/>
      <c r="I60" s="1384"/>
      <c r="J60" s="1384"/>
      <c r="K60" s="1385"/>
      <c r="L60" s="1383"/>
      <c r="M60" s="1384"/>
      <c r="N60" s="1384"/>
      <c r="O60" s="1385"/>
      <c r="P60" s="1229"/>
      <c r="Q60" s="1386"/>
      <c r="R60" s="1386"/>
      <c r="S60" s="1387"/>
      <c r="T60" s="1229"/>
      <c r="U60" s="1386"/>
      <c r="V60" s="1386"/>
      <c r="W60" s="1387"/>
      <c r="X60" s="1229"/>
      <c r="Y60" s="1386"/>
      <c r="Z60" s="1589"/>
      <c r="AA60" s="1590"/>
    </row>
    <row r="61" spans="1:27">
      <c r="A61" s="1366" t="s">
        <v>435</v>
      </c>
      <c r="B61" s="1367" t="s">
        <v>197</v>
      </c>
      <c r="C61" s="1368" t="s">
        <v>197</v>
      </c>
      <c r="D61" s="1381"/>
      <c r="E61" s="1381"/>
      <c r="F61" s="1381"/>
      <c r="G61" s="1382"/>
      <c r="H61" s="1383"/>
      <c r="I61" s="1384"/>
      <c r="J61" s="1384"/>
      <c r="K61" s="1385"/>
      <c r="L61" s="1383"/>
      <c r="M61" s="1384"/>
      <c r="N61" s="1384"/>
      <c r="O61" s="1385"/>
      <c r="P61" s="1229"/>
      <c r="Q61" s="1386"/>
      <c r="R61" s="1386"/>
      <c r="S61" s="1387"/>
      <c r="T61" s="1229"/>
      <c r="U61" s="1386"/>
      <c r="V61" s="1386"/>
      <c r="W61" s="1387"/>
      <c r="X61" s="1229"/>
      <c r="Y61" s="1386"/>
      <c r="Z61" s="1589"/>
      <c r="AA61" s="1590"/>
    </row>
    <row r="62" spans="1:27" ht="13.8" thickBot="1">
      <c r="A62" s="1370" t="s">
        <v>436</v>
      </c>
      <c r="B62" s="1371" t="str">
        <f>B32</f>
        <v>all</v>
      </c>
      <c r="C62" s="1372" t="str">
        <f>C32</f>
        <v>all</v>
      </c>
      <c r="D62" s="566"/>
      <c r="E62" s="566"/>
      <c r="F62" s="566"/>
      <c r="G62" s="567"/>
      <c r="H62" s="1388"/>
      <c r="I62" s="652"/>
      <c r="J62" s="652"/>
      <c r="K62" s="653"/>
      <c r="L62" s="1388"/>
      <c r="M62" s="652"/>
      <c r="N62" s="652"/>
      <c r="O62" s="653"/>
      <c r="P62" s="1389"/>
      <c r="Q62" s="1226"/>
      <c r="R62" s="1226"/>
      <c r="S62" s="1355"/>
      <c r="T62" s="1389"/>
      <c r="U62" s="1226"/>
      <c r="V62" s="1226"/>
      <c r="W62" s="1355"/>
      <c r="X62" s="1389"/>
      <c r="Y62" s="1226"/>
      <c r="Z62" s="1260"/>
      <c r="AA62" s="1261"/>
    </row>
    <row r="63" spans="1:27" ht="13.8" thickBot="1">
      <c r="A63" s="1933" t="str">
        <f>A33</f>
        <v>Miscellaneous</v>
      </c>
      <c r="B63" s="1934"/>
      <c r="C63" s="1934"/>
      <c r="D63" s="574">
        <v>17</v>
      </c>
      <c r="E63" s="574">
        <v>17</v>
      </c>
      <c r="F63" s="574">
        <v>35.169811320754718</v>
      </c>
      <c r="G63" s="575">
        <v>38.384666632501407</v>
      </c>
      <c r="H63" s="573"/>
      <c r="I63" s="574"/>
      <c r="J63" s="636"/>
      <c r="K63" s="637"/>
      <c r="L63" s="573"/>
      <c r="M63" s="574"/>
      <c r="N63" s="636"/>
      <c r="O63" s="637"/>
      <c r="P63" s="1237"/>
      <c r="Q63" s="1238"/>
      <c r="R63" s="1238"/>
      <c r="S63" s="1361"/>
      <c r="T63" s="1237"/>
      <c r="U63" s="1238"/>
      <c r="V63" s="1238"/>
      <c r="W63" s="1361"/>
      <c r="X63" s="1237"/>
      <c r="Y63" s="1238"/>
      <c r="Z63" s="1591"/>
      <c r="AA63" s="1592"/>
    </row>
    <row r="64" spans="1:27" ht="13.8" thickBot="1">
      <c r="A64" s="568" t="str">
        <f>A34</f>
        <v>Total</v>
      </c>
      <c r="B64" s="554" t="str">
        <f>B34</f>
        <v>All</v>
      </c>
      <c r="C64" s="217" t="str">
        <f>C34</f>
        <v>All</v>
      </c>
      <c r="D64" s="221">
        <f t="shared" ref="D64:G64" si="5">D94/D34</f>
        <v>17.970838670785923</v>
      </c>
      <c r="E64" s="219">
        <f t="shared" si="5"/>
        <v>17.22171400314182</v>
      </c>
      <c r="F64" s="219">
        <f t="shared" si="5"/>
        <v>17.399484426225261</v>
      </c>
      <c r="G64" s="220">
        <f t="shared" si="5"/>
        <v>17.724114396535551</v>
      </c>
      <c r="H64" s="221"/>
      <c r="I64" s="219"/>
      <c r="J64" s="219"/>
      <c r="K64" s="220"/>
      <c r="L64" s="221"/>
      <c r="M64" s="219"/>
      <c r="N64" s="638"/>
      <c r="O64" s="639"/>
      <c r="P64" s="1362"/>
      <c r="Q64" s="1222"/>
      <c r="R64" s="1222"/>
      <c r="S64" s="1223"/>
      <c r="T64" s="1362"/>
      <c r="U64" s="1222"/>
      <c r="V64" s="1222"/>
      <c r="W64" s="1223"/>
      <c r="X64" s="1362"/>
      <c r="Y64" s="1222"/>
      <c r="Z64" s="1222"/>
      <c r="AA64" s="1223"/>
    </row>
    <row r="66" spans="1:27" ht="15.6">
      <c r="N66" s="724"/>
      <c r="P66" s="724"/>
      <c r="Q66" s="13"/>
      <c r="R66" s="724"/>
      <c r="S66" s="13"/>
    </row>
    <row r="67" spans="1:27" ht="16.2" thickBot="1">
      <c r="A67" s="548" t="str">
        <f t="shared" ref="A67:A84" si="6">A7</f>
        <v>Optical Transceivers for wireless fronthaul &amp; midhaul networks</v>
      </c>
      <c r="E67" s="542"/>
      <c r="F67" s="542"/>
      <c r="G67" s="542"/>
      <c r="H67" s="1278" t="s">
        <v>174</v>
      </c>
      <c r="I67" s="542"/>
      <c r="J67" s="542"/>
      <c r="K67" s="542"/>
      <c r="L67" s="542"/>
      <c r="M67" s="542"/>
      <c r="P67" s="514" t="s">
        <v>174</v>
      </c>
      <c r="X67" t="str">
        <f>P67</f>
        <v>Sales: Actual Data</v>
      </c>
      <c r="Z67" s="1926"/>
      <c r="AA67" s="1926"/>
    </row>
    <row r="68" spans="1:27" ht="13.8" thickBot="1">
      <c r="A68" s="383" t="str">
        <f t="shared" si="6"/>
        <v>Data Rate</v>
      </c>
      <c r="B68" s="382" t="str">
        <f t="shared" ref="B68:C84" si="7">B8</f>
        <v>Reach</v>
      </c>
      <c r="C68" s="384" t="str">
        <f t="shared" si="7"/>
        <v>Form Factor</v>
      </c>
      <c r="D68" s="75" t="s">
        <v>107</v>
      </c>
      <c r="E68" s="76" t="s">
        <v>108</v>
      </c>
      <c r="F68" s="76" t="s">
        <v>109</v>
      </c>
      <c r="G68" s="76" t="s">
        <v>110</v>
      </c>
      <c r="H68" s="75" t="str">
        <f t="shared" ref="H68:M68" si="8">H8</f>
        <v>1Q 18</v>
      </c>
      <c r="I68" s="76" t="str">
        <f t="shared" si="8"/>
        <v>2Q 18</v>
      </c>
      <c r="J68" s="75" t="str">
        <f t="shared" si="8"/>
        <v>3Q 18</v>
      </c>
      <c r="K68" s="76" t="str">
        <f t="shared" si="8"/>
        <v>4Q 18</v>
      </c>
      <c r="L68" s="75" t="str">
        <f t="shared" si="8"/>
        <v>1Q 19</v>
      </c>
      <c r="M68" s="76" t="str">
        <f t="shared" si="8"/>
        <v>2Q 19</v>
      </c>
      <c r="N68" s="75" t="s">
        <v>117</v>
      </c>
      <c r="O68" s="76" t="s">
        <v>118</v>
      </c>
      <c r="P68" s="75" t="s">
        <v>119</v>
      </c>
      <c r="Q68" s="76" t="s">
        <v>120</v>
      </c>
      <c r="R68" s="76" t="s">
        <v>121</v>
      </c>
      <c r="S68" s="76" t="s">
        <v>122</v>
      </c>
      <c r="T68" s="75" t="s">
        <v>486</v>
      </c>
      <c r="U68" s="76" t="s">
        <v>487</v>
      </c>
      <c r="V68" s="734" t="s">
        <v>488</v>
      </c>
      <c r="W68" s="79" t="s">
        <v>489</v>
      </c>
      <c r="X68" s="734" t="str">
        <f>X8</f>
        <v>1Q 22</v>
      </c>
      <c r="Y68" s="79" t="str">
        <f>Y8</f>
        <v>2Q 22</v>
      </c>
      <c r="Z68" s="734" t="s">
        <v>492</v>
      </c>
      <c r="AA68" s="79" t="s">
        <v>493</v>
      </c>
    </row>
    <row r="69" spans="1:27">
      <c r="A69" s="569" t="str">
        <f t="shared" si="6"/>
        <v>1 Gbps</v>
      </c>
      <c r="B69" s="185" t="str">
        <f t="shared" si="7"/>
        <v>≤ 0.5 km</v>
      </c>
      <c r="C69" s="186" t="str">
        <f t="shared" si="7"/>
        <v>all</v>
      </c>
      <c r="D69" s="691">
        <f t="shared" ref="D69:G80" si="9">D9*D39</f>
        <v>0</v>
      </c>
      <c r="E69" s="173">
        <f t="shared" si="9"/>
        <v>0</v>
      </c>
      <c r="F69" s="160">
        <f t="shared" si="9"/>
        <v>0</v>
      </c>
      <c r="G69" s="160">
        <f t="shared" si="9"/>
        <v>0</v>
      </c>
      <c r="H69" s="189"/>
      <c r="I69" s="173"/>
      <c r="J69" s="160"/>
      <c r="K69" s="160"/>
      <c r="L69" s="189"/>
      <c r="M69" s="173"/>
      <c r="N69" s="160"/>
      <c r="O69" s="160"/>
      <c r="P69" s="1042"/>
      <c r="Q69" s="1043"/>
      <c r="R69" s="585"/>
      <c r="S69" s="1044"/>
      <c r="T69" s="1218"/>
      <c r="U69" s="292"/>
      <c r="V69" s="292"/>
      <c r="W69" s="293"/>
      <c r="X69" s="1217"/>
      <c r="Y69" s="292"/>
      <c r="Z69" s="1217"/>
      <c r="AA69" s="292"/>
    </row>
    <row r="70" spans="1:27">
      <c r="A70" s="555" t="str">
        <f t="shared" si="6"/>
        <v>1 Gbps</v>
      </c>
      <c r="B70" s="190" t="str">
        <f t="shared" si="7"/>
        <v>0.5-7 km</v>
      </c>
      <c r="C70" s="191" t="str">
        <f t="shared" si="7"/>
        <v>all</v>
      </c>
      <c r="D70" s="161">
        <f t="shared" si="9"/>
        <v>400000</v>
      </c>
      <c r="E70" s="173">
        <f t="shared" si="9"/>
        <v>320000</v>
      </c>
      <c r="F70" s="160">
        <f t="shared" si="9"/>
        <v>0</v>
      </c>
      <c r="G70" s="195">
        <f t="shared" si="9"/>
        <v>0</v>
      </c>
      <c r="H70" s="160"/>
      <c r="I70" s="173"/>
      <c r="J70" s="160"/>
      <c r="K70" s="195"/>
      <c r="L70" s="160"/>
      <c r="M70" s="173"/>
      <c r="N70" s="160"/>
      <c r="O70" s="195"/>
      <c r="P70" s="585"/>
      <c r="Q70" s="1043"/>
      <c r="R70" s="585"/>
      <c r="S70" s="1044"/>
      <c r="T70" s="1218"/>
      <c r="U70" s="1213"/>
      <c r="V70" s="1213"/>
      <c r="W70" s="1214"/>
      <c r="X70" s="1218"/>
      <c r="Y70" s="1213"/>
      <c r="Z70" s="1218"/>
      <c r="AA70" s="1213"/>
    </row>
    <row r="71" spans="1:27" ht="13.8" thickBot="1">
      <c r="A71" s="556" t="str">
        <f t="shared" si="6"/>
        <v>1 Gbps</v>
      </c>
      <c r="B71" s="190" t="str">
        <f t="shared" si="7"/>
        <v>7-20 km</v>
      </c>
      <c r="C71" s="191" t="str">
        <f t="shared" si="7"/>
        <v>all</v>
      </c>
      <c r="D71" s="161">
        <f t="shared" si="9"/>
        <v>58500</v>
      </c>
      <c r="E71" s="160">
        <f t="shared" si="9"/>
        <v>42300</v>
      </c>
      <c r="F71" s="160">
        <f t="shared" si="9"/>
        <v>0</v>
      </c>
      <c r="G71" s="195">
        <f t="shared" si="9"/>
        <v>0</v>
      </c>
      <c r="H71" s="160"/>
      <c r="I71" s="160"/>
      <c r="J71" s="160"/>
      <c r="K71" s="195"/>
      <c r="L71" s="160"/>
      <c r="M71" s="160"/>
      <c r="N71" s="160"/>
      <c r="O71" s="195"/>
      <c r="P71" s="585"/>
      <c r="Q71" s="585"/>
      <c r="R71" s="585"/>
      <c r="S71" s="1044"/>
      <c r="T71" s="450"/>
      <c r="U71" s="294"/>
      <c r="V71" s="294"/>
      <c r="W71" s="295"/>
      <c r="X71" s="450"/>
      <c r="Y71" s="294"/>
      <c r="Z71" s="450"/>
      <c r="AA71" s="294"/>
    </row>
    <row r="72" spans="1:27">
      <c r="A72" s="557" t="str">
        <f t="shared" si="6"/>
        <v>3 Gbps</v>
      </c>
      <c r="B72" s="197" t="str">
        <f t="shared" si="7"/>
        <v>≤ 0.5 km</v>
      </c>
      <c r="C72" s="198" t="str">
        <f t="shared" si="7"/>
        <v>all</v>
      </c>
      <c r="D72" s="155">
        <f t="shared" si="9"/>
        <v>0</v>
      </c>
      <c r="E72" s="154">
        <f t="shared" si="9"/>
        <v>0</v>
      </c>
      <c r="F72" s="154">
        <f t="shared" si="9"/>
        <v>0</v>
      </c>
      <c r="G72" s="202">
        <f t="shared" si="9"/>
        <v>0</v>
      </c>
      <c r="H72" s="154"/>
      <c r="I72" s="154"/>
      <c r="J72" s="154"/>
      <c r="K72" s="202"/>
      <c r="L72" s="154"/>
      <c r="M72" s="154"/>
      <c r="N72" s="154"/>
      <c r="O72" s="202"/>
      <c r="P72" s="586"/>
      <c r="Q72" s="586"/>
      <c r="R72" s="586"/>
      <c r="S72" s="1045"/>
      <c r="T72" s="586"/>
      <c r="U72" s="586"/>
      <c r="V72" s="586"/>
      <c r="W72" s="1045"/>
      <c r="X72" s="586"/>
      <c r="Y72" s="586"/>
      <c r="Z72" s="586"/>
      <c r="AA72" s="586"/>
    </row>
    <row r="73" spans="1:27">
      <c r="A73" s="555" t="str">
        <f t="shared" si="6"/>
        <v>3 Gbps</v>
      </c>
      <c r="B73" s="190" t="str">
        <f t="shared" si="7"/>
        <v>0.5-7 km</v>
      </c>
      <c r="C73" s="203" t="str">
        <f t="shared" si="7"/>
        <v>all</v>
      </c>
      <c r="D73" s="161">
        <f t="shared" si="9"/>
        <v>1507500</v>
      </c>
      <c r="E73" s="160">
        <f t="shared" si="9"/>
        <v>1504500</v>
      </c>
      <c r="F73" s="160">
        <f t="shared" si="9"/>
        <v>0</v>
      </c>
      <c r="G73" s="195">
        <f t="shared" si="9"/>
        <v>0</v>
      </c>
      <c r="H73" s="160"/>
      <c r="I73" s="160"/>
      <c r="J73" s="160"/>
      <c r="K73" s="195"/>
      <c r="L73" s="160"/>
      <c r="M73" s="160"/>
      <c r="N73" s="160"/>
      <c r="O73" s="195"/>
      <c r="P73" s="585"/>
      <c r="Q73" s="585"/>
      <c r="R73" s="585"/>
      <c r="S73" s="1044"/>
      <c r="T73" s="585"/>
      <c r="U73" s="585"/>
      <c r="V73" s="585"/>
      <c r="W73" s="1044"/>
      <c r="X73" s="585"/>
      <c r="Y73" s="585"/>
      <c r="Z73" s="585"/>
      <c r="AA73" s="585"/>
    </row>
    <row r="74" spans="1:27" ht="13.8" thickBot="1">
      <c r="A74" s="556" t="str">
        <f t="shared" si="6"/>
        <v>3 Gbps</v>
      </c>
      <c r="B74" s="205" t="str">
        <f t="shared" si="7"/>
        <v>7-20 km</v>
      </c>
      <c r="C74" s="206" t="str">
        <f t="shared" si="7"/>
        <v>all</v>
      </c>
      <c r="D74" s="688">
        <f t="shared" si="9"/>
        <v>1601328</v>
      </c>
      <c r="E74" s="207">
        <f t="shared" si="9"/>
        <v>416806</v>
      </c>
      <c r="F74" s="207">
        <f t="shared" si="9"/>
        <v>382000</v>
      </c>
      <c r="G74" s="208">
        <f t="shared" si="9"/>
        <v>448000</v>
      </c>
      <c r="H74" s="207"/>
      <c r="I74" s="207"/>
      <c r="J74" s="207"/>
      <c r="K74" s="208"/>
      <c r="L74" s="207"/>
      <c r="M74" s="207"/>
      <c r="N74" s="207"/>
      <c r="O74" s="208"/>
      <c r="P74" s="588"/>
      <c r="Q74" s="588"/>
      <c r="R74" s="588"/>
      <c r="S74" s="1046"/>
      <c r="T74" s="588"/>
      <c r="U74" s="588"/>
      <c r="V74" s="588"/>
      <c r="W74" s="1046"/>
      <c r="X74" s="588"/>
      <c r="Y74" s="588"/>
      <c r="Z74" s="588"/>
      <c r="AA74" s="588"/>
    </row>
    <row r="75" spans="1:27">
      <c r="A75" s="557" t="str">
        <f t="shared" si="6"/>
        <v>6 Gbps</v>
      </c>
      <c r="B75" s="190" t="str">
        <f t="shared" si="7"/>
        <v>≤ 0.5 km</v>
      </c>
      <c r="C75" s="191" t="str">
        <f t="shared" si="7"/>
        <v>all</v>
      </c>
      <c r="D75" s="692">
        <f t="shared" si="9"/>
        <v>5298106</v>
      </c>
      <c r="E75" s="211">
        <f t="shared" si="9"/>
        <v>6160495</v>
      </c>
      <c r="F75" s="211">
        <f t="shared" si="9"/>
        <v>4734161.0000000093</v>
      </c>
      <c r="G75" s="212">
        <f t="shared" si="9"/>
        <v>3050413.0000000112</v>
      </c>
      <c r="H75" s="211"/>
      <c r="I75" s="211"/>
      <c r="J75" s="211"/>
      <c r="K75" s="212"/>
      <c r="L75" s="211"/>
      <c r="M75" s="211"/>
      <c r="N75" s="211"/>
      <c r="O75" s="212"/>
      <c r="P75" s="1047"/>
      <c r="Q75" s="1047"/>
      <c r="R75" s="1047"/>
      <c r="S75" s="1048"/>
      <c r="T75" s="1047"/>
      <c r="U75" s="1047"/>
      <c r="V75" s="1047"/>
      <c r="W75" s="1048"/>
      <c r="X75" s="1047"/>
      <c r="Y75" s="1047"/>
      <c r="Z75" s="1047"/>
      <c r="AA75" s="1047"/>
    </row>
    <row r="76" spans="1:27">
      <c r="A76" s="555" t="str">
        <f t="shared" si="6"/>
        <v>6 Gbps</v>
      </c>
      <c r="B76" s="190" t="str">
        <f t="shared" si="7"/>
        <v>0.5-7 km</v>
      </c>
      <c r="C76" s="191" t="str">
        <f t="shared" si="7"/>
        <v>all</v>
      </c>
      <c r="D76" s="161">
        <f t="shared" si="9"/>
        <v>12330105</v>
      </c>
      <c r="E76" s="160">
        <f t="shared" si="9"/>
        <v>11011350</v>
      </c>
      <c r="F76" s="160">
        <f t="shared" si="9"/>
        <v>6014620</v>
      </c>
      <c r="G76" s="195">
        <f t="shared" si="9"/>
        <v>6079227</v>
      </c>
      <c r="H76" s="160"/>
      <c r="I76" s="160"/>
      <c r="J76" s="585"/>
      <c r="K76" s="195"/>
      <c r="L76" s="160"/>
      <c r="M76" s="160"/>
      <c r="N76" s="585"/>
      <c r="O76" s="195"/>
      <c r="P76" s="585"/>
      <c r="Q76" s="585"/>
      <c r="R76" s="585"/>
      <c r="S76" s="1044"/>
      <c r="T76" s="585"/>
      <c r="U76" s="585"/>
      <c r="V76" s="585"/>
      <c r="W76" s="1044"/>
      <c r="X76" s="585"/>
      <c r="Y76" s="585"/>
      <c r="Z76" s="585"/>
      <c r="AA76" s="585"/>
    </row>
    <row r="77" spans="1:27" ht="13.8" thickBot="1">
      <c r="A77" s="556" t="str">
        <f t="shared" si="6"/>
        <v>6 Gbps</v>
      </c>
      <c r="B77" s="190" t="str">
        <f t="shared" si="7"/>
        <v>7-20 km</v>
      </c>
      <c r="C77" s="191" t="str">
        <f t="shared" si="7"/>
        <v>all</v>
      </c>
      <c r="D77" s="161">
        <f t="shared" si="9"/>
        <v>8671096</v>
      </c>
      <c r="E77" s="160">
        <f t="shared" si="9"/>
        <v>7252470</v>
      </c>
      <c r="F77" s="160">
        <f t="shared" si="9"/>
        <v>4482008.0000000009</v>
      </c>
      <c r="G77" s="195">
        <f t="shared" si="9"/>
        <v>5578088.0000000019</v>
      </c>
      <c r="H77" s="160"/>
      <c r="I77" s="160"/>
      <c r="J77" s="585"/>
      <c r="K77" s="195"/>
      <c r="L77" s="160"/>
      <c r="M77" s="160"/>
      <c r="N77" s="585"/>
      <c r="O77" s="195"/>
      <c r="P77" s="585"/>
      <c r="Q77" s="585"/>
      <c r="R77" s="585"/>
      <c r="S77" s="1044"/>
      <c r="T77" s="585"/>
      <c r="U77" s="585"/>
      <c r="V77" s="585"/>
      <c r="W77" s="1044"/>
      <c r="X77" s="585"/>
      <c r="Y77" s="585"/>
      <c r="Z77" s="585"/>
      <c r="AA77" s="585"/>
    </row>
    <row r="78" spans="1:27">
      <c r="A78" s="557" t="str">
        <f t="shared" si="6"/>
        <v>10 Gbps</v>
      </c>
      <c r="B78" s="197" t="str">
        <f t="shared" si="7"/>
        <v>≤ 0.5 km</v>
      </c>
      <c r="C78" s="198" t="str">
        <f t="shared" si="7"/>
        <v>SFP+</v>
      </c>
      <c r="D78" s="155">
        <f t="shared" si="9"/>
        <v>0</v>
      </c>
      <c r="E78" s="154">
        <f t="shared" si="9"/>
        <v>0</v>
      </c>
      <c r="F78" s="154">
        <f t="shared" si="9"/>
        <v>0</v>
      </c>
      <c r="G78" s="202">
        <f t="shared" si="9"/>
        <v>0</v>
      </c>
      <c r="H78" s="154"/>
      <c r="I78" s="154"/>
      <c r="J78" s="586"/>
      <c r="K78" s="202"/>
      <c r="L78" s="154"/>
      <c r="M78" s="154"/>
      <c r="N78" s="586"/>
      <c r="O78" s="202"/>
      <c r="P78" s="586"/>
      <c r="Q78" s="586"/>
      <c r="R78" s="586"/>
      <c r="S78" s="1045"/>
      <c r="T78" s="586"/>
      <c r="U78" s="586"/>
      <c r="V78" s="586"/>
      <c r="W78" s="1045"/>
      <c r="X78" s="586"/>
      <c r="Y78" s="586"/>
      <c r="Z78" s="586"/>
      <c r="AA78" s="586"/>
    </row>
    <row r="79" spans="1:27">
      <c r="A79" s="555" t="str">
        <f t="shared" si="6"/>
        <v>10 Gbps</v>
      </c>
      <c r="B79" s="190" t="str">
        <f t="shared" si="7"/>
        <v>0.5-7 km</v>
      </c>
      <c r="C79" s="203" t="str">
        <f t="shared" si="7"/>
        <v>SFP+</v>
      </c>
      <c r="D79" s="173">
        <f t="shared" si="9"/>
        <v>10160964</v>
      </c>
      <c r="E79" s="160">
        <f t="shared" si="9"/>
        <v>13809865</v>
      </c>
      <c r="F79" s="160">
        <f t="shared" si="9"/>
        <v>8973785.9999999963</v>
      </c>
      <c r="G79" s="216">
        <f t="shared" si="9"/>
        <v>9412873.0000000019</v>
      </c>
      <c r="H79" s="215"/>
      <c r="I79" s="160"/>
      <c r="J79" s="587"/>
      <c r="K79" s="216"/>
      <c r="L79" s="215"/>
      <c r="M79" s="160"/>
      <c r="N79" s="587"/>
      <c r="O79" s="216"/>
      <c r="P79" s="587"/>
      <c r="Q79" s="585"/>
      <c r="R79" s="587"/>
      <c r="S79" s="1049"/>
      <c r="T79" s="587"/>
      <c r="U79" s="585"/>
      <c r="V79" s="587"/>
      <c r="W79" s="1049"/>
      <c r="X79" s="587"/>
      <c r="Y79" s="585"/>
      <c r="Z79" s="587"/>
      <c r="AA79" s="585"/>
    </row>
    <row r="80" spans="1:27" ht="13.8" thickBot="1">
      <c r="A80" s="556" t="str">
        <f t="shared" si="6"/>
        <v>10 Gbps</v>
      </c>
      <c r="B80" s="205" t="str">
        <f t="shared" si="7"/>
        <v>7-20 km</v>
      </c>
      <c r="C80" s="206" t="str">
        <f t="shared" si="7"/>
        <v>SFP+</v>
      </c>
      <c r="D80" s="688">
        <f t="shared" si="9"/>
        <v>8057520</v>
      </c>
      <c r="E80" s="207">
        <f t="shared" si="9"/>
        <v>8358588</v>
      </c>
      <c r="F80" s="207">
        <f t="shared" si="9"/>
        <v>4821462.7775106188</v>
      </c>
      <c r="G80" s="208">
        <f t="shared" si="9"/>
        <v>4954055.3962445259</v>
      </c>
      <c r="H80" s="207"/>
      <c r="I80" s="207"/>
      <c r="J80" s="588"/>
      <c r="K80" s="208"/>
      <c r="L80" s="207"/>
      <c r="M80" s="207"/>
      <c r="N80" s="588"/>
      <c r="O80" s="208"/>
      <c r="P80" s="588"/>
      <c r="Q80" s="588"/>
      <c r="R80" s="588"/>
      <c r="S80" s="1046"/>
      <c r="T80" s="588"/>
      <c r="U80" s="588"/>
      <c r="V80" s="588"/>
      <c r="W80" s="1046"/>
      <c r="X80" s="588"/>
      <c r="Y80" s="588"/>
      <c r="Z80" s="588"/>
      <c r="AA80" s="588"/>
    </row>
    <row r="81" spans="1:27">
      <c r="A81" s="557" t="str">
        <f t="shared" si="6"/>
        <v>25 Gbps (MMF)</v>
      </c>
      <c r="B81" s="197" t="str">
        <f t="shared" si="7"/>
        <v>≤ 0.5 km</v>
      </c>
      <c r="C81" s="198" t="str">
        <f t="shared" si="7"/>
        <v>SFP28</v>
      </c>
      <c r="D81" s="171"/>
      <c r="E81" s="241"/>
      <c r="F81" s="241"/>
      <c r="G81" s="564"/>
      <c r="H81" s="241"/>
      <c r="I81" s="241"/>
      <c r="J81" s="589"/>
      <c r="K81" s="564"/>
      <c r="L81" s="241"/>
      <c r="M81" s="241"/>
      <c r="N81" s="589"/>
      <c r="O81" s="564"/>
      <c r="P81" s="589"/>
      <c r="Q81" s="589"/>
      <c r="R81" s="589"/>
      <c r="S81" s="591"/>
      <c r="T81" s="589"/>
      <c r="U81" s="589"/>
      <c r="V81" s="589"/>
      <c r="W81" s="591"/>
      <c r="X81" s="589"/>
      <c r="Y81" s="589"/>
      <c r="Z81" s="589"/>
      <c r="AA81" s="589"/>
    </row>
    <row r="82" spans="1:27">
      <c r="A82" s="558" t="str">
        <f t="shared" si="6"/>
        <v>25 Gbps (SMF)</v>
      </c>
      <c r="B82" s="190" t="str">
        <f t="shared" si="7"/>
        <v>≤ 0.5 km</v>
      </c>
      <c r="C82" s="203" t="str">
        <f t="shared" si="7"/>
        <v>SFP28</v>
      </c>
      <c r="D82" s="173"/>
      <c r="E82" s="215"/>
      <c r="F82" s="215"/>
      <c r="G82" s="216"/>
      <c r="H82" s="215"/>
      <c r="I82" s="215"/>
      <c r="J82" s="589"/>
      <c r="K82" s="216"/>
      <c r="L82" s="215"/>
      <c r="M82" s="215"/>
      <c r="N82" s="589"/>
      <c r="O82" s="216"/>
      <c r="P82" s="587"/>
      <c r="Q82" s="587"/>
      <c r="R82" s="589"/>
      <c r="S82" s="1049"/>
      <c r="T82" s="587"/>
      <c r="U82" s="587"/>
      <c r="V82" s="589"/>
      <c r="W82" s="1049"/>
      <c r="X82" s="587"/>
      <c r="Y82" s="587"/>
      <c r="Z82" s="587"/>
      <c r="AA82" s="587"/>
    </row>
    <row r="83" spans="1:27">
      <c r="A83" s="555" t="str">
        <f t="shared" si="6"/>
        <v>25 Gbps</v>
      </c>
      <c r="B83" s="190" t="str">
        <f t="shared" si="7"/>
        <v>0.5-7 km</v>
      </c>
      <c r="C83" s="203" t="str">
        <f t="shared" si="7"/>
        <v>Duplex</v>
      </c>
      <c r="D83" s="173"/>
      <c r="E83" s="215"/>
      <c r="F83" s="215"/>
      <c r="G83" s="216"/>
      <c r="H83" s="215"/>
      <c r="I83" s="215"/>
      <c r="J83" s="587"/>
      <c r="K83" s="216"/>
      <c r="L83" s="215"/>
      <c r="M83" s="215"/>
      <c r="N83" s="587"/>
      <c r="O83" s="216"/>
      <c r="P83" s="587"/>
      <c r="Q83" s="587"/>
      <c r="R83" s="587"/>
      <c r="S83" s="1049"/>
      <c r="T83" s="587"/>
      <c r="U83" s="587"/>
      <c r="V83" s="587"/>
      <c r="W83" s="1049"/>
      <c r="X83" s="587"/>
      <c r="Y83" s="587"/>
      <c r="Z83" s="587"/>
      <c r="AA83" s="587"/>
    </row>
    <row r="84" spans="1:27">
      <c r="A84" s="555" t="str">
        <f t="shared" si="6"/>
        <v>25 Gbps</v>
      </c>
      <c r="B84" s="190" t="str">
        <f t="shared" si="7"/>
        <v>7-20 km</v>
      </c>
      <c r="C84" s="203" t="str">
        <f t="shared" si="7"/>
        <v>Duplex</v>
      </c>
      <c r="D84" s="161"/>
      <c r="E84" s="160"/>
      <c r="F84" s="160"/>
      <c r="G84" s="195"/>
      <c r="H84" s="160"/>
      <c r="I84" s="160"/>
      <c r="J84" s="585"/>
      <c r="K84" s="195"/>
      <c r="L84" s="160"/>
      <c r="M84" s="160"/>
      <c r="N84" s="585"/>
      <c r="O84" s="195"/>
      <c r="P84" s="585"/>
      <c r="Q84" s="585"/>
      <c r="R84" s="585"/>
      <c r="S84" s="1044"/>
      <c r="T84" s="585"/>
      <c r="U84" s="585"/>
      <c r="V84" s="585"/>
      <c r="W84" s="1044"/>
      <c r="X84" s="585"/>
      <c r="Y84" s="585"/>
      <c r="Z84" s="585"/>
      <c r="AA84" s="585"/>
    </row>
    <row r="85" spans="1:27" ht="13.8" thickBot="1">
      <c r="A85" s="1072" t="s">
        <v>365</v>
      </c>
      <c r="B85" s="185" t="s">
        <v>197</v>
      </c>
      <c r="C85" s="185" t="s">
        <v>468</v>
      </c>
      <c r="D85" s="161"/>
      <c r="E85" s="161"/>
      <c r="F85" s="161"/>
      <c r="G85" s="161"/>
      <c r="H85" s="161"/>
      <c r="I85" s="161"/>
      <c r="J85" s="1088"/>
      <c r="K85" s="161"/>
      <c r="L85" s="161"/>
      <c r="M85" s="161"/>
      <c r="N85" s="1088"/>
      <c r="O85" s="161"/>
      <c r="P85" s="585"/>
      <c r="Q85" s="585"/>
      <c r="R85" s="585"/>
      <c r="S85" s="1044"/>
      <c r="T85" s="585"/>
      <c r="U85" s="585"/>
      <c r="V85" s="585"/>
      <c r="W85" s="1044"/>
      <c r="X85" s="585"/>
      <c r="Y85" s="585"/>
      <c r="Z85" s="585"/>
      <c r="AA85" s="585"/>
    </row>
    <row r="86" spans="1:27">
      <c r="A86" s="557" t="str">
        <f t="shared" ref="A86:C88" si="10">A26</f>
        <v>50 Gbps</v>
      </c>
      <c r="B86" s="197" t="str">
        <f t="shared" si="10"/>
        <v>≤ 10 km</v>
      </c>
      <c r="C86" s="198" t="str">
        <f t="shared" si="10"/>
        <v>QSFP28</v>
      </c>
      <c r="D86" s="691"/>
      <c r="E86" s="1090"/>
      <c r="F86" s="1090"/>
      <c r="G86" s="1091"/>
      <c r="H86" s="1090"/>
      <c r="I86" s="1090"/>
      <c r="J86" s="1092"/>
      <c r="K86" s="1091"/>
      <c r="L86" s="1090"/>
      <c r="M86" s="1090"/>
      <c r="N86" s="1092"/>
      <c r="O86" s="1091"/>
      <c r="P86" s="1092"/>
      <c r="Q86" s="1092"/>
      <c r="R86" s="1092"/>
      <c r="S86" s="1093"/>
      <c r="T86" s="1092"/>
      <c r="U86" s="1092"/>
      <c r="V86" s="1092"/>
      <c r="W86" s="1093"/>
      <c r="X86" s="1092"/>
      <c r="Y86" s="1092"/>
      <c r="Z86" s="1092"/>
      <c r="AA86" s="1092"/>
    </row>
    <row r="87" spans="1:27">
      <c r="A87" s="555" t="str">
        <f t="shared" si="10"/>
        <v>50 Gbps</v>
      </c>
      <c r="B87" s="190" t="str">
        <f t="shared" si="10"/>
        <v>10-20 km</v>
      </c>
      <c r="C87" s="203" t="str">
        <f t="shared" si="10"/>
        <v>QSFP28</v>
      </c>
      <c r="D87" s="173"/>
      <c r="E87" s="215"/>
      <c r="F87" s="215"/>
      <c r="G87" s="216"/>
      <c r="H87" s="215"/>
      <c r="I87" s="215"/>
      <c r="J87" s="587"/>
      <c r="K87" s="216"/>
      <c r="L87" s="215"/>
      <c r="M87" s="215"/>
      <c r="N87" s="587"/>
      <c r="O87" s="216"/>
      <c r="P87" s="587"/>
      <c r="Q87" s="587"/>
      <c r="R87" s="587"/>
      <c r="S87" s="1049"/>
      <c r="T87" s="587"/>
      <c r="U87" s="587"/>
      <c r="V87" s="587"/>
      <c r="W87" s="1049"/>
      <c r="X87" s="587"/>
      <c r="Y87" s="587"/>
      <c r="Z87" s="587"/>
      <c r="AA87" s="587"/>
    </row>
    <row r="88" spans="1:27" ht="13.8" thickBot="1">
      <c r="A88" s="1078" t="str">
        <f t="shared" si="10"/>
        <v>100 Gbps</v>
      </c>
      <c r="B88" s="1079" t="str">
        <f t="shared" si="10"/>
        <v>≤ 10 km</v>
      </c>
      <c r="C88" s="1080" t="str">
        <f t="shared" si="10"/>
        <v>QSFP28</v>
      </c>
      <c r="D88" s="688"/>
      <c r="E88" s="207"/>
      <c r="F88" s="207"/>
      <c r="G88" s="208"/>
      <c r="H88" s="207"/>
      <c r="I88" s="207"/>
      <c r="J88" s="588"/>
      <c r="K88" s="208"/>
      <c r="L88" s="207"/>
      <c r="M88" s="207"/>
      <c r="N88" s="588"/>
      <c r="O88" s="208"/>
      <c r="P88" s="588"/>
      <c r="Q88" s="588"/>
      <c r="R88" s="588"/>
      <c r="S88" s="1046"/>
      <c r="T88" s="588"/>
      <c r="U88" s="588"/>
      <c r="V88" s="588"/>
      <c r="W88" s="1046"/>
      <c r="X88" s="588"/>
      <c r="Y88" s="588"/>
      <c r="Z88" s="588"/>
      <c r="AA88" s="588"/>
    </row>
    <row r="89" spans="1:27" ht="13.8" thickBot="1">
      <c r="A89" s="1363" t="s">
        <v>433</v>
      </c>
      <c r="B89" s="1364" t="str">
        <f>B29</f>
        <v>all</v>
      </c>
      <c r="C89" s="1365" t="str">
        <f>C29</f>
        <v>all</v>
      </c>
      <c r="D89" s="691"/>
      <c r="E89" s="1090"/>
      <c r="F89" s="1090"/>
      <c r="G89" s="1091"/>
      <c r="H89" s="1090"/>
      <c r="I89" s="1090"/>
      <c r="J89" s="1090"/>
      <c r="K89" s="1091"/>
      <c r="L89" s="1090"/>
      <c r="M89" s="1090"/>
      <c r="N89" s="1090"/>
      <c r="O89" s="1091"/>
      <c r="P89" s="1092"/>
      <c r="Q89" s="1092"/>
      <c r="R89" s="1092"/>
      <c r="S89" s="1093"/>
      <c r="T89" s="1089"/>
      <c r="U89" s="1089"/>
      <c r="V89" s="1089"/>
      <c r="W89" s="1050"/>
      <c r="X89" s="1089"/>
      <c r="Y89" s="1089"/>
      <c r="Z89" s="1089"/>
      <c r="AA89" s="1089"/>
    </row>
    <row r="90" spans="1:27" ht="13.8" thickBot="1">
      <c r="A90" s="1366" t="s">
        <v>434</v>
      </c>
      <c r="B90" s="1367" t="s">
        <v>197</v>
      </c>
      <c r="C90" s="1368" t="s">
        <v>197</v>
      </c>
      <c r="D90" s="1369"/>
      <c r="E90" s="215"/>
      <c r="F90" s="215"/>
      <c r="G90" s="216"/>
      <c r="H90" s="215"/>
      <c r="I90" s="215"/>
      <c r="J90" s="215"/>
      <c r="K90" s="216"/>
      <c r="L90" s="215"/>
      <c r="M90" s="215"/>
      <c r="N90" s="215"/>
      <c r="O90" s="216"/>
      <c r="P90" s="587"/>
      <c r="Q90" s="587"/>
      <c r="R90" s="587"/>
      <c r="S90" s="1049"/>
      <c r="T90" s="590"/>
      <c r="U90" s="590"/>
      <c r="V90" s="590"/>
      <c r="W90" s="1050"/>
      <c r="X90" s="590"/>
      <c r="Y90" s="590"/>
      <c r="Z90" s="590"/>
      <c r="AA90" s="590"/>
    </row>
    <row r="91" spans="1:27" ht="13.8" thickBot="1">
      <c r="A91" s="1366" t="s">
        <v>435</v>
      </c>
      <c r="B91" s="1367" t="s">
        <v>197</v>
      </c>
      <c r="C91" s="1368" t="s">
        <v>197</v>
      </c>
      <c r="D91" s="1369"/>
      <c r="E91" s="215"/>
      <c r="F91" s="215"/>
      <c r="G91" s="216"/>
      <c r="H91" s="215"/>
      <c r="I91" s="215"/>
      <c r="J91" s="215"/>
      <c r="K91" s="216"/>
      <c r="L91" s="215"/>
      <c r="M91" s="215"/>
      <c r="N91" s="215"/>
      <c r="O91" s="216"/>
      <c r="P91" s="587"/>
      <c r="Q91" s="587"/>
      <c r="R91" s="587"/>
      <c r="S91" s="1049"/>
      <c r="T91" s="590"/>
      <c r="U91" s="590"/>
      <c r="V91" s="590"/>
      <c r="W91" s="1050"/>
      <c r="X91" s="590"/>
      <c r="Y91" s="590"/>
      <c r="Z91" s="590"/>
      <c r="AA91" s="590"/>
    </row>
    <row r="92" spans="1:27" ht="13.8" thickBot="1">
      <c r="A92" s="1370" t="s">
        <v>436</v>
      </c>
      <c r="B92" s="1371" t="str">
        <f>B32</f>
        <v>all</v>
      </c>
      <c r="C92" s="1372" t="str">
        <f>C32</f>
        <v>all</v>
      </c>
      <c r="D92" s="688"/>
      <c r="E92" s="1373"/>
      <c r="F92" s="1373"/>
      <c r="G92" s="208"/>
      <c r="H92" s="1373"/>
      <c r="I92" s="1373"/>
      <c r="J92" s="1374"/>
      <c r="K92" s="208"/>
      <c r="L92" s="1373"/>
      <c r="M92" s="1373"/>
      <c r="N92" s="1374"/>
      <c r="O92" s="208"/>
      <c r="P92" s="1374"/>
      <c r="Q92" s="1374"/>
      <c r="R92" s="1374"/>
      <c r="S92" s="1046"/>
      <c r="T92" s="590"/>
      <c r="U92" s="590"/>
      <c r="V92" s="590"/>
      <c r="W92" s="1051"/>
      <c r="X92" s="590"/>
      <c r="Y92" s="590"/>
      <c r="Z92" s="590"/>
      <c r="AA92" s="590"/>
    </row>
    <row r="93" spans="1:27" ht="13.8" thickBot="1">
      <c r="A93" s="1933" t="str">
        <f>A33</f>
        <v>Miscellaneous</v>
      </c>
      <c r="B93" s="1934"/>
      <c r="C93" s="1934"/>
      <c r="D93" s="241">
        <f>D33*D63</f>
        <v>1759500</v>
      </c>
      <c r="E93" s="241">
        <f>E33*E63</f>
        <v>1761200</v>
      </c>
      <c r="F93" s="241">
        <f>F33*F63</f>
        <v>932000</v>
      </c>
      <c r="G93" s="564">
        <f>G33*G63</f>
        <v>1498000</v>
      </c>
      <c r="H93" s="242"/>
      <c r="I93" s="242"/>
      <c r="J93" s="590"/>
      <c r="K93" s="576"/>
      <c r="L93" s="242"/>
      <c r="M93" s="242"/>
      <c r="N93" s="590"/>
      <c r="O93" s="576"/>
      <c r="P93" s="590"/>
      <c r="Q93" s="590"/>
      <c r="R93" s="590"/>
      <c r="S93" s="1051"/>
      <c r="T93" s="590"/>
      <c r="U93" s="590"/>
      <c r="V93" s="590"/>
      <c r="W93" s="1051"/>
      <c r="X93" s="590"/>
      <c r="Y93" s="590"/>
      <c r="Z93" s="590"/>
      <c r="AA93" s="590"/>
    </row>
    <row r="94" spans="1:27" ht="13.8" thickBot="1">
      <c r="A94" s="568" t="str">
        <f>A34</f>
        <v>Total</v>
      </c>
      <c r="B94" s="554" t="str">
        <f>B34</f>
        <v>All</v>
      </c>
      <c r="C94" s="217" t="str">
        <f>C34</f>
        <v>All</v>
      </c>
      <c r="D94" s="106">
        <f t="shared" ref="D94:G94" si="11">SUM(D69:D93)</f>
        <v>49844619</v>
      </c>
      <c r="E94" s="105">
        <f t="shared" si="11"/>
        <v>50637574</v>
      </c>
      <c r="F94" s="104">
        <f t="shared" si="11"/>
        <v>30340037.777510628</v>
      </c>
      <c r="G94" s="106">
        <f t="shared" si="11"/>
        <v>31020656.396244541</v>
      </c>
      <c r="H94" s="242"/>
      <c r="I94" s="242"/>
      <c r="J94" s="590"/>
      <c r="K94" s="576"/>
      <c r="L94" s="242"/>
      <c r="M94" s="242"/>
      <c r="N94" s="590"/>
      <c r="O94" s="576"/>
      <c r="P94" s="242"/>
      <c r="Q94" s="242"/>
      <c r="R94" s="590"/>
      <c r="S94" s="576"/>
      <c r="T94" s="242"/>
      <c r="U94" s="242"/>
      <c r="V94" s="590"/>
      <c r="W94" s="576"/>
      <c r="X94" s="242"/>
      <c r="Y94" s="242"/>
      <c r="Z94" s="242"/>
      <c r="AA94" s="242"/>
    </row>
    <row r="95" spans="1:27">
      <c r="L95" s="48"/>
      <c r="M95" s="48"/>
      <c r="N95" s="48"/>
      <c r="O95" s="48"/>
      <c r="P95" s="48"/>
      <c r="Q95" s="48"/>
      <c r="R95" s="48"/>
      <c r="S95" s="48"/>
      <c r="T95" s="48"/>
      <c r="U95" s="48"/>
      <c r="V95" s="48"/>
      <c r="W95" s="48"/>
      <c r="X95" s="48"/>
      <c r="Y95" s="48"/>
      <c r="Z95" s="48"/>
      <c r="AA95" s="48"/>
    </row>
    <row r="96" spans="1:27" ht="15">
      <c r="N96" s="990"/>
      <c r="O96" s="991"/>
      <c r="P96" s="991"/>
      <c r="Q96" s="4"/>
      <c r="R96" s="1437"/>
      <c r="S96" s="1437"/>
      <c r="T96" s="4"/>
      <c r="U96" s="4"/>
      <c r="W96" s="15"/>
      <c r="AA96" s="15"/>
    </row>
    <row r="97" spans="7:27">
      <c r="G97" s="15"/>
      <c r="K97" s="15"/>
      <c r="O97" s="15"/>
      <c r="Q97" s="4"/>
      <c r="R97" s="4"/>
      <c r="S97" s="4"/>
      <c r="T97" s="4"/>
      <c r="U97" s="5"/>
      <c r="AA97" s="5"/>
    </row>
    <row r="98" spans="7:27">
      <c r="G98" s="70"/>
      <c r="K98" s="70"/>
      <c r="O98" s="70"/>
      <c r="U98" s="5"/>
    </row>
    <row r="99" spans="7:27">
      <c r="P99" s="70"/>
      <c r="Q99" s="70"/>
      <c r="R99" s="70"/>
      <c r="S99" s="70"/>
    </row>
  </sheetData>
  <mergeCells count="6">
    <mergeCell ref="Z7:AA7"/>
    <mergeCell ref="Z37:AA37"/>
    <mergeCell ref="Z67:AA67"/>
    <mergeCell ref="A93:C93"/>
    <mergeCell ref="A33:C33"/>
    <mergeCell ref="A63:C6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AM61"/>
  <sheetViews>
    <sheetView showGridLines="0" zoomScale="75" zoomScaleNormal="75" zoomScalePageLayoutView="80" workbookViewId="0">
      <pane xSplit="2" ySplit="8" topLeftCell="C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cols>
    <col min="1" max="1" width="22.44140625" customWidth="1"/>
    <col min="2" max="2" width="16.44140625" style="23" customWidth="1"/>
    <col min="3" max="10" width="12.109375" customWidth="1"/>
    <col min="11" max="11" width="12.44140625" customWidth="1"/>
    <col min="12" max="13" width="13.77734375" customWidth="1"/>
    <col min="14" max="18" width="13.44140625" customWidth="1"/>
    <col min="19" max="22" width="13.77734375" customWidth="1"/>
    <col min="23" max="24" width="15.109375" customWidth="1"/>
    <col min="25" max="26" width="14" customWidth="1"/>
    <col min="29" max="30" width="12.44140625" customWidth="1"/>
    <col min="31" max="31" width="14.44140625" customWidth="1"/>
    <col min="32" max="33" width="12.44140625" customWidth="1"/>
    <col min="35" max="35" width="12.77734375" bestFit="1" customWidth="1"/>
  </cols>
  <sheetData>
    <row r="1" spans="1:26" ht="25.05" customHeight="1">
      <c r="A1" s="72" t="str">
        <f>Introduction!$B$1</f>
        <v>Vendor Survey Results through H1 2022, with partial results for H2</v>
      </c>
    </row>
    <row r="2" spans="1:26" ht="15">
      <c r="A2" s="258" t="str">
        <f>Introduction!$B$2</f>
        <v>March 2023 QMU - Sample template for illustrative purposes only</v>
      </c>
    </row>
    <row r="3" spans="1:26" ht="17.399999999999999">
      <c r="A3" s="533" t="s">
        <v>18</v>
      </c>
    </row>
    <row r="5" spans="1:26" ht="15.6">
      <c r="M5" s="724"/>
    </row>
    <row r="6" spans="1:26" ht="15.6">
      <c r="M6" s="724"/>
      <c r="O6" s="724"/>
      <c r="P6" s="13"/>
      <c r="Q6" s="724"/>
      <c r="R6" s="13"/>
      <c r="S6" s="724"/>
      <c r="T6" s="13"/>
    </row>
    <row r="7" spans="1:26" s="607" customFormat="1" ht="16.2" thickBot="1">
      <c r="A7" s="548" t="str">
        <f>A3</f>
        <v>Optical Interconnects</v>
      </c>
      <c r="B7" s="608"/>
      <c r="D7" s="1134"/>
      <c r="E7" s="1134"/>
      <c r="F7" s="1291"/>
      <c r="G7" s="1292" t="s">
        <v>173</v>
      </c>
      <c r="H7" s="1134"/>
      <c r="I7" s="1134"/>
      <c r="J7" s="1134"/>
      <c r="K7" s="1134"/>
      <c r="L7" s="1134"/>
      <c r="N7"/>
      <c r="O7" s="491" t="s">
        <v>173</v>
      </c>
      <c r="P7"/>
      <c r="Q7"/>
      <c r="R7"/>
      <c r="S7"/>
      <c r="T7"/>
      <c r="U7"/>
      <c r="V7"/>
      <c r="W7" t="str">
        <f>O7</f>
        <v>Shipments: Actual Data</v>
      </c>
      <c r="X7"/>
      <c r="Y7" s="1926"/>
      <c r="Z7" s="1926"/>
    </row>
    <row r="8" spans="1:26" ht="13.8" thickBot="1">
      <c r="A8" s="1247" t="s">
        <v>246</v>
      </c>
      <c r="B8" s="1247" t="s">
        <v>175</v>
      </c>
      <c r="C8" s="488" t="s">
        <v>107</v>
      </c>
      <c r="D8" s="489" t="s">
        <v>108</v>
      </c>
      <c r="E8" s="489" t="s">
        <v>109</v>
      </c>
      <c r="F8" s="1248" t="s">
        <v>110</v>
      </c>
      <c r="G8" s="1111" t="s">
        <v>111</v>
      </c>
      <c r="H8" s="489" t="s">
        <v>112</v>
      </c>
      <c r="I8" s="489" t="s">
        <v>113</v>
      </c>
      <c r="J8" s="1249" t="s">
        <v>114</v>
      </c>
      <c r="K8" s="488" t="s">
        <v>115</v>
      </c>
      <c r="L8" s="489" t="s">
        <v>116</v>
      </c>
      <c r="M8" s="489" t="s">
        <v>117</v>
      </c>
      <c r="N8" s="1248" t="s">
        <v>118</v>
      </c>
      <c r="O8" s="1111" t="s">
        <v>119</v>
      </c>
      <c r="P8" s="489" t="s">
        <v>120</v>
      </c>
      <c r="Q8" s="489" t="s">
        <v>121</v>
      </c>
      <c r="R8" s="1248" t="s">
        <v>122</v>
      </c>
      <c r="S8" s="75" t="s">
        <v>486</v>
      </c>
      <c r="T8" s="76" t="s">
        <v>487</v>
      </c>
      <c r="U8" s="734" t="s">
        <v>488</v>
      </c>
      <c r="V8" s="79" t="s">
        <v>489</v>
      </c>
      <c r="W8" s="734" t="s">
        <v>490</v>
      </c>
      <c r="X8" s="79" t="s">
        <v>491</v>
      </c>
      <c r="Y8" s="734" t="s">
        <v>492</v>
      </c>
      <c r="Z8" s="79" t="s">
        <v>493</v>
      </c>
    </row>
    <row r="9" spans="1:26" ht="38.25" customHeight="1">
      <c r="A9" s="609" t="s">
        <v>247</v>
      </c>
      <c r="B9" s="1104" t="s">
        <v>407</v>
      </c>
      <c r="C9" s="237">
        <v>47963</v>
      </c>
      <c r="D9" s="234">
        <v>47387</v>
      </c>
      <c r="E9" s="234">
        <v>39043</v>
      </c>
      <c r="F9" s="300">
        <v>26100</v>
      </c>
      <c r="G9" s="1106"/>
      <c r="H9" s="234"/>
      <c r="I9" s="234"/>
      <c r="J9" s="1109"/>
      <c r="K9" s="237"/>
      <c r="L9" s="234"/>
      <c r="M9" s="234"/>
      <c r="N9" s="300"/>
      <c r="O9" s="1239"/>
      <c r="P9" s="234"/>
      <c r="Q9" s="301"/>
      <c r="R9" s="300"/>
      <c r="S9" s="1106"/>
      <c r="T9" s="234"/>
      <c r="U9" s="301"/>
      <c r="V9" s="300"/>
      <c r="W9" s="1239"/>
      <c r="X9" s="234"/>
      <c r="Y9" s="1462"/>
      <c r="Z9" s="1463"/>
    </row>
    <row r="10" spans="1:26" ht="15.75" customHeight="1">
      <c r="A10" s="610" t="s">
        <v>478</v>
      </c>
      <c r="B10" s="1105" t="s">
        <v>408</v>
      </c>
      <c r="C10" s="1107">
        <v>11244</v>
      </c>
      <c r="D10" s="1103">
        <v>10866</v>
      </c>
      <c r="E10" s="301">
        <v>13416</v>
      </c>
      <c r="F10" s="300">
        <v>20365</v>
      </c>
      <c r="G10" s="301"/>
      <c r="H10" s="235"/>
      <c r="I10" s="301"/>
      <c r="J10" s="1109"/>
      <c r="K10" s="1107"/>
      <c r="L10" s="1103"/>
      <c r="M10" s="301"/>
      <c r="N10" s="300"/>
      <c r="O10" s="301"/>
      <c r="P10" s="235"/>
      <c r="Q10" s="301"/>
      <c r="R10" s="300"/>
      <c r="S10" s="301"/>
      <c r="T10" s="235"/>
      <c r="U10" s="301"/>
      <c r="V10" s="300"/>
      <c r="W10" s="301"/>
      <c r="X10" s="235"/>
      <c r="Y10" s="1464"/>
      <c r="Z10" s="1465"/>
    </row>
    <row r="11" spans="1:26" ht="15.75" customHeight="1">
      <c r="A11" s="1101" t="s">
        <v>476</v>
      </c>
      <c r="B11" s="267" t="s">
        <v>480</v>
      </c>
      <c r="C11" s="1107">
        <v>575603</v>
      </c>
      <c r="D11" s="1103">
        <v>822493</v>
      </c>
      <c r="E11" s="1103">
        <v>925325</v>
      </c>
      <c r="F11" s="1108">
        <v>908284</v>
      </c>
      <c r="G11" s="301"/>
      <c r="H11" s="1103"/>
      <c r="I11" s="1103"/>
      <c r="J11" s="1110"/>
      <c r="K11" s="1107"/>
      <c r="L11" s="1103"/>
      <c r="M11" s="1103"/>
      <c r="N11" s="1108"/>
      <c r="O11" s="301"/>
      <c r="P11" s="1103"/>
      <c r="Q11" s="1240"/>
      <c r="R11" s="1241"/>
      <c r="S11" s="301"/>
      <c r="T11" s="1103"/>
      <c r="U11" s="1240"/>
      <c r="V11" s="1241"/>
      <c r="W11" s="301"/>
      <c r="X11" s="1103"/>
      <c r="Y11" s="1464"/>
      <c r="Z11" s="1465"/>
    </row>
    <row r="12" spans="1:26" ht="15.75" customHeight="1">
      <c r="A12" s="1101" t="s">
        <v>476</v>
      </c>
      <c r="B12" s="267" t="s">
        <v>481</v>
      </c>
      <c r="C12" s="1107">
        <v>4004</v>
      </c>
      <c r="D12" s="1103">
        <v>29905</v>
      </c>
      <c r="E12" s="1103">
        <v>60839</v>
      </c>
      <c r="F12" s="1108">
        <v>75904</v>
      </c>
      <c r="G12" s="301"/>
      <c r="H12" s="1103"/>
      <c r="I12" s="1103"/>
      <c r="J12" s="1110"/>
      <c r="K12" s="1107"/>
      <c r="L12" s="1103"/>
      <c r="M12" s="1103"/>
      <c r="N12" s="1108"/>
      <c r="O12" s="301"/>
      <c r="P12" s="1103"/>
      <c r="Q12" s="1240"/>
      <c r="R12" s="1241"/>
      <c r="S12" s="301"/>
      <c r="T12" s="1103"/>
      <c r="U12" s="1240"/>
      <c r="V12" s="1241"/>
      <c r="W12" s="301"/>
      <c r="X12" s="1103"/>
      <c r="Y12" s="1464"/>
      <c r="Z12" s="1465"/>
    </row>
    <row r="13" spans="1:26" ht="15.75" customHeight="1">
      <c r="A13" s="1101" t="s">
        <v>476</v>
      </c>
      <c r="B13" s="267" t="s">
        <v>454</v>
      </c>
      <c r="C13" s="1107">
        <v>52902</v>
      </c>
      <c r="D13" s="1103">
        <v>57244</v>
      </c>
      <c r="E13" s="1103">
        <v>45070</v>
      </c>
      <c r="F13" s="1108">
        <v>50712</v>
      </c>
      <c r="G13" s="301"/>
      <c r="H13" s="1103"/>
      <c r="I13" s="1103"/>
      <c r="J13" s="1110"/>
      <c r="K13" s="1107"/>
      <c r="L13" s="1103"/>
      <c r="M13" s="1103"/>
      <c r="N13" s="1108"/>
      <c r="O13" s="301"/>
      <c r="P13" s="1103"/>
      <c r="Q13" s="1240"/>
      <c r="R13" s="1241"/>
      <c r="S13" s="301"/>
      <c r="T13" s="1103"/>
      <c r="U13" s="1240"/>
      <c r="V13" s="1241"/>
      <c r="W13" s="301"/>
      <c r="X13" s="1103"/>
      <c r="Y13" s="1464"/>
      <c r="Z13" s="1465"/>
    </row>
    <row r="14" spans="1:26" ht="15.75" customHeight="1">
      <c r="A14" s="1101" t="s">
        <v>476</v>
      </c>
      <c r="B14" s="267" t="s">
        <v>470</v>
      </c>
      <c r="C14" s="1107">
        <v>13393</v>
      </c>
      <c r="D14" s="1103">
        <v>17571</v>
      </c>
      <c r="E14" s="1103">
        <v>12226</v>
      </c>
      <c r="F14" s="1108">
        <v>29015</v>
      </c>
      <c r="G14" s="301"/>
      <c r="H14" s="1103"/>
      <c r="I14" s="1103"/>
      <c r="J14" s="1110"/>
      <c r="K14" s="1107"/>
      <c r="L14" s="1103"/>
      <c r="M14" s="1103"/>
      <c r="N14" s="1108"/>
      <c r="O14" s="301"/>
      <c r="P14" s="1103"/>
      <c r="Q14" s="1240"/>
      <c r="R14" s="1241"/>
      <c r="S14" s="301"/>
      <c r="T14" s="1103"/>
      <c r="U14" s="1240"/>
      <c r="V14" s="1241"/>
      <c r="W14" s="301"/>
      <c r="X14" s="1103"/>
      <c r="Y14" s="1464"/>
      <c r="Z14" s="1465"/>
    </row>
    <row r="15" spans="1:26" ht="15.75" customHeight="1">
      <c r="A15" s="1101" t="s">
        <v>476</v>
      </c>
      <c r="B15" s="267" t="s">
        <v>471</v>
      </c>
      <c r="C15" s="1107">
        <v>72231</v>
      </c>
      <c r="D15" s="1103">
        <v>51997</v>
      </c>
      <c r="E15" s="1103">
        <v>91592</v>
      </c>
      <c r="F15" s="1108">
        <v>86662</v>
      </c>
      <c r="G15" s="301"/>
      <c r="H15" s="1103"/>
      <c r="I15" s="1103"/>
      <c r="J15" s="1110"/>
      <c r="K15" s="1107"/>
      <c r="L15" s="1103"/>
      <c r="M15" s="1103"/>
      <c r="N15" s="1108"/>
      <c r="O15" s="301"/>
      <c r="P15" s="1103"/>
      <c r="Q15" s="1240"/>
      <c r="R15" s="1241"/>
      <c r="S15" s="301"/>
      <c r="T15" s="1103"/>
      <c r="U15" s="1240"/>
      <c r="V15" s="1241"/>
      <c r="W15" s="301"/>
      <c r="X15" s="1103"/>
      <c r="Y15" s="1464"/>
      <c r="Z15" s="1465"/>
    </row>
    <row r="16" spans="1:26" ht="15.75" customHeight="1">
      <c r="A16" s="1101" t="s">
        <v>476</v>
      </c>
      <c r="B16" s="267" t="s">
        <v>472</v>
      </c>
      <c r="C16" s="1107"/>
      <c r="D16" s="1103"/>
      <c r="E16" s="1103"/>
      <c r="F16" s="1108"/>
      <c r="G16" s="301"/>
      <c r="H16" s="1103"/>
      <c r="I16" s="1103"/>
      <c r="J16" s="1110"/>
      <c r="K16" s="1107"/>
      <c r="L16" s="1103"/>
      <c r="M16" s="1103"/>
      <c r="N16" s="1108"/>
      <c r="O16" s="301"/>
      <c r="P16" s="1103"/>
      <c r="Q16" s="1240"/>
      <c r="R16" s="1241"/>
      <c r="S16" s="301"/>
      <c r="T16" s="1103"/>
      <c r="U16" s="1240"/>
      <c r="V16" s="1241"/>
      <c r="W16" s="301"/>
      <c r="X16" s="1103"/>
      <c r="Y16" s="1464"/>
      <c r="Z16" s="1465"/>
    </row>
    <row r="17" spans="1:39" ht="15.75" customHeight="1">
      <c r="A17" s="1101" t="s">
        <v>476</v>
      </c>
      <c r="B17" s="267" t="s">
        <v>473</v>
      </c>
      <c r="C17" s="1107"/>
      <c r="D17" s="1103"/>
      <c r="E17" s="1103"/>
      <c r="F17" s="1108"/>
      <c r="G17" s="301"/>
      <c r="H17" s="1103"/>
      <c r="I17" s="1103"/>
      <c r="J17" s="1110"/>
      <c r="K17" s="1107"/>
      <c r="L17" s="1103"/>
      <c r="M17" s="1103"/>
      <c r="N17" s="1108"/>
      <c r="O17" s="301"/>
      <c r="P17" s="1103"/>
      <c r="Q17" s="1240"/>
      <c r="R17" s="1241"/>
      <c r="S17" s="301"/>
      <c r="T17" s="1103"/>
      <c r="U17" s="1240"/>
      <c r="V17" s="1241"/>
      <c r="W17" s="301"/>
      <c r="X17" s="1103"/>
      <c r="Y17" s="1464"/>
      <c r="Z17" s="1465"/>
    </row>
    <row r="18" spans="1:39" ht="15.75" customHeight="1">
      <c r="A18" s="1101" t="s">
        <v>476</v>
      </c>
      <c r="B18" s="267" t="s">
        <v>474</v>
      </c>
      <c r="C18" s="1107">
        <v>21307</v>
      </c>
      <c r="D18" s="1103">
        <v>20287</v>
      </c>
      <c r="E18" s="1103">
        <v>23254</v>
      </c>
      <c r="F18" s="1108">
        <v>25384</v>
      </c>
      <c r="G18" s="301"/>
      <c r="H18" s="1103"/>
      <c r="I18" s="1103"/>
      <c r="J18" s="1110"/>
      <c r="K18" s="1107"/>
      <c r="L18" s="1103"/>
      <c r="M18" s="1103"/>
      <c r="N18" s="1108"/>
      <c r="O18" s="301"/>
      <c r="P18" s="1103"/>
      <c r="Q18" s="1240"/>
      <c r="R18" s="1241"/>
      <c r="S18" s="301"/>
      <c r="T18" s="1103"/>
      <c r="U18" s="1240"/>
      <c r="V18" s="1241"/>
      <c r="W18" s="301"/>
      <c r="X18" s="1103"/>
      <c r="Y18" s="1464"/>
      <c r="Z18" s="1465"/>
    </row>
    <row r="19" spans="1:39" ht="15.75" customHeight="1">
      <c r="A19" s="1101" t="s">
        <v>476</v>
      </c>
      <c r="B19" s="267" t="s">
        <v>475</v>
      </c>
      <c r="C19" s="1107"/>
      <c r="D19" s="1103"/>
      <c r="E19" s="1103"/>
      <c r="F19" s="1108"/>
      <c r="G19" s="301"/>
      <c r="H19" s="1103"/>
      <c r="I19" s="1103"/>
      <c r="J19" s="1110"/>
      <c r="K19" s="1107"/>
      <c r="L19" s="1103"/>
      <c r="M19" s="1103"/>
      <c r="N19" s="1108"/>
      <c r="O19" s="301"/>
      <c r="P19" s="1103"/>
      <c r="Q19" s="1240"/>
      <c r="R19" s="1241"/>
      <c r="S19" s="301"/>
      <c r="T19" s="1103"/>
      <c r="U19" s="1240"/>
      <c r="V19" s="1241"/>
      <c r="W19" s="301"/>
      <c r="X19" s="1103"/>
      <c r="Y19" s="1464"/>
      <c r="Z19" s="1465"/>
    </row>
    <row r="20" spans="1:39" ht="13.5" customHeight="1" thickBot="1">
      <c r="A20" s="992" t="s">
        <v>182</v>
      </c>
      <c r="B20" s="1102" t="s">
        <v>477</v>
      </c>
      <c r="C20" s="1112">
        <f t="shared" ref="C20:F20" si="0">SUM(C11:C19)</f>
        <v>739440</v>
      </c>
      <c r="D20" s="1113">
        <f t="shared" si="0"/>
        <v>999497</v>
      </c>
      <c r="E20" s="1114">
        <f t="shared" si="0"/>
        <v>1158306</v>
      </c>
      <c r="F20" s="1115">
        <f t="shared" si="0"/>
        <v>1175961</v>
      </c>
      <c r="G20" s="1116"/>
      <c r="H20" s="1113"/>
      <c r="I20" s="1114"/>
      <c r="J20" s="1117"/>
      <c r="K20" s="1242"/>
      <c r="L20" s="1243"/>
      <c r="M20" s="1243"/>
      <c r="N20" s="1244"/>
      <c r="O20" s="1242"/>
      <c r="P20" s="1243"/>
      <c r="Q20" s="1243"/>
      <c r="R20" s="1244"/>
      <c r="S20" s="1242"/>
      <c r="T20" s="1243"/>
      <c r="U20" s="1243"/>
      <c r="V20" s="1244"/>
      <c r="W20" s="1242"/>
      <c r="X20" s="1243"/>
      <c r="Y20" s="1464"/>
      <c r="Z20" s="1465"/>
      <c r="AM20" s="184"/>
    </row>
    <row r="21" spans="1:39" ht="13.8" thickBot="1">
      <c r="A21" s="1937" t="s">
        <v>129</v>
      </c>
      <c r="B21" s="1938"/>
      <c r="C21" s="236">
        <f>C20+C10+C9</f>
        <v>798647</v>
      </c>
      <c r="D21" s="1118">
        <f t="shared" ref="D21:F21" si="1">D20+D10+D9</f>
        <v>1057750</v>
      </c>
      <c r="E21" s="1118">
        <f t="shared" si="1"/>
        <v>1210765</v>
      </c>
      <c r="F21" s="1119">
        <f t="shared" si="1"/>
        <v>1222426</v>
      </c>
      <c r="G21" s="1120"/>
      <c r="H21" s="1118"/>
      <c r="I21" s="1118"/>
      <c r="J21" s="1119"/>
      <c r="K21" s="1120"/>
      <c r="L21" s="1118"/>
      <c r="M21" s="1118"/>
      <c r="N21" s="1119"/>
      <c r="O21" s="1120"/>
      <c r="P21" s="1118"/>
      <c r="Q21" s="1118"/>
      <c r="R21" s="1119"/>
      <c r="S21" s="1120"/>
      <c r="T21" s="1118"/>
      <c r="U21" s="1118"/>
      <c r="V21" s="1119"/>
      <c r="W21" s="1120"/>
      <c r="X21" s="1118"/>
      <c r="Y21" s="1120"/>
      <c r="Z21" s="1118"/>
    </row>
    <row r="22" spans="1:39">
      <c r="A22" s="23"/>
      <c r="C22" s="23"/>
      <c r="D22" s="23"/>
      <c r="E22" s="23"/>
      <c r="F22" s="23"/>
      <c r="G22" s="23"/>
      <c r="H22" s="23"/>
      <c r="I22" s="23"/>
      <c r="J22" s="23"/>
      <c r="K22" s="23"/>
      <c r="L22" s="23"/>
      <c r="M22" s="23"/>
      <c r="N22" s="23"/>
      <c r="O22" s="23"/>
      <c r="P22" s="23"/>
      <c r="Q22" s="23"/>
      <c r="R22" s="23"/>
      <c r="S22" s="23"/>
      <c r="T22" s="23"/>
      <c r="U22" s="23"/>
      <c r="W22" s="23"/>
      <c r="X22" s="23"/>
      <c r="Y22" s="23"/>
      <c r="Z22" s="23"/>
    </row>
    <row r="23" spans="1:39" ht="15.6">
      <c r="H23" s="429"/>
      <c r="M23" s="724"/>
      <c r="O23" s="724"/>
      <c r="P23" s="13"/>
      <c r="Q23" s="724"/>
      <c r="R23" s="13"/>
      <c r="S23" s="724"/>
      <c r="T23" s="13"/>
    </row>
    <row r="24" spans="1:39" ht="16.2" thickBot="1">
      <c r="A24" s="548" t="str">
        <f>A7</f>
        <v>Optical Interconnects</v>
      </c>
      <c r="B24" s="608"/>
      <c r="D24" s="1134"/>
      <c r="E24" s="1134"/>
      <c r="F24" s="1291"/>
      <c r="G24" s="1292" t="s">
        <v>188</v>
      </c>
      <c r="H24" s="1134"/>
      <c r="I24" s="1134"/>
      <c r="J24" s="1134"/>
      <c r="K24" s="1134"/>
      <c r="L24" s="1134"/>
      <c r="O24" s="1430" t="s">
        <v>188</v>
      </c>
      <c r="W24" t="str">
        <f>O24</f>
        <v>ASP: Actual Data</v>
      </c>
      <c r="Y24" s="1926"/>
      <c r="Z24" s="1926"/>
    </row>
    <row r="25" spans="1:39" ht="13.8" thickBot="1">
      <c r="A25" s="1247" t="s">
        <v>246</v>
      </c>
      <c r="B25" s="1247" t="s">
        <v>175</v>
      </c>
      <c r="C25" s="488" t="s">
        <v>107</v>
      </c>
      <c r="D25" s="489" t="s">
        <v>108</v>
      </c>
      <c r="E25" s="489" t="s">
        <v>109</v>
      </c>
      <c r="F25" s="1248" t="s">
        <v>110</v>
      </c>
      <c r="G25" s="1111" t="str">
        <f t="shared" ref="G25:L25" si="2">G8</f>
        <v>1Q 18</v>
      </c>
      <c r="H25" s="489" t="str">
        <f t="shared" si="2"/>
        <v>2Q 18</v>
      </c>
      <c r="I25" s="489" t="str">
        <f t="shared" si="2"/>
        <v>3Q 18</v>
      </c>
      <c r="J25" s="1249" t="str">
        <f t="shared" si="2"/>
        <v>4Q 18</v>
      </c>
      <c r="K25" s="488" t="str">
        <f t="shared" si="2"/>
        <v>1Q 19</v>
      </c>
      <c r="L25" s="489" t="str">
        <f t="shared" si="2"/>
        <v>2Q 19</v>
      </c>
      <c r="M25" s="489" t="s">
        <v>117</v>
      </c>
      <c r="N25" s="1248" t="s">
        <v>118</v>
      </c>
      <c r="O25" s="1111" t="s">
        <v>119</v>
      </c>
      <c r="P25" s="489" t="s">
        <v>120</v>
      </c>
      <c r="Q25" s="489" t="s">
        <v>463</v>
      </c>
      <c r="R25" s="489" t="s">
        <v>464</v>
      </c>
      <c r="S25" s="75" t="s">
        <v>486</v>
      </c>
      <c r="T25" s="76" t="s">
        <v>487</v>
      </c>
      <c r="U25" s="734" t="s">
        <v>488</v>
      </c>
      <c r="V25" s="79" t="s">
        <v>489</v>
      </c>
      <c r="W25" s="734" t="str">
        <f>W8</f>
        <v>1Q 22</v>
      </c>
      <c r="X25" s="79" t="str">
        <f>X8</f>
        <v>2Q 22</v>
      </c>
      <c r="Y25" s="734" t="s">
        <v>492</v>
      </c>
      <c r="Z25" s="79" t="s">
        <v>493</v>
      </c>
    </row>
    <row r="26" spans="1:39" ht="39" customHeight="1">
      <c r="A26" s="609" t="s">
        <v>247</v>
      </c>
      <c r="B26" s="1124" t="str">
        <f>B9</f>
        <v>up to 12x16 Gbps</v>
      </c>
      <c r="C26" s="1126">
        <v>213.49738339970395</v>
      </c>
      <c r="D26" s="238">
        <v>180.27062274463461</v>
      </c>
      <c r="E26" s="238">
        <v>173.97510437210249</v>
      </c>
      <c r="F26" s="1127">
        <v>163.85823754789271</v>
      </c>
      <c r="G26" s="238"/>
      <c r="H26" s="238"/>
      <c r="I26" s="675"/>
      <c r="J26" s="1130"/>
      <c r="K26" s="1126"/>
      <c r="L26" s="238"/>
      <c r="M26" s="675"/>
      <c r="N26" s="1132"/>
      <c r="O26" s="1239"/>
      <c r="P26" s="238"/>
      <c r="Q26" s="1263"/>
      <c r="R26" s="1264"/>
      <c r="S26" s="1106"/>
      <c r="T26" s="1435"/>
      <c r="U26" s="238"/>
      <c r="V26" s="1127"/>
      <c r="W26" s="1239"/>
      <c r="X26" s="238"/>
      <c r="Y26" s="1239"/>
      <c r="Z26" s="238"/>
    </row>
    <row r="27" spans="1:39">
      <c r="A27" s="1583" t="s">
        <v>478</v>
      </c>
      <c r="B27" s="1125" t="str">
        <f>B10</f>
        <v>up to 12x25 Gbps</v>
      </c>
      <c r="C27" s="1128">
        <v>243.96691568836712</v>
      </c>
      <c r="D27" s="239">
        <v>384.58043438247745</v>
      </c>
      <c r="E27" s="239">
        <v>189.85450208706018</v>
      </c>
      <c r="F27" s="1129">
        <v>147.3089614534741</v>
      </c>
      <c r="G27" s="239"/>
      <c r="H27" s="239"/>
      <c r="I27" s="676"/>
      <c r="J27" s="1131"/>
      <c r="K27" s="1128"/>
      <c r="L27" s="239"/>
      <c r="M27" s="676"/>
      <c r="N27" s="1133"/>
      <c r="O27" s="1402"/>
      <c r="P27" s="1402"/>
      <c r="Q27" s="1402"/>
      <c r="R27" s="1403"/>
      <c r="S27" s="1436"/>
      <c r="T27" s="1436"/>
      <c r="U27" s="239"/>
      <c r="V27" s="1129"/>
      <c r="W27" s="239"/>
      <c r="X27" s="239"/>
      <c r="Y27" s="1466"/>
      <c r="Z27" s="1466"/>
    </row>
    <row r="28" spans="1:39">
      <c r="A28" s="1101" t="s">
        <v>476</v>
      </c>
      <c r="B28" s="267" t="str">
        <f t="shared" ref="B28:B36" si="3">B11</f>
        <v>1x10G</v>
      </c>
      <c r="C28" s="1128">
        <v>20.358365053691521</v>
      </c>
      <c r="D28" s="1121">
        <v>20.68773959170473</v>
      </c>
      <c r="E28" s="1121">
        <v>17.202018750168861</v>
      </c>
      <c r="F28" s="1129">
        <v>17.479588983181475</v>
      </c>
      <c r="G28" s="239"/>
      <c r="H28" s="1121"/>
      <c r="I28" s="1122"/>
      <c r="J28" s="1131"/>
      <c r="K28" s="1128"/>
      <c r="L28" s="1121"/>
      <c r="M28" s="1122"/>
      <c r="N28" s="1133"/>
      <c r="O28" s="1402"/>
      <c r="P28" s="1404"/>
      <c r="Q28" s="1404"/>
      <c r="R28" s="1403"/>
      <c r="S28" s="1402"/>
      <c r="T28" s="1404"/>
      <c r="U28" s="1121"/>
      <c r="V28" s="1129"/>
      <c r="W28" s="239"/>
      <c r="X28" s="1121"/>
      <c r="Y28" s="1466"/>
      <c r="Z28" s="1467"/>
    </row>
    <row r="29" spans="1:39">
      <c r="A29" s="1101" t="s">
        <v>476</v>
      </c>
      <c r="B29" s="267" t="str">
        <f t="shared" si="3"/>
        <v>1x25G</v>
      </c>
      <c r="C29" s="1128">
        <v>110.13186813186813</v>
      </c>
      <c r="D29" s="1121">
        <v>90.838020397926769</v>
      </c>
      <c r="E29" s="1121">
        <v>76.481007248639813</v>
      </c>
      <c r="F29" s="1129">
        <v>70.27180385750421</v>
      </c>
      <c r="G29" s="239"/>
      <c r="H29" s="1121"/>
      <c r="I29" s="1122"/>
      <c r="J29" s="1131"/>
      <c r="K29" s="1128"/>
      <c r="L29" s="1121"/>
      <c r="M29" s="1122"/>
      <c r="N29" s="1133"/>
      <c r="O29" s="1402"/>
      <c r="P29" s="1404"/>
      <c r="Q29" s="1404"/>
      <c r="R29" s="1403"/>
      <c r="S29" s="1402"/>
      <c r="T29" s="1404"/>
      <c r="U29" s="1121"/>
      <c r="V29" s="1129"/>
      <c r="W29" s="239"/>
      <c r="X29" s="1121"/>
      <c r="Y29" s="1466"/>
      <c r="Z29" s="1467"/>
    </row>
    <row r="30" spans="1:39">
      <c r="A30" s="1101" t="s">
        <v>476</v>
      </c>
      <c r="B30" s="267" t="str">
        <f t="shared" si="3"/>
        <v>4x10G</v>
      </c>
      <c r="C30" s="1128">
        <v>105.51493327284413</v>
      </c>
      <c r="D30" s="1121">
        <v>100.02810774928376</v>
      </c>
      <c r="E30" s="1121">
        <v>98.776481029509426</v>
      </c>
      <c r="F30" s="1129">
        <v>90.605694904559115</v>
      </c>
      <c r="G30" s="239"/>
      <c r="H30" s="1121"/>
      <c r="I30" s="1122"/>
      <c r="J30" s="1131"/>
      <c r="K30" s="1128"/>
      <c r="L30" s="1121"/>
      <c r="M30" s="1122"/>
      <c r="N30" s="1133"/>
      <c r="O30" s="1402"/>
      <c r="P30" s="1404"/>
      <c r="Q30" s="1404"/>
      <c r="R30" s="1403"/>
      <c r="S30" s="1402"/>
      <c r="T30" s="1404"/>
      <c r="U30" s="1121"/>
      <c r="V30" s="1129"/>
      <c r="W30" s="239"/>
      <c r="X30" s="1121"/>
      <c r="Y30" s="1466"/>
      <c r="Z30" s="1467"/>
    </row>
    <row r="31" spans="1:39">
      <c r="A31" s="1101" t="s">
        <v>476</v>
      </c>
      <c r="B31" s="267" t="str">
        <f t="shared" si="3"/>
        <v>4x14G</v>
      </c>
      <c r="C31" s="1128">
        <v>140.13783319644591</v>
      </c>
      <c r="D31" s="1121">
        <v>137.64037334243923</v>
      </c>
      <c r="E31" s="1121">
        <v>125.53623425486688</v>
      </c>
      <c r="F31" s="1129">
        <v>118.59152162674457</v>
      </c>
      <c r="G31" s="239"/>
      <c r="H31" s="1121"/>
      <c r="I31" s="1122"/>
      <c r="J31" s="1131"/>
      <c r="K31" s="1128"/>
      <c r="L31" s="1121"/>
      <c r="M31" s="1122"/>
      <c r="N31" s="1133"/>
      <c r="O31" s="1402"/>
      <c r="P31" s="1404"/>
      <c r="Q31" s="1404"/>
      <c r="R31" s="1403"/>
      <c r="S31" s="1402"/>
      <c r="T31" s="1404"/>
      <c r="U31" s="1121"/>
      <c r="V31" s="1129"/>
      <c r="W31" s="239"/>
      <c r="X31" s="1121"/>
      <c r="Y31" s="1466"/>
      <c r="Z31" s="1467"/>
    </row>
    <row r="32" spans="1:39">
      <c r="A32" s="1101" t="s">
        <v>476</v>
      </c>
      <c r="B32" s="267" t="str">
        <f t="shared" si="3"/>
        <v>4x25G</v>
      </c>
      <c r="C32" s="1128">
        <v>313.98556021652752</v>
      </c>
      <c r="D32" s="1121">
        <v>327.65999961536244</v>
      </c>
      <c r="E32" s="1121">
        <v>271.33583664512173</v>
      </c>
      <c r="F32" s="1129">
        <v>249.17934762410277</v>
      </c>
      <c r="G32" s="239"/>
      <c r="H32" s="1121"/>
      <c r="I32" s="1122"/>
      <c r="J32" s="1131"/>
      <c r="K32" s="1128"/>
      <c r="L32" s="1121"/>
      <c r="M32" s="1122"/>
      <c r="N32" s="1133"/>
      <c r="O32" s="1402"/>
      <c r="P32" s="1404"/>
      <c r="Q32" s="1404"/>
      <c r="R32" s="1403"/>
      <c r="S32" s="1402"/>
      <c r="T32" s="1404"/>
      <c r="U32" s="1121"/>
      <c r="V32" s="1129"/>
      <c r="W32" s="239"/>
      <c r="X32" s="1121"/>
      <c r="Y32" s="1466"/>
      <c r="Z32" s="1467"/>
    </row>
    <row r="33" spans="1:26">
      <c r="A33" s="1101" t="s">
        <v>476</v>
      </c>
      <c r="B33" s="267" t="str">
        <f t="shared" si="3"/>
        <v>4x50G</v>
      </c>
      <c r="C33" s="1128"/>
      <c r="D33" s="1121"/>
      <c r="E33" s="1121"/>
      <c r="F33" s="1129"/>
      <c r="G33" s="239"/>
      <c r="H33" s="1121"/>
      <c r="I33" s="1122"/>
      <c r="J33" s="1131"/>
      <c r="K33" s="1128"/>
      <c r="L33" s="1121"/>
      <c r="M33" s="1122"/>
      <c r="N33" s="1133"/>
      <c r="O33" s="1402"/>
      <c r="P33" s="1404"/>
      <c r="Q33" s="1404"/>
      <c r="R33" s="1403"/>
      <c r="S33" s="1402"/>
      <c r="T33" s="1404"/>
      <c r="U33" s="1121"/>
      <c r="V33" s="1129"/>
      <c r="W33" s="239"/>
      <c r="X33" s="1121"/>
      <c r="Y33" s="1466"/>
      <c r="Z33" s="1467"/>
    </row>
    <row r="34" spans="1:26">
      <c r="A34" s="1101" t="s">
        <v>476</v>
      </c>
      <c r="B34" s="267" t="str">
        <f t="shared" si="3"/>
        <v>8x50G</v>
      </c>
      <c r="C34" s="1128"/>
      <c r="D34" s="1121"/>
      <c r="E34" s="1121"/>
      <c r="F34" s="1129"/>
      <c r="G34" s="239"/>
      <c r="H34" s="1121"/>
      <c r="I34" s="1122"/>
      <c r="J34" s="1131"/>
      <c r="K34" s="1128"/>
      <c r="L34" s="1121"/>
      <c r="M34" s="1122"/>
      <c r="N34" s="1133"/>
      <c r="O34" s="1402"/>
      <c r="P34" s="1404"/>
      <c r="Q34" s="1404"/>
      <c r="R34" s="1403"/>
      <c r="S34" s="1402"/>
      <c r="T34" s="1404"/>
      <c r="U34" s="1121"/>
      <c r="V34" s="1129"/>
      <c r="W34" s="239"/>
      <c r="X34" s="1121"/>
      <c r="Y34" s="1466"/>
      <c r="Z34" s="1467"/>
    </row>
    <row r="35" spans="1:26">
      <c r="A35" s="1101" t="s">
        <v>476</v>
      </c>
      <c r="B35" s="267" t="str">
        <f t="shared" si="3"/>
        <v>CXP/CXP2</v>
      </c>
      <c r="C35" s="1128">
        <v>337.31008588726712</v>
      </c>
      <c r="D35" s="1121">
        <v>326.15768718884016</v>
      </c>
      <c r="E35" s="1121">
        <v>297.83258794185957</v>
      </c>
      <c r="F35" s="1129">
        <v>313.13067286479674</v>
      </c>
      <c r="G35" s="239"/>
      <c r="H35" s="1121"/>
      <c r="I35" s="1122"/>
      <c r="J35" s="1131"/>
      <c r="K35" s="1128"/>
      <c r="L35" s="1121"/>
      <c r="M35" s="1122"/>
      <c r="N35" s="1133"/>
      <c r="O35" s="1402"/>
      <c r="P35" s="1404"/>
      <c r="Q35" s="1404"/>
      <c r="R35" s="1403"/>
      <c r="S35" s="1402"/>
      <c r="T35" s="1404"/>
      <c r="U35" s="1121"/>
      <c r="V35" s="1129"/>
      <c r="W35" s="239"/>
      <c r="X35" s="1121"/>
      <c r="Y35" s="1466"/>
      <c r="Z35" s="1467"/>
    </row>
    <row r="36" spans="1:26" ht="13.8" thickBot="1">
      <c r="A36" s="1141" t="s">
        <v>476</v>
      </c>
      <c r="B36" s="1142" t="str">
        <f t="shared" si="3"/>
        <v>Other</v>
      </c>
      <c r="C36" s="1143"/>
      <c r="D36" s="1144"/>
      <c r="E36" s="1144"/>
      <c r="F36" s="1145"/>
      <c r="G36" s="1146"/>
      <c r="H36" s="1144"/>
      <c r="I36" s="1135"/>
      <c r="J36" s="1136"/>
      <c r="K36" s="1143"/>
      <c r="L36" s="1144"/>
      <c r="M36" s="1135"/>
      <c r="N36" s="1137"/>
      <c r="O36" s="1405"/>
      <c r="P36" s="1406"/>
      <c r="Q36" s="1406"/>
      <c r="R36" s="1407"/>
      <c r="S36" s="1405"/>
      <c r="T36" s="1406"/>
      <c r="U36" s="1144"/>
      <c r="V36" s="1145"/>
      <c r="W36" s="1146"/>
      <c r="X36" s="1144"/>
      <c r="Y36" s="1468"/>
      <c r="Z36" s="1468"/>
    </row>
    <row r="38" spans="1:26" ht="15.6">
      <c r="M38" s="724"/>
      <c r="O38" s="724"/>
      <c r="P38" s="13"/>
      <c r="Q38" s="724"/>
      <c r="R38" s="13"/>
      <c r="S38" s="724"/>
      <c r="T38" s="13"/>
    </row>
    <row r="39" spans="1:26" ht="16.2" thickBot="1">
      <c r="A39" s="548" t="str">
        <f>A7</f>
        <v>Optical Interconnects</v>
      </c>
      <c r="B39" s="608"/>
      <c r="D39" s="1134"/>
      <c r="E39" s="1134"/>
      <c r="F39" s="1291"/>
      <c r="G39" s="1292" t="s">
        <v>174</v>
      </c>
      <c r="H39" s="1134"/>
      <c r="I39" s="1134"/>
      <c r="J39" s="1134"/>
      <c r="K39" s="1134"/>
      <c r="L39" s="1134"/>
      <c r="O39" s="1430" t="s">
        <v>174</v>
      </c>
      <c r="W39" t="str">
        <f>O39</f>
        <v>Sales: Actual Data</v>
      </c>
      <c r="Y39" s="1926"/>
      <c r="Z39" s="1926"/>
    </row>
    <row r="40" spans="1:26" ht="13.8" thickBot="1">
      <c r="A40" s="1247" t="s">
        <v>246</v>
      </c>
      <c r="B40" s="1247" t="s">
        <v>175</v>
      </c>
      <c r="C40" s="488" t="s">
        <v>107</v>
      </c>
      <c r="D40" s="489" t="s">
        <v>108</v>
      </c>
      <c r="E40" s="489" t="s">
        <v>109</v>
      </c>
      <c r="F40" s="1248" t="s">
        <v>110</v>
      </c>
      <c r="G40" s="1111" t="str">
        <f t="shared" ref="G40:L40" si="4">G25</f>
        <v>1Q 18</v>
      </c>
      <c r="H40" s="489" t="str">
        <f t="shared" si="4"/>
        <v>2Q 18</v>
      </c>
      <c r="I40" s="489" t="str">
        <f t="shared" si="4"/>
        <v>3Q 18</v>
      </c>
      <c r="J40" s="1249" t="str">
        <f t="shared" si="4"/>
        <v>4Q 18</v>
      </c>
      <c r="K40" s="488" t="str">
        <f t="shared" si="4"/>
        <v>1Q 19</v>
      </c>
      <c r="L40" s="489" t="str">
        <f t="shared" si="4"/>
        <v>2Q 19</v>
      </c>
      <c r="M40" s="489" t="s">
        <v>117</v>
      </c>
      <c r="N40" s="1248" t="s">
        <v>118</v>
      </c>
      <c r="O40" s="488" t="s">
        <v>119</v>
      </c>
      <c r="P40" s="489" t="s">
        <v>120</v>
      </c>
      <c r="Q40" s="489" t="s">
        <v>463</v>
      </c>
      <c r="R40" s="489" t="s">
        <v>464</v>
      </c>
      <c r="S40" s="75" t="s">
        <v>486</v>
      </c>
      <c r="T40" s="76" t="s">
        <v>487</v>
      </c>
      <c r="U40" s="734" t="s">
        <v>488</v>
      </c>
      <c r="V40" s="79" t="s">
        <v>489</v>
      </c>
      <c r="W40" s="734" t="str">
        <f>W8</f>
        <v>1Q 22</v>
      </c>
      <c r="X40" s="79" t="str">
        <f>X8</f>
        <v>2Q 22</v>
      </c>
      <c r="Y40" s="734" t="s">
        <v>492</v>
      </c>
      <c r="Z40" s="79" t="s">
        <v>493</v>
      </c>
    </row>
    <row r="41" spans="1:26" ht="27.75" customHeight="1">
      <c r="A41" s="609" t="s">
        <v>247</v>
      </c>
      <c r="B41" s="1124" t="str">
        <f>B9</f>
        <v>up to 12x16 Gbps</v>
      </c>
      <c r="C41" s="786">
        <f t="shared" ref="C41:F41" si="5">C26*C9</f>
        <v>10239975</v>
      </c>
      <c r="D41" s="787">
        <f t="shared" si="5"/>
        <v>8542484</v>
      </c>
      <c r="E41" s="787">
        <f t="shared" si="5"/>
        <v>6792509.9999999972</v>
      </c>
      <c r="F41" s="788">
        <f t="shared" si="5"/>
        <v>4276700</v>
      </c>
      <c r="G41" s="786"/>
      <c r="H41" s="787"/>
      <c r="I41" s="787"/>
      <c r="J41" s="788"/>
      <c r="K41" s="786"/>
      <c r="L41" s="787"/>
      <c r="M41" s="787"/>
      <c r="N41" s="788"/>
      <c r="O41" s="1099"/>
      <c r="P41" s="787"/>
      <c r="Q41" s="787"/>
      <c r="R41" s="788"/>
      <c r="S41" s="1099"/>
      <c r="T41" s="787"/>
      <c r="U41" s="787"/>
      <c r="V41" s="788"/>
      <c r="W41" s="1099"/>
      <c r="X41" s="787"/>
      <c r="Y41" s="1099"/>
      <c r="Z41" s="787"/>
    </row>
    <row r="42" spans="1:26">
      <c r="A42" s="610" t="str">
        <f>A27</f>
        <v>Parallel Transceivers</v>
      </c>
      <c r="B42" s="1125" t="str">
        <f>B10</f>
        <v>up to 12x25 Gbps</v>
      </c>
      <c r="C42" s="1138">
        <f t="shared" ref="C42:F42" si="6">C27*C10</f>
        <v>2743164</v>
      </c>
      <c r="D42" s="1123">
        <f t="shared" si="6"/>
        <v>4178851</v>
      </c>
      <c r="E42" s="1123">
        <f t="shared" si="6"/>
        <v>2547087.9999999995</v>
      </c>
      <c r="F42" s="1139">
        <f t="shared" si="6"/>
        <v>2999947</v>
      </c>
      <c r="G42" s="1138"/>
      <c r="H42" s="1123"/>
      <c r="I42" s="1123"/>
      <c r="J42" s="1139"/>
      <c r="K42" s="1138"/>
      <c r="L42" s="1123"/>
      <c r="M42" s="1123"/>
      <c r="N42" s="1139"/>
      <c r="O42" s="1138"/>
      <c r="P42" s="1123"/>
      <c r="Q42" s="1123"/>
      <c r="R42" s="1139"/>
      <c r="S42" s="1138"/>
      <c r="T42" s="1123"/>
      <c r="U42" s="1123"/>
      <c r="V42" s="1139"/>
      <c r="W42" s="1138"/>
      <c r="X42" s="1138"/>
      <c r="Y42" s="1138"/>
      <c r="Z42" s="1138"/>
    </row>
    <row r="43" spans="1:26">
      <c r="A43" s="1101" t="s">
        <v>476</v>
      </c>
      <c r="B43" s="267" t="str">
        <f t="shared" ref="B43:B51" si="7">B11</f>
        <v>1x10G</v>
      </c>
      <c r="C43" s="1138">
        <f t="shared" ref="C43:F43" si="8">C28*C11</f>
        <v>11718336</v>
      </c>
      <c r="D43" s="1123">
        <f t="shared" si="8"/>
        <v>17015521</v>
      </c>
      <c r="E43" s="1123">
        <f t="shared" si="8"/>
        <v>15917458.000000002</v>
      </c>
      <c r="F43" s="1139">
        <f t="shared" si="8"/>
        <v>15876431.000000004</v>
      </c>
      <c r="G43" s="1138"/>
      <c r="H43" s="1123"/>
      <c r="I43" s="1123"/>
      <c r="J43" s="1139"/>
      <c r="K43" s="1138"/>
      <c r="L43" s="1123"/>
      <c r="M43" s="1123"/>
      <c r="N43" s="1139"/>
      <c r="O43" s="1138"/>
      <c r="P43" s="1123"/>
      <c r="Q43" s="1123"/>
      <c r="R43" s="1139"/>
      <c r="S43" s="1138"/>
      <c r="T43" s="1123"/>
      <c r="U43" s="1123"/>
      <c r="V43" s="1139"/>
      <c r="W43" s="1138"/>
      <c r="X43" s="1138"/>
      <c r="Y43" s="1138"/>
      <c r="Z43" s="1138"/>
    </row>
    <row r="44" spans="1:26">
      <c r="A44" s="1101" t="s">
        <v>476</v>
      </c>
      <c r="B44" s="267" t="str">
        <f t="shared" si="7"/>
        <v>1x25G</v>
      </c>
      <c r="C44" s="1138">
        <f t="shared" ref="C44:F44" si="9">C29*C12</f>
        <v>440968</v>
      </c>
      <c r="D44" s="1123">
        <f t="shared" si="9"/>
        <v>2716511</v>
      </c>
      <c r="E44" s="1123">
        <f t="shared" si="9"/>
        <v>4653027.9999999972</v>
      </c>
      <c r="F44" s="1139">
        <f t="shared" si="9"/>
        <v>5333911</v>
      </c>
      <c r="G44" s="1138"/>
      <c r="H44" s="1123"/>
      <c r="I44" s="1123"/>
      <c r="J44" s="1139"/>
      <c r="K44" s="1138"/>
      <c r="L44" s="1123"/>
      <c r="M44" s="1123"/>
      <c r="N44" s="1139"/>
      <c r="O44" s="1138"/>
      <c r="P44" s="1123"/>
      <c r="Q44" s="1123"/>
      <c r="R44" s="1139"/>
      <c r="S44" s="1138"/>
      <c r="T44" s="1123"/>
      <c r="U44" s="1123"/>
      <c r="V44" s="1139"/>
      <c r="W44" s="1138"/>
      <c r="X44" s="1138"/>
      <c r="Y44" s="1138"/>
      <c r="Z44" s="1138"/>
    </row>
    <row r="45" spans="1:26">
      <c r="A45" s="1101" t="s">
        <v>476</v>
      </c>
      <c r="B45" s="267" t="str">
        <f t="shared" si="7"/>
        <v>4x10G</v>
      </c>
      <c r="C45" s="1138">
        <f t="shared" ref="C45:F45" si="10">C30*C13</f>
        <v>5581951</v>
      </c>
      <c r="D45" s="1123">
        <f t="shared" si="10"/>
        <v>5726009</v>
      </c>
      <c r="E45" s="1123">
        <f t="shared" si="10"/>
        <v>4451855.9999999898</v>
      </c>
      <c r="F45" s="1139">
        <f t="shared" si="10"/>
        <v>4594796.0000000019</v>
      </c>
      <c r="G45" s="1138"/>
      <c r="H45" s="1123"/>
      <c r="I45" s="1123"/>
      <c r="J45" s="1139"/>
      <c r="K45" s="1138"/>
      <c r="L45" s="1123"/>
      <c r="M45" s="1123"/>
      <c r="N45" s="1139"/>
      <c r="O45" s="1138"/>
      <c r="P45" s="1123"/>
      <c r="Q45" s="1123"/>
      <c r="R45" s="1139"/>
      <c r="S45" s="1138"/>
      <c r="T45" s="1123"/>
      <c r="U45" s="1123"/>
      <c r="V45" s="1139"/>
      <c r="W45" s="1138"/>
      <c r="X45" s="1138"/>
      <c r="Y45" s="1138"/>
      <c r="Z45" s="1138"/>
    </row>
    <row r="46" spans="1:26">
      <c r="A46" s="1101" t="s">
        <v>476</v>
      </c>
      <c r="B46" s="267" t="str">
        <f t="shared" si="7"/>
        <v>4x14G</v>
      </c>
      <c r="C46" s="1138">
        <f t="shared" ref="C46:F46" si="11">C31*C14</f>
        <v>1876866</v>
      </c>
      <c r="D46" s="1123">
        <f t="shared" si="11"/>
        <v>2418478.9999999995</v>
      </c>
      <c r="E46" s="1123">
        <f t="shared" si="11"/>
        <v>1534806.0000000026</v>
      </c>
      <c r="F46" s="1139">
        <f t="shared" si="11"/>
        <v>3440932.9999999935</v>
      </c>
      <c r="G46" s="1138"/>
      <c r="H46" s="1123"/>
      <c r="I46" s="1123"/>
      <c r="J46" s="1139"/>
      <c r="K46" s="1138"/>
      <c r="L46" s="1123"/>
      <c r="M46" s="1123"/>
      <c r="N46" s="1139"/>
      <c r="O46" s="1138"/>
      <c r="P46" s="1123"/>
      <c r="Q46" s="1123"/>
      <c r="R46" s="1139"/>
      <c r="S46" s="1138"/>
      <c r="T46" s="1123"/>
      <c r="U46" s="1123"/>
      <c r="V46" s="1139"/>
      <c r="W46" s="1138"/>
      <c r="X46" s="1138"/>
      <c r="Y46" s="1138"/>
      <c r="Z46" s="1138"/>
    </row>
    <row r="47" spans="1:26">
      <c r="A47" s="1101" t="s">
        <v>476</v>
      </c>
      <c r="B47" s="267" t="str">
        <f t="shared" si="7"/>
        <v>4x25G</v>
      </c>
      <c r="C47" s="1138">
        <f t="shared" ref="C47:F47" si="12">C32*C15</f>
        <v>22679491</v>
      </c>
      <c r="D47" s="1123">
        <f t="shared" si="12"/>
        <v>17037337</v>
      </c>
      <c r="E47" s="1123">
        <f t="shared" si="12"/>
        <v>24852191.949999988</v>
      </c>
      <c r="F47" s="1139">
        <f t="shared" si="12"/>
        <v>21594380.623799995</v>
      </c>
      <c r="G47" s="1138"/>
      <c r="H47" s="1123"/>
      <c r="I47" s="1123"/>
      <c r="J47" s="1139"/>
      <c r="K47" s="1138"/>
      <c r="L47" s="1123"/>
      <c r="M47" s="1123"/>
      <c r="N47" s="1139"/>
      <c r="O47" s="1138"/>
      <c r="P47" s="1123"/>
      <c r="Q47" s="1123"/>
      <c r="R47" s="1139"/>
      <c r="S47" s="1138"/>
      <c r="T47" s="1123"/>
      <c r="U47" s="1123"/>
      <c r="V47" s="1139"/>
      <c r="W47" s="1138"/>
      <c r="X47" s="1138"/>
      <c r="Y47" s="1138"/>
      <c r="Z47" s="1138"/>
    </row>
    <row r="48" spans="1:26">
      <c r="A48" s="1101" t="s">
        <v>476</v>
      </c>
      <c r="B48" s="267" t="str">
        <f t="shared" si="7"/>
        <v>4x50G</v>
      </c>
      <c r="C48" s="1138">
        <f t="shared" ref="C48:F48" si="13">C33*C16</f>
        <v>0</v>
      </c>
      <c r="D48" s="1123">
        <f t="shared" si="13"/>
        <v>0</v>
      </c>
      <c r="E48" s="1123">
        <f t="shared" si="13"/>
        <v>0</v>
      </c>
      <c r="F48" s="1139">
        <f t="shared" si="13"/>
        <v>0</v>
      </c>
      <c r="G48" s="1138"/>
      <c r="H48" s="1123"/>
      <c r="I48" s="1123"/>
      <c r="J48" s="1139"/>
      <c r="K48" s="1138"/>
      <c r="L48" s="1123"/>
      <c r="M48" s="1123"/>
      <c r="N48" s="1139"/>
      <c r="O48" s="1138"/>
      <c r="P48" s="1123"/>
      <c r="Q48" s="1123"/>
      <c r="R48" s="1139"/>
      <c r="S48" s="1138"/>
      <c r="T48" s="1123"/>
      <c r="U48" s="1123"/>
      <c r="V48" s="1139"/>
      <c r="W48" s="1138"/>
      <c r="X48" s="1138"/>
      <c r="Y48" s="1138"/>
      <c r="Z48" s="1138"/>
    </row>
    <row r="49" spans="1:26">
      <c r="A49" s="1101" t="s">
        <v>476</v>
      </c>
      <c r="B49" s="267" t="str">
        <f t="shared" si="7"/>
        <v>8x50G</v>
      </c>
      <c r="C49" s="1138">
        <f t="shared" ref="C49:F49" si="14">C34*C17</f>
        <v>0</v>
      </c>
      <c r="D49" s="1123">
        <f t="shared" si="14"/>
        <v>0</v>
      </c>
      <c r="E49" s="1123">
        <f t="shared" si="14"/>
        <v>0</v>
      </c>
      <c r="F49" s="1139">
        <f t="shared" si="14"/>
        <v>0</v>
      </c>
      <c r="G49" s="1138"/>
      <c r="H49" s="1123"/>
      <c r="I49" s="1123"/>
      <c r="J49" s="1139"/>
      <c r="K49" s="1138"/>
      <c r="L49" s="1123"/>
      <c r="M49" s="1123"/>
      <c r="N49" s="1139"/>
      <c r="O49" s="1138"/>
      <c r="P49" s="1123"/>
      <c r="Q49" s="1123"/>
      <c r="R49" s="1139"/>
      <c r="S49" s="1138"/>
      <c r="T49" s="1123"/>
      <c r="U49" s="1123"/>
      <c r="V49" s="1139"/>
      <c r="W49" s="1138"/>
      <c r="X49" s="1138"/>
      <c r="Y49" s="1138"/>
      <c r="Z49" s="1138"/>
    </row>
    <row r="50" spans="1:26">
      <c r="A50" s="1101" t="s">
        <v>476</v>
      </c>
      <c r="B50" s="267" t="str">
        <f t="shared" si="7"/>
        <v>CXP/CXP2</v>
      </c>
      <c r="C50" s="1138">
        <f t="shared" ref="C50:F50" si="15">C35*C18</f>
        <v>7187066.0000000009</v>
      </c>
      <c r="D50" s="1123">
        <f t="shared" si="15"/>
        <v>6616761</v>
      </c>
      <c r="E50" s="1123">
        <f t="shared" si="15"/>
        <v>6925799.0000000028</v>
      </c>
      <c r="F50" s="1139">
        <f t="shared" si="15"/>
        <v>7948509</v>
      </c>
      <c r="G50" s="1138"/>
      <c r="H50" s="1123"/>
      <c r="I50" s="1123"/>
      <c r="J50" s="1139"/>
      <c r="K50" s="1138"/>
      <c r="L50" s="1123"/>
      <c r="M50" s="1123"/>
      <c r="N50" s="1139"/>
      <c r="O50" s="1138"/>
      <c r="P50" s="1123"/>
      <c r="Q50" s="1123"/>
      <c r="R50" s="1139"/>
      <c r="S50" s="1138"/>
      <c r="T50" s="1123"/>
      <c r="U50" s="1123"/>
      <c r="V50" s="1139"/>
      <c r="W50" s="1138"/>
      <c r="X50" s="1138"/>
      <c r="Y50" s="1138"/>
      <c r="Z50" s="1138"/>
    </row>
    <row r="51" spans="1:26">
      <c r="A51" s="1101" t="s">
        <v>476</v>
      </c>
      <c r="B51" s="267" t="str">
        <f t="shared" si="7"/>
        <v>Other</v>
      </c>
      <c r="C51" s="1138">
        <f t="shared" ref="C51:F51" si="16">C36*C19</f>
        <v>0</v>
      </c>
      <c r="D51" s="1123">
        <f t="shared" si="16"/>
        <v>0</v>
      </c>
      <c r="E51" s="1123">
        <f t="shared" si="16"/>
        <v>0</v>
      </c>
      <c r="F51" s="1139">
        <f t="shared" si="16"/>
        <v>0</v>
      </c>
      <c r="G51" s="1138"/>
      <c r="H51" s="1123"/>
      <c r="I51" s="1123"/>
      <c r="J51" s="1139"/>
      <c r="K51" s="1138"/>
      <c r="L51" s="1123"/>
      <c r="M51" s="1123"/>
      <c r="N51" s="1139"/>
      <c r="O51" s="1138"/>
      <c r="P51" s="1123"/>
      <c r="Q51" s="1123"/>
      <c r="R51" s="1139"/>
      <c r="S51" s="1138"/>
      <c r="T51" s="1123"/>
      <c r="U51" s="1123"/>
      <c r="V51" s="1139"/>
      <c r="W51" s="1138"/>
      <c r="X51" s="1138"/>
      <c r="Y51" s="1138"/>
      <c r="Z51" s="1138"/>
    </row>
    <row r="52" spans="1:26" ht="13.8" thickBot="1">
      <c r="A52" s="992" t="s">
        <v>182</v>
      </c>
      <c r="B52" s="1102" t="str">
        <f>B20</f>
        <v>AOCs total</v>
      </c>
      <c r="C52" s="793">
        <f>SUM(C43:C51)</f>
        <v>49484678</v>
      </c>
      <c r="D52" s="794">
        <f>SUM(D43:D51)</f>
        <v>51530618</v>
      </c>
      <c r="E52" s="794">
        <f>SUM(E43:E51)</f>
        <v>58335138.949999981</v>
      </c>
      <c r="F52" s="795">
        <f>SUM(F43:F51)</f>
        <v>58788960.623799995</v>
      </c>
      <c r="G52" s="793"/>
      <c r="H52" s="794"/>
      <c r="I52" s="794"/>
      <c r="J52" s="795"/>
      <c r="K52" s="793"/>
      <c r="L52" s="794"/>
      <c r="M52" s="794"/>
      <c r="N52" s="795"/>
      <c r="O52" s="793"/>
      <c r="P52" s="794"/>
      <c r="Q52" s="794"/>
      <c r="R52" s="795"/>
      <c r="S52" s="793"/>
      <c r="T52" s="794"/>
      <c r="U52" s="1140"/>
      <c r="V52" s="1140"/>
      <c r="W52" s="793"/>
      <c r="X52" s="793"/>
      <c r="Y52" s="1140"/>
      <c r="Z52" s="1140"/>
    </row>
    <row r="53" spans="1:26">
      <c r="A53" s="1935" t="s">
        <v>129</v>
      </c>
      <c r="B53" s="1936"/>
      <c r="C53" s="789">
        <f>SUM(C41:C51)</f>
        <v>62467817</v>
      </c>
      <c r="D53" s="145">
        <f t="shared" ref="D53:F53" si="17">SUM(D41:D51)</f>
        <v>64251953</v>
      </c>
      <c r="E53" s="145">
        <f t="shared" si="17"/>
        <v>67674736.949999973</v>
      </c>
      <c r="F53" s="790">
        <f t="shared" si="17"/>
        <v>66065607.623799995</v>
      </c>
      <c r="G53" s="789"/>
      <c r="H53" s="145"/>
      <c r="I53" s="145"/>
      <c r="J53" s="790"/>
      <c r="K53" s="789"/>
      <c r="L53" s="145"/>
      <c r="M53" s="145"/>
      <c r="N53" s="790"/>
      <c r="O53" s="789"/>
      <c r="P53" s="145"/>
      <c r="Q53" s="145"/>
      <c r="R53" s="790"/>
      <c r="S53" s="789"/>
      <c r="T53" s="783"/>
      <c r="U53" s="1906"/>
      <c r="V53" s="1907"/>
      <c r="W53" s="1907"/>
      <c r="X53" s="1907"/>
      <c r="Y53" s="1907"/>
      <c r="Z53" s="1907"/>
    </row>
    <row r="54" spans="1:26">
      <c r="C54" s="727"/>
      <c r="D54" s="727"/>
      <c r="E54" s="727"/>
      <c r="F54" s="727"/>
      <c r="G54" s="727"/>
      <c r="H54" s="727"/>
      <c r="I54" s="727"/>
      <c r="J54" s="727"/>
      <c r="K54" s="48"/>
      <c r="L54" s="48"/>
      <c r="M54" s="48"/>
      <c r="N54" s="48"/>
      <c r="O54" s="48"/>
      <c r="P54" s="48"/>
      <c r="Q54" s="48"/>
      <c r="R54" s="48"/>
      <c r="S54" s="48"/>
      <c r="T54" s="48"/>
      <c r="U54" s="48"/>
      <c r="V54" s="48"/>
      <c r="W54" s="48"/>
      <c r="X54" s="48"/>
      <c r="Y54" s="48"/>
      <c r="Z54" s="48"/>
    </row>
    <row r="55" spans="1:26">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c r="H56" s="15"/>
    </row>
    <row r="57" spans="1:26">
      <c r="H57" s="989"/>
    </row>
    <row r="59" spans="1:26">
      <c r="H59" s="70"/>
    </row>
    <row r="60" spans="1:26">
      <c r="H60" s="70"/>
    </row>
    <row r="61" spans="1:26">
      <c r="H61" s="70"/>
    </row>
  </sheetData>
  <mergeCells count="5">
    <mergeCell ref="Y7:Z7"/>
    <mergeCell ref="Y24:Z24"/>
    <mergeCell ref="Y39:Z39"/>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CD274"/>
  <sheetViews>
    <sheetView zoomScale="75" zoomScaleNormal="75" zoomScalePageLayoutView="80" workbookViewId="0">
      <pane xSplit="4" topLeftCell="E1" activePane="topRight" state="frozen"/>
      <selection pane="topRight"/>
    </sheetView>
  </sheetViews>
  <sheetFormatPr defaultColWidth="8.77734375" defaultRowHeight="13.2"/>
  <cols>
    <col min="1" max="1" width="4.44140625" customWidth="1"/>
    <col min="5" max="5" width="16" customWidth="1"/>
    <col min="6" max="6" width="12.77734375" customWidth="1"/>
    <col min="7" max="7" width="13.44140625" customWidth="1"/>
    <col min="8" max="8" width="9.77734375" customWidth="1"/>
    <col min="9" max="9" width="10.44140625" customWidth="1"/>
    <col min="10" max="10" width="13.6640625" customWidth="1"/>
    <col min="11" max="11" width="11.44140625" bestFit="1" customWidth="1"/>
    <col min="12" max="12" width="11.44140625" customWidth="1"/>
    <col min="13" max="21" width="11.44140625" bestFit="1" customWidth="1"/>
    <col min="22" max="23" width="10.44140625" customWidth="1"/>
    <col min="24" max="25" width="11.44140625" bestFit="1" customWidth="1"/>
    <col min="26" max="26" width="11.44140625" customWidth="1"/>
    <col min="27" max="29" width="11.44140625" bestFit="1" customWidth="1"/>
    <col min="30" max="30" width="10.44140625" customWidth="1"/>
    <col min="31" max="31" width="9.44140625" customWidth="1"/>
    <col min="32" max="34" width="9.109375" customWidth="1"/>
    <col min="35" max="35" width="9.77734375" customWidth="1"/>
    <col min="36" max="36" width="11.44140625" bestFit="1" customWidth="1"/>
    <col min="37" max="38" width="9.109375" customWidth="1"/>
    <col min="39" max="39" width="8.77734375" customWidth="1"/>
    <col min="40" max="40" width="9.44140625" customWidth="1"/>
    <col min="41" max="44" width="11.44140625" bestFit="1" customWidth="1"/>
    <col min="50" max="51" width="8.77734375" customWidth="1"/>
    <col min="52" max="52" width="9.44140625" customWidth="1"/>
    <col min="53" max="54" width="8.77734375" customWidth="1"/>
    <col min="55" max="55" width="9.44140625" customWidth="1"/>
    <col min="56" max="56" width="9.33203125" customWidth="1"/>
    <col min="57" max="57" width="9.44140625" customWidth="1"/>
    <col min="58" max="58" width="9.109375" customWidth="1"/>
    <col min="59" max="60" width="9.33203125" customWidth="1"/>
    <col min="61" max="61" width="9.77734375" customWidth="1"/>
  </cols>
  <sheetData>
    <row r="2" spans="1:57" ht="17.399999999999999">
      <c r="B2" s="34" t="s">
        <v>584</v>
      </c>
    </row>
    <row r="3" spans="1:57" ht="18.75" customHeight="1">
      <c r="B3" s="230" t="str">
        <f>Introduction!$B$2</f>
        <v>March 2023 QMU - Sample template for illustrative purposes only</v>
      </c>
    </row>
    <row r="4" spans="1:57" ht="17.399999999999999">
      <c r="B4" s="35"/>
    </row>
    <row r="5" spans="1:57" ht="17.399999999999999">
      <c r="A5" s="30"/>
      <c r="B5" s="37" t="s">
        <v>2</v>
      </c>
      <c r="C5" s="30"/>
      <c r="D5" s="38"/>
      <c r="E5" s="30"/>
      <c r="F5" s="1862"/>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c r="D6" s="7"/>
    </row>
    <row r="7" spans="1:57" ht="15.6">
      <c r="D7" s="7"/>
      <c r="E7" s="363" t="s">
        <v>77</v>
      </c>
      <c r="F7" s="31"/>
      <c r="G7" s="31"/>
      <c r="H7" s="31"/>
      <c r="I7" s="31"/>
      <c r="J7" s="363" t="s">
        <v>78</v>
      </c>
      <c r="K7" s="31"/>
      <c r="L7" s="31"/>
      <c r="M7" s="31"/>
    </row>
    <row r="8" spans="1:57" ht="46.95" customHeight="1">
      <c r="D8" s="7"/>
      <c r="E8" s="614" t="s">
        <v>30</v>
      </c>
      <c r="F8" s="615" t="s">
        <v>494</v>
      </c>
      <c r="G8" s="615" t="s">
        <v>604</v>
      </c>
      <c r="H8" s="31"/>
      <c r="I8" s="31"/>
      <c r="J8" s="615" t="s">
        <v>30</v>
      </c>
      <c r="K8" s="615" t="str">
        <f>$F$8</f>
        <v>10-yr revenue growth</v>
      </c>
      <c r="L8" s="615" t="str">
        <f>G8</f>
        <v>4Q22/4Q21 revenue growth</v>
      </c>
      <c r="M8" s="31"/>
    </row>
    <row r="9" spans="1:57" ht="30" customHeight="1">
      <c r="D9" s="7"/>
      <c r="E9" s="616" t="s">
        <v>345</v>
      </c>
      <c r="F9" s="618">
        <f>H39</f>
        <v>-1</v>
      </c>
      <c r="G9" s="618" t="e">
        <f>BD38</f>
        <v>#DIV/0!</v>
      </c>
      <c r="H9" s="31"/>
      <c r="I9" s="31"/>
      <c r="J9" s="617" t="s">
        <v>348</v>
      </c>
      <c r="K9" s="621">
        <f>H116</f>
        <v>-1</v>
      </c>
      <c r="L9" s="622" t="e">
        <f>BE119</f>
        <v>#DIV/0!</v>
      </c>
      <c r="M9" s="31"/>
    </row>
    <row r="10" spans="1:57" ht="30" customHeight="1">
      <c r="D10" s="7"/>
      <c r="E10" s="616" t="s">
        <v>347</v>
      </c>
      <c r="F10" s="619">
        <f>N39</f>
        <v>-1</v>
      </c>
      <c r="G10" s="620" t="e">
        <f>BD39</f>
        <v>#DIV/0!</v>
      </c>
      <c r="H10" s="31"/>
      <c r="I10" s="31"/>
      <c r="J10" s="617" t="s">
        <v>349</v>
      </c>
      <c r="K10" s="623">
        <f>O116</f>
        <v>-1</v>
      </c>
      <c r="L10" s="622" t="e">
        <f>BE120</f>
        <v>#DIV/0!</v>
      </c>
      <c r="M10" s="31"/>
    </row>
    <row r="11" spans="1:57" ht="30" customHeight="1">
      <c r="D11" s="7"/>
      <c r="E11" s="616" t="s">
        <v>31</v>
      </c>
      <c r="F11" s="618">
        <f>H73</f>
        <v>-1</v>
      </c>
      <c r="G11" s="618" t="e">
        <f>BD77</f>
        <v>#DIV/0!</v>
      </c>
      <c r="H11" s="31"/>
      <c r="I11" s="31"/>
      <c r="J11" s="617" t="s">
        <v>1</v>
      </c>
      <c r="K11" s="619">
        <f>H148</f>
        <v>0</v>
      </c>
      <c r="L11" s="623" t="e">
        <f>'Datacom equip'!AE22</f>
        <v>#DIV/0!</v>
      </c>
      <c r="M11" s="31"/>
    </row>
    <row r="12" spans="1:57" ht="30" customHeight="1">
      <c r="D12" s="7"/>
      <c r="E12" s="616" t="s">
        <v>75</v>
      </c>
      <c r="F12" s="618">
        <f>AF261</f>
        <v>-1</v>
      </c>
      <c r="G12" s="618" t="e">
        <f>BE273</f>
        <v>#DIV/0!</v>
      </c>
      <c r="H12" s="31"/>
      <c r="I12" s="31"/>
      <c r="J12" s="617" t="s">
        <v>76</v>
      </c>
      <c r="K12" s="624">
        <f>AF260</f>
        <v>-1</v>
      </c>
      <c r="L12" s="625" t="e">
        <f>BE272</f>
        <v>#DIV/0!</v>
      </c>
      <c r="M12" s="31"/>
    </row>
    <row r="13" spans="1:57" ht="13.8">
      <c r="D13" s="7"/>
      <c r="E13" s="680"/>
      <c r="F13" s="680"/>
      <c r="G13" s="21"/>
      <c r="H13" s="31"/>
      <c r="I13" s="31"/>
      <c r="J13" s="680"/>
      <c r="K13" s="31"/>
      <c r="L13" s="21"/>
      <c r="M13" s="31"/>
    </row>
    <row r="14" spans="1:57" ht="13.8">
      <c r="D14" s="7"/>
      <c r="E14" s="31"/>
      <c r="F14" s="31"/>
      <c r="G14" s="31"/>
      <c r="H14" s="31"/>
      <c r="I14" s="31"/>
      <c r="J14" s="31"/>
      <c r="K14" s="31"/>
      <c r="L14" s="31"/>
      <c r="M14" s="31"/>
    </row>
    <row r="15" spans="1:57" ht="46.95" customHeight="1">
      <c r="D15" s="7"/>
      <c r="E15" s="31"/>
      <c r="F15" s="615" t="s">
        <v>494</v>
      </c>
      <c r="G15" s="615" t="s">
        <v>604</v>
      </c>
      <c r="H15" s="31"/>
      <c r="K15" s="250" t="s">
        <v>13</v>
      </c>
      <c r="L15" s="2" t="s">
        <v>12</v>
      </c>
      <c r="M15" s="31"/>
    </row>
    <row r="16" spans="1:57" ht="30" customHeight="1">
      <c r="D16" s="7"/>
      <c r="E16" s="1408" t="s">
        <v>606</v>
      </c>
      <c r="F16" s="618">
        <f>G201</f>
        <v>-1</v>
      </c>
      <c r="G16" s="618" t="e">
        <f>BD209</f>
        <v>#DIV/0!</v>
      </c>
      <c r="H16" s="1861"/>
      <c r="J16" s="2" t="s">
        <v>500</v>
      </c>
      <c r="K16" s="43" t="e">
        <f>L10</f>
        <v>#DIV/0!</v>
      </c>
      <c r="L16" s="43" t="e">
        <f>G10</f>
        <v>#DIV/0!</v>
      </c>
      <c r="M16" s="31"/>
    </row>
    <row r="17" spans="1:59" ht="30" customHeight="1">
      <c r="D17" s="7"/>
      <c r="E17" s="616" t="s">
        <v>140</v>
      </c>
      <c r="F17" s="618">
        <f>AF258</f>
        <v>-1</v>
      </c>
      <c r="G17" s="618" t="e">
        <f>BE246</f>
        <v>#DIV/0!</v>
      </c>
      <c r="H17" s="31"/>
      <c r="J17" s="2" t="s">
        <v>501</v>
      </c>
      <c r="K17" s="43" t="e">
        <f>L11</f>
        <v>#DIV/0!</v>
      </c>
      <c r="L17" s="43" t="e">
        <f>G11</f>
        <v>#DIV/0!</v>
      </c>
      <c r="M17" s="31"/>
    </row>
    <row r="18" spans="1:59">
      <c r="D18" s="7"/>
      <c r="G18" s="21"/>
      <c r="J18" s="2" t="s">
        <v>553</v>
      </c>
      <c r="K18" s="43" t="e">
        <f>L12</f>
        <v>#DIV/0!</v>
      </c>
      <c r="L18" s="43" t="e">
        <f>G12</f>
        <v>#DIV/0!</v>
      </c>
    </row>
    <row r="19" spans="1:59">
      <c r="D19" s="7"/>
      <c r="G19" s="13"/>
      <c r="K19" s="43"/>
      <c r="L19" s="51"/>
    </row>
    <row r="20" spans="1:59">
      <c r="D20" s="7"/>
    </row>
    <row r="21" spans="1:59" ht="17.399999999999999">
      <c r="A21" s="30"/>
      <c r="B21" s="37" t="s">
        <v>343</v>
      </c>
      <c r="C21" s="30"/>
      <c r="D21" s="38"/>
      <c r="E21" s="30"/>
      <c r="F21" s="30"/>
      <c r="G21" s="681"/>
      <c r="H21" s="30"/>
      <c r="I21" s="30"/>
      <c r="J21" s="30"/>
      <c r="K21" s="30"/>
      <c r="L21" s="30"/>
      <c r="M21" s="30"/>
      <c r="N21" s="30"/>
      <c r="O21" s="30"/>
      <c r="P21" s="49"/>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row>
    <row r="22" spans="1:59">
      <c r="D22" s="7"/>
    </row>
    <row r="23" spans="1:59">
      <c r="D23" s="7"/>
    </row>
    <row r="24" spans="1:59" ht="14.4">
      <c r="A24" s="32" t="s">
        <v>73</v>
      </c>
      <c r="B24" s="32"/>
      <c r="D24" s="7"/>
    </row>
    <row r="25" spans="1:59" ht="14.4">
      <c r="A25" s="36" t="str">
        <f>CSPs!B30</f>
        <v>AT&amp;T</v>
      </c>
      <c r="D25" s="7"/>
    </row>
    <row r="26" spans="1:59" ht="14.4">
      <c r="A26" s="36" t="str">
        <f>CSPs!B31</f>
        <v>BT</v>
      </c>
      <c r="D26" s="7"/>
    </row>
    <row r="27" spans="1:59" ht="14.4">
      <c r="A27" s="36" t="str">
        <f>CSPs!B32</f>
        <v>China Mobile</v>
      </c>
      <c r="D27" s="7"/>
    </row>
    <row r="28" spans="1:59" ht="14.4">
      <c r="A28" s="36" t="str">
        <f>CSPs!B33</f>
        <v>China Telecom</v>
      </c>
      <c r="D28" s="7"/>
    </row>
    <row r="29" spans="1:59" ht="14.4">
      <c r="A29" s="36" t="str">
        <f>CSPs!B34</f>
        <v>China Unicom</v>
      </c>
      <c r="D29" s="7"/>
      <c r="U29" s="1859" t="s">
        <v>144</v>
      </c>
      <c r="V29" s="2" t="str">
        <f t="shared" ref="V29:BE29" si="0">U41</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si="0"/>
        <v>3Q 16</v>
      </c>
      <c r="AG29" s="2" t="str">
        <f t="shared" si="0"/>
        <v>4Q 16</v>
      </c>
      <c r="AH29" s="2" t="str">
        <f t="shared" si="0"/>
        <v>1Q 17</v>
      </c>
      <c r="AI29" s="2" t="str">
        <f t="shared" si="0"/>
        <v>2Q 17</v>
      </c>
      <c r="AJ29" s="2" t="str">
        <f t="shared" si="0"/>
        <v>3Q 17</v>
      </c>
      <c r="AK29" s="2" t="str">
        <f t="shared" si="0"/>
        <v>4Q 17</v>
      </c>
      <c r="AL29" s="2" t="str">
        <f t="shared" si="0"/>
        <v>1Q 18</v>
      </c>
      <c r="AM29" s="2" t="str">
        <f t="shared" si="0"/>
        <v>2Q 18</v>
      </c>
      <c r="AN29" s="2" t="str">
        <f t="shared" si="0"/>
        <v>3Q 18</v>
      </c>
      <c r="AO29" s="2" t="str">
        <f t="shared" si="0"/>
        <v>4Q 18</v>
      </c>
      <c r="AP29" s="2" t="str">
        <f t="shared" si="0"/>
        <v>1Q 19</v>
      </c>
      <c r="AQ29" s="2" t="str">
        <f t="shared" si="0"/>
        <v>2Q 19</v>
      </c>
      <c r="AR29" s="2" t="str">
        <f t="shared" si="0"/>
        <v>3Q 19</v>
      </c>
      <c r="AS29" s="2" t="str">
        <f t="shared" si="0"/>
        <v>4Q 19</v>
      </c>
      <c r="AT29" s="2" t="str">
        <f t="shared" si="0"/>
        <v>1Q 20</v>
      </c>
      <c r="AU29" s="2" t="str">
        <f t="shared" si="0"/>
        <v>2Q 20</v>
      </c>
      <c r="AV29" s="2" t="str">
        <f t="shared" si="0"/>
        <v>3Q 20</v>
      </c>
      <c r="AW29" s="2" t="str">
        <f t="shared" si="0"/>
        <v>4Q 20</v>
      </c>
      <c r="AX29" s="2" t="str">
        <f t="shared" si="0"/>
        <v>1Q 21</v>
      </c>
      <c r="AY29" s="2" t="str">
        <f t="shared" si="0"/>
        <v>2Q 21</v>
      </c>
      <c r="AZ29" s="2" t="str">
        <f t="shared" si="0"/>
        <v>3Q 21</v>
      </c>
      <c r="BA29" s="2" t="str">
        <f t="shared" si="0"/>
        <v>4Q 21</v>
      </c>
      <c r="BB29" s="2" t="str">
        <f t="shared" si="0"/>
        <v>1Q 22</v>
      </c>
      <c r="BC29" s="2" t="str">
        <f t="shared" si="0"/>
        <v>2Q 22</v>
      </c>
      <c r="BD29" s="2" t="str">
        <f t="shared" si="0"/>
        <v>3Q 22</v>
      </c>
      <c r="BE29" s="2" t="str">
        <f t="shared" si="0"/>
        <v>4Q 22</v>
      </c>
      <c r="BF29" s="11" t="s">
        <v>144</v>
      </c>
    </row>
    <row r="30" spans="1:59" ht="14.4">
      <c r="A30" s="36" t="str">
        <f>CSPs!B35</f>
        <v>Comcast</v>
      </c>
      <c r="D30" s="7"/>
      <c r="U30" t="s">
        <v>325</v>
      </c>
      <c r="V30" s="5">
        <f t="shared" ref="V30:BC30" si="1">U43/Q43-1</f>
        <v>4.0202562387704477E-2</v>
      </c>
      <c r="W30" s="5">
        <f t="shared" si="1"/>
        <v>0.12455164512505768</v>
      </c>
      <c r="X30" s="5">
        <f t="shared" si="1"/>
        <v>-7.607003621134556E-2</v>
      </c>
      <c r="Y30" s="5">
        <f t="shared" si="1"/>
        <v>-5.5563585566848372E-2</v>
      </c>
      <c r="Z30" s="5">
        <f t="shared" si="1"/>
        <v>-0.12033516676227562</v>
      </c>
      <c r="AA30" s="5">
        <f t="shared" si="1"/>
        <v>-0.12359542930168566</v>
      </c>
      <c r="AB30" s="5">
        <f t="shared" si="1"/>
        <v>0.15246042320500131</v>
      </c>
      <c r="AC30" s="5">
        <f t="shared" si="1"/>
        <v>0.12907665023773518</v>
      </c>
      <c r="AD30" s="5">
        <f t="shared" si="1"/>
        <v>5.2744963972386927E-2</v>
      </c>
      <c r="AE30" s="5">
        <f t="shared" si="1"/>
        <v>-1.2103578964339889E-2</v>
      </c>
      <c r="AF30" s="5">
        <f t="shared" si="1"/>
        <v>-0.13577773311269659</v>
      </c>
      <c r="AG30" s="5">
        <f t="shared" si="1"/>
        <v>-0.10016515325697428</v>
      </c>
      <c r="AH30" s="5">
        <f t="shared" si="1"/>
        <v>-1</v>
      </c>
      <c r="AI30" s="5">
        <f t="shared" si="1"/>
        <v>-1</v>
      </c>
      <c r="AJ30" s="5">
        <f t="shared" si="1"/>
        <v>-1</v>
      </c>
      <c r="AK30" s="5">
        <f t="shared" si="1"/>
        <v>-1</v>
      </c>
      <c r="AL30" s="5" t="e">
        <f t="shared" si="1"/>
        <v>#DIV/0!</v>
      </c>
      <c r="AM30" s="5" t="e">
        <f t="shared" si="1"/>
        <v>#DIV/0!</v>
      </c>
      <c r="AN30" s="5" t="e">
        <f t="shared" si="1"/>
        <v>#DIV/0!</v>
      </c>
      <c r="AO30" s="5" t="e">
        <f t="shared" si="1"/>
        <v>#DIV/0!</v>
      </c>
      <c r="AP30" s="28" t="e">
        <f t="shared" si="1"/>
        <v>#DIV/0!</v>
      </c>
      <c r="AQ30" s="28" t="e">
        <f t="shared" si="1"/>
        <v>#DIV/0!</v>
      </c>
      <c r="AR30" s="28" t="e">
        <f t="shared" si="1"/>
        <v>#DIV/0!</v>
      </c>
      <c r="AS30" s="28" t="e">
        <f t="shared" si="1"/>
        <v>#DIV/0!</v>
      </c>
      <c r="AT30" s="28" t="e">
        <f t="shared" si="1"/>
        <v>#DIV/0!</v>
      </c>
      <c r="AU30" s="28" t="e">
        <f t="shared" si="1"/>
        <v>#DIV/0!</v>
      </c>
      <c r="AV30" s="28" t="e">
        <f t="shared" si="1"/>
        <v>#DIV/0!</v>
      </c>
      <c r="AW30" s="28" t="e">
        <f t="shared" si="1"/>
        <v>#DIV/0!</v>
      </c>
      <c r="AX30" s="28" t="e">
        <f t="shared" si="1"/>
        <v>#DIV/0!</v>
      </c>
      <c r="AY30" s="28" t="e">
        <f t="shared" si="1"/>
        <v>#DIV/0!</v>
      </c>
      <c r="AZ30" s="28" t="e">
        <f t="shared" si="1"/>
        <v>#DIV/0!</v>
      </c>
      <c r="BA30" s="28" t="e">
        <f t="shared" si="1"/>
        <v>#DIV/0!</v>
      </c>
      <c r="BB30" s="28" t="e">
        <f t="shared" si="1"/>
        <v>#DIV/0!</v>
      </c>
      <c r="BC30" s="28" t="e">
        <f t="shared" si="1"/>
        <v>#DIV/0!</v>
      </c>
      <c r="BD30" s="28" t="e">
        <f>BC43/AY43-1</f>
        <v>#DIV/0!</v>
      </c>
      <c r="BE30" s="28" t="e">
        <f>BD43/AZ43-1</f>
        <v>#DIV/0!</v>
      </c>
      <c r="BF30" t="s">
        <v>325</v>
      </c>
    </row>
    <row r="31" spans="1:59" ht="14.4">
      <c r="A31" s="36" t="str">
        <f>CSPs!B36</f>
        <v>Deutsche Telekom</v>
      </c>
      <c r="D31" s="7"/>
      <c r="U31" t="s">
        <v>326</v>
      </c>
      <c r="V31" s="11">
        <f t="shared" ref="V31:BD31" si="2">U122</f>
        <v>0.2647115180315962</v>
      </c>
      <c r="W31" s="11">
        <f t="shared" si="2"/>
        <v>0.2264248424026587</v>
      </c>
      <c r="X31" s="11">
        <f t="shared" si="2"/>
        <v>0.40159851827994353</v>
      </c>
      <c r="Y31" s="11">
        <f t="shared" si="2"/>
        <v>0.38366221434251835</v>
      </c>
      <c r="Z31" s="11">
        <f t="shared" si="2"/>
        <v>0.28624980949418211</v>
      </c>
      <c r="AA31" s="11">
        <f t="shared" si="2"/>
        <v>0.13827721282521077</v>
      </c>
      <c r="AB31" s="11">
        <f t="shared" si="2"/>
        <v>4.6632607062302656E-2</v>
      </c>
      <c r="AC31" s="11">
        <f t="shared" si="2"/>
        <v>1.207115884894927E-2</v>
      </c>
      <c r="AD31" s="11">
        <f t="shared" si="2"/>
        <v>0.12855702735155194</v>
      </c>
      <c r="AE31" s="11">
        <f t="shared" si="2"/>
        <v>0.13434028594697045</v>
      </c>
      <c r="AF31" s="11">
        <f t="shared" si="2"/>
        <v>0.16627299066169132</v>
      </c>
      <c r="AG31" s="11">
        <f t="shared" si="2"/>
        <v>0.21175590087091845</v>
      </c>
      <c r="AH31" s="11">
        <f t="shared" si="2"/>
        <v>-1</v>
      </c>
      <c r="AI31" s="11">
        <f t="shared" si="2"/>
        <v>-1</v>
      </c>
      <c r="AJ31" s="11">
        <f t="shared" si="2"/>
        <v>-1</v>
      </c>
      <c r="AK31" s="11">
        <f t="shared" si="2"/>
        <v>-1</v>
      </c>
      <c r="AL31" s="11" t="e">
        <f t="shared" si="2"/>
        <v>#DIV/0!</v>
      </c>
      <c r="AM31" s="11" t="e">
        <f t="shared" si="2"/>
        <v>#DIV/0!</v>
      </c>
      <c r="AN31" s="11" t="e">
        <f t="shared" si="2"/>
        <v>#DIV/0!</v>
      </c>
      <c r="AO31" s="11" t="e">
        <f t="shared" si="2"/>
        <v>#DIV/0!</v>
      </c>
      <c r="AP31" s="11" t="e">
        <f t="shared" si="2"/>
        <v>#DIV/0!</v>
      </c>
      <c r="AQ31" s="11" t="e">
        <f t="shared" si="2"/>
        <v>#DIV/0!</v>
      </c>
      <c r="AR31" s="11" t="e">
        <f t="shared" si="2"/>
        <v>#DIV/0!</v>
      </c>
      <c r="AS31" s="11" t="e">
        <f t="shared" si="2"/>
        <v>#DIV/0!</v>
      </c>
      <c r="AT31" s="11" t="e">
        <f t="shared" si="2"/>
        <v>#DIV/0!</v>
      </c>
      <c r="AU31" s="11" t="e">
        <f t="shared" si="2"/>
        <v>#DIV/0!</v>
      </c>
      <c r="AV31" s="11" t="e">
        <f t="shared" si="2"/>
        <v>#DIV/0!</v>
      </c>
      <c r="AW31" s="11" t="e">
        <f t="shared" si="2"/>
        <v>#DIV/0!</v>
      </c>
      <c r="AX31" s="11" t="e">
        <f t="shared" si="2"/>
        <v>#DIV/0!</v>
      </c>
      <c r="AY31" s="11" t="e">
        <f t="shared" si="2"/>
        <v>#DIV/0!</v>
      </c>
      <c r="AZ31" s="11" t="e">
        <f t="shared" si="2"/>
        <v>#DIV/0!</v>
      </c>
      <c r="BA31" s="11" t="e">
        <f t="shared" si="2"/>
        <v>#DIV/0!</v>
      </c>
      <c r="BB31" s="11" t="e">
        <f t="shared" si="2"/>
        <v>#DIV/0!</v>
      </c>
      <c r="BC31" s="11" t="e">
        <f t="shared" si="2"/>
        <v>#DIV/0!</v>
      </c>
      <c r="BD31" s="11" t="e">
        <f t="shared" si="2"/>
        <v>#DIV/0!</v>
      </c>
      <c r="BE31" s="11" t="e">
        <f>BD122</f>
        <v>#DIV/0!</v>
      </c>
      <c r="BF31" t="s">
        <v>326</v>
      </c>
    </row>
    <row r="32" spans="1:59" ht="14.4">
      <c r="A32" s="36" t="str">
        <f>CSPs!B37</f>
        <v>Orange</v>
      </c>
      <c r="D32" s="7"/>
    </row>
    <row r="33" spans="1:59" ht="14.4">
      <c r="A33" s="36" t="str">
        <f>CSPs!B38</f>
        <v>KDDI</v>
      </c>
      <c r="D33" s="7"/>
      <c r="V33" s="3">
        <v>2010</v>
      </c>
      <c r="W33" s="3">
        <v>2011</v>
      </c>
      <c r="X33" s="3">
        <v>2012</v>
      </c>
      <c r="Y33" s="3">
        <v>2013</v>
      </c>
      <c r="Z33" s="3">
        <v>2014</v>
      </c>
      <c r="AA33" s="3">
        <v>2015</v>
      </c>
      <c r="AB33" s="3">
        <v>2016</v>
      </c>
      <c r="AC33" s="3">
        <v>2017</v>
      </c>
      <c r="AD33" s="3">
        <v>2018</v>
      </c>
      <c r="AE33" s="3">
        <v>2019</v>
      </c>
      <c r="AF33" s="3">
        <v>2020</v>
      </c>
      <c r="AG33" s="3">
        <v>2021</v>
      </c>
      <c r="AH33" s="3">
        <v>2022</v>
      </c>
    </row>
    <row r="34" spans="1:59" ht="14.4">
      <c r="A34" s="36" t="str">
        <f>CSPs!B39</f>
        <v>NTT</v>
      </c>
      <c r="D34" s="7"/>
      <c r="U34" s="2" t="s">
        <v>14</v>
      </c>
      <c r="V34" s="15">
        <f>SUM(E42:H42)</f>
        <v>950.1164248034471</v>
      </c>
      <c r="W34" s="15">
        <f>SUM(I42:L42)</f>
        <v>1020.1808574139789</v>
      </c>
      <c r="X34" s="15">
        <f>SUM(M42:P42)</f>
        <v>1026.5605907059658</v>
      </c>
      <c r="Y34" s="15">
        <f>SUM(Q42:T42)</f>
        <v>1039.4246746048786</v>
      </c>
      <c r="Z34" s="15">
        <f>SUM(U42:X42)</f>
        <v>1054.3749479085416</v>
      </c>
      <c r="AA34" s="15">
        <f>SUM(Y42:AB42)</f>
        <v>1021.2127521291349</v>
      </c>
      <c r="AB34" s="15">
        <f>SUM(AC42:AF42)</f>
        <v>1074.1992170126514</v>
      </c>
      <c r="AC34" s="15">
        <f>SUM(AG42:AJ42)</f>
        <v>0</v>
      </c>
      <c r="AD34" s="15">
        <f>SUM(AK42:AN42)</f>
        <v>0</v>
      </c>
      <c r="AE34" s="15">
        <f>SUM(AO42:AR42)</f>
        <v>0</v>
      </c>
      <c r="AF34" s="15">
        <f>SUM(AS42:AV42)</f>
        <v>0</v>
      </c>
      <c r="AG34" s="15">
        <f>SUM(AW42:AZ42)</f>
        <v>0</v>
      </c>
      <c r="AH34" s="15">
        <f>SUM(BA42:BD42)</f>
        <v>0</v>
      </c>
    </row>
    <row r="35" spans="1:59" ht="14.4">
      <c r="A35" s="36" t="str">
        <f>CSPs!B40</f>
        <v>Softbank</v>
      </c>
      <c r="D35" s="7"/>
      <c r="U35" s="2" t="s">
        <v>29</v>
      </c>
      <c r="V35" s="15">
        <f>SUM(E43:H43)</f>
        <v>160.68837236058459</v>
      </c>
      <c r="W35" s="15">
        <f>SUM(I43:L43)</f>
        <v>172.0472339565332</v>
      </c>
      <c r="X35" s="15">
        <f>SUM(M43:P43)</f>
        <v>173.54001356777343</v>
      </c>
      <c r="Y35" s="15">
        <f>SUM(Q43:T43)</f>
        <v>187.90737037424964</v>
      </c>
      <c r="Z35" s="15">
        <f>SUM(U43:X43)</f>
        <v>187.71378406541717</v>
      </c>
      <c r="AA35" s="15">
        <f>SUM(Y43:AB43)</f>
        <v>190.56491019906508</v>
      </c>
      <c r="AB35" s="15">
        <f>SUM(AC43:AF43)</f>
        <v>179.05101394446226</v>
      </c>
      <c r="AC35" s="15">
        <f>SUM(AG43:AJ43)</f>
        <v>0</v>
      </c>
      <c r="AD35" s="15">
        <f>SUM(AK43:AN43)</f>
        <v>0</v>
      </c>
      <c r="AE35" s="15">
        <f>SUM(AO43:AR43)</f>
        <v>0</v>
      </c>
      <c r="AF35" s="15">
        <f>SUM(AS43:AV43)</f>
        <v>0</v>
      </c>
      <c r="AG35" s="15">
        <f>SUM(AW43:AZ43)</f>
        <v>0</v>
      </c>
      <c r="AH35" s="15">
        <f>SUM(BA43:BD43)</f>
        <v>0</v>
      </c>
    </row>
    <row r="36" spans="1:59" ht="14.4">
      <c r="A36" s="36" t="str">
        <f>CSPs!B41</f>
        <v>Telecom Italia</v>
      </c>
      <c r="D36" s="7"/>
    </row>
    <row r="37" spans="1:59" ht="14.4">
      <c r="A37" s="36" t="str">
        <f>CSPs!B42</f>
        <v>Telefonica</v>
      </c>
      <c r="D37" s="7"/>
      <c r="P37" s="11"/>
      <c r="Z37" s="2"/>
      <c r="AA37" s="2"/>
    </row>
    <row r="38" spans="1:59" ht="14.4">
      <c r="A38" s="36" t="str">
        <f>CSPs!B43</f>
        <v>Verizon</v>
      </c>
      <c r="D38" s="7"/>
      <c r="I38" s="11"/>
      <c r="J38" s="11"/>
      <c r="K38" s="11"/>
      <c r="L38" s="11"/>
      <c r="M38" s="11"/>
      <c r="X38" s="2" t="s">
        <v>546</v>
      </c>
      <c r="Y38" s="28">
        <f t="shared" ref="Y38:AH39" si="3">Y42/U42-1</f>
        <v>-6.2485488423270841E-2</v>
      </c>
      <c r="Z38" s="28">
        <f t="shared" si="3"/>
        <v>-6.0449139506673299E-2</v>
      </c>
      <c r="AA38" s="28">
        <f t="shared" si="3"/>
        <v>-4.3614058053516036E-3</v>
      </c>
      <c r="AB38" s="28">
        <f t="shared" si="3"/>
        <v>3.2646342118285432E-3</v>
      </c>
      <c r="AC38" s="28">
        <f t="shared" si="3"/>
        <v>5.7098615583869972E-2</v>
      </c>
      <c r="AD38" s="28">
        <f t="shared" si="3"/>
        <v>6.8588673752922436E-2</v>
      </c>
      <c r="AE38" s="28">
        <f t="shared" si="3"/>
        <v>3.8374887672773861E-2</v>
      </c>
      <c r="AF38" s="28">
        <f t="shared" si="3"/>
        <v>4.4206551380093773E-2</v>
      </c>
      <c r="AG38" s="28">
        <f t="shared" si="3"/>
        <v>-1</v>
      </c>
      <c r="AH38" s="28">
        <f t="shared" si="3"/>
        <v>-1</v>
      </c>
      <c r="AI38" s="28">
        <f t="shared" ref="AI38:AR39" si="4">AI42/AE42-1</f>
        <v>-1</v>
      </c>
      <c r="AJ38" s="28">
        <f t="shared" si="4"/>
        <v>-1</v>
      </c>
      <c r="AK38" s="28" t="e">
        <f t="shared" si="4"/>
        <v>#DIV/0!</v>
      </c>
      <c r="AL38" s="28" t="e">
        <f t="shared" si="4"/>
        <v>#DIV/0!</v>
      </c>
      <c r="AM38" s="28" t="e">
        <f t="shared" si="4"/>
        <v>#DIV/0!</v>
      </c>
      <c r="AN38" s="28" t="e">
        <f t="shared" si="4"/>
        <v>#DIV/0!</v>
      </c>
      <c r="AO38" s="28" t="e">
        <f t="shared" si="4"/>
        <v>#DIV/0!</v>
      </c>
      <c r="AP38" s="28" t="e">
        <f t="shared" si="4"/>
        <v>#DIV/0!</v>
      </c>
      <c r="AQ38" s="28" t="e">
        <f t="shared" si="4"/>
        <v>#DIV/0!</v>
      </c>
      <c r="AR38" s="28" t="e">
        <f t="shared" si="4"/>
        <v>#DIV/0!</v>
      </c>
      <c r="AS38" s="28" t="e">
        <f t="shared" ref="AS38:BB39" si="5">AS42/AO42-1</f>
        <v>#DIV/0!</v>
      </c>
      <c r="AT38" s="28" t="e">
        <f t="shared" si="5"/>
        <v>#DIV/0!</v>
      </c>
      <c r="AU38" s="28" t="e">
        <f t="shared" si="5"/>
        <v>#DIV/0!</v>
      </c>
      <c r="AV38" s="28" t="e">
        <f t="shared" si="5"/>
        <v>#DIV/0!</v>
      </c>
      <c r="AW38" s="28" t="e">
        <f t="shared" si="5"/>
        <v>#DIV/0!</v>
      </c>
      <c r="AX38" s="28" t="e">
        <f t="shared" si="5"/>
        <v>#DIV/0!</v>
      </c>
      <c r="AY38" s="28" t="e">
        <f t="shared" si="5"/>
        <v>#DIV/0!</v>
      </c>
      <c r="AZ38" s="28" t="e">
        <f t="shared" si="5"/>
        <v>#DIV/0!</v>
      </c>
      <c r="BA38" s="28" t="e">
        <f t="shared" si="5"/>
        <v>#DIV/0!</v>
      </c>
      <c r="BB38" s="28" t="e">
        <f t="shared" si="5"/>
        <v>#DIV/0!</v>
      </c>
      <c r="BC38" s="28" t="e">
        <f t="shared" ref="BC38:BD39" si="6">BC42/AY42-1</f>
        <v>#DIV/0!</v>
      </c>
      <c r="BD38" s="28" t="e">
        <f t="shared" si="6"/>
        <v>#DIV/0!</v>
      </c>
      <c r="BE38" t="str">
        <f>X38</f>
        <v>Revenue growth y-o-y</v>
      </c>
    </row>
    <row r="39" spans="1:59" ht="14.4">
      <c r="A39" s="36" t="str">
        <f>CSPs!B44</f>
        <v>Vodafone</v>
      </c>
      <c r="D39" s="7"/>
      <c r="F39" s="2"/>
      <c r="G39" s="2" t="s">
        <v>535</v>
      </c>
      <c r="H39" s="11">
        <f>(AH34/X34)^(1/10)-1</f>
        <v>-1</v>
      </c>
      <c r="I39" s="2"/>
      <c r="J39" s="2"/>
      <c r="K39" s="2"/>
      <c r="L39" s="2"/>
      <c r="M39" s="2" t="s">
        <v>535</v>
      </c>
      <c r="N39" s="11">
        <f>(AH35/X35)^(1/10)-1</f>
        <v>-1</v>
      </c>
      <c r="P39" s="2"/>
      <c r="Q39" s="2"/>
      <c r="R39" s="2"/>
      <c r="S39" s="2"/>
      <c r="T39" s="2"/>
      <c r="U39" s="2"/>
      <c r="V39" s="2"/>
      <c r="W39" s="2"/>
      <c r="X39" s="2" t="s">
        <v>603</v>
      </c>
      <c r="Y39" s="28">
        <f t="shared" si="3"/>
        <v>-0.12033516676227562</v>
      </c>
      <c r="Z39" s="28">
        <f t="shared" si="3"/>
        <v>-0.12359542930168566</v>
      </c>
      <c r="AA39" s="28">
        <f t="shared" si="3"/>
        <v>0.15246042320500131</v>
      </c>
      <c r="AB39" s="28">
        <f t="shared" si="3"/>
        <v>0.12907665023773518</v>
      </c>
      <c r="AC39" s="28">
        <f t="shared" si="3"/>
        <v>5.2744963972386927E-2</v>
      </c>
      <c r="AD39" s="28">
        <f t="shared" si="3"/>
        <v>-1.2103578964339889E-2</v>
      </c>
      <c r="AE39" s="28">
        <f t="shared" si="3"/>
        <v>-0.13577773311269659</v>
      </c>
      <c r="AF39" s="28">
        <f t="shared" si="3"/>
        <v>-0.10016515325697428</v>
      </c>
      <c r="AG39" s="28">
        <f t="shared" si="3"/>
        <v>-1</v>
      </c>
      <c r="AH39" s="28">
        <f t="shared" si="3"/>
        <v>-1</v>
      </c>
      <c r="AI39" s="28">
        <f t="shared" si="4"/>
        <v>-1</v>
      </c>
      <c r="AJ39" s="28">
        <f t="shared" si="4"/>
        <v>-1</v>
      </c>
      <c r="AK39" s="28" t="e">
        <f t="shared" si="4"/>
        <v>#DIV/0!</v>
      </c>
      <c r="AL39" s="28" t="e">
        <f t="shared" si="4"/>
        <v>#DIV/0!</v>
      </c>
      <c r="AM39" s="28" t="e">
        <f t="shared" si="4"/>
        <v>#DIV/0!</v>
      </c>
      <c r="AN39" s="28" t="e">
        <f t="shared" si="4"/>
        <v>#DIV/0!</v>
      </c>
      <c r="AO39" s="28" t="e">
        <f t="shared" si="4"/>
        <v>#DIV/0!</v>
      </c>
      <c r="AP39" s="28" t="e">
        <f t="shared" si="4"/>
        <v>#DIV/0!</v>
      </c>
      <c r="AQ39" s="28" t="e">
        <f t="shared" si="4"/>
        <v>#DIV/0!</v>
      </c>
      <c r="AR39" s="28" t="e">
        <f t="shared" si="4"/>
        <v>#DIV/0!</v>
      </c>
      <c r="AS39" s="28" t="e">
        <f t="shared" si="5"/>
        <v>#DIV/0!</v>
      </c>
      <c r="AT39" s="28" t="e">
        <f t="shared" si="5"/>
        <v>#DIV/0!</v>
      </c>
      <c r="AU39" s="28" t="e">
        <f t="shared" si="5"/>
        <v>#DIV/0!</v>
      </c>
      <c r="AV39" s="28" t="e">
        <f t="shared" si="5"/>
        <v>#DIV/0!</v>
      </c>
      <c r="AW39" s="28" t="e">
        <f t="shared" si="5"/>
        <v>#DIV/0!</v>
      </c>
      <c r="AX39" s="28" t="e">
        <f t="shared" si="5"/>
        <v>#DIV/0!</v>
      </c>
      <c r="AY39" s="28" t="e">
        <f t="shared" si="5"/>
        <v>#DIV/0!</v>
      </c>
      <c r="AZ39" s="28" t="e">
        <f t="shared" si="5"/>
        <v>#DIV/0!</v>
      </c>
      <c r="BA39" s="28" t="e">
        <f t="shared" si="5"/>
        <v>#DIV/0!</v>
      </c>
      <c r="BB39" s="28" t="e">
        <f t="shared" si="5"/>
        <v>#DIV/0!</v>
      </c>
      <c r="BC39" s="28" t="e">
        <f t="shared" si="6"/>
        <v>#DIV/0!</v>
      </c>
      <c r="BD39" s="28" t="e">
        <f>BD43/AZ43-1</f>
        <v>#DIV/0!</v>
      </c>
      <c r="BE39" t="str">
        <f>X39</f>
        <v>Capex growth y-o-y</v>
      </c>
    </row>
    <row r="40" spans="1:59" ht="14.4">
      <c r="B40" s="36"/>
      <c r="H40" s="2"/>
      <c r="I40" s="2"/>
      <c r="J40" s="2"/>
      <c r="K40" s="2"/>
      <c r="O40" s="2"/>
      <c r="P40" s="2"/>
      <c r="Q40" s="2"/>
      <c r="R40" s="2"/>
      <c r="S40" s="2"/>
      <c r="T40" s="2"/>
      <c r="U40" s="2"/>
      <c r="V40" s="2"/>
      <c r="W40" s="2"/>
      <c r="X40" s="2"/>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row>
    <row r="41" spans="1:59">
      <c r="D41" s="2"/>
      <c r="E41" s="10" t="s">
        <v>93</v>
      </c>
      <c r="F41" s="10" t="s">
        <v>94</v>
      </c>
      <c r="G41" s="10" t="s">
        <v>95</v>
      </c>
      <c r="H41" s="10" t="s">
        <v>96</v>
      </c>
      <c r="I41" s="10" t="s">
        <v>97</v>
      </c>
      <c r="J41" s="10" t="s">
        <v>98</v>
      </c>
      <c r="K41" s="10" t="s">
        <v>99</v>
      </c>
      <c r="L41" s="10" t="s">
        <v>100</v>
      </c>
      <c r="M41" s="10" t="s">
        <v>79</v>
      </c>
      <c r="N41" s="10" t="s">
        <v>80</v>
      </c>
      <c r="O41" s="10" t="s">
        <v>81</v>
      </c>
      <c r="P41" s="10" t="s">
        <v>82</v>
      </c>
      <c r="Q41" s="10" t="s">
        <v>83</v>
      </c>
      <c r="R41" s="10" t="s">
        <v>84</v>
      </c>
      <c r="S41" s="10" t="s">
        <v>85</v>
      </c>
      <c r="T41" s="10" t="s">
        <v>86</v>
      </c>
      <c r="U41" s="10" t="s">
        <v>87</v>
      </c>
      <c r="V41" s="10" t="s">
        <v>88</v>
      </c>
      <c r="W41" s="10" t="s">
        <v>89</v>
      </c>
      <c r="X41" s="10" t="s">
        <v>90</v>
      </c>
      <c r="Y41" s="10" t="s">
        <v>91</v>
      </c>
      <c r="Z41" s="10" t="s">
        <v>92</v>
      </c>
      <c r="AA41" s="10" t="s">
        <v>101</v>
      </c>
      <c r="AB41" s="10" t="s">
        <v>102</v>
      </c>
      <c r="AC41" s="10" t="s">
        <v>103</v>
      </c>
      <c r="AD41" s="10" t="s">
        <v>104</v>
      </c>
      <c r="AE41" s="10" t="s">
        <v>105</v>
      </c>
      <c r="AF41" s="10" t="s">
        <v>106</v>
      </c>
      <c r="AG41" s="10" t="s">
        <v>107</v>
      </c>
      <c r="AH41" s="10" t="s">
        <v>108</v>
      </c>
      <c r="AI41" s="10" t="s">
        <v>109</v>
      </c>
      <c r="AJ41" s="10" t="s">
        <v>110</v>
      </c>
      <c r="AK41" s="10" t="s">
        <v>111</v>
      </c>
      <c r="AL41" s="10" t="s">
        <v>112</v>
      </c>
      <c r="AM41" s="10" t="s">
        <v>113</v>
      </c>
      <c r="AN41" s="10" t="s">
        <v>114</v>
      </c>
      <c r="AO41" s="10" t="s">
        <v>115</v>
      </c>
      <c r="AP41" s="10" t="s">
        <v>116</v>
      </c>
      <c r="AQ41" s="10" t="s">
        <v>117</v>
      </c>
      <c r="AR41" s="10" t="s">
        <v>118</v>
      </c>
      <c r="AS41" s="10" t="s">
        <v>119</v>
      </c>
      <c r="AT41" s="10" t="s">
        <v>120</v>
      </c>
      <c r="AU41" s="10" t="s">
        <v>121</v>
      </c>
      <c r="AV41" s="10" t="s">
        <v>122</v>
      </c>
      <c r="AW41" s="10" t="s">
        <v>486</v>
      </c>
      <c r="AX41" s="10" t="s">
        <v>487</v>
      </c>
      <c r="AY41" s="10" t="s">
        <v>488</v>
      </c>
      <c r="AZ41" s="10" t="s">
        <v>489</v>
      </c>
      <c r="BA41" s="10" t="s">
        <v>490</v>
      </c>
      <c r="BB41" s="10" t="s">
        <v>491</v>
      </c>
      <c r="BC41" s="10" t="s">
        <v>492</v>
      </c>
      <c r="BD41" s="10" t="s">
        <v>493</v>
      </c>
    </row>
    <row r="42" spans="1:59">
      <c r="D42" s="2" t="s">
        <v>11</v>
      </c>
      <c r="E42" s="39">
        <v>228.60809635797696</v>
      </c>
      <c r="F42" s="39">
        <v>230.33528564203172</v>
      </c>
      <c r="G42" s="39">
        <v>241.33341306125129</v>
      </c>
      <c r="H42" s="39">
        <v>249.83962974218716</v>
      </c>
      <c r="I42" s="39">
        <v>248.54039385533795</v>
      </c>
      <c r="J42" s="39">
        <v>257.11682506777794</v>
      </c>
      <c r="K42" s="39">
        <v>253.30655447806231</v>
      </c>
      <c r="L42" s="39">
        <v>261.21708401280051</v>
      </c>
      <c r="M42" s="39">
        <v>255.98924592429833</v>
      </c>
      <c r="N42" s="39">
        <v>251.41857207868992</v>
      </c>
      <c r="O42" s="39">
        <v>256.0751665743224</v>
      </c>
      <c r="P42" s="39">
        <v>263.07760612865525</v>
      </c>
      <c r="Q42" s="39">
        <v>247.60170493693698</v>
      </c>
      <c r="R42" s="39">
        <v>253.19389128007066</v>
      </c>
      <c r="S42" s="39">
        <v>269.04524889610042</v>
      </c>
      <c r="T42" s="39">
        <v>269.58382949177047</v>
      </c>
      <c r="U42" s="39">
        <v>268.53915563856322</v>
      </c>
      <c r="V42" s="39">
        <v>266.35868403109487</v>
      </c>
      <c r="W42" s="39">
        <v>259.26233852863658</v>
      </c>
      <c r="X42" s="39">
        <v>260.2147697102468</v>
      </c>
      <c r="Y42" s="39">
        <v>251.75935533771485</v>
      </c>
      <c r="Z42" s="39">
        <v>250.25753078128531</v>
      </c>
      <c r="AA42" s="39">
        <v>258.13159026026875</v>
      </c>
      <c r="AB42" s="39">
        <v>261.06427574986594</v>
      </c>
      <c r="AC42" s="386">
        <f>(CSPs!C23)/1000</f>
        <v>266.13446598778597</v>
      </c>
      <c r="AD42" s="386">
        <f>(CSPs!D23)/1000</f>
        <v>267.42236291425485</v>
      </c>
      <c r="AE42" s="386">
        <f>(CSPs!E23)/1000</f>
        <v>268.03736104130104</v>
      </c>
      <c r="AF42" s="386">
        <f>(CSPs!F23)/1000</f>
        <v>272.60502706930936</v>
      </c>
      <c r="AG42" s="386">
        <f>(CSPs!G23)/1000</f>
        <v>0</v>
      </c>
      <c r="AH42" s="386">
        <f>(CSPs!H23)/1000</f>
        <v>0</v>
      </c>
      <c r="AI42" s="386">
        <f>(CSPs!I23)/1000</f>
        <v>0</v>
      </c>
      <c r="AJ42" s="386">
        <f>(CSPs!J23)/1000</f>
        <v>0</v>
      </c>
      <c r="AK42" s="386">
        <f>(CSPs!K23)/1000</f>
        <v>0</v>
      </c>
      <c r="AL42" s="386">
        <f>(CSPs!L23)/1000</f>
        <v>0</v>
      </c>
      <c r="AM42" s="386">
        <f>(CSPs!M23)/1000</f>
        <v>0</v>
      </c>
      <c r="AN42" s="386">
        <f>(CSPs!N23)/1000</f>
        <v>0</v>
      </c>
      <c r="AO42" s="386">
        <f>(CSPs!O23)/1000</f>
        <v>0</v>
      </c>
      <c r="AP42" s="386">
        <f>(CSPs!P23)/1000</f>
        <v>0</v>
      </c>
      <c r="AQ42" s="386">
        <f>(CSPs!Q23)/1000</f>
        <v>0</v>
      </c>
      <c r="AR42" s="386">
        <f>(CSPs!R23)/1000</f>
        <v>0</v>
      </c>
      <c r="AS42" s="386">
        <f>(CSPs!S23)/1000</f>
        <v>0</v>
      </c>
      <c r="AT42" s="386">
        <f>(CSPs!T23)/1000</f>
        <v>0</v>
      </c>
      <c r="AU42" s="386">
        <f>(CSPs!U23)/1000</f>
        <v>0</v>
      </c>
      <c r="AV42" s="386">
        <f>(CSPs!V23)/1000</f>
        <v>0</v>
      </c>
      <c r="AW42" s="386">
        <f>(CSPs!W23)/1000</f>
        <v>0</v>
      </c>
      <c r="AX42" s="386">
        <f>(CSPs!X23)/1000</f>
        <v>0</v>
      </c>
      <c r="AY42" s="386">
        <f>(CSPs!Y23)/1000</f>
        <v>0</v>
      </c>
      <c r="AZ42" s="386">
        <f>(CSPs!Z23)/1000</f>
        <v>0</v>
      </c>
      <c r="BA42" s="386">
        <f>(CSPs!AA23)/1000</f>
        <v>0</v>
      </c>
      <c r="BB42" s="386">
        <f>(CSPs!AB23)/1000</f>
        <v>0</v>
      </c>
      <c r="BC42" s="386">
        <f>(CSPs!AC23)/1000</f>
        <v>0</v>
      </c>
      <c r="BD42" s="386">
        <f>(CSPs!AD23)/1000</f>
        <v>0</v>
      </c>
      <c r="BE42" s="228" t="e">
        <f>BD42/AZ42-1</f>
        <v>#DIV/0!</v>
      </c>
      <c r="BF42" s="1518" t="s">
        <v>547</v>
      </c>
      <c r="BG42" t="s">
        <v>354</v>
      </c>
    </row>
    <row r="43" spans="1:59">
      <c r="D43" s="2" t="s">
        <v>48</v>
      </c>
      <c r="E43" s="39">
        <v>34.728936726271193</v>
      </c>
      <c r="F43" s="39">
        <v>35.195084173639771</v>
      </c>
      <c r="G43" s="39">
        <v>41.757859752434477</v>
      </c>
      <c r="H43" s="39">
        <v>49.006491708239125</v>
      </c>
      <c r="I43" s="39">
        <v>40.802992378535876</v>
      </c>
      <c r="J43" s="39">
        <v>38.67971954480619</v>
      </c>
      <c r="K43" s="39">
        <v>43.444508998498812</v>
      </c>
      <c r="L43" s="39">
        <v>49.12001303469232</v>
      </c>
      <c r="M43" s="39">
        <v>41.66857376166098</v>
      </c>
      <c r="N43" s="39">
        <v>37.988977656145394</v>
      </c>
      <c r="O43" s="39">
        <v>43.261286405944581</v>
      </c>
      <c r="P43" s="39">
        <v>50.621175744022473</v>
      </c>
      <c r="Q43" s="39">
        <v>43.12644455701529</v>
      </c>
      <c r="R43" s="39">
        <v>39.678424341122017</v>
      </c>
      <c r="S43" s="39">
        <v>50.204742797414575</v>
      </c>
      <c r="T43" s="39">
        <v>54.897758678697755</v>
      </c>
      <c r="U43" s="39">
        <v>44.860238134878571</v>
      </c>
      <c r="V43" s="39">
        <v>44.620437368778894</v>
      </c>
      <c r="W43" s="39">
        <v>46.385666194833959</v>
      </c>
      <c r="X43" s="39">
        <v>51.84744236692574</v>
      </c>
      <c r="Y43" s="39">
        <v>39.461973897922562</v>
      </c>
      <c r="Z43" s="255">
        <v>39.105555256555689</v>
      </c>
      <c r="AA43" s="39">
        <v>53.457644493544272</v>
      </c>
      <c r="AB43" s="39">
        <v>58.539736551042552</v>
      </c>
      <c r="AC43" s="386">
        <f>CSPs!C45/1000</f>
        <v>41.543394289447761</v>
      </c>
      <c r="AD43" s="388">
        <f>CSPs!D45/1000</f>
        <v>38.63223808056361</v>
      </c>
      <c r="AE43" s="388">
        <f>CSPs!E45/1000</f>
        <v>46.199286706666406</v>
      </c>
      <c r="AF43" s="388">
        <f>CSPs!F45/1000</f>
        <v>52.676094867784478</v>
      </c>
      <c r="AG43" s="388">
        <f>CSPs!G45/1000</f>
        <v>0</v>
      </c>
      <c r="AH43" s="388">
        <f>CSPs!H45/1000</f>
        <v>0</v>
      </c>
      <c r="AI43" s="388">
        <f>CSPs!I45/1000</f>
        <v>0</v>
      </c>
      <c r="AJ43" s="388">
        <f>CSPs!J45/1000</f>
        <v>0</v>
      </c>
      <c r="AK43" s="388">
        <f>CSPs!K45/1000</f>
        <v>0</v>
      </c>
      <c r="AL43" s="388">
        <f>CSPs!L45/1000</f>
        <v>0</v>
      </c>
      <c r="AM43" s="388">
        <f>CSPs!M45/1000</f>
        <v>0</v>
      </c>
      <c r="AN43" s="388">
        <f>CSPs!N45/1000</f>
        <v>0</v>
      </c>
      <c r="AO43" s="388">
        <f>CSPs!O45/1000</f>
        <v>0</v>
      </c>
      <c r="AP43" s="388">
        <f>CSPs!P45/1000</f>
        <v>0</v>
      </c>
      <c r="AQ43" s="388">
        <f>CSPs!Q45/1000</f>
        <v>0</v>
      </c>
      <c r="AR43" s="388">
        <f>CSPs!R45/1000</f>
        <v>0</v>
      </c>
      <c r="AS43" s="388">
        <f>CSPs!S45/1000</f>
        <v>0</v>
      </c>
      <c r="AT43" s="388">
        <f>CSPs!T45/1000</f>
        <v>0</v>
      </c>
      <c r="AU43" s="388">
        <f>CSPs!U45/1000</f>
        <v>0</v>
      </c>
      <c r="AV43" s="388">
        <f>CSPs!V45/1000</f>
        <v>0</v>
      </c>
      <c r="AW43" s="388">
        <f>CSPs!W45/1000</f>
        <v>0</v>
      </c>
      <c r="AX43" s="388">
        <f>CSPs!X45/1000</f>
        <v>0</v>
      </c>
      <c r="AY43" s="388">
        <f>CSPs!Y45/1000</f>
        <v>0</v>
      </c>
      <c r="AZ43" s="388">
        <f>CSPs!Z45/1000</f>
        <v>0</v>
      </c>
      <c r="BA43" s="388">
        <f>CSPs!AA45/1000</f>
        <v>0</v>
      </c>
      <c r="BB43" s="388">
        <f>CSPs!AB45/1000</f>
        <v>0</v>
      </c>
      <c r="BC43" s="388">
        <f>CSPs!AC45/1000</f>
        <v>0</v>
      </c>
      <c r="BD43" s="388">
        <f>CSPs!AD45/1000</f>
        <v>0</v>
      </c>
      <c r="BE43" s="228" t="e">
        <f>BD42/BC42-1</f>
        <v>#DIV/0!</v>
      </c>
      <c r="BF43" s="1518" t="s">
        <v>548</v>
      </c>
      <c r="BG43" t="s">
        <v>354</v>
      </c>
    </row>
    <row r="44" spans="1:59">
      <c r="D44" s="2" t="s">
        <v>57</v>
      </c>
      <c r="E44" s="28">
        <f>E43/E42</f>
        <v>0.15191472777888504</v>
      </c>
      <c r="F44" s="28">
        <f t="shared" ref="F44:X44" si="7">F43/F42</f>
        <v>0.15279935974871472</v>
      </c>
      <c r="G44" s="28">
        <f t="shared" si="7"/>
        <v>0.17302974844115837</v>
      </c>
      <c r="H44" s="28">
        <f t="shared" si="7"/>
        <v>0.1961517944883667</v>
      </c>
      <c r="I44" s="28">
        <f t="shared" si="7"/>
        <v>0.16417046640026295</v>
      </c>
      <c r="J44" s="28">
        <f t="shared" si="7"/>
        <v>0.15043636111565209</v>
      </c>
      <c r="K44" s="28">
        <f t="shared" si="7"/>
        <v>0.17150961248522029</v>
      </c>
      <c r="L44" s="28">
        <f t="shared" si="7"/>
        <v>0.18804288096365579</v>
      </c>
      <c r="M44" s="28">
        <f t="shared" si="7"/>
        <v>0.1627747041138724</v>
      </c>
      <c r="N44" s="28">
        <f t="shared" si="7"/>
        <v>0.15109853397884809</v>
      </c>
      <c r="O44" s="28">
        <f t="shared" si="7"/>
        <v>0.1689397960164504</v>
      </c>
      <c r="P44" s="28">
        <f t="shared" si="7"/>
        <v>0.19241917428451411</v>
      </c>
      <c r="Q44" s="28">
        <f t="shared" si="7"/>
        <v>0.17417668657814533</v>
      </c>
      <c r="R44" s="28">
        <f t="shared" si="7"/>
        <v>0.15671161788509222</v>
      </c>
      <c r="S44" s="28">
        <f t="shared" si="7"/>
        <v>0.18660334275890739</v>
      </c>
      <c r="T44" s="28">
        <f t="shared" si="7"/>
        <v>0.20363891551727367</v>
      </c>
      <c r="U44" s="28">
        <f t="shared" si="7"/>
        <v>0.16705287550415041</v>
      </c>
      <c r="V44" s="28">
        <f t="shared" si="7"/>
        <v>0.16752011495735533</v>
      </c>
      <c r="W44" s="28">
        <f t="shared" si="7"/>
        <v>0.17891401604290658</v>
      </c>
      <c r="X44" s="28">
        <f t="shared" si="7"/>
        <v>0.19924865304401698</v>
      </c>
      <c r="Y44" s="28">
        <f t="shared" ref="Y44:AD44" si="8">Y43/Y42</f>
        <v>0.15674481627500003</v>
      </c>
      <c r="Z44" s="28">
        <f t="shared" si="8"/>
        <v>0.15626125269625679</v>
      </c>
      <c r="AA44" s="28">
        <f t="shared" si="8"/>
        <v>0.20709454600130126</v>
      </c>
      <c r="AB44" s="28">
        <f t="shared" si="8"/>
        <v>0.22423495663240936</v>
      </c>
      <c r="AC44" s="28">
        <f t="shared" si="8"/>
        <v>0.15609926408913291</v>
      </c>
      <c r="AD44" s="28">
        <f t="shared" si="8"/>
        <v>0.14446150897616025</v>
      </c>
      <c r="AE44" s="28">
        <f t="shared" ref="AE44:AJ44" si="9">AE43/AE42</f>
        <v>0.17236136980003958</v>
      </c>
      <c r="AF44" s="28">
        <f t="shared" si="9"/>
        <v>0.19323229448146484</v>
      </c>
      <c r="AG44" s="28" t="e">
        <f t="shared" si="9"/>
        <v>#DIV/0!</v>
      </c>
      <c r="AH44" s="28" t="e">
        <f t="shared" si="9"/>
        <v>#DIV/0!</v>
      </c>
      <c r="AI44" s="28" t="e">
        <f t="shared" si="9"/>
        <v>#DIV/0!</v>
      </c>
      <c r="AJ44" s="28" t="e">
        <f t="shared" si="9"/>
        <v>#DIV/0!</v>
      </c>
      <c r="AK44" s="28" t="e">
        <f t="shared" ref="AK44:AP44" si="10">AK43/AK42</f>
        <v>#DIV/0!</v>
      </c>
      <c r="AL44" s="28" t="e">
        <f t="shared" si="10"/>
        <v>#DIV/0!</v>
      </c>
      <c r="AM44" s="28" t="e">
        <f t="shared" si="10"/>
        <v>#DIV/0!</v>
      </c>
      <c r="AN44" s="28" t="e">
        <f t="shared" si="10"/>
        <v>#DIV/0!</v>
      </c>
      <c r="AO44" s="28" t="e">
        <f t="shared" si="10"/>
        <v>#DIV/0!</v>
      </c>
      <c r="AP44" s="28" t="e">
        <f t="shared" si="10"/>
        <v>#DIV/0!</v>
      </c>
      <c r="AQ44" s="28" t="e">
        <f t="shared" ref="AQ44:BC44" si="11">AQ43/AQ42</f>
        <v>#DIV/0!</v>
      </c>
      <c r="AR44" s="28" t="e">
        <f t="shared" si="11"/>
        <v>#DIV/0!</v>
      </c>
      <c r="AS44" s="28" t="e">
        <f t="shared" si="11"/>
        <v>#DIV/0!</v>
      </c>
      <c r="AT44" s="28" t="e">
        <f t="shared" si="11"/>
        <v>#DIV/0!</v>
      </c>
      <c r="AU44" s="28" t="e">
        <f t="shared" si="11"/>
        <v>#DIV/0!</v>
      </c>
      <c r="AV44" s="28" t="e">
        <f t="shared" si="11"/>
        <v>#DIV/0!</v>
      </c>
      <c r="AW44" s="28" t="e">
        <f t="shared" si="11"/>
        <v>#DIV/0!</v>
      </c>
      <c r="AX44" s="28" t="e">
        <f t="shared" si="11"/>
        <v>#DIV/0!</v>
      </c>
      <c r="AY44" s="28" t="e">
        <f t="shared" si="11"/>
        <v>#DIV/0!</v>
      </c>
      <c r="AZ44" s="28" t="e">
        <f t="shared" si="11"/>
        <v>#DIV/0!</v>
      </c>
      <c r="BA44" s="28" t="e">
        <f t="shared" si="11"/>
        <v>#DIV/0!</v>
      </c>
      <c r="BB44" s="28" t="e">
        <f t="shared" si="11"/>
        <v>#DIV/0!</v>
      </c>
      <c r="BC44" s="28" t="e">
        <f t="shared" si="11"/>
        <v>#DIV/0!</v>
      </c>
      <c r="BD44" s="28" t="e">
        <f>BD43/BD42</f>
        <v>#DIV/0!</v>
      </c>
      <c r="BE44" s="228" t="e">
        <f>BD43/AZ43-1</f>
        <v>#DIV/0!</v>
      </c>
      <c r="BF44" s="1518" t="s">
        <v>549</v>
      </c>
      <c r="BG44" t="s">
        <v>354</v>
      </c>
    </row>
    <row r="45" spans="1:59">
      <c r="D45" s="2"/>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BE45" s="228" t="e">
        <f>BD43/BC43-1</f>
        <v>#DIV/0!</v>
      </c>
      <c r="BF45" s="1518" t="s">
        <v>550</v>
      </c>
    </row>
    <row r="46" spans="1:59">
      <c r="D46" s="2" t="s">
        <v>350</v>
      </c>
      <c r="E46" s="4">
        <v>28.613752452552827</v>
      </c>
      <c r="F46" s="4">
        <v>33.771588173343382</v>
      </c>
      <c r="G46" s="4">
        <v>32.505701671433243</v>
      </c>
      <c r="H46" s="4">
        <v>36.438378354209007</v>
      </c>
      <c r="I46" s="4">
        <v>33.378287359641632</v>
      </c>
      <c r="J46" s="4">
        <v>39.899819791433899</v>
      </c>
      <c r="K46" s="4">
        <v>38.200797933779974</v>
      </c>
      <c r="L46" s="4">
        <v>42.611491362173652</v>
      </c>
      <c r="M46" s="4">
        <v>40.655826943455487</v>
      </c>
      <c r="N46" s="4">
        <v>43.768589723093626</v>
      </c>
      <c r="O46" s="4">
        <v>42.736441742938794</v>
      </c>
      <c r="P46" s="4">
        <v>47.167611705579588</v>
      </c>
      <c r="Q46" s="4">
        <v>45.5259102930968</v>
      </c>
      <c r="R46" s="4">
        <v>52.382574308892359</v>
      </c>
      <c r="S46" s="4">
        <v>51.682499013116093</v>
      </c>
      <c r="T46" s="4">
        <v>53.578597909686742</v>
      </c>
      <c r="U46" s="4">
        <v>51.080057158171478</v>
      </c>
      <c r="V46" s="4">
        <v>52.398438730797629</v>
      </c>
      <c r="W46" s="4">
        <v>48.765900120212841</v>
      </c>
      <c r="X46" s="4">
        <v>50.108975239457543</v>
      </c>
      <c r="Y46" s="4">
        <v>50.772129570237333</v>
      </c>
      <c r="Z46" s="4">
        <v>53.797594867330815</v>
      </c>
      <c r="AA46" s="4">
        <v>51.260791711965211</v>
      </c>
      <c r="AB46" s="4">
        <v>47.827386541471043</v>
      </c>
      <c r="AC46" s="390">
        <f>CSPs!C59/1000</f>
        <v>54.065705275404923</v>
      </c>
      <c r="AD46" s="390">
        <f>CSPs!D59/1000</f>
        <v>54.065705275404923</v>
      </c>
      <c r="AE46" s="390">
        <f>CSPs!E59/1000</f>
        <v>48.952731092436984</v>
      </c>
      <c r="AF46" s="390">
        <f>CSPs!F59/1000</f>
        <v>53.479680322268798</v>
      </c>
      <c r="AG46" s="390">
        <f>CSPs!G59/1000</f>
        <v>0</v>
      </c>
      <c r="AH46" s="390">
        <f>CSPs!H59/1000</f>
        <v>0</v>
      </c>
      <c r="AI46" s="390">
        <f>CSPs!I59/1000</f>
        <v>0</v>
      </c>
      <c r="AJ46" s="390">
        <f>CSPs!J59/1000</f>
        <v>0</v>
      </c>
      <c r="AK46" s="390">
        <f>CSPs!K59/1000</f>
        <v>0</v>
      </c>
      <c r="AL46" s="390">
        <f>CSPs!L59/1000</f>
        <v>0</v>
      </c>
      <c r="AM46" s="390">
        <f>CSPs!M59/1000</f>
        <v>0</v>
      </c>
      <c r="AN46" s="390">
        <f>CSPs!N59/1000</f>
        <v>0</v>
      </c>
      <c r="AO46" s="390">
        <f>CSPs!O59/1000</f>
        <v>0</v>
      </c>
      <c r="AP46" s="390">
        <f>CSPs!P59/1000</f>
        <v>0</v>
      </c>
      <c r="AQ46" s="390">
        <f>CSPs!Q59/1000</f>
        <v>0</v>
      </c>
      <c r="AR46" s="390">
        <f>CSPs!R59/1000</f>
        <v>0</v>
      </c>
      <c r="AS46" s="390">
        <f>CSPs!S59/1000</f>
        <v>0</v>
      </c>
      <c r="AT46" s="390">
        <f>CSPs!T59/1000</f>
        <v>0</v>
      </c>
      <c r="AU46" s="390">
        <f>CSPs!U59/1000</f>
        <v>0</v>
      </c>
      <c r="AV46" s="390">
        <f>CSPs!V59/1000</f>
        <v>0</v>
      </c>
      <c r="AW46" s="390">
        <f>CSPs!W59/1000</f>
        <v>0</v>
      </c>
      <c r="AX46" s="390">
        <f>CSPs!X59/1000</f>
        <v>0</v>
      </c>
      <c r="AY46" s="390">
        <f>CSPs!Y59/1000</f>
        <v>0</v>
      </c>
      <c r="AZ46" s="390">
        <f>CSPs!Z59/1000</f>
        <v>0</v>
      </c>
      <c r="BA46" s="390">
        <f>CSPs!AA59/1000</f>
        <v>0</v>
      </c>
      <c r="BB46" s="390">
        <f>CSPs!AB59/1000</f>
        <v>0</v>
      </c>
      <c r="BC46" s="390">
        <f>CSPs!AC59/1000</f>
        <v>0</v>
      </c>
      <c r="BD46" s="390">
        <f>CSPs!AD59/1000</f>
        <v>0</v>
      </c>
      <c r="BG46" t="s">
        <v>342</v>
      </c>
    </row>
    <row r="47" spans="1:59">
      <c r="D47" s="2" t="s">
        <v>351</v>
      </c>
      <c r="E47" s="4">
        <v>7.2849954111438393</v>
      </c>
      <c r="F47" s="4">
        <v>7.2865358859845575</v>
      </c>
      <c r="G47" s="4">
        <v>10.751968204917004</v>
      </c>
      <c r="H47" s="4">
        <v>10.827837645833183</v>
      </c>
      <c r="I47" s="4">
        <v>8.0689960293810454</v>
      </c>
      <c r="J47" s="4">
        <v>8.2166286618638491</v>
      </c>
      <c r="K47" s="4">
        <v>11.88808214554928</v>
      </c>
      <c r="L47" s="4">
        <v>11.941993602055215</v>
      </c>
      <c r="M47" s="4">
        <v>8.822931578717041</v>
      </c>
      <c r="N47" s="4">
        <v>8.8402349301846019</v>
      </c>
      <c r="O47" s="4">
        <v>12.46939988799986</v>
      </c>
      <c r="P47" s="4">
        <v>12.598628715245054</v>
      </c>
      <c r="Q47" s="4">
        <v>10.581440245837769</v>
      </c>
      <c r="R47" s="4">
        <v>10.850246619295215</v>
      </c>
      <c r="S47" s="4">
        <v>16.988732362255366</v>
      </c>
      <c r="T47" s="4">
        <v>17.085589417988537</v>
      </c>
      <c r="U47" s="4">
        <v>13.730876665146953</v>
      </c>
      <c r="V47" s="4">
        <v>13.409018000325082</v>
      </c>
      <c r="W47" s="4">
        <v>16.624665261827015</v>
      </c>
      <c r="X47" s="4">
        <v>16.907806719096648</v>
      </c>
      <c r="Y47" s="4">
        <v>10.921664528543937</v>
      </c>
      <c r="Z47" s="4">
        <v>10.979059870393653</v>
      </c>
      <c r="AA47" s="4">
        <v>24.171756091321861</v>
      </c>
      <c r="AB47" s="4">
        <v>23.660328638497653</v>
      </c>
      <c r="AC47" s="390">
        <f>CSPs!C51/1000</f>
        <v>10.84383218151795</v>
      </c>
      <c r="AD47" s="390">
        <f>CSPs!D51/1000</f>
        <v>10.857444658767337</v>
      </c>
      <c r="AE47" s="390">
        <f>CSPs!E51/1000</f>
        <v>16.233043217286916</v>
      </c>
      <c r="AF47" s="390">
        <f>CSPs!F51/1000</f>
        <v>16.865778194165348</v>
      </c>
      <c r="AG47" s="390">
        <f>CSPs!G51/1000</f>
        <v>0</v>
      </c>
      <c r="AH47" s="390">
        <f>CSPs!H51/1000</f>
        <v>0</v>
      </c>
      <c r="AI47" s="390">
        <f>CSPs!I51/1000</f>
        <v>0</v>
      </c>
      <c r="AJ47" s="390">
        <f>CSPs!J51/1000</f>
        <v>0</v>
      </c>
      <c r="AK47" s="390">
        <f>CSPs!K51/1000</f>
        <v>0</v>
      </c>
      <c r="AL47" s="390">
        <f>CSPs!L51/1000</f>
        <v>0</v>
      </c>
      <c r="AM47" s="390">
        <f>CSPs!M51/1000</f>
        <v>0</v>
      </c>
      <c r="AN47" s="390">
        <f>CSPs!N51/1000</f>
        <v>0</v>
      </c>
      <c r="AO47" s="390">
        <f>CSPs!O51/1000</f>
        <v>0</v>
      </c>
      <c r="AP47" s="390">
        <f>CSPs!P51/1000</f>
        <v>0</v>
      </c>
      <c r="AQ47" s="390">
        <f>CSPs!Q51/1000</f>
        <v>0</v>
      </c>
      <c r="AR47" s="390">
        <f>CSPs!R51/1000</f>
        <v>0</v>
      </c>
      <c r="AS47" s="390">
        <f>CSPs!S51/1000</f>
        <v>0</v>
      </c>
      <c r="AT47" s="390">
        <f>CSPs!T51/1000</f>
        <v>0</v>
      </c>
      <c r="AU47" s="390">
        <f>CSPs!U51/1000</f>
        <v>0</v>
      </c>
      <c r="AV47" s="390">
        <f>CSPs!V51/1000</f>
        <v>0</v>
      </c>
      <c r="AW47" s="390">
        <f>CSPs!W51/1000</f>
        <v>0</v>
      </c>
      <c r="AX47" s="390">
        <f>CSPs!X51/1000</f>
        <v>0</v>
      </c>
      <c r="AY47" s="390">
        <f>CSPs!Y51/1000</f>
        <v>0</v>
      </c>
      <c r="AZ47" s="390">
        <f>CSPs!Z51/1000</f>
        <v>0</v>
      </c>
      <c r="BA47" s="390">
        <f>CSPs!AA51/1000</f>
        <v>0</v>
      </c>
      <c r="BB47" s="390">
        <f>CSPs!AB51/1000</f>
        <v>0</v>
      </c>
      <c r="BC47" s="390">
        <f>CSPs!AC51/1000</f>
        <v>0</v>
      </c>
      <c r="BD47" s="390">
        <f>CSPs!AD51/1000</f>
        <v>0</v>
      </c>
      <c r="BG47" t="s">
        <v>342</v>
      </c>
    </row>
    <row r="48" spans="1:59">
      <c r="D48" s="2"/>
      <c r="E48" s="4"/>
      <c r="F48" s="4"/>
      <c r="G48" s="4"/>
      <c r="H48" s="4"/>
      <c r="I48" s="4"/>
      <c r="J48" s="4"/>
      <c r="K48" s="4"/>
      <c r="L48" s="4"/>
      <c r="M48" s="4"/>
      <c r="N48" s="4"/>
      <c r="O48" s="4"/>
      <c r="P48" s="4"/>
      <c r="Q48" s="4"/>
      <c r="R48" s="4"/>
      <c r="S48" s="4"/>
      <c r="T48" s="4"/>
      <c r="U48" s="4"/>
      <c r="V48" s="4"/>
      <c r="W48" s="4"/>
      <c r="X48" s="4"/>
      <c r="Y48" s="4"/>
      <c r="Z48" s="4"/>
      <c r="AA48" s="4"/>
      <c r="AB48" s="4"/>
      <c r="AC48" s="390"/>
      <c r="AD48" s="390"/>
      <c r="AE48" s="390"/>
      <c r="AF48" s="390"/>
      <c r="AG48" s="390"/>
      <c r="AH48" s="390"/>
      <c r="AI48" s="390"/>
      <c r="AJ48" s="390"/>
      <c r="AK48" s="390"/>
      <c r="AL48" s="390"/>
      <c r="AM48" s="390"/>
    </row>
    <row r="49" spans="1:82">
      <c r="D49" s="2" t="s">
        <v>352</v>
      </c>
      <c r="E49" s="4">
        <f>E42-E46</f>
        <v>199.99434390542413</v>
      </c>
      <c r="F49" s="4">
        <f t="shared" ref="F49:AK49" si="12">F42-F46</f>
        <v>196.56369746868833</v>
      </c>
      <c r="G49" s="4">
        <f t="shared" si="12"/>
        <v>208.82771138981803</v>
      </c>
      <c r="H49" s="4">
        <f t="shared" si="12"/>
        <v>213.40125138797816</v>
      </c>
      <c r="I49" s="4">
        <f t="shared" si="12"/>
        <v>215.16210649569632</v>
      </c>
      <c r="J49" s="4">
        <f t="shared" si="12"/>
        <v>217.21700527634403</v>
      </c>
      <c r="K49" s="4">
        <f t="shared" si="12"/>
        <v>215.10575654428234</v>
      </c>
      <c r="L49" s="4">
        <f t="shared" si="12"/>
        <v>218.60559265062687</v>
      </c>
      <c r="M49" s="4">
        <f t="shared" si="12"/>
        <v>215.33341898084285</v>
      </c>
      <c r="N49" s="4">
        <f t="shared" si="12"/>
        <v>207.64998235559631</v>
      </c>
      <c r="O49" s="4">
        <f t="shared" si="12"/>
        <v>213.33872483138362</v>
      </c>
      <c r="P49" s="4">
        <f t="shared" si="12"/>
        <v>215.90999442307566</v>
      </c>
      <c r="Q49" s="4">
        <f t="shared" si="12"/>
        <v>202.0757946438402</v>
      </c>
      <c r="R49" s="4">
        <f t="shared" si="12"/>
        <v>200.81131697117831</v>
      </c>
      <c r="S49" s="4">
        <f t="shared" si="12"/>
        <v>217.36274988298433</v>
      </c>
      <c r="T49" s="4">
        <f t="shared" si="12"/>
        <v>216.00523158208372</v>
      </c>
      <c r="U49" s="4">
        <f t="shared" si="12"/>
        <v>217.45909848039173</v>
      </c>
      <c r="V49" s="4">
        <f t="shared" si="12"/>
        <v>213.96024530029723</v>
      </c>
      <c r="W49" s="4">
        <f t="shared" si="12"/>
        <v>210.49643840842373</v>
      </c>
      <c r="X49" s="4">
        <f t="shared" si="12"/>
        <v>210.10579447078925</v>
      </c>
      <c r="Y49" s="4">
        <f t="shared" si="12"/>
        <v>200.98722576747753</v>
      </c>
      <c r="Z49" s="4">
        <f t="shared" si="12"/>
        <v>196.4599359139545</v>
      </c>
      <c r="AA49" s="4">
        <f t="shared" si="12"/>
        <v>206.87079854830353</v>
      </c>
      <c r="AB49" s="4">
        <f t="shared" si="12"/>
        <v>213.2368892083949</v>
      </c>
      <c r="AC49" s="4">
        <f t="shared" si="12"/>
        <v>212.06876071238105</v>
      </c>
      <c r="AD49" s="4">
        <f t="shared" si="12"/>
        <v>213.35665763884992</v>
      </c>
      <c r="AE49" s="4">
        <f t="shared" si="12"/>
        <v>219.08462994886406</v>
      </c>
      <c r="AF49" s="4">
        <f t="shared" si="12"/>
        <v>219.12534674704057</v>
      </c>
      <c r="AG49" s="4">
        <f t="shared" si="12"/>
        <v>0</v>
      </c>
      <c r="AH49" s="4">
        <f t="shared" si="12"/>
        <v>0</v>
      </c>
      <c r="AI49" s="4">
        <f t="shared" si="12"/>
        <v>0</v>
      </c>
      <c r="AJ49" s="4">
        <f t="shared" si="12"/>
        <v>0</v>
      </c>
      <c r="AK49" s="4">
        <f t="shared" si="12"/>
        <v>0</v>
      </c>
      <c r="AL49" s="4">
        <f t="shared" ref="AL49:AW49" si="13">AL42-AL46</f>
        <v>0</v>
      </c>
      <c r="AM49" s="4">
        <f t="shared" si="13"/>
        <v>0</v>
      </c>
      <c r="AN49" s="4">
        <f t="shared" si="13"/>
        <v>0</v>
      </c>
      <c r="AO49" s="4">
        <f t="shared" si="13"/>
        <v>0</v>
      </c>
      <c r="AP49" s="4">
        <f t="shared" si="13"/>
        <v>0</v>
      </c>
      <c r="AQ49" s="4">
        <f t="shared" si="13"/>
        <v>0</v>
      </c>
      <c r="AR49" s="4">
        <f t="shared" si="13"/>
        <v>0</v>
      </c>
      <c r="AS49" s="4">
        <f t="shared" si="13"/>
        <v>0</v>
      </c>
      <c r="AT49" s="4">
        <f t="shared" si="13"/>
        <v>0</v>
      </c>
      <c r="AU49" s="4">
        <f t="shared" si="13"/>
        <v>0</v>
      </c>
      <c r="AV49" s="4">
        <f t="shared" si="13"/>
        <v>0</v>
      </c>
      <c r="AW49" s="4">
        <f t="shared" si="13"/>
        <v>0</v>
      </c>
      <c r="AX49" s="4">
        <f t="shared" ref="AX49:BC49" si="14">AX42-AX46</f>
        <v>0</v>
      </c>
      <c r="AY49" s="4">
        <f t="shared" si="14"/>
        <v>0</v>
      </c>
      <c r="AZ49" s="4">
        <f t="shared" si="14"/>
        <v>0</v>
      </c>
      <c r="BA49" s="4">
        <f t="shared" si="14"/>
        <v>0</v>
      </c>
      <c r="BB49" s="4">
        <f t="shared" si="14"/>
        <v>0</v>
      </c>
      <c r="BC49" s="4">
        <f t="shared" si="14"/>
        <v>0</v>
      </c>
      <c r="BD49" s="4">
        <f>BD42-BD46</f>
        <v>0</v>
      </c>
      <c r="BG49" t="s">
        <v>341</v>
      </c>
    </row>
    <row r="50" spans="1:82">
      <c r="D50" s="2" t="s">
        <v>353</v>
      </c>
      <c r="E50" s="4">
        <f>E43-E47</f>
        <v>27.443941315127354</v>
      </c>
      <c r="F50" s="4">
        <f t="shared" ref="F50:AK50" si="15">F43-F47</f>
        <v>27.908548287655215</v>
      </c>
      <c r="G50" s="4">
        <f t="shared" si="15"/>
        <v>31.005891547517471</v>
      </c>
      <c r="H50" s="4">
        <f t="shared" si="15"/>
        <v>38.17865406240594</v>
      </c>
      <c r="I50" s="4">
        <f t="shared" si="15"/>
        <v>32.733996349154829</v>
      </c>
      <c r="J50" s="4">
        <f t="shared" si="15"/>
        <v>30.463090882942339</v>
      </c>
      <c r="K50" s="4">
        <f t="shared" si="15"/>
        <v>31.556426852949532</v>
      </c>
      <c r="L50" s="4">
        <f t="shared" si="15"/>
        <v>37.178019432637107</v>
      </c>
      <c r="M50" s="4">
        <f t="shared" si="15"/>
        <v>32.845642182943941</v>
      </c>
      <c r="N50" s="4">
        <f t="shared" si="15"/>
        <v>29.148742725960794</v>
      </c>
      <c r="O50" s="4">
        <f t="shared" si="15"/>
        <v>30.791886517944722</v>
      </c>
      <c r="P50" s="4">
        <f t="shared" si="15"/>
        <v>38.022547028777417</v>
      </c>
      <c r="Q50" s="4">
        <f t="shared" si="15"/>
        <v>32.545004311177522</v>
      </c>
      <c r="R50" s="4">
        <f t="shared" si="15"/>
        <v>28.828177721826805</v>
      </c>
      <c r="S50" s="4">
        <f t="shared" si="15"/>
        <v>33.216010435159205</v>
      </c>
      <c r="T50" s="4">
        <f t="shared" si="15"/>
        <v>37.812169260709219</v>
      </c>
      <c r="U50" s="4">
        <f t="shared" si="15"/>
        <v>31.12936146973162</v>
      </c>
      <c r="V50" s="4">
        <f t="shared" si="15"/>
        <v>31.211419368453811</v>
      </c>
      <c r="W50" s="4">
        <f t="shared" si="15"/>
        <v>29.761000933006944</v>
      </c>
      <c r="X50" s="4">
        <f t="shared" si="15"/>
        <v>34.939635647829093</v>
      </c>
      <c r="Y50" s="4">
        <f t="shared" si="15"/>
        <v>28.540309369378626</v>
      </c>
      <c r="Z50" s="4">
        <f t="shared" si="15"/>
        <v>28.126495386162034</v>
      </c>
      <c r="AA50" s="4">
        <f t="shared" si="15"/>
        <v>29.285888402222412</v>
      </c>
      <c r="AB50" s="4">
        <f t="shared" si="15"/>
        <v>34.879407912544899</v>
      </c>
      <c r="AC50" s="4">
        <f t="shared" si="15"/>
        <v>30.699562107929811</v>
      </c>
      <c r="AD50" s="4">
        <f t="shared" si="15"/>
        <v>27.774793421796275</v>
      </c>
      <c r="AE50" s="4">
        <f t="shared" si="15"/>
        <v>29.96624348937949</v>
      </c>
      <c r="AF50" s="4">
        <f t="shared" si="15"/>
        <v>35.810316673619127</v>
      </c>
      <c r="AG50" s="4">
        <f t="shared" si="15"/>
        <v>0</v>
      </c>
      <c r="AH50" s="4">
        <f t="shared" si="15"/>
        <v>0</v>
      </c>
      <c r="AI50" s="4">
        <f t="shared" si="15"/>
        <v>0</v>
      </c>
      <c r="AJ50" s="4">
        <f t="shared" si="15"/>
        <v>0</v>
      </c>
      <c r="AK50" s="4">
        <f t="shared" si="15"/>
        <v>0</v>
      </c>
      <c r="AL50" s="4">
        <f t="shared" ref="AL50:AW50" si="16">AL43-AL47</f>
        <v>0</v>
      </c>
      <c r="AM50" s="4">
        <f t="shared" si="16"/>
        <v>0</v>
      </c>
      <c r="AN50" s="4">
        <f t="shared" si="16"/>
        <v>0</v>
      </c>
      <c r="AO50" s="4">
        <f t="shared" si="16"/>
        <v>0</v>
      </c>
      <c r="AP50" s="4">
        <f t="shared" si="16"/>
        <v>0</v>
      </c>
      <c r="AQ50" s="4">
        <f t="shared" si="16"/>
        <v>0</v>
      </c>
      <c r="AR50" s="4">
        <f t="shared" si="16"/>
        <v>0</v>
      </c>
      <c r="AS50" s="4">
        <f t="shared" si="16"/>
        <v>0</v>
      </c>
      <c r="AT50" s="4">
        <f t="shared" si="16"/>
        <v>0</v>
      </c>
      <c r="AU50" s="4">
        <f t="shared" si="16"/>
        <v>0</v>
      </c>
      <c r="AV50" s="4">
        <f t="shared" si="16"/>
        <v>0</v>
      </c>
      <c r="AW50" s="4">
        <f t="shared" si="16"/>
        <v>0</v>
      </c>
      <c r="AX50" s="4">
        <f t="shared" ref="AX50:BC50" si="17">AX43-AX47</f>
        <v>0</v>
      </c>
      <c r="AY50" s="4">
        <f t="shared" si="17"/>
        <v>0</v>
      </c>
      <c r="AZ50" s="4">
        <f t="shared" si="17"/>
        <v>0</v>
      </c>
      <c r="BA50" s="4">
        <f t="shared" si="17"/>
        <v>0</v>
      </c>
      <c r="BB50" s="4">
        <f t="shared" si="17"/>
        <v>0</v>
      </c>
      <c r="BC50" s="4">
        <f t="shared" si="17"/>
        <v>0</v>
      </c>
      <c r="BD50" s="4">
        <f t="shared" ref="BD50" si="18">BD43-BD47</f>
        <v>0</v>
      </c>
      <c r="BG50" t="s">
        <v>341</v>
      </c>
    </row>
    <row r="51" spans="1:82" ht="17.399999999999999">
      <c r="A51" s="30"/>
      <c r="B51" s="37" t="s">
        <v>556</v>
      </c>
      <c r="C51" s="30"/>
      <c r="D51" s="38"/>
      <c r="E51" s="30"/>
      <c r="F51" s="30"/>
      <c r="G51" s="30"/>
      <c r="H51" s="30"/>
      <c r="I51" s="30"/>
      <c r="J51" s="30"/>
      <c r="K51" s="30"/>
      <c r="L51" s="30"/>
      <c r="M51" s="30"/>
      <c r="N51" s="30"/>
      <c r="O51" s="30"/>
      <c r="P51" s="30"/>
      <c r="Q51" s="30"/>
      <c r="R51" s="30"/>
      <c r="S51" s="30"/>
      <c r="T51" s="30"/>
      <c r="U51" s="30"/>
      <c r="V51" s="30"/>
      <c r="W51" s="30"/>
      <c r="X51" s="49"/>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row>
    <row r="52" spans="1:82">
      <c r="D52" s="7"/>
    </row>
    <row r="53" spans="1:82">
      <c r="D53" s="7"/>
    </row>
    <row r="54" spans="1:82" ht="14.4">
      <c r="A54" s="32" t="s">
        <v>73</v>
      </c>
      <c r="D54" s="7"/>
    </row>
    <row r="55" spans="1:82" ht="14.4">
      <c r="A55" s="1864" t="s">
        <v>10</v>
      </c>
      <c r="D55" s="7"/>
      <c r="AS55" s="1445" t="s">
        <v>525</v>
      </c>
      <c r="AT55" s="10" t="s">
        <v>486</v>
      </c>
      <c r="AU55" s="10" t="s">
        <v>487</v>
      </c>
      <c r="AV55" s="10" t="s">
        <v>488</v>
      </c>
      <c r="AW55" s="10" t="s">
        <v>489</v>
      </c>
      <c r="AX55" s="10" t="s">
        <v>490</v>
      </c>
      <c r="AY55" s="10" t="s">
        <v>491</v>
      </c>
      <c r="AZ55" s="10" t="s">
        <v>492</v>
      </c>
      <c r="BA55" s="10" t="s">
        <v>493</v>
      </c>
    </row>
    <row r="56" spans="1:82" ht="14.4">
      <c r="A56" s="1864" t="s">
        <v>9</v>
      </c>
      <c r="D56" s="7"/>
      <c r="AS56" t="s">
        <v>5</v>
      </c>
      <c r="AT56" s="15">
        <f>'Network equip'!W15</f>
        <v>0</v>
      </c>
      <c r="AU56" s="15">
        <f>'Network equip'!X15</f>
        <v>0</v>
      </c>
      <c r="AV56" s="15">
        <f>'Network equip'!Y15</f>
        <v>0</v>
      </c>
      <c r="AW56" s="15">
        <f>'Network equip'!Z15</f>
        <v>0</v>
      </c>
      <c r="AX56" s="15">
        <f>'Network equip'!AA15</f>
        <v>0</v>
      </c>
      <c r="AY56" s="15">
        <f>'Network equip'!AB15</f>
        <v>0</v>
      </c>
      <c r="AZ56" s="15">
        <f>'Network equip'!AC15</f>
        <v>0</v>
      </c>
      <c r="BA56" s="15">
        <f>'Network equip'!AD15</f>
        <v>0</v>
      </c>
    </row>
    <row r="57" spans="1:82" ht="14.4">
      <c r="A57" s="1864" t="s">
        <v>8</v>
      </c>
      <c r="D57" s="7"/>
      <c r="AS57" t="s">
        <v>3</v>
      </c>
      <c r="AT57" s="15">
        <f>'Network equip'!W19</f>
        <v>0</v>
      </c>
      <c r="AU57" s="15">
        <f>'Network equip'!X19</f>
        <v>0</v>
      </c>
      <c r="AV57" s="15">
        <f>'Network equip'!Y19</f>
        <v>0</v>
      </c>
      <c r="AW57" s="15">
        <f>'Network equip'!Z19</f>
        <v>0</v>
      </c>
      <c r="AX57" s="15">
        <f>'Network equip'!AA19</f>
        <v>0</v>
      </c>
      <c r="AY57" s="15">
        <f>'Network equip'!AB19</f>
        <v>0</v>
      </c>
      <c r="AZ57" s="15">
        <f>'Network equip'!AC19</f>
        <v>0</v>
      </c>
      <c r="BA57" s="15">
        <f>'Network equip'!AD19</f>
        <v>0</v>
      </c>
    </row>
    <row r="58" spans="1:82" ht="14.4">
      <c r="A58" s="1864" t="s">
        <v>7</v>
      </c>
      <c r="D58" s="7"/>
      <c r="AS58" t="s">
        <v>7</v>
      </c>
      <c r="AT58" s="15">
        <f>'Network equip'!W12</f>
        <v>0</v>
      </c>
      <c r="AU58" s="15">
        <f>'Network equip'!X12</f>
        <v>0</v>
      </c>
      <c r="AV58" s="15">
        <f>'Network equip'!Y12</f>
        <v>0</v>
      </c>
      <c r="AW58" s="15">
        <f>'Network equip'!Z12</f>
        <v>0</v>
      </c>
      <c r="AX58" s="15">
        <f>'Network equip'!AA12</f>
        <v>0</v>
      </c>
      <c r="AY58" s="15">
        <f>'Network equip'!AB12</f>
        <v>0</v>
      </c>
      <c r="AZ58" s="15">
        <f>'Network equip'!AC12</f>
        <v>0</v>
      </c>
      <c r="BA58" s="15">
        <f>'Network equip'!AD12</f>
        <v>0</v>
      </c>
    </row>
    <row r="59" spans="1:82" ht="14.4">
      <c r="A59" s="1864" t="s">
        <v>418</v>
      </c>
      <c r="D59" s="7"/>
      <c r="AS59" t="s">
        <v>272</v>
      </c>
      <c r="AT59" s="15">
        <f>'Network equip'!W17</f>
        <v>0</v>
      </c>
      <c r="AU59" s="15">
        <f>'Network equip'!X17</f>
        <v>0</v>
      </c>
      <c r="AV59" s="15">
        <f>'Network equip'!Y17</f>
        <v>0</v>
      </c>
      <c r="AW59" s="15">
        <f>'Network equip'!Z17</f>
        <v>0</v>
      </c>
      <c r="AX59" s="15">
        <f>'Network equip'!AA17</f>
        <v>0</v>
      </c>
      <c r="AY59" s="15">
        <f>'Network equip'!AB17</f>
        <v>0</v>
      </c>
      <c r="AZ59" s="15">
        <f>'Network equip'!AC17</f>
        <v>0</v>
      </c>
      <c r="BA59" s="15">
        <f>'Network equip'!AD17</f>
        <v>0</v>
      </c>
    </row>
    <row r="60" spans="1:82" ht="14.4">
      <c r="A60" s="1864" t="s">
        <v>6</v>
      </c>
      <c r="D60" s="7"/>
      <c r="AS60" t="s">
        <v>6</v>
      </c>
      <c r="AT60" s="15">
        <f>'Network equip'!W14</f>
        <v>0</v>
      </c>
      <c r="AU60" s="15">
        <f>'Network equip'!X14</f>
        <v>0</v>
      </c>
      <c r="AV60" s="15">
        <f>'Network equip'!Y14</f>
        <v>0</v>
      </c>
      <c r="AW60" s="15">
        <f>'Network equip'!Z14</f>
        <v>0</v>
      </c>
      <c r="AX60" s="15">
        <f>'Network equip'!AA14</f>
        <v>0</v>
      </c>
      <c r="AY60" s="15">
        <f>'Network equip'!AB14</f>
        <v>0</v>
      </c>
      <c r="AZ60" s="15">
        <f>'Network equip'!AC14</f>
        <v>0</v>
      </c>
      <c r="BA60" s="15">
        <f>'Network equip'!AD14</f>
        <v>0</v>
      </c>
    </row>
    <row r="61" spans="1:82" ht="14.4">
      <c r="A61" s="1864" t="s">
        <v>5</v>
      </c>
      <c r="D61" s="7"/>
      <c r="AS61" t="s">
        <v>397</v>
      </c>
      <c r="AT61" s="15">
        <f>'Network equip'!W11</f>
        <v>0</v>
      </c>
      <c r="AU61" s="15">
        <f>'Network equip'!X11</f>
        <v>0</v>
      </c>
      <c r="AV61" s="15">
        <f>'Network equip'!Y11</f>
        <v>0</v>
      </c>
      <c r="AW61" s="15">
        <f>'Network equip'!Z11</f>
        <v>0</v>
      </c>
      <c r="AX61" s="15">
        <f>'Network equip'!AA11</f>
        <v>0</v>
      </c>
      <c r="AY61" s="15">
        <f>'Network equip'!AB11</f>
        <v>0</v>
      </c>
      <c r="AZ61" s="15">
        <f>'Network equip'!AC11</f>
        <v>0</v>
      </c>
      <c r="BA61" s="15">
        <f>'Network equip'!AD11</f>
        <v>0</v>
      </c>
    </row>
    <row r="62" spans="1:82" ht="14.4">
      <c r="A62" s="1864" t="s">
        <v>4</v>
      </c>
      <c r="D62" s="7"/>
      <c r="AS62" t="s">
        <v>418</v>
      </c>
      <c r="AT62" s="15">
        <f>'Network equip'!W13</f>
        <v>0</v>
      </c>
      <c r="AU62" s="15">
        <f>'Network equip'!X13</f>
        <v>0</v>
      </c>
      <c r="AV62" s="15">
        <f>'Network equip'!Y13</f>
        <v>0</v>
      </c>
      <c r="AW62" s="15">
        <f>'Network equip'!Z13</f>
        <v>0</v>
      </c>
      <c r="AX62" s="15">
        <f>'Network equip'!AA13</f>
        <v>0</v>
      </c>
      <c r="AY62" s="15">
        <f>'Network equip'!AB13</f>
        <v>0</v>
      </c>
      <c r="AZ62" s="15">
        <f>'Network equip'!AC13</f>
        <v>0</v>
      </c>
      <c r="BA62" s="15">
        <f>'Network equip'!AD13</f>
        <v>0</v>
      </c>
    </row>
    <row r="63" spans="1:82" ht="14.4">
      <c r="A63" s="1864" t="s">
        <v>272</v>
      </c>
      <c r="D63" s="7"/>
      <c r="AS63" t="s">
        <v>526</v>
      </c>
      <c r="AT63" s="15">
        <f>'Network equip'!W20-SUM(AT56:AT62)</f>
        <v>0</v>
      </c>
      <c r="AU63" s="15">
        <f>'Network equip'!X20-SUM(AU56:AU62)</f>
        <v>0</v>
      </c>
      <c r="AV63" s="15">
        <f>'Network equip'!Y20-SUM(AV56:AV62)</f>
        <v>0</v>
      </c>
      <c r="AW63" s="15">
        <f>'Network equip'!Z20-SUM(AW56:AW62)</f>
        <v>0</v>
      </c>
      <c r="AX63" s="15">
        <f>'Network equip'!AA20-SUM(AX56:AX62)</f>
        <v>0</v>
      </c>
      <c r="AY63" s="15">
        <f>'Network equip'!AB20-SUM(AY56:AY62)</f>
        <v>0</v>
      </c>
      <c r="AZ63" s="15">
        <f>'Network equip'!AC20-SUM(AZ56:AZ62)</f>
        <v>0</v>
      </c>
      <c r="BA63" s="15">
        <f>'Network equip'!AD20-SUM(BA56:BA62)</f>
        <v>0</v>
      </c>
    </row>
    <row r="64" spans="1:82" ht="14.4">
      <c r="A64" s="1864" t="s">
        <v>593</v>
      </c>
      <c r="D64" s="7"/>
      <c r="AT64" s="48">
        <f>SUM(AT56:AT63)-'Network equip'!W20</f>
        <v>0</v>
      </c>
      <c r="AU64" s="48">
        <f>SUM(AU56:AU63)-'Network equip'!X20</f>
        <v>0</v>
      </c>
      <c r="AV64" s="48">
        <f>SUM(AV56:AV63)-'Network equip'!Y20</f>
        <v>0</v>
      </c>
      <c r="AW64" s="48">
        <f>SUM(AW56:AW63)-'Network equip'!Z20</f>
        <v>0</v>
      </c>
      <c r="AX64" s="48">
        <f>SUM(AX56:AX63)-'Network equip'!AA20</f>
        <v>0</v>
      </c>
      <c r="AY64" s="48">
        <f>SUM(AY56:AY63)-'Network equip'!AB20</f>
        <v>0</v>
      </c>
      <c r="AZ64" s="48">
        <f>SUM(AZ56:AZ63)-'Network equip'!AC20</f>
        <v>0</v>
      </c>
      <c r="BA64" s="48">
        <f>SUM(BA56:BA63)-'Network equip'!AD20</f>
        <v>0</v>
      </c>
    </row>
    <row r="65" spans="1:62" ht="14.4">
      <c r="A65" s="1864" t="s">
        <v>3</v>
      </c>
      <c r="D65" s="7"/>
      <c r="AS65" t="s">
        <v>527</v>
      </c>
    </row>
    <row r="66" spans="1:62">
      <c r="D66" s="7"/>
    </row>
    <row r="67" spans="1:62">
      <c r="D67" s="7"/>
    </row>
    <row r="68" spans="1:62">
      <c r="D68" s="7"/>
    </row>
    <row r="69" spans="1:62">
      <c r="D69" s="7"/>
    </row>
    <row r="70" spans="1:62">
      <c r="D70" s="7"/>
    </row>
    <row r="71" spans="1:62">
      <c r="D71" s="7"/>
    </row>
    <row r="72" spans="1:62">
      <c r="D72" s="7"/>
      <c r="I72" s="3">
        <v>2010</v>
      </c>
      <c r="J72" s="3">
        <v>2011</v>
      </c>
      <c r="K72" s="3">
        <v>2012</v>
      </c>
      <c r="L72" s="3">
        <v>2013</v>
      </c>
      <c r="M72" s="3">
        <v>2014</v>
      </c>
      <c r="N72" s="3">
        <v>2015</v>
      </c>
      <c r="O72" s="3">
        <v>2016</v>
      </c>
      <c r="P72" s="3">
        <v>2017</v>
      </c>
      <c r="Q72" s="3">
        <v>2018</v>
      </c>
      <c r="R72" s="3">
        <v>2019</v>
      </c>
      <c r="S72" s="3">
        <v>2020</v>
      </c>
      <c r="T72" s="3">
        <v>2021</v>
      </c>
      <c r="U72" s="3">
        <v>2022</v>
      </c>
    </row>
    <row r="73" spans="1:62">
      <c r="D73" s="7"/>
      <c r="G73" s="2" t="s">
        <v>535</v>
      </c>
      <c r="H73" s="1659">
        <f>(U73/K73)^(1/10)-1</f>
        <v>-1</v>
      </c>
      <c r="I73" s="15">
        <f>SUM(E76:H76)</f>
        <v>99.175971872876161</v>
      </c>
      <c r="J73" s="15">
        <f>SUM(I76:L76)</f>
        <v>112.36961013199999</v>
      </c>
      <c r="K73" s="15">
        <f>SUM(M76:P76)</f>
        <v>105.7359142286291</v>
      </c>
      <c r="L73" s="15">
        <f>SUM(Q76:T76)</f>
        <v>98.612312580580749</v>
      </c>
      <c r="M73" s="15">
        <f>SUM(U76:X76)</f>
        <v>98.365543058509502</v>
      </c>
      <c r="N73" s="15">
        <f>SUM(Y76:AB76)</f>
        <v>100.90536780086512</v>
      </c>
      <c r="O73" s="15">
        <f>SUM(AC76:AF76)</f>
        <v>116.3143835902104</v>
      </c>
      <c r="P73" s="15">
        <f>SUM(AG76:AJ76)</f>
        <v>116.58157182961406</v>
      </c>
      <c r="Q73" s="15">
        <f>SUM(AK76:AN76)</f>
        <v>112.51098955482792</v>
      </c>
      <c r="R73" s="15">
        <f>SUM(AO76:AR76)</f>
        <v>0</v>
      </c>
      <c r="S73" s="15">
        <f>SUM(AS76:AV76)</f>
        <v>0</v>
      </c>
      <c r="T73" s="15">
        <f>SUM(AW76:AZ76)</f>
        <v>0</v>
      </c>
      <c r="U73" s="15">
        <f>SUM(BA76:BD76)</f>
        <v>0</v>
      </c>
    </row>
    <row r="74" spans="1:62">
      <c r="D74" s="7"/>
      <c r="P74" s="28">
        <f t="shared" ref="P74:T74" si="19">P73/O73-1</f>
        <v>2.2971212257376639E-3</v>
      </c>
      <c r="Q74" s="28">
        <f t="shared" si="19"/>
        <v>-3.4916172521120004E-2</v>
      </c>
      <c r="R74" s="28">
        <f t="shared" si="19"/>
        <v>-1</v>
      </c>
      <c r="S74" s="28" t="e">
        <f t="shared" si="19"/>
        <v>#DIV/0!</v>
      </c>
      <c r="T74" s="28" t="e">
        <f t="shared" si="19"/>
        <v>#DIV/0!</v>
      </c>
      <c r="U74" s="28" t="e">
        <f>U73/T73-1</f>
        <v>#DIV/0!</v>
      </c>
    </row>
    <row r="75" spans="1:62" s="6" customFormat="1" ht="14.4">
      <c r="D75" s="8"/>
      <c r="E75" s="10" t="s">
        <v>93</v>
      </c>
      <c r="F75" s="10" t="s">
        <v>94</v>
      </c>
      <c r="G75" s="10" t="s">
        <v>95</v>
      </c>
      <c r="H75" s="10" t="s">
        <v>96</v>
      </c>
      <c r="I75" s="10" t="s">
        <v>97</v>
      </c>
      <c r="J75" s="10" t="s">
        <v>98</v>
      </c>
      <c r="K75" s="10" t="s">
        <v>99</v>
      </c>
      <c r="L75" s="10" t="s">
        <v>100</v>
      </c>
      <c r="M75" s="10" t="s">
        <v>79</v>
      </c>
      <c r="N75" s="10" t="s">
        <v>80</v>
      </c>
      <c r="O75" s="10" t="s">
        <v>81</v>
      </c>
      <c r="P75" s="10" t="s">
        <v>82</v>
      </c>
      <c r="Q75" s="10" t="s">
        <v>83</v>
      </c>
      <c r="R75" s="10" t="s">
        <v>84</v>
      </c>
      <c r="S75" s="10" t="s">
        <v>85</v>
      </c>
      <c r="T75" s="10" t="s">
        <v>86</v>
      </c>
      <c r="U75" s="10" t="s">
        <v>87</v>
      </c>
      <c r="V75" s="10" t="s">
        <v>88</v>
      </c>
      <c r="W75" s="10" t="s">
        <v>89</v>
      </c>
      <c r="X75" s="10" t="s">
        <v>90</v>
      </c>
      <c r="Y75" s="10" t="s">
        <v>91</v>
      </c>
      <c r="Z75" s="10" t="s">
        <v>92</v>
      </c>
      <c r="AA75" s="10" t="s">
        <v>101</v>
      </c>
      <c r="AB75" s="10" t="s">
        <v>102</v>
      </c>
      <c r="AC75" s="10" t="s">
        <v>103</v>
      </c>
      <c r="AD75" s="10" t="s">
        <v>104</v>
      </c>
      <c r="AE75" s="10" t="s">
        <v>105</v>
      </c>
      <c r="AF75" s="10" t="s">
        <v>106</v>
      </c>
      <c r="AG75" s="10" t="s">
        <v>107</v>
      </c>
      <c r="AH75" s="10" t="s">
        <v>108</v>
      </c>
      <c r="AI75" s="10" t="s">
        <v>109</v>
      </c>
      <c r="AJ75" s="10" t="s">
        <v>110</v>
      </c>
      <c r="AK75" s="10" t="s">
        <v>111</v>
      </c>
      <c r="AL75" s="10" t="s">
        <v>112</v>
      </c>
      <c r="AM75" s="10" t="s">
        <v>113</v>
      </c>
      <c r="AN75" s="10" t="s">
        <v>114</v>
      </c>
      <c r="AO75" s="10" t="s">
        <v>115</v>
      </c>
      <c r="AP75" s="10" t="s">
        <v>116</v>
      </c>
      <c r="AQ75" s="10" t="s">
        <v>117</v>
      </c>
      <c r="AR75" s="10" t="s">
        <v>118</v>
      </c>
      <c r="AS75" s="10" t="s">
        <v>119</v>
      </c>
      <c r="AT75" s="10" t="s">
        <v>120</v>
      </c>
      <c r="AU75" s="10" t="s">
        <v>121</v>
      </c>
      <c r="AV75" s="10" t="s">
        <v>122</v>
      </c>
      <c r="AW75" s="10" t="s">
        <v>486</v>
      </c>
      <c r="AX75" s="10" t="s">
        <v>487</v>
      </c>
      <c r="AY75" s="10" t="s">
        <v>488</v>
      </c>
      <c r="AZ75" s="10" t="s">
        <v>489</v>
      </c>
      <c r="BA75" s="10" t="s">
        <v>490</v>
      </c>
      <c r="BB75" s="10" t="s">
        <v>491</v>
      </c>
      <c r="BC75" s="10" t="s">
        <v>492</v>
      </c>
      <c r="BD75" s="10" t="s">
        <v>493</v>
      </c>
      <c r="BE75" s="1661" t="s">
        <v>594</v>
      </c>
      <c r="BF75" s="1660"/>
    </row>
    <row r="76" spans="1:62" s="6" customFormat="1" ht="14.4">
      <c r="D76" s="2" t="s">
        <v>11</v>
      </c>
      <c r="E76" s="25">
        <v>21.325780839975234</v>
      </c>
      <c r="F76" s="25">
        <v>23.002120788969041</v>
      </c>
      <c r="G76" s="25">
        <v>24.630377599969041</v>
      </c>
      <c r="H76" s="25">
        <v>30.217692643962849</v>
      </c>
      <c r="I76" s="25">
        <v>26.376107184000002</v>
      </c>
      <c r="J76" s="25">
        <v>28.871907587999999</v>
      </c>
      <c r="K76" s="25">
        <v>27.136353085</v>
      </c>
      <c r="L76" s="25">
        <v>29.985242274999997</v>
      </c>
      <c r="M76" s="25">
        <v>23.887401476418976</v>
      </c>
      <c r="N76" s="25">
        <v>26.226640441882765</v>
      </c>
      <c r="O76" s="25">
        <v>25.360342601793008</v>
      </c>
      <c r="P76" s="25">
        <v>30.261529708534351</v>
      </c>
      <c r="Q76" s="25">
        <v>24.067650132721706</v>
      </c>
      <c r="R76" s="25">
        <v>25.651934148911408</v>
      </c>
      <c r="S76" s="25">
        <v>22.895238108629382</v>
      </c>
      <c r="T76" s="25">
        <v>25.997490190318242</v>
      </c>
      <c r="U76" s="25">
        <v>22.668790176438726</v>
      </c>
      <c r="V76" s="25">
        <v>24.476015666495265</v>
      </c>
      <c r="W76" s="25">
        <v>25.874016095184526</v>
      </c>
      <c r="X76" s="25">
        <v>25.346721120390978</v>
      </c>
      <c r="Y76" s="25">
        <v>23.157070769965355</v>
      </c>
      <c r="Z76" s="25">
        <v>24.972164258433846</v>
      </c>
      <c r="AA76" s="25">
        <v>26.088676599744389</v>
      </c>
      <c r="AB76" s="25">
        <v>26.687456172721539</v>
      </c>
      <c r="AC76" s="25">
        <v>27.980003749366777</v>
      </c>
      <c r="AD76" s="25">
        <v>30.542272619302725</v>
      </c>
      <c r="AE76" s="25">
        <v>28.402590375677327</v>
      </c>
      <c r="AF76" s="25">
        <v>29.389516845863564</v>
      </c>
      <c r="AG76" s="25">
        <v>27.544327362838878</v>
      </c>
      <c r="AH76" s="25">
        <v>27.6255665610881</v>
      </c>
      <c r="AI76" s="25">
        <v>25.523455218028321</v>
      </c>
      <c r="AJ76" s="25">
        <v>35.888222687658761</v>
      </c>
      <c r="AK76" s="25">
        <v>26.926814810845642</v>
      </c>
      <c r="AL76" s="25">
        <v>27.449838113020569</v>
      </c>
      <c r="AM76" s="25">
        <v>26.759306337834719</v>
      </c>
      <c r="AN76" s="25">
        <v>31.375030293126979</v>
      </c>
      <c r="AO76" s="386">
        <f>'Network equip'!O20/10^3</f>
        <v>0</v>
      </c>
      <c r="AP76" s="386">
        <f>'Network equip'!P20/10^3</f>
        <v>0</v>
      </c>
      <c r="AQ76" s="386">
        <f>'Network equip'!Q20/10^3</f>
        <v>0</v>
      </c>
      <c r="AR76" s="386">
        <f>'Network equip'!R20/10^3</f>
        <v>0</v>
      </c>
      <c r="AS76" s="386">
        <f>'Network equip'!S20/10^3</f>
        <v>0</v>
      </c>
      <c r="AT76" s="388">
        <f>'Network equip'!T20/10^3</f>
        <v>0</v>
      </c>
      <c r="AU76" s="388">
        <f>'Network equip'!U20/10^3</f>
        <v>0</v>
      </c>
      <c r="AV76" s="388">
        <f>'Network equip'!V20/10^3</f>
        <v>0</v>
      </c>
      <c r="AW76" s="388">
        <f>'Network equip'!W20/10^3</f>
        <v>0</v>
      </c>
      <c r="AX76" s="388">
        <f>'Network equip'!X20/10^3</f>
        <v>0</v>
      </c>
      <c r="AY76" s="388">
        <f>'Network equip'!Y20/10^3</f>
        <v>0</v>
      </c>
      <c r="AZ76" s="388">
        <f>'Network equip'!Z20/10^3</f>
        <v>0</v>
      </c>
      <c r="BA76" s="388">
        <f>'Network equip'!AA20/10^3</f>
        <v>0</v>
      </c>
      <c r="BB76" s="388">
        <f>'Network equip'!AB20/10^3</f>
        <v>0</v>
      </c>
      <c r="BC76" s="388">
        <f>'Network equip'!AC20/10^3</f>
        <v>0</v>
      </c>
      <c r="BD76" s="388">
        <f>'Network equip'!AD20/10^3</f>
        <v>0</v>
      </c>
      <c r="BE76" s="222" t="e">
        <f>BD76/BC76-1</f>
        <v>#DIV/0!</v>
      </c>
      <c r="BF76" s="48"/>
    </row>
    <row r="77" spans="1:62" s="6" customFormat="1" ht="14.4">
      <c r="D77" s="1863" t="s">
        <v>607</v>
      </c>
      <c r="E77" s="14"/>
      <c r="F77" s="14"/>
      <c r="G77" s="14"/>
      <c r="H77" s="14"/>
      <c r="I77" s="14"/>
      <c r="J77" s="14"/>
      <c r="K77" s="14"/>
      <c r="L77" s="14"/>
      <c r="M77" s="14"/>
      <c r="N77" s="14"/>
      <c r="O77" s="14"/>
      <c r="P77" s="14"/>
      <c r="Q77" s="14"/>
      <c r="R77" s="14"/>
      <c r="S77" s="14"/>
      <c r="T77" s="14"/>
      <c r="U77" s="14"/>
      <c r="V77" s="14"/>
      <c r="W77" s="14"/>
      <c r="X77" s="14"/>
      <c r="Y77" s="46">
        <f t="shared" ref="Y77:BC77" si="20">Y76/U76-1</f>
        <v>2.1539772953306224E-2</v>
      </c>
      <c r="Z77" s="46">
        <f t="shared" si="20"/>
        <v>2.0270807091276266E-2</v>
      </c>
      <c r="AA77" s="46">
        <f t="shared" si="20"/>
        <v>8.2963736193939486E-3</v>
      </c>
      <c r="AB77" s="46">
        <f t="shared" si="20"/>
        <v>5.289579847280379E-2</v>
      </c>
      <c r="AC77" s="46">
        <f t="shared" si="20"/>
        <v>0.20827042536212104</v>
      </c>
      <c r="AD77" s="46">
        <f t="shared" si="20"/>
        <v>0.22305268791381128</v>
      </c>
      <c r="AE77" s="46">
        <f t="shared" si="20"/>
        <v>8.8694179909287074E-2</v>
      </c>
      <c r="AF77" s="46">
        <f t="shared" si="20"/>
        <v>0.10124834138009464</v>
      </c>
      <c r="AG77" s="46">
        <f t="shared" si="20"/>
        <v>-1.5570990998804213E-2</v>
      </c>
      <c r="AH77" s="46">
        <f t="shared" si="20"/>
        <v>-9.5497348693406203E-2</v>
      </c>
      <c r="AI77" s="46">
        <f t="shared" si="20"/>
        <v>-0.10136875262316092</v>
      </c>
      <c r="AJ77" s="46">
        <f t="shared" si="20"/>
        <v>0.22112326228016421</v>
      </c>
      <c r="AK77" s="46">
        <f t="shared" si="20"/>
        <v>-2.2418864830453189E-2</v>
      </c>
      <c r="AL77" s="46">
        <f t="shared" si="20"/>
        <v>-6.3610803303868479E-3</v>
      </c>
      <c r="AM77" s="46">
        <f t="shared" si="20"/>
        <v>4.8420212281190755E-2</v>
      </c>
      <c r="AN77" s="46">
        <f t="shared" si="20"/>
        <v>-0.12575692125550086</v>
      </c>
      <c r="AO77" s="46">
        <f t="shared" si="20"/>
        <v>-1</v>
      </c>
      <c r="AP77" s="46">
        <f t="shared" si="20"/>
        <v>-1</v>
      </c>
      <c r="AQ77" s="46">
        <f t="shared" si="20"/>
        <v>-1</v>
      </c>
      <c r="AR77" s="46">
        <f t="shared" si="20"/>
        <v>-1</v>
      </c>
      <c r="AS77" s="46" t="e">
        <f t="shared" si="20"/>
        <v>#DIV/0!</v>
      </c>
      <c r="AT77" s="46" t="e">
        <f t="shared" si="20"/>
        <v>#DIV/0!</v>
      </c>
      <c r="AU77" s="46" t="e">
        <f t="shared" si="20"/>
        <v>#DIV/0!</v>
      </c>
      <c r="AV77" s="46" t="e">
        <f t="shared" si="20"/>
        <v>#DIV/0!</v>
      </c>
      <c r="AW77" s="46" t="e">
        <f t="shared" si="20"/>
        <v>#DIV/0!</v>
      </c>
      <c r="AX77" s="46" t="e">
        <f t="shared" si="20"/>
        <v>#DIV/0!</v>
      </c>
      <c r="AY77" s="46" t="e">
        <f t="shared" si="20"/>
        <v>#DIV/0!</v>
      </c>
      <c r="AZ77" s="46" t="e">
        <f t="shared" si="20"/>
        <v>#DIV/0!</v>
      </c>
      <c r="BA77" s="46" t="e">
        <f t="shared" si="20"/>
        <v>#DIV/0!</v>
      </c>
      <c r="BB77" s="46" t="e">
        <f t="shared" si="20"/>
        <v>#DIV/0!</v>
      </c>
      <c r="BC77" s="46" t="e">
        <f t="shared" si="20"/>
        <v>#DIV/0!</v>
      </c>
      <c r="BD77" s="46" t="e">
        <f>BD76/AZ76-1</f>
        <v>#DIV/0!</v>
      </c>
      <c r="BE77" s="1518" t="s">
        <v>605</v>
      </c>
    </row>
    <row r="78" spans="1:62" ht="17.399999999999999">
      <c r="A78" s="30"/>
      <c r="B78" s="37" t="s">
        <v>557</v>
      </c>
      <c r="C78" s="30"/>
      <c r="D78" s="38"/>
      <c r="E78" s="30"/>
      <c r="F78" s="30"/>
      <c r="G78" s="30"/>
      <c r="H78" s="30"/>
      <c r="I78" s="30"/>
      <c r="J78" s="30"/>
      <c r="K78" s="30"/>
      <c r="L78" s="30"/>
      <c r="M78" s="30"/>
      <c r="N78" s="30"/>
      <c r="O78" s="49"/>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row>
    <row r="79" spans="1:62" s="6" customFormat="1" ht="14.4">
      <c r="D79" s="8"/>
      <c r="F79" s="14"/>
      <c r="G79" s="14"/>
      <c r="H79" s="14"/>
      <c r="I79" s="14"/>
      <c r="J79" s="14"/>
      <c r="K79" s="14"/>
      <c r="L79" s="14"/>
      <c r="M79" s="14"/>
      <c r="N79" s="14"/>
      <c r="O79" s="14"/>
      <c r="P79" s="14"/>
      <c r="Q79" s="14"/>
      <c r="R79" s="14"/>
      <c r="S79" s="14"/>
      <c r="T79" s="14"/>
      <c r="U79" s="14"/>
      <c r="V79" s="14"/>
      <c r="W79" s="14"/>
      <c r="X79" s="14"/>
      <c r="Y79" s="14"/>
      <c r="Z79" s="46"/>
      <c r="AA79" s="46"/>
      <c r="AB79" s="46"/>
      <c r="AC79" s="432"/>
      <c r="AD79" s="433"/>
      <c r="AE79" s="433"/>
      <c r="AF79" s="433"/>
      <c r="AG79" s="433"/>
      <c r="AH79" s="433"/>
      <c r="AI79" s="433"/>
      <c r="AJ79" s="433"/>
      <c r="AK79" s="433"/>
      <c r="AL79" s="433"/>
      <c r="AM79" s="433"/>
      <c r="AN79" s="433"/>
      <c r="AO79" s="433"/>
      <c r="AP79" s="433"/>
      <c r="AQ79" s="433"/>
      <c r="AR79" s="433"/>
      <c r="AS79" s="433"/>
      <c r="AT79" s="433"/>
      <c r="AU79" s="433"/>
      <c r="AV79" s="433"/>
      <c r="AW79" s="433"/>
      <c r="AX79" s="433"/>
      <c r="AY79" s="46"/>
      <c r="AZ79" s="46"/>
      <c r="BA79" s="46"/>
      <c r="BB79" s="46"/>
    </row>
    <row r="80" spans="1:62" s="6" customFormat="1" ht="14.4">
      <c r="D80" s="8"/>
      <c r="E80" s="1539" t="s">
        <v>558</v>
      </c>
      <c r="F80" s="14"/>
      <c r="G80" s="14"/>
      <c r="H80" s="14"/>
      <c r="I80" s="14"/>
      <c r="J80" s="14"/>
      <c r="K80" s="14"/>
      <c r="L80" s="14"/>
      <c r="M80" s="14"/>
      <c r="N80" s="14"/>
      <c r="O80" s="14"/>
      <c r="P80" s="14"/>
      <c r="Q80" s="14"/>
      <c r="R80" s="14"/>
      <c r="S80" s="14"/>
      <c r="T80" s="14"/>
      <c r="U80" s="14"/>
      <c r="V80" s="14"/>
      <c r="W80" s="14"/>
      <c r="X80" s="14"/>
      <c r="Y80" s="14"/>
      <c r="Z80" s="46"/>
      <c r="AA80" s="46"/>
      <c r="AB80" s="46"/>
      <c r="AC80" s="432"/>
      <c r="AD80" s="433"/>
      <c r="AE80" s="433"/>
      <c r="AF80" s="433"/>
      <c r="AG80" s="433"/>
      <c r="AH80" s="433"/>
      <c r="AI80" s="433"/>
      <c r="AJ80" s="433"/>
      <c r="AK80" s="433"/>
      <c r="AL80" s="433"/>
      <c r="AM80" s="433"/>
      <c r="AN80" s="433"/>
      <c r="AO80" s="433"/>
      <c r="AP80" s="433"/>
      <c r="AQ80" s="433"/>
      <c r="AR80" s="433"/>
      <c r="AS80" s="433"/>
      <c r="AT80" s="433"/>
      <c r="AU80" s="433"/>
      <c r="AV80" s="433"/>
      <c r="AW80" s="433"/>
      <c r="AX80" s="433"/>
      <c r="AY80" s="46"/>
      <c r="AZ80" s="46"/>
      <c r="BA80" s="46"/>
      <c r="BB80" s="46"/>
    </row>
    <row r="81" spans="2:54" s="6" customFormat="1" ht="14.4">
      <c r="B81" s="1877"/>
      <c r="C81" s="1877"/>
      <c r="D81" s="1878"/>
      <c r="E81" s="431"/>
      <c r="F81" s="14"/>
      <c r="G81" s="14"/>
      <c r="H81" s="14"/>
      <c r="I81" s="14"/>
      <c r="J81" s="14"/>
      <c r="K81" s="14"/>
      <c r="L81" s="14"/>
      <c r="M81" s="14"/>
      <c r="N81" s="14"/>
      <c r="O81" s="14"/>
      <c r="P81" s="14"/>
      <c r="Q81" s="14"/>
      <c r="R81" s="14"/>
      <c r="S81" s="14"/>
      <c r="T81" s="14"/>
      <c r="U81" s="14"/>
      <c r="V81" s="14"/>
      <c r="W81" s="14"/>
      <c r="X81" s="14"/>
      <c r="Y81" s="14"/>
      <c r="Z81" s="46"/>
      <c r="AA81" s="46"/>
      <c r="AB81" s="46"/>
      <c r="AC81" s="432"/>
      <c r="AD81" s="433"/>
      <c r="AE81" s="433"/>
      <c r="AF81" s="433"/>
      <c r="AG81" s="433"/>
      <c r="AH81" s="433"/>
      <c r="AI81" s="433"/>
      <c r="AJ81" s="433"/>
      <c r="AK81" s="433"/>
      <c r="AL81" s="433"/>
      <c r="AM81" s="433"/>
      <c r="AN81" s="433"/>
      <c r="AO81" s="433"/>
      <c r="AP81" s="433"/>
      <c r="AQ81" s="433"/>
      <c r="AR81" s="433"/>
      <c r="AS81" s="433"/>
      <c r="AT81" s="433"/>
      <c r="AU81" s="433"/>
      <c r="AV81" s="433"/>
      <c r="AW81" s="433"/>
      <c r="AX81" s="433"/>
      <c r="AY81" s="46"/>
      <c r="AZ81" s="46"/>
      <c r="BA81" s="46"/>
      <c r="BB81" s="46"/>
    </row>
    <row r="82" spans="2:54" s="6" customFormat="1" ht="14.4">
      <c r="D82" s="8"/>
      <c r="E82" s="431"/>
      <c r="F82" s="14"/>
      <c r="G82" s="14"/>
      <c r="H82" s="14"/>
      <c r="I82" s="14"/>
      <c r="J82" s="14"/>
      <c r="K82" s="14"/>
      <c r="L82" s="14"/>
      <c r="M82" s="14"/>
      <c r="N82" s="14"/>
      <c r="O82" s="14"/>
      <c r="P82" s="14"/>
      <c r="Q82" s="14"/>
      <c r="R82" s="14"/>
      <c r="S82" s="14"/>
      <c r="T82" s="14"/>
      <c r="U82" s="14"/>
      <c r="V82" s="14"/>
      <c r="W82" s="14"/>
      <c r="X82" s="14"/>
      <c r="Y82" s="14"/>
      <c r="Z82" s="46"/>
      <c r="AA82" s="46"/>
      <c r="AB82" s="46"/>
      <c r="AC82" s="432"/>
      <c r="AD82" s="433"/>
      <c r="AE82" s="433"/>
      <c r="AF82" s="433"/>
      <c r="AG82" s="433"/>
      <c r="AH82" s="433"/>
      <c r="AI82" s="433"/>
      <c r="AJ82" s="433"/>
      <c r="AK82" s="433"/>
      <c r="AL82" s="433"/>
      <c r="AM82" s="433"/>
      <c r="AN82" s="433"/>
      <c r="AO82" s="433"/>
      <c r="AP82" s="433"/>
      <c r="AQ82" s="433"/>
      <c r="AR82" s="433"/>
      <c r="AS82" s="433"/>
      <c r="AT82" s="433"/>
      <c r="AU82" s="433"/>
      <c r="AV82" s="433"/>
      <c r="AW82" s="433"/>
      <c r="AX82" s="433"/>
      <c r="AY82" s="46"/>
      <c r="AZ82" s="46"/>
      <c r="BA82" s="46"/>
      <c r="BB82" s="46"/>
    </row>
    <row r="83" spans="2:54" s="6" customFormat="1" ht="14.4">
      <c r="D83" s="8"/>
      <c r="E83" s="431"/>
      <c r="F83" s="14"/>
      <c r="G83" s="14"/>
      <c r="H83" s="14"/>
      <c r="I83" s="14"/>
      <c r="J83" s="14"/>
      <c r="K83" s="14"/>
      <c r="L83" s="14"/>
      <c r="M83" s="14"/>
      <c r="N83" s="14"/>
      <c r="O83" s="14"/>
      <c r="P83" s="14"/>
      <c r="Q83" s="14"/>
      <c r="R83" s="14"/>
      <c r="S83" s="14"/>
      <c r="T83" s="14"/>
      <c r="U83" s="14"/>
      <c r="V83" s="14"/>
      <c r="W83" s="14"/>
      <c r="X83" s="14"/>
      <c r="Y83" s="14"/>
      <c r="Z83" s="46"/>
      <c r="AA83" s="46"/>
      <c r="AB83" s="46"/>
      <c r="AC83" s="432"/>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6"/>
      <c r="AZ83" s="46"/>
      <c r="BA83" s="46"/>
      <c r="BB83" s="46"/>
    </row>
    <row r="84" spans="2:54" s="6" customFormat="1" ht="14.4">
      <c r="D84" s="8"/>
      <c r="E84" s="431"/>
      <c r="F84" s="14"/>
      <c r="G84" s="14"/>
      <c r="H84" s="14"/>
      <c r="I84" s="14"/>
      <c r="J84" s="14"/>
      <c r="K84" s="14"/>
      <c r="L84" s="14"/>
      <c r="M84" s="14"/>
      <c r="N84" s="14"/>
      <c r="O84" s="14"/>
      <c r="P84" s="14"/>
      <c r="Q84" s="14"/>
      <c r="R84" s="14"/>
      <c r="S84" s="14"/>
      <c r="T84" s="14"/>
      <c r="U84" s="14"/>
      <c r="V84" s="14"/>
      <c r="W84" s="14"/>
      <c r="X84" s="14"/>
      <c r="Y84" s="14"/>
      <c r="Z84" s="46"/>
      <c r="AA84" s="46"/>
      <c r="AB84" s="46"/>
      <c r="AC84" s="432"/>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6"/>
      <c r="AZ84" s="46"/>
      <c r="BA84" s="46"/>
      <c r="BB84" s="46"/>
    </row>
    <row r="85" spans="2:54" s="6" customFormat="1" ht="14.4">
      <c r="D85" s="8"/>
      <c r="E85" s="431"/>
      <c r="F85" s="14"/>
      <c r="G85" s="14"/>
      <c r="H85" s="14"/>
      <c r="I85" s="14"/>
      <c r="J85" s="14"/>
      <c r="K85" s="14"/>
      <c r="L85" s="14"/>
      <c r="M85" s="14"/>
      <c r="N85" s="14"/>
      <c r="O85" s="14"/>
      <c r="P85" s="14"/>
      <c r="Q85" s="14"/>
      <c r="R85" s="14"/>
      <c r="S85" s="14"/>
      <c r="T85" s="14"/>
      <c r="U85" s="14"/>
      <c r="V85" s="14"/>
      <c r="W85" s="14"/>
      <c r="X85" s="14"/>
      <c r="Y85" s="14"/>
      <c r="Z85" s="46"/>
      <c r="AA85" s="46"/>
      <c r="AB85" s="46"/>
      <c r="AC85" s="432"/>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6"/>
      <c r="AZ85" s="46"/>
      <c r="BA85" s="46"/>
      <c r="BB85" s="46"/>
    </row>
    <row r="86" spans="2:54" s="6" customFormat="1" ht="14.4">
      <c r="D86" s="8"/>
      <c r="E86" s="431"/>
      <c r="F86" s="14"/>
      <c r="G86" s="14"/>
      <c r="H86" s="14"/>
      <c r="I86" s="14"/>
      <c r="J86" s="14"/>
      <c r="K86" s="14"/>
      <c r="L86" s="14"/>
      <c r="M86" s="14"/>
      <c r="N86" s="14"/>
      <c r="O86" s="14"/>
      <c r="P86" s="14"/>
      <c r="Q86" s="14"/>
      <c r="R86" s="14"/>
      <c r="S86" s="14"/>
      <c r="T86" s="14"/>
      <c r="U86" s="14"/>
      <c r="V86" s="14"/>
      <c r="W86" s="14"/>
      <c r="X86" s="14"/>
      <c r="Y86" s="14"/>
      <c r="Z86" s="46"/>
      <c r="AA86" s="46"/>
      <c r="AB86" s="46"/>
      <c r="AC86" s="432"/>
      <c r="AD86" s="433"/>
      <c r="AE86" s="433"/>
      <c r="AF86" s="433"/>
      <c r="AG86" s="433"/>
      <c r="AH86" s="433"/>
      <c r="AI86" s="433"/>
      <c r="AJ86" s="433"/>
      <c r="AK86" s="433"/>
      <c r="AL86" s="433"/>
      <c r="AM86" s="433"/>
      <c r="AN86" s="433"/>
      <c r="AO86" s="433"/>
      <c r="AP86" s="433"/>
      <c r="AQ86" s="433"/>
      <c r="AR86" s="433"/>
      <c r="AS86" s="433"/>
      <c r="AT86" s="433"/>
      <c r="AU86" s="433"/>
      <c r="AV86" s="433"/>
      <c r="AW86" s="433"/>
      <c r="AX86" s="433"/>
      <c r="AY86" s="46"/>
      <c r="AZ86" s="46"/>
      <c r="BA86" s="46"/>
      <c r="BB86" s="46"/>
    </row>
    <row r="87" spans="2:54" s="6" customFormat="1" ht="14.4">
      <c r="D87" s="8"/>
      <c r="E87" s="431"/>
      <c r="F87" s="14"/>
      <c r="G87" s="14"/>
      <c r="H87" s="14"/>
      <c r="I87" s="14"/>
      <c r="J87" s="14"/>
      <c r="K87" s="14"/>
      <c r="L87" s="14"/>
      <c r="M87" s="14"/>
      <c r="N87" s="14"/>
      <c r="O87" s="14"/>
      <c r="P87" s="14"/>
      <c r="Q87" s="14"/>
      <c r="R87" s="14"/>
      <c r="S87" s="14"/>
      <c r="T87" s="14"/>
      <c r="U87" s="14"/>
      <c r="V87" s="14"/>
      <c r="W87" s="14"/>
      <c r="X87" s="14"/>
      <c r="Y87" s="14"/>
      <c r="Z87" s="46"/>
      <c r="AA87" s="46"/>
      <c r="AB87" s="46"/>
      <c r="AC87" s="432"/>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46"/>
      <c r="AZ87" s="46"/>
      <c r="BA87" s="46"/>
      <c r="BB87" s="46"/>
    </row>
    <row r="88" spans="2:54" s="6" customFormat="1" ht="14.4">
      <c r="D88" s="8"/>
      <c r="E88" s="431"/>
      <c r="F88" s="14"/>
      <c r="G88" s="14"/>
      <c r="H88" s="14"/>
      <c r="I88" s="14"/>
      <c r="J88" s="14"/>
      <c r="K88" s="14"/>
      <c r="L88" s="14"/>
      <c r="M88" s="14"/>
      <c r="N88" s="14"/>
      <c r="O88" s="14"/>
      <c r="P88" s="14"/>
      <c r="Q88" s="14"/>
      <c r="R88" s="14"/>
      <c r="S88" s="14"/>
      <c r="T88" s="14"/>
      <c r="U88" s="14"/>
      <c r="V88" s="14"/>
      <c r="W88" s="14"/>
      <c r="X88" s="14"/>
      <c r="Y88" s="14"/>
      <c r="Z88" s="46"/>
      <c r="AA88" s="46"/>
      <c r="AB88" s="46"/>
      <c r="AC88" s="432"/>
      <c r="AD88" s="433"/>
      <c r="AE88" s="433"/>
      <c r="AF88" s="433"/>
      <c r="AG88" s="433"/>
      <c r="AH88" s="433"/>
      <c r="AI88" s="433"/>
      <c r="AJ88" s="433"/>
      <c r="AK88" s="433"/>
      <c r="AL88" s="433"/>
      <c r="AM88" s="433"/>
      <c r="AN88" s="433"/>
      <c r="AO88" s="433"/>
      <c r="AP88" s="433"/>
      <c r="AQ88" s="433"/>
      <c r="AR88" s="433"/>
      <c r="AS88" s="433"/>
      <c r="AT88" s="433"/>
      <c r="AU88" s="433"/>
      <c r="AV88" s="433"/>
      <c r="AW88" s="433"/>
      <c r="AX88" s="433"/>
      <c r="AY88" s="46"/>
      <c r="AZ88" s="46"/>
      <c r="BA88" s="46"/>
      <c r="BB88" s="46"/>
    </row>
    <row r="89" spans="2:54" s="6" customFormat="1" ht="14.4">
      <c r="D89" s="8"/>
      <c r="E89" s="431"/>
      <c r="F89" s="14"/>
      <c r="G89" s="14"/>
      <c r="H89" s="14"/>
      <c r="I89" s="14"/>
      <c r="J89" s="14"/>
      <c r="K89" s="14"/>
      <c r="L89" s="14"/>
      <c r="M89" s="14"/>
      <c r="N89" s="14"/>
      <c r="O89" s="14"/>
      <c r="P89" s="14"/>
      <c r="Q89" s="14"/>
      <c r="R89" s="14"/>
      <c r="S89" s="14"/>
      <c r="T89" s="14"/>
      <c r="U89" s="14"/>
      <c r="V89" s="14"/>
      <c r="W89" s="14"/>
      <c r="X89" s="14"/>
      <c r="Y89" s="14"/>
      <c r="Z89" s="46"/>
      <c r="AA89" s="46"/>
      <c r="AB89" s="46"/>
      <c r="AC89" s="432"/>
      <c r="AD89" s="433"/>
      <c r="AE89" s="433"/>
      <c r="AF89" s="433"/>
      <c r="AG89" s="433"/>
      <c r="AH89" s="433"/>
      <c r="AI89" s="433"/>
      <c r="AJ89" s="433"/>
      <c r="AK89" s="433"/>
      <c r="AL89" s="433"/>
      <c r="AM89" s="433"/>
      <c r="AN89" s="433"/>
      <c r="AO89" s="433"/>
      <c r="AP89" s="433"/>
      <c r="AQ89" s="433"/>
      <c r="AR89" s="433"/>
      <c r="AS89" s="433"/>
      <c r="AT89" s="433"/>
      <c r="AU89" s="433"/>
      <c r="AV89" s="433"/>
      <c r="AW89" s="433"/>
      <c r="AX89" s="433"/>
      <c r="AY89" s="46"/>
      <c r="AZ89" s="46"/>
      <c r="BA89" s="46"/>
      <c r="BB89" s="46"/>
    </row>
    <row r="90" spans="2:54" s="6" customFormat="1" ht="14.4">
      <c r="D90" s="8"/>
      <c r="E90" s="431"/>
      <c r="F90" s="14"/>
      <c r="G90" s="14"/>
      <c r="H90" s="14"/>
      <c r="I90" s="14"/>
      <c r="J90" s="14"/>
      <c r="K90" s="14"/>
      <c r="L90" s="14"/>
      <c r="M90" s="14"/>
      <c r="N90" s="14"/>
      <c r="O90" s="14"/>
      <c r="P90" s="14"/>
      <c r="Q90" s="14"/>
      <c r="R90" s="14"/>
      <c r="S90" s="14"/>
      <c r="T90" s="14"/>
      <c r="U90" s="14"/>
      <c r="V90" s="14"/>
      <c r="W90" s="14"/>
      <c r="X90" s="14"/>
      <c r="Y90" s="14"/>
      <c r="Z90" s="46"/>
      <c r="AA90" s="46"/>
      <c r="AB90" s="46"/>
      <c r="AC90" s="432"/>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6"/>
      <c r="AZ90" s="46"/>
      <c r="BA90" s="46"/>
      <c r="BB90" s="46"/>
    </row>
    <row r="91" spans="2:54" s="6" customFormat="1" ht="14.4">
      <c r="D91" s="8"/>
      <c r="E91" s="431"/>
      <c r="F91" s="14"/>
      <c r="G91" s="14"/>
      <c r="H91" s="14"/>
      <c r="I91" s="14"/>
      <c r="J91" s="14"/>
      <c r="K91" s="14"/>
      <c r="L91" s="14"/>
      <c r="M91" s="14"/>
      <c r="N91" s="14"/>
      <c r="O91" s="14"/>
      <c r="P91" s="14"/>
      <c r="Q91" s="14"/>
      <c r="R91" s="14"/>
      <c r="S91" s="14"/>
      <c r="T91" s="14"/>
      <c r="U91" s="14"/>
      <c r="V91" s="14"/>
      <c r="W91" s="14"/>
      <c r="X91" s="14"/>
      <c r="Y91" s="14"/>
      <c r="Z91" s="46"/>
      <c r="AA91" s="46"/>
      <c r="AB91" s="46"/>
      <c r="AC91" s="432"/>
      <c r="AD91" s="433"/>
      <c r="AE91" s="433"/>
      <c r="AF91" s="433"/>
      <c r="AG91" s="433"/>
      <c r="AH91" s="433"/>
      <c r="AI91" s="433"/>
      <c r="AJ91" s="433"/>
      <c r="AK91" s="433"/>
      <c r="AL91" s="433"/>
      <c r="AM91" s="433"/>
      <c r="AN91" s="433"/>
      <c r="AO91" s="433"/>
      <c r="AP91" s="433"/>
      <c r="AQ91" s="433"/>
      <c r="AR91" s="433"/>
      <c r="AS91" s="433"/>
      <c r="AT91" s="433"/>
      <c r="AU91" s="433"/>
      <c r="AV91" s="433"/>
      <c r="AW91" s="433"/>
      <c r="AX91" s="433"/>
      <c r="AY91" s="46"/>
      <c r="AZ91" s="46"/>
      <c r="BA91" s="46"/>
      <c r="BB91" s="46"/>
    </row>
    <row r="92" spans="2:54" s="6" customFormat="1" ht="14.4">
      <c r="D92" s="8"/>
      <c r="E92" s="431"/>
      <c r="F92" s="14"/>
      <c r="G92" s="14"/>
      <c r="H92" s="14"/>
      <c r="I92" s="14"/>
      <c r="J92" s="14"/>
      <c r="K92" s="14"/>
      <c r="L92" s="14"/>
      <c r="M92" s="14"/>
      <c r="N92" s="14"/>
      <c r="O92" s="14"/>
      <c r="P92" s="14"/>
      <c r="Q92" s="14"/>
      <c r="R92" s="14"/>
      <c r="S92" s="14"/>
      <c r="T92" s="14"/>
      <c r="U92" s="14"/>
      <c r="V92" s="14"/>
      <c r="W92" s="14"/>
      <c r="X92" s="14"/>
      <c r="Y92" s="14"/>
      <c r="Z92" s="46"/>
      <c r="AA92" s="46"/>
      <c r="AB92" s="46"/>
      <c r="AC92" s="432"/>
      <c r="AD92" s="433"/>
      <c r="AE92" s="433"/>
      <c r="AF92" s="433"/>
      <c r="AG92" s="433"/>
      <c r="AH92" s="433"/>
      <c r="AI92" s="433"/>
      <c r="AJ92" s="433"/>
      <c r="AK92" s="433"/>
      <c r="AL92" s="433"/>
      <c r="AM92" s="433"/>
      <c r="AN92" s="433"/>
      <c r="AO92" s="433"/>
      <c r="AP92" s="433"/>
      <c r="AQ92" s="433"/>
      <c r="AR92" s="433"/>
      <c r="AS92" s="433"/>
      <c r="AT92" s="433"/>
      <c r="AU92" s="433"/>
      <c r="AV92" s="433"/>
      <c r="AW92" s="433"/>
      <c r="AX92" s="433"/>
      <c r="AY92" s="46"/>
      <c r="AZ92" s="46"/>
      <c r="BA92" s="46"/>
      <c r="BB92" s="46"/>
    </row>
    <row r="93" spans="2:54" s="6" customFormat="1" ht="14.4">
      <c r="D93" s="8"/>
      <c r="E93" s="431"/>
      <c r="F93" s="14"/>
      <c r="G93" s="14"/>
      <c r="H93" s="14"/>
      <c r="I93" s="14"/>
      <c r="J93" s="14"/>
      <c r="K93" s="14"/>
      <c r="L93" s="14"/>
      <c r="M93" s="14"/>
      <c r="N93" s="14"/>
      <c r="O93" s="14"/>
      <c r="P93" s="14"/>
      <c r="Q93" s="14"/>
      <c r="R93" s="14"/>
      <c r="S93" s="14"/>
      <c r="T93" s="14"/>
      <c r="U93" s="14"/>
      <c r="V93" s="14"/>
      <c r="W93" s="14"/>
      <c r="X93" s="14"/>
      <c r="Y93" s="14"/>
      <c r="Z93" s="46"/>
      <c r="AA93" s="46"/>
      <c r="AB93" s="46"/>
      <c r="AC93" s="432"/>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6"/>
      <c r="AZ93" s="46"/>
      <c r="BA93" s="46"/>
      <c r="BB93" s="46"/>
    </row>
    <row r="94" spans="2:54" s="6" customFormat="1" ht="14.4">
      <c r="D94" s="8"/>
      <c r="E94" s="431"/>
      <c r="F94" s="14"/>
      <c r="G94" s="14"/>
      <c r="H94" s="14"/>
      <c r="I94" s="14"/>
      <c r="J94" s="14"/>
      <c r="K94" s="14"/>
      <c r="L94" s="14"/>
      <c r="M94" s="14"/>
      <c r="N94" s="14"/>
      <c r="O94" s="14"/>
      <c r="P94" s="14"/>
      <c r="Q94" s="14"/>
      <c r="R94" s="14"/>
      <c r="S94" s="14"/>
      <c r="T94" s="14"/>
      <c r="U94" s="14"/>
      <c r="V94" s="14"/>
      <c r="W94" s="14"/>
      <c r="X94" s="14"/>
      <c r="Y94" s="14"/>
      <c r="Z94" s="46"/>
      <c r="AA94" s="46"/>
      <c r="AB94" s="46"/>
      <c r="AC94" s="432"/>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6"/>
      <c r="AZ94" s="46"/>
      <c r="BA94" s="46"/>
      <c r="BB94" s="46"/>
    </row>
    <row r="95" spans="2:54" s="6" customFormat="1" ht="14.4">
      <c r="D95" s="8"/>
      <c r="E95" s="431"/>
      <c r="F95" s="14"/>
      <c r="G95" s="14"/>
      <c r="H95" s="14"/>
      <c r="I95" s="14"/>
      <c r="J95" s="14"/>
      <c r="K95" s="14"/>
      <c r="L95" s="14"/>
      <c r="M95" s="14"/>
      <c r="N95" s="14"/>
      <c r="O95" s="14"/>
      <c r="P95" s="14"/>
      <c r="Q95" s="14"/>
      <c r="R95" s="14"/>
      <c r="S95" s="14"/>
      <c r="T95" s="14"/>
      <c r="U95" s="14"/>
      <c r="V95" s="14"/>
      <c r="W95" s="14"/>
      <c r="X95" s="14"/>
      <c r="Y95" s="14"/>
      <c r="Z95" s="46"/>
      <c r="AA95" s="46"/>
      <c r="AB95" s="46"/>
      <c r="AC95" s="432"/>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6"/>
      <c r="AZ95" s="46"/>
      <c r="BA95" s="46"/>
      <c r="BB95" s="46"/>
    </row>
    <row r="96" spans="2:54" s="6" customFormat="1" ht="14.4">
      <c r="D96" s="8"/>
      <c r="E96" s="431"/>
      <c r="F96" s="14"/>
      <c r="G96" s="14"/>
      <c r="H96" s="14"/>
      <c r="I96" s="14"/>
      <c r="J96" s="14"/>
      <c r="K96" s="14"/>
      <c r="L96" s="14"/>
      <c r="M96" s="14"/>
      <c r="N96" s="14"/>
      <c r="O96" s="14"/>
      <c r="P96" s="14"/>
      <c r="Q96" s="14"/>
      <c r="R96" s="14"/>
      <c r="S96" s="14"/>
      <c r="T96" s="14"/>
      <c r="U96" s="14"/>
      <c r="V96" s="14"/>
      <c r="W96" s="14"/>
      <c r="X96" s="14"/>
      <c r="Y96" s="14"/>
      <c r="Z96" s="46"/>
      <c r="AA96" s="46"/>
      <c r="AB96" s="46"/>
      <c r="AC96" s="432"/>
      <c r="AD96" s="433"/>
      <c r="AE96" s="433"/>
      <c r="AF96" s="433"/>
      <c r="AG96" s="433"/>
      <c r="AH96" s="433"/>
      <c r="AI96" s="433"/>
      <c r="AJ96" s="433"/>
      <c r="AK96" s="433"/>
      <c r="AL96" s="433"/>
      <c r="AM96" s="433"/>
      <c r="AN96" s="433"/>
      <c r="AO96" s="433"/>
      <c r="AP96" s="433"/>
      <c r="AQ96" s="433"/>
      <c r="AR96" s="433"/>
      <c r="AS96" s="433"/>
      <c r="AT96" s="433"/>
      <c r="AU96" s="433"/>
      <c r="AV96" s="433"/>
      <c r="AW96" s="433"/>
      <c r="AX96" s="433"/>
      <c r="AY96" s="46"/>
      <c r="AZ96" s="46"/>
      <c r="BA96" s="46"/>
      <c r="BB96" s="46"/>
    </row>
    <row r="97" spans="1:58" s="6" customFormat="1" ht="14.4">
      <c r="D97" s="8"/>
      <c r="E97" s="431"/>
      <c r="F97" s="14"/>
      <c r="G97" s="14"/>
      <c r="H97" s="14"/>
      <c r="I97" s="14"/>
      <c r="J97" s="14"/>
      <c r="K97" s="14"/>
      <c r="L97" s="14"/>
      <c r="M97" s="14"/>
      <c r="N97" s="14"/>
      <c r="O97" s="14"/>
      <c r="P97" s="14"/>
      <c r="Q97" s="14"/>
      <c r="R97" s="14"/>
      <c r="S97" s="14"/>
      <c r="T97" s="14"/>
      <c r="U97" s="14"/>
      <c r="V97" s="14"/>
      <c r="W97" s="14"/>
      <c r="X97" s="14"/>
      <c r="Y97" s="14"/>
      <c r="Z97" s="46"/>
      <c r="AA97" s="46"/>
      <c r="AB97" s="46"/>
      <c r="AC97" s="432"/>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6"/>
      <c r="AZ97" s="46"/>
      <c r="BA97" s="46"/>
      <c r="BB97" s="46"/>
    </row>
    <row r="98" spans="1:58" ht="17.399999999999999">
      <c r="A98" s="30"/>
      <c r="B98" s="37" t="s">
        <v>253</v>
      </c>
      <c r="C98" s="30"/>
      <c r="D98" s="38"/>
      <c r="E98" s="30"/>
      <c r="F98" s="30"/>
      <c r="G98" s="30"/>
      <c r="H98" s="30"/>
      <c r="I98" s="30"/>
      <c r="J98" s="30"/>
      <c r="K98" s="30"/>
      <c r="L98" s="30"/>
      <c r="M98" s="30"/>
      <c r="N98" s="30"/>
      <c r="O98" s="49"/>
      <c r="P98" s="49"/>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row>
    <row r="99" spans="1:58">
      <c r="D99" s="7"/>
    </row>
    <row r="100" spans="1:58">
      <c r="D100" s="7"/>
    </row>
    <row r="101" spans="1:58" ht="14.4">
      <c r="A101" s="32" t="s">
        <v>73</v>
      </c>
      <c r="D101" s="7"/>
    </row>
    <row r="102" spans="1:58" ht="14.4">
      <c r="B102" s="32" t="str">
        <f>ICPs!B8</f>
        <v>Alibaba</v>
      </c>
      <c r="D102" s="7"/>
    </row>
    <row r="103" spans="1:58" ht="14.4">
      <c r="B103" s="32" t="str">
        <f>ICPs!B9</f>
        <v>Alphabet</v>
      </c>
      <c r="D103" s="7"/>
    </row>
    <row r="104" spans="1:58" ht="14.4">
      <c r="B104" s="32" t="str">
        <f>ICPs!B10</f>
        <v>Amazon</v>
      </c>
      <c r="D104" s="7"/>
    </row>
    <row r="105" spans="1:58" ht="14.4">
      <c r="B105" s="32" t="str">
        <f>ICPs!B11</f>
        <v>Apple</v>
      </c>
      <c r="D105" s="7"/>
    </row>
    <row r="106" spans="1:58" ht="14.4">
      <c r="B106" s="32" t="str">
        <f>ICPs!B12</f>
        <v>Baidu</v>
      </c>
      <c r="D106" s="7"/>
      <c r="Z106" s="2"/>
      <c r="AA106" s="3">
        <v>2010</v>
      </c>
      <c r="AB106" s="3">
        <v>2011</v>
      </c>
      <c r="AC106" s="3">
        <v>2012</v>
      </c>
      <c r="AD106" s="3">
        <v>2013</v>
      </c>
      <c r="AE106" s="3">
        <v>2014</v>
      </c>
      <c r="AF106" s="3">
        <v>2015</v>
      </c>
      <c r="AG106" s="3">
        <v>2016</v>
      </c>
      <c r="AH106" s="3">
        <v>2017</v>
      </c>
      <c r="AI106" s="3">
        <v>2018</v>
      </c>
      <c r="AJ106" s="3">
        <v>2019</v>
      </c>
      <c r="AK106" s="3">
        <v>2020</v>
      </c>
      <c r="AL106" s="3">
        <v>2021</v>
      </c>
      <c r="AM106" s="3">
        <v>2022</v>
      </c>
    </row>
    <row r="107" spans="1:58" ht="14.4">
      <c r="B107" s="32" t="str">
        <f>ICPs!B13</f>
        <v>eBay</v>
      </c>
      <c r="D107" s="7"/>
      <c r="Z107" s="2" t="s">
        <v>11</v>
      </c>
      <c r="AA107" s="15">
        <f>SUM(E119:H119)</f>
        <v>257.04860351026787</v>
      </c>
      <c r="AB107" s="15">
        <f>SUM(I119:L119)</f>
        <v>349.7317794238723</v>
      </c>
      <c r="AC107" s="15">
        <f>SUM(M119:P119)</f>
        <v>426.32401875330027</v>
      </c>
      <c r="AD107" s="15">
        <f>SUM(Q119:T119)</f>
        <v>495.94580193590309</v>
      </c>
      <c r="AE107" s="15">
        <f>SUM(U119:X119)</f>
        <v>585.54947561359063</v>
      </c>
      <c r="AF107" s="15">
        <f>SUM(Y119:AB119)</f>
        <v>672.45628746928912</v>
      </c>
      <c r="AG107" s="15">
        <f>SUM(AC119:AF119)</f>
        <v>724.03147580597181</v>
      </c>
      <c r="AH107" s="15">
        <f>SUM(AG119:AJ119)</f>
        <v>0</v>
      </c>
      <c r="AI107" s="15">
        <f>SUM(AK119:AN119)</f>
        <v>0</v>
      </c>
      <c r="AJ107" s="15">
        <f>SUM(AO119:AR119)</f>
        <v>0</v>
      </c>
      <c r="AK107" s="15">
        <f>SUM(AS119:AV119)</f>
        <v>0</v>
      </c>
      <c r="AL107" s="15">
        <f>SUM(AW119:AZ119)</f>
        <v>0</v>
      </c>
      <c r="AM107" s="15">
        <f>SUM(BA119:BD119)</f>
        <v>0</v>
      </c>
    </row>
    <row r="108" spans="1:58" ht="14.4">
      <c r="B108" s="32" t="str">
        <f>ICPs!B14</f>
        <v>Equinix</v>
      </c>
      <c r="D108" s="7"/>
      <c r="Z108" s="2" t="s">
        <v>56</v>
      </c>
      <c r="AA108" s="15">
        <f>SUM(E120:H120)</f>
        <v>12.282921743650292</v>
      </c>
      <c r="AB108" s="15">
        <f>SUM(I120:L120)</f>
        <v>15.274938735233579</v>
      </c>
      <c r="AC108" s="15">
        <f>SUM(M120:P120)</f>
        <v>23.913355681767463</v>
      </c>
      <c r="AD108" s="15">
        <f>SUM(Q120:T120)</f>
        <v>30.264615535830949</v>
      </c>
      <c r="AE108" s="15">
        <f>SUM(U120:X120)</f>
        <v>40.127780439537247</v>
      </c>
      <c r="AF108" s="15">
        <f>SUM(Y120:AB120)</f>
        <v>44.225717122621973</v>
      </c>
      <c r="AG108" s="15">
        <f>SUM(AC120:AF120)</f>
        <v>51.432551036486977</v>
      </c>
      <c r="AH108" s="15">
        <f>SUM(AG120:AJ120)</f>
        <v>0</v>
      </c>
      <c r="AI108" s="15">
        <f>SUM(AK120:AN120)</f>
        <v>0</v>
      </c>
      <c r="AJ108" s="15">
        <f>SUM(AO120:AR120)</f>
        <v>0</v>
      </c>
      <c r="AK108" s="15">
        <f>SUM(AS120:AV120)</f>
        <v>0</v>
      </c>
      <c r="AL108" s="15">
        <f>SUM(AW120:AZ120)</f>
        <v>0</v>
      </c>
      <c r="AM108" s="15">
        <f>SUM(BA120:BD120)</f>
        <v>0</v>
      </c>
    </row>
    <row r="109" spans="1:58" ht="14.4">
      <c r="B109" s="32" t="str">
        <f>ICPs!B15</f>
        <v>Meta</v>
      </c>
      <c r="D109" s="7"/>
      <c r="Z109" s="2"/>
      <c r="AG109" s="5">
        <f t="shared" ref="AG109:AI110" si="21">AG107/AF107-1</f>
        <v>7.6696715158660833E-2</v>
      </c>
      <c r="AH109" s="5">
        <f t="shared" si="21"/>
        <v>-1</v>
      </c>
      <c r="AI109" s="5" t="e">
        <f t="shared" si="21"/>
        <v>#DIV/0!</v>
      </c>
      <c r="AJ109" s="5" t="e">
        <f t="shared" ref="AJ109:AL110" si="22">AJ107/AI107-1</f>
        <v>#DIV/0!</v>
      </c>
      <c r="AK109" s="5" t="e">
        <f t="shared" si="22"/>
        <v>#DIV/0!</v>
      </c>
      <c r="AL109" s="5" t="e">
        <f t="shared" si="22"/>
        <v>#DIV/0!</v>
      </c>
      <c r="AM109" s="5" t="e">
        <f>AM107/AL107-1</f>
        <v>#DIV/0!</v>
      </c>
    </row>
    <row r="110" spans="1:58" ht="14.4">
      <c r="B110" s="32" t="str">
        <f>ICPs!B16</f>
        <v>Microsoft</v>
      </c>
      <c r="D110" s="7"/>
      <c r="AG110" s="5">
        <f t="shared" si="21"/>
        <v>0.16295572763428701</v>
      </c>
      <c r="AH110" s="5">
        <f t="shared" si="21"/>
        <v>-1</v>
      </c>
      <c r="AI110" s="5" t="e">
        <f t="shared" si="21"/>
        <v>#DIV/0!</v>
      </c>
      <c r="AJ110" s="5" t="e">
        <f t="shared" si="22"/>
        <v>#DIV/0!</v>
      </c>
      <c r="AK110" s="5" t="e">
        <f t="shared" si="22"/>
        <v>#DIV/0!</v>
      </c>
      <c r="AL110" s="5" t="e">
        <f t="shared" si="22"/>
        <v>#DIV/0!</v>
      </c>
      <c r="AM110" s="5" t="e">
        <f>AM108/AL108-1</f>
        <v>#DIV/0!</v>
      </c>
    </row>
    <row r="111" spans="1:58" ht="14.4">
      <c r="B111" s="32" t="str">
        <f>ICPs!B17</f>
        <v>Oracle</v>
      </c>
      <c r="D111" s="7"/>
    </row>
    <row r="112" spans="1:58" ht="14.4">
      <c r="B112" s="32" t="str">
        <f>ICPs!B18</f>
        <v>PayPal</v>
      </c>
      <c r="D112" s="7"/>
    </row>
    <row r="113" spans="1:58" ht="14.4">
      <c r="B113" s="32" t="str">
        <f>ICPs!B19</f>
        <v>Tencent</v>
      </c>
      <c r="D113" s="7"/>
    </row>
    <row r="114" spans="1:58" ht="14.4">
      <c r="B114" s="32" t="str">
        <f>ICPs!B20</f>
        <v>JD.com</v>
      </c>
      <c r="D114" s="7"/>
      <c r="H114" s="1"/>
    </row>
    <row r="115" spans="1:58" ht="14.4">
      <c r="B115" s="32" t="str">
        <f>ICPs!B21</f>
        <v>NetEase</v>
      </c>
      <c r="D115" s="7"/>
      <c r="H115" s="1"/>
    </row>
    <row r="116" spans="1:58" ht="14.4">
      <c r="B116" s="32" t="str">
        <f>ICPs!B22</f>
        <v>VIPShop.com</v>
      </c>
      <c r="D116" s="7"/>
      <c r="G116" s="2" t="s">
        <v>535</v>
      </c>
      <c r="H116" s="5">
        <f>(AM107/AC107)^(1/10)-1</f>
        <v>-1</v>
      </c>
      <c r="N116" s="2" t="s">
        <v>535</v>
      </c>
      <c r="O116" s="5">
        <f>(AM108/AC108)^(1/10)-1</f>
        <v>-1</v>
      </c>
    </row>
    <row r="117" spans="1:58">
      <c r="D117" s="7"/>
    </row>
    <row r="118" spans="1:58">
      <c r="D118" s="7"/>
      <c r="E118" s="10" t="s">
        <v>93</v>
      </c>
      <c r="F118" s="10" t="s">
        <v>94</v>
      </c>
      <c r="G118" s="10" t="s">
        <v>95</v>
      </c>
      <c r="H118" s="10" t="s">
        <v>96</v>
      </c>
      <c r="I118" s="10" t="s">
        <v>97</v>
      </c>
      <c r="J118" s="10" t="s">
        <v>98</v>
      </c>
      <c r="K118" s="10" t="s">
        <v>99</v>
      </c>
      <c r="L118" s="10" t="s">
        <v>100</v>
      </c>
      <c r="M118" s="10" t="s">
        <v>79</v>
      </c>
      <c r="N118" s="10" t="s">
        <v>80</v>
      </c>
      <c r="O118" s="10" t="s">
        <v>81</v>
      </c>
      <c r="P118" s="10" t="s">
        <v>82</v>
      </c>
      <c r="Q118" s="10" t="s">
        <v>83</v>
      </c>
      <c r="R118" s="10" t="s">
        <v>84</v>
      </c>
      <c r="S118" s="10" t="s">
        <v>85</v>
      </c>
      <c r="T118" s="10" t="s">
        <v>86</v>
      </c>
      <c r="U118" s="10" t="s">
        <v>87</v>
      </c>
      <c r="V118" s="10" t="s">
        <v>88</v>
      </c>
      <c r="W118" s="10" t="s">
        <v>89</v>
      </c>
      <c r="X118" s="10" t="s">
        <v>90</v>
      </c>
      <c r="Y118" s="10" t="s">
        <v>91</v>
      </c>
      <c r="Z118" s="10" t="s">
        <v>92</v>
      </c>
      <c r="AA118" s="10" t="s">
        <v>101</v>
      </c>
      <c r="AB118" s="10" t="s">
        <v>102</v>
      </c>
      <c r="AC118" s="10" t="s">
        <v>103</v>
      </c>
      <c r="AD118" s="10" t="s">
        <v>104</v>
      </c>
      <c r="AE118" s="10" t="s">
        <v>105</v>
      </c>
      <c r="AF118" s="10" t="s">
        <v>106</v>
      </c>
      <c r="AG118" s="10" t="s">
        <v>107</v>
      </c>
      <c r="AH118" s="10" t="s">
        <v>108</v>
      </c>
      <c r="AI118" s="10" t="s">
        <v>109</v>
      </c>
      <c r="AJ118" s="10" t="s">
        <v>110</v>
      </c>
      <c r="AK118" s="10" t="s">
        <v>111</v>
      </c>
      <c r="AL118" s="10" t="s">
        <v>112</v>
      </c>
      <c r="AM118" s="10" t="s">
        <v>113</v>
      </c>
      <c r="AN118" s="10" t="s">
        <v>114</v>
      </c>
      <c r="AO118" s="10" t="s">
        <v>115</v>
      </c>
      <c r="AP118" s="10" t="s">
        <v>116</v>
      </c>
      <c r="AQ118" s="10" t="s">
        <v>117</v>
      </c>
      <c r="AR118" s="10" t="s">
        <v>118</v>
      </c>
      <c r="AS118" s="10" t="s">
        <v>119</v>
      </c>
      <c r="AT118" s="10" t="s">
        <v>120</v>
      </c>
      <c r="AU118" s="10" t="s">
        <v>121</v>
      </c>
      <c r="AV118" s="10" t="s">
        <v>122</v>
      </c>
      <c r="AW118" s="10" t="s">
        <v>486</v>
      </c>
      <c r="AX118" s="10" t="s">
        <v>487</v>
      </c>
      <c r="AY118" s="10" t="s">
        <v>488</v>
      </c>
      <c r="AZ118" s="10" t="s">
        <v>489</v>
      </c>
      <c r="BA118" s="10" t="s">
        <v>490</v>
      </c>
      <c r="BB118" s="10" t="s">
        <v>491</v>
      </c>
      <c r="BC118" s="10" t="s">
        <v>492</v>
      </c>
      <c r="BD118" s="10" t="s">
        <v>493</v>
      </c>
      <c r="BE118" s="2" t="s">
        <v>264</v>
      </c>
      <c r="BF118" s="2" t="s">
        <v>298</v>
      </c>
    </row>
    <row r="119" spans="1:58" ht="14.4">
      <c r="B119" s="36"/>
      <c r="D119" s="2" t="s">
        <v>11</v>
      </c>
      <c r="E119" s="27">
        <v>53.501341696083173</v>
      </c>
      <c r="F119" s="27">
        <v>60.382184714208151</v>
      </c>
      <c r="G119" s="27">
        <v>62.538742460725004</v>
      </c>
      <c r="H119" s="27">
        <v>80.626334639251539</v>
      </c>
      <c r="I119" s="27">
        <v>72.516456094288799</v>
      </c>
      <c r="J119" s="27">
        <v>81.948929514353821</v>
      </c>
      <c r="K119" s="27">
        <v>81.951138846865774</v>
      </c>
      <c r="L119" s="27">
        <v>113.31525496836389</v>
      </c>
      <c r="M119" s="27">
        <v>98.488891157205245</v>
      </c>
      <c r="N119" s="27">
        <v>99.149912695202772</v>
      </c>
      <c r="O119" s="27">
        <v>96.555889974683524</v>
      </c>
      <c r="P119" s="27">
        <v>132.12932492620868</v>
      </c>
      <c r="Q119" s="27">
        <v>114.42069219147987</v>
      </c>
      <c r="R119" s="27">
        <v>112.56686624425633</v>
      </c>
      <c r="S119" s="27">
        <v>113.92516220933855</v>
      </c>
      <c r="T119" s="27">
        <v>155.03308129082831</v>
      </c>
      <c r="U119" s="27">
        <v>132.66609034867719</v>
      </c>
      <c r="V119" s="27">
        <v>130.49149758108217</v>
      </c>
      <c r="W119" s="27">
        <v>135.27333782949265</v>
      </c>
      <c r="X119" s="27">
        <v>187.11854985433868</v>
      </c>
      <c r="Y119" s="27">
        <v>156.02661363694673</v>
      </c>
      <c r="Z119" s="27">
        <v>154.36970656720507</v>
      </c>
      <c r="AA119" s="27">
        <v>156.86957500895315</v>
      </c>
      <c r="AB119" s="27">
        <v>205.19039225618414</v>
      </c>
      <c r="AC119" s="388">
        <f>ICPs!C23/10^3</f>
        <v>163.39930527184882</v>
      </c>
      <c r="AD119" s="388">
        <f>ICPs!D23/10^3</f>
        <v>163.33121217966382</v>
      </c>
      <c r="AE119" s="388">
        <f>ICPs!E23/10^3</f>
        <v>169.10857217887155</v>
      </c>
      <c r="AF119" s="388">
        <f>ICPs!F23/10^3</f>
        <v>228.19238617558759</v>
      </c>
      <c r="AG119" s="388">
        <f>ICPs!G23/10^3</f>
        <v>0</v>
      </c>
      <c r="AH119" s="388">
        <f>ICPs!H23/10^3</f>
        <v>0</v>
      </c>
      <c r="AI119" s="388">
        <f>ICPs!I23/10^3</f>
        <v>0</v>
      </c>
      <c r="AJ119" s="388">
        <f>ICPs!J23/10^3</f>
        <v>0</v>
      </c>
      <c r="AK119" s="388">
        <f>ICPs!K23/10^3</f>
        <v>0</v>
      </c>
      <c r="AL119" s="388">
        <f>ICPs!L23/10^3</f>
        <v>0</v>
      </c>
      <c r="AM119" s="388">
        <f>ICPs!M23/10^3</f>
        <v>0</v>
      </c>
      <c r="AN119" s="388">
        <f>ICPs!N23/10^3</f>
        <v>0</v>
      </c>
      <c r="AO119" s="388">
        <f>ICPs!O23/10^3</f>
        <v>0</v>
      </c>
      <c r="AP119" s="388">
        <f>ICPs!P23/10^3</f>
        <v>0</v>
      </c>
      <c r="AQ119" s="388">
        <f>ICPs!Q23/10^3</f>
        <v>0</v>
      </c>
      <c r="AR119" s="388">
        <f>ICPs!R23/10^3</f>
        <v>0</v>
      </c>
      <c r="AS119" s="388">
        <f>ICPs!S23/10^3</f>
        <v>0</v>
      </c>
      <c r="AT119" s="388">
        <f>ICPs!T23/10^3</f>
        <v>0</v>
      </c>
      <c r="AU119" s="388">
        <f>ICPs!U23/10^3</f>
        <v>0</v>
      </c>
      <c r="AV119" s="388">
        <f>ICPs!V23/10^3</f>
        <v>0</v>
      </c>
      <c r="AW119" s="388">
        <f>ICPs!W23/10^3</f>
        <v>0</v>
      </c>
      <c r="AX119" s="388">
        <f>ICPs!X23/10^3</f>
        <v>0</v>
      </c>
      <c r="AY119" s="388">
        <f>ICPs!Y23/10^3</f>
        <v>0</v>
      </c>
      <c r="AZ119" s="388">
        <f>ICPs!Z23/10^3</f>
        <v>0</v>
      </c>
      <c r="BA119" s="388">
        <f>ICPs!AA23/10^3</f>
        <v>0</v>
      </c>
      <c r="BB119" s="388">
        <f>ICPs!AB23/10^3</f>
        <v>0</v>
      </c>
      <c r="BC119" s="388">
        <f>ICPs!AC23/10^3</f>
        <v>0</v>
      </c>
      <c r="BD119" s="388">
        <f>ICPs!AD23/10^3</f>
        <v>0</v>
      </c>
      <c r="BE119" s="1409" t="e">
        <f>BD119/AZ119-1</f>
        <v>#DIV/0!</v>
      </c>
      <c r="BF119" s="1409" t="e">
        <f>BD119/BC119-1</f>
        <v>#DIV/0!</v>
      </c>
    </row>
    <row r="120" spans="1:58" ht="14.4">
      <c r="B120" s="36"/>
      <c r="D120" s="2" t="s">
        <v>56</v>
      </c>
      <c r="E120" s="29">
        <v>1.4057760933746863</v>
      </c>
      <c r="F120" s="29">
        <v>2.5239091046132858</v>
      </c>
      <c r="G120" s="29">
        <v>3.0568355329374532</v>
      </c>
      <c r="H120" s="29">
        <v>5.296401012724866</v>
      </c>
      <c r="I120" s="29">
        <v>3.1482440007532757</v>
      </c>
      <c r="J120" s="29">
        <v>3.6319602908939683</v>
      </c>
      <c r="K120" s="29">
        <v>4.2122011728300599</v>
      </c>
      <c r="L120" s="29">
        <v>4.2825332707562751</v>
      </c>
      <c r="M120" s="29">
        <v>4.281497414185524</v>
      </c>
      <c r="N120" s="29">
        <v>5.4025956166333753</v>
      </c>
      <c r="O120" s="29">
        <v>6.7361447552742622</v>
      </c>
      <c r="P120" s="29">
        <v>7.4931178956743008</v>
      </c>
      <c r="Q120" s="29">
        <v>5.9112034146314265</v>
      </c>
      <c r="R120" s="29">
        <v>7.5698916748622871</v>
      </c>
      <c r="S120" s="29">
        <v>8.0945955499867459</v>
      </c>
      <c r="T120" s="29">
        <v>8.6889248963504908</v>
      </c>
      <c r="U120" s="29">
        <v>7.4759670439120658</v>
      </c>
      <c r="V120" s="29">
        <v>9.283903204348178</v>
      </c>
      <c r="W120" s="29">
        <v>11.345373128936847</v>
      </c>
      <c r="X120" s="29">
        <v>12.022537062340156</v>
      </c>
      <c r="Y120" s="29">
        <v>9.615961186016678</v>
      </c>
      <c r="Z120" s="29">
        <v>10.567655463584487</v>
      </c>
      <c r="AA120" s="29">
        <v>11.874437456033768</v>
      </c>
      <c r="AB120" s="29">
        <v>12.167663016987044</v>
      </c>
      <c r="AC120" s="389">
        <f>ICPs!C44/10^3</f>
        <v>10.852160571218885</v>
      </c>
      <c r="AD120" s="389">
        <f>ICPs!D44/10^3</f>
        <v>11.98731732035149</v>
      </c>
      <c r="AE120" s="389">
        <f>ICPs!E44/10^3</f>
        <v>13.848835684273709</v>
      </c>
      <c r="AF120" s="389">
        <f>ICPs!F44/10^3</f>
        <v>14.744237460642893</v>
      </c>
      <c r="AG120" s="389">
        <f>ICPs!G44/10^3</f>
        <v>0</v>
      </c>
      <c r="AH120" s="389">
        <f>ICPs!H44/10^3</f>
        <v>0</v>
      </c>
      <c r="AI120" s="389">
        <f>ICPs!I44/10^3</f>
        <v>0</v>
      </c>
      <c r="AJ120" s="389">
        <f>ICPs!J44/10^3</f>
        <v>0</v>
      </c>
      <c r="AK120" s="389">
        <f>ICPs!K44/10^3</f>
        <v>0</v>
      </c>
      <c r="AL120" s="389">
        <f>ICPs!L44/10^3</f>
        <v>0</v>
      </c>
      <c r="AM120" s="389">
        <f>ICPs!M44/10^3</f>
        <v>0</v>
      </c>
      <c r="AN120" s="389">
        <f>ICPs!N44/10^3</f>
        <v>0</v>
      </c>
      <c r="AO120" s="389">
        <f>ICPs!O44/10^3</f>
        <v>0</v>
      </c>
      <c r="AP120" s="389">
        <f>ICPs!P44/10^3</f>
        <v>0</v>
      </c>
      <c r="AQ120" s="389">
        <f>ICPs!Q44/10^3</f>
        <v>0</v>
      </c>
      <c r="AR120" s="389">
        <f>ICPs!R44/10^3</f>
        <v>0</v>
      </c>
      <c r="AS120" s="389">
        <f>ICPs!S44/10^3</f>
        <v>0</v>
      </c>
      <c r="AT120" s="389">
        <f>ICPs!T44/10^3</f>
        <v>0</v>
      </c>
      <c r="AU120" s="389">
        <f>ICPs!U44/10^3</f>
        <v>0</v>
      </c>
      <c r="AV120" s="389">
        <f>ICPs!V44/10^3</f>
        <v>0</v>
      </c>
      <c r="AW120" s="389">
        <f>ICPs!W44/10^3</f>
        <v>0</v>
      </c>
      <c r="AX120" s="389">
        <f>ICPs!X44/10^3</f>
        <v>0</v>
      </c>
      <c r="AY120" s="389">
        <f>ICPs!Y44/10^3</f>
        <v>0</v>
      </c>
      <c r="AZ120" s="389">
        <f>ICPs!Z44/10^3</f>
        <v>0</v>
      </c>
      <c r="BA120" s="389">
        <f>ICPs!AA44/10^3</f>
        <v>0</v>
      </c>
      <c r="BB120" s="389">
        <f>ICPs!AB44/10^3</f>
        <v>0</v>
      </c>
      <c r="BC120" s="389">
        <f>ICPs!AC44/10^3</f>
        <v>0</v>
      </c>
      <c r="BD120" s="389">
        <f>ICPs!AD44/10^3</f>
        <v>0</v>
      </c>
      <c r="BE120" s="1409" t="e">
        <f>BD120/AZ120-1</f>
        <v>#DIV/0!</v>
      </c>
      <c r="BF120" s="1409" t="e">
        <f>BD120/BC120-1</f>
        <v>#DIV/0!</v>
      </c>
    </row>
    <row r="121" spans="1:58">
      <c r="D121" s="2" t="s">
        <v>57</v>
      </c>
      <c r="E121" s="28">
        <f>E120/E119</f>
        <v>2.6275529712138097E-2</v>
      </c>
      <c r="F121" s="28">
        <f t="shared" ref="F121:X121" si="23">F120/F119</f>
        <v>4.1798903377860068E-2</v>
      </c>
      <c r="G121" s="28">
        <f t="shared" si="23"/>
        <v>4.8879069400175078E-2</v>
      </c>
      <c r="H121" s="28">
        <f t="shared" si="23"/>
        <v>6.569070808468086E-2</v>
      </c>
      <c r="I121" s="28">
        <f t="shared" si="23"/>
        <v>4.3414201000939741E-2</v>
      </c>
      <c r="J121" s="28">
        <f t="shared" si="23"/>
        <v>4.4319801520504423E-2</v>
      </c>
      <c r="K121" s="28">
        <f t="shared" si="23"/>
        <v>5.1398933951375535E-2</v>
      </c>
      <c r="L121" s="28">
        <f t="shared" si="23"/>
        <v>3.7793086835059421E-2</v>
      </c>
      <c r="M121" s="28">
        <f t="shared" si="23"/>
        <v>4.3471881588670908E-2</v>
      </c>
      <c r="N121" s="28">
        <f t="shared" si="23"/>
        <v>5.4489161611685134E-2</v>
      </c>
      <c r="O121" s="28">
        <f t="shared" si="23"/>
        <v>6.976420347883952E-2</v>
      </c>
      <c r="P121" s="28">
        <f t="shared" si="23"/>
        <v>5.6710483458982643E-2</v>
      </c>
      <c r="Q121" s="28">
        <f t="shared" si="23"/>
        <v>5.166201411139159E-2</v>
      </c>
      <c r="R121" s="28">
        <f t="shared" si="23"/>
        <v>6.7247956058726452E-2</v>
      </c>
      <c r="S121" s="28">
        <f t="shared" si="23"/>
        <v>7.1051867673559685E-2</v>
      </c>
      <c r="T121" s="28">
        <f t="shared" si="23"/>
        <v>5.6045618290014108E-2</v>
      </c>
      <c r="U121" s="28">
        <f t="shared" si="23"/>
        <v>5.6351755179213425E-2</v>
      </c>
      <c r="V121" s="28">
        <f t="shared" si="23"/>
        <v>7.1145656049962439E-2</v>
      </c>
      <c r="W121" s="28">
        <f t="shared" si="23"/>
        <v>8.3869987323276496E-2</v>
      </c>
      <c r="X121" s="28">
        <f t="shared" si="23"/>
        <v>6.4250909766557229E-2</v>
      </c>
      <c r="Y121" s="28">
        <f t="shared" ref="Y121:AD121" si="24">Y120/Y119</f>
        <v>6.1630262696027914E-2</v>
      </c>
      <c r="Z121" s="28">
        <f t="shared" si="24"/>
        <v>6.845679569251395E-2</v>
      </c>
      <c r="AA121" s="28">
        <f t="shared" si="24"/>
        <v>7.5696242916168083E-2</v>
      </c>
      <c r="AB121" s="28">
        <f t="shared" si="24"/>
        <v>5.9299379874450865E-2</v>
      </c>
      <c r="AC121" s="28">
        <f t="shared" si="24"/>
        <v>6.6414973755023338E-2</v>
      </c>
      <c r="AD121" s="28">
        <f t="shared" si="24"/>
        <v>7.3392691821606501E-2</v>
      </c>
      <c r="AE121" s="28">
        <f t="shared" ref="AE121:AJ121" si="25">AE120/AE119</f>
        <v>8.1893161924549582E-2</v>
      </c>
      <c r="AF121" s="28">
        <f t="shared" si="25"/>
        <v>6.4613187616600051E-2</v>
      </c>
      <c r="AG121" s="28" t="e">
        <f t="shared" si="25"/>
        <v>#DIV/0!</v>
      </c>
      <c r="AH121" s="28" t="e">
        <f t="shared" si="25"/>
        <v>#DIV/0!</v>
      </c>
      <c r="AI121" s="28" t="e">
        <f t="shared" si="25"/>
        <v>#DIV/0!</v>
      </c>
      <c r="AJ121" s="28" t="e">
        <f t="shared" si="25"/>
        <v>#DIV/0!</v>
      </c>
      <c r="AK121" s="28" t="e">
        <f t="shared" ref="AK121:AP121" si="26">AK120/AK119</f>
        <v>#DIV/0!</v>
      </c>
      <c r="AL121" s="28" t="e">
        <f t="shared" si="26"/>
        <v>#DIV/0!</v>
      </c>
      <c r="AM121" s="28" t="e">
        <f t="shared" si="26"/>
        <v>#DIV/0!</v>
      </c>
      <c r="AN121" s="28" t="e">
        <f t="shared" si="26"/>
        <v>#DIV/0!</v>
      </c>
      <c r="AO121" s="28" t="e">
        <f t="shared" si="26"/>
        <v>#DIV/0!</v>
      </c>
      <c r="AP121" s="28" t="e">
        <f t="shared" si="26"/>
        <v>#DIV/0!</v>
      </c>
      <c r="AQ121" s="28" t="e">
        <f>AQ120/AQ119</f>
        <v>#DIV/0!</v>
      </c>
      <c r="AR121" s="28" t="e">
        <f>AR120/AR119</f>
        <v>#DIV/0!</v>
      </c>
      <c r="AS121" s="28" t="e">
        <f t="shared" ref="AS121:AX121" si="27">AS120/AS119</f>
        <v>#DIV/0!</v>
      </c>
      <c r="AT121" s="28" t="e">
        <f t="shared" si="27"/>
        <v>#DIV/0!</v>
      </c>
      <c r="AU121" s="28" t="e">
        <f t="shared" si="27"/>
        <v>#DIV/0!</v>
      </c>
      <c r="AV121" s="28" t="e">
        <f t="shared" si="27"/>
        <v>#DIV/0!</v>
      </c>
      <c r="AW121" s="28" t="e">
        <f t="shared" si="27"/>
        <v>#DIV/0!</v>
      </c>
      <c r="AX121" s="28" t="e">
        <f t="shared" si="27"/>
        <v>#DIV/0!</v>
      </c>
      <c r="AY121" s="28" t="e">
        <f t="shared" ref="AY121:BD121" si="28">AY120/AY119</f>
        <v>#DIV/0!</v>
      </c>
      <c r="AZ121" s="28" t="e">
        <f t="shared" si="28"/>
        <v>#DIV/0!</v>
      </c>
      <c r="BA121" s="28" t="e">
        <f t="shared" si="28"/>
        <v>#DIV/0!</v>
      </c>
      <c r="BB121" s="28" t="e">
        <f t="shared" si="28"/>
        <v>#DIV/0!</v>
      </c>
      <c r="BC121" s="28" t="e">
        <f t="shared" si="28"/>
        <v>#DIV/0!</v>
      </c>
      <c r="BD121" s="28" t="e">
        <f t="shared" si="28"/>
        <v>#DIV/0!</v>
      </c>
    </row>
    <row r="122" spans="1:58">
      <c r="D122" s="2" t="s">
        <v>144</v>
      </c>
      <c r="E122" s="28"/>
      <c r="F122" s="28"/>
      <c r="G122" s="28"/>
      <c r="H122" s="28"/>
      <c r="I122" s="28">
        <f>I120/E120-1</f>
        <v>1.2395060035454475</v>
      </c>
      <c r="J122" s="28">
        <f t="shared" ref="J122:AB122" si="29">J120/F120-1</f>
        <v>0.43902182699660197</v>
      </c>
      <c r="K122" s="28">
        <f t="shared" si="29"/>
        <v>0.37796133532325271</v>
      </c>
      <c r="L122" s="28">
        <f t="shared" si="29"/>
        <v>-0.19142578885789108</v>
      </c>
      <c r="M122" s="28">
        <f t="shared" si="29"/>
        <v>0.35996365375780792</v>
      </c>
      <c r="N122" s="28">
        <f t="shared" si="29"/>
        <v>0.48751505631235403</v>
      </c>
      <c r="O122" s="28">
        <f t="shared" si="29"/>
        <v>0.5991982526201225</v>
      </c>
      <c r="P122" s="28">
        <f t="shared" si="29"/>
        <v>0.74969286212948716</v>
      </c>
      <c r="Q122" s="28">
        <f t="shared" si="29"/>
        <v>0.38063925836935808</v>
      </c>
      <c r="R122" s="28">
        <f t="shared" si="29"/>
        <v>0.40115829723703467</v>
      </c>
      <c r="S122" s="28">
        <f t="shared" si="29"/>
        <v>0.2016659148615898</v>
      </c>
      <c r="T122" s="28">
        <f t="shared" si="29"/>
        <v>0.15958737301684756</v>
      </c>
      <c r="U122" s="28">
        <f t="shared" si="29"/>
        <v>0.2647115180315962</v>
      </c>
      <c r="V122" s="28">
        <f t="shared" si="29"/>
        <v>0.2264248424026587</v>
      </c>
      <c r="W122" s="28">
        <f t="shared" si="29"/>
        <v>0.40159851827994353</v>
      </c>
      <c r="X122" s="28">
        <f t="shared" si="29"/>
        <v>0.38366221434251835</v>
      </c>
      <c r="Y122" s="28">
        <f t="shared" si="29"/>
        <v>0.28624980949418211</v>
      </c>
      <c r="Z122" s="28">
        <f t="shared" si="29"/>
        <v>0.13827721282521077</v>
      </c>
      <c r="AA122" s="28">
        <f t="shared" si="29"/>
        <v>4.6632607062302656E-2</v>
      </c>
      <c r="AB122" s="28">
        <f t="shared" si="29"/>
        <v>1.207115884894927E-2</v>
      </c>
      <c r="AC122" s="28">
        <f t="shared" ref="AC122:AO122" si="30">AC120/Y120-1</f>
        <v>0.12855702735155194</v>
      </c>
      <c r="AD122" s="28">
        <f t="shared" si="30"/>
        <v>0.13434028594697045</v>
      </c>
      <c r="AE122" s="28">
        <f t="shared" si="30"/>
        <v>0.16627299066169132</v>
      </c>
      <c r="AF122" s="28">
        <f t="shared" si="30"/>
        <v>0.21175590087091845</v>
      </c>
      <c r="AG122" s="28">
        <f t="shared" si="30"/>
        <v>-1</v>
      </c>
      <c r="AH122" s="28">
        <f t="shared" si="30"/>
        <v>-1</v>
      </c>
      <c r="AI122" s="28">
        <f t="shared" si="30"/>
        <v>-1</v>
      </c>
      <c r="AJ122" s="28">
        <f t="shared" si="30"/>
        <v>-1</v>
      </c>
      <c r="AK122" s="28" t="e">
        <f t="shared" si="30"/>
        <v>#DIV/0!</v>
      </c>
      <c r="AL122" s="28" t="e">
        <f t="shared" si="30"/>
        <v>#DIV/0!</v>
      </c>
      <c r="AM122" s="28" t="e">
        <f t="shared" si="30"/>
        <v>#DIV/0!</v>
      </c>
      <c r="AN122" s="28" t="e">
        <f t="shared" si="30"/>
        <v>#DIV/0!</v>
      </c>
      <c r="AO122" s="28" t="e">
        <f t="shared" si="30"/>
        <v>#DIV/0!</v>
      </c>
      <c r="AP122" s="28" t="e">
        <f>AP120/AL120-1</f>
        <v>#DIV/0!</v>
      </c>
      <c r="AQ122" s="28" t="e">
        <f>AQ120/AM120-1</f>
        <v>#DIV/0!</v>
      </c>
      <c r="AR122" s="28" t="e">
        <f>AR120/AN120-1</f>
        <v>#DIV/0!</v>
      </c>
      <c r="AS122" s="28" t="e">
        <f>AS120/AO120-1</f>
        <v>#DIV/0!</v>
      </c>
      <c r="AT122" s="28" t="e">
        <f>AT120/AP120-1</f>
        <v>#DIV/0!</v>
      </c>
      <c r="AU122" s="28" t="e">
        <f t="shared" ref="AU122:BC122" si="31">AU120/AQ120-1</f>
        <v>#DIV/0!</v>
      </c>
      <c r="AV122" s="28" t="e">
        <f t="shared" si="31"/>
        <v>#DIV/0!</v>
      </c>
      <c r="AW122" s="28" t="e">
        <f t="shared" si="31"/>
        <v>#DIV/0!</v>
      </c>
      <c r="AX122" s="28" t="e">
        <f t="shared" si="31"/>
        <v>#DIV/0!</v>
      </c>
      <c r="AY122" s="28" t="e">
        <f t="shared" si="31"/>
        <v>#DIV/0!</v>
      </c>
      <c r="AZ122" s="28" t="e">
        <f t="shared" si="31"/>
        <v>#DIV/0!</v>
      </c>
      <c r="BA122" s="28" t="e">
        <f t="shared" si="31"/>
        <v>#DIV/0!</v>
      </c>
      <c r="BB122" s="28" t="e">
        <f t="shared" si="31"/>
        <v>#DIV/0!</v>
      </c>
      <c r="BC122" s="28" t="e">
        <f t="shared" si="31"/>
        <v>#DIV/0!</v>
      </c>
      <c r="BD122" s="28" t="e">
        <f>BD120/AZ120-1</f>
        <v>#DIV/0!</v>
      </c>
    </row>
    <row r="123" spans="1:58">
      <c r="D123" s="2" t="s">
        <v>321</v>
      </c>
      <c r="I123" s="28">
        <f t="shared" ref="I123:U123" si="32">I119/E119-1</f>
        <v>0.35541378581161309</v>
      </c>
      <c r="J123" s="28">
        <f t="shared" si="32"/>
        <v>0.35717066055529689</v>
      </c>
      <c r="K123" s="28">
        <f t="shared" si="32"/>
        <v>0.31040592794669575</v>
      </c>
      <c r="L123" s="28">
        <f t="shared" si="32"/>
        <v>0.40543726160159976</v>
      </c>
      <c r="M123" s="28">
        <f t="shared" si="32"/>
        <v>0.35815918843505057</v>
      </c>
      <c r="N123" s="28">
        <f t="shared" si="32"/>
        <v>0.2098988148202241</v>
      </c>
      <c r="O123" s="28">
        <f t="shared" si="32"/>
        <v>0.17821291239293502</v>
      </c>
      <c r="P123" s="28">
        <f t="shared" si="32"/>
        <v>0.16603298437705871</v>
      </c>
      <c r="Q123" s="28">
        <f t="shared" si="32"/>
        <v>0.16176241652314594</v>
      </c>
      <c r="R123" s="28">
        <f t="shared" si="32"/>
        <v>0.13531987254793343</v>
      </c>
      <c r="S123" s="28">
        <f t="shared" si="32"/>
        <v>0.17988827236960026</v>
      </c>
      <c r="T123" s="28">
        <f t="shared" si="32"/>
        <v>0.17334347524602034</v>
      </c>
      <c r="U123" s="28">
        <f t="shared" si="32"/>
        <v>0.15945890387259798</v>
      </c>
      <c r="V123" s="28">
        <f t="shared" ref="V123:AA123" si="33">V119/R119-1</f>
        <v>0.15923541211435688</v>
      </c>
      <c r="W123" s="28">
        <f t="shared" si="33"/>
        <v>0.18738771318075131</v>
      </c>
      <c r="X123" s="28">
        <f t="shared" si="33"/>
        <v>0.20695885224212818</v>
      </c>
      <c r="Y123" s="28">
        <f t="shared" si="33"/>
        <v>0.17608511132628313</v>
      </c>
      <c r="Z123" s="28">
        <f t="shared" si="33"/>
        <v>0.18298670356883551</v>
      </c>
      <c r="AA123" s="28">
        <f t="shared" si="33"/>
        <v>0.15964888222601425</v>
      </c>
      <c r="AB123" s="28">
        <f t="shared" ref="AB123:AN123" si="34">AB119/X119-1</f>
        <v>9.6579641173541564E-2</v>
      </c>
      <c r="AC123" s="28">
        <f t="shared" si="34"/>
        <v>4.7252782477593014E-2</v>
      </c>
      <c r="AD123" s="28">
        <f t="shared" si="34"/>
        <v>5.8052229363779739E-2</v>
      </c>
      <c r="AE123" s="28">
        <f t="shared" si="34"/>
        <v>7.8020209905074855E-2</v>
      </c>
      <c r="AF123" s="28">
        <f t="shared" si="34"/>
        <v>0.11210073564597023</v>
      </c>
      <c r="AG123" s="28">
        <f t="shared" si="34"/>
        <v>-1</v>
      </c>
      <c r="AH123" s="28">
        <f t="shared" si="34"/>
        <v>-1</v>
      </c>
      <c r="AI123" s="28">
        <f t="shared" si="34"/>
        <v>-1</v>
      </c>
      <c r="AJ123" s="28">
        <f t="shared" si="34"/>
        <v>-1</v>
      </c>
      <c r="AK123" s="28" t="e">
        <f t="shared" si="34"/>
        <v>#DIV/0!</v>
      </c>
      <c r="AL123" s="28" t="e">
        <f t="shared" si="34"/>
        <v>#DIV/0!</v>
      </c>
      <c r="AM123" s="28" t="e">
        <f t="shared" si="34"/>
        <v>#DIV/0!</v>
      </c>
      <c r="AN123" s="28" t="e">
        <f t="shared" si="34"/>
        <v>#DIV/0!</v>
      </c>
      <c r="AO123" s="28" t="e">
        <f t="shared" ref="AO123:AU123" si="35">AO119/AK119-1</f>
        <v>#DIV/0!</v>
      </c>
      <c r="AP123" s="28" t="e">
        <f t="shared" si="35"/>
        <v>#DIV/0!</v>
      </c>
      <c r="AQ123" s="28" t="e">
        <f t="shared" si="35"/>
        <v>#DIV/0!</v>
      </c>
      <c r="AR123" s="28" t="e">
        <f t="shared" si="35"/>
        <v>#DIV/0!</v>
      </c>
      <c r="AS123" s="28" t="e">
        <f t="shared" si="35"/>
        <v>#DIV/0!</v>
      </c>
      <c r="AT123" s="28" t="e">
        <f t="shared" si="35"/>
        <v>#DIV/0!</v>
      </c>
      <c r="AU123" s="28" t="e">
        <f t="shared" si="35"/>
        <v>#DIV/0!</v>
      </c>
      <c r="AV123" s="28" t="e">
        <f t="shared" ref="AV123:BC123" si="36">AV119/AR119-1</f>
        <v>#DIV/0!</v>
      </c>
      <c r="AW123" s="28" t="e">
        <f t="shared" si="36"/>
        <v>#DIV/0!</v>
      </c>
      <c r="AX123" s="28" t="e">
        <f t="shared" si="36"/>
        <v>#DIV/0!</v>
      </c>
      <c r="AY123" s="28" t="e">
        <f t="shared" si="36"/>
        <v>#DIV/0!</v>
      </c>
      <c r="AZ123" s="28" t="e">
        <f t="shared" si="36"/>
        <v>#DIV/0!</v>
      </c>
      <c r="BA123" s="28" t="e">
        <f t="shared" si="36"/>
        <v>#DIV/0!</v>
      </c>
      <c r="BB123" s="28" t="e">
        <f t="shared" si="36"/>
        <v>#DIV/0!</v>
      </c>
      <c r="BC123" s="28" t="e">
        <f t="shared" si="36"/>
        <v>#DIV/0!</v>
      </c>
      <c r="BD123" s="28" t="e">
        <f>BD119/AZ119-1</f>
        <v>#DIV/0!</v>
      </c>
    </row>
    <row r="124" spans="1:58">
      <c r="D124" s="2" t="s">
        <v>411</v>
      </c>
      <c r="E124" s="5">
        <v>0.27936544709601208</v>
      </c>
      <c r="F124" s="5">
        <v>0.28723305577438885</v>
      </c>
      <c r="G124" s="5">
        <v>0.29513465541640344</v>
      </c>
      <c r="H124" s="5">
        <v>0.28716831396694231</v>
      </c>
      <c r="I124" s="5">
        <v>0.3148402076532768</v>
      </c>
      <c r="J124" s="5">
        <v>0.74536484636771672</v>
      </c>
      <c r="K124" s="5">
        <v>0.25952194232530545</v>
      </c>
      <c r="L124" s="5">
        <v>0.50092628333336942</v>
      </c>
      <c r="M124" s="5">
        <v>0.577896861833191</v>
      </c>
      <c r="N124" s="5">
        <v>-0.30111533376974753</v>
      </c>
      <c r="O124" s="5">
        <v>2.0650347084835818E-2</v>
      </c>
      <c r="P124" s="5">
        <v>2.6208416914312638E-2</v>
      </c>
      <c r="Q124" s="5">
        <v>-8.7936103822405798E-4</v>
      </c>
      <c r="R124" s="5">
        <v>0.28529490620742326</v>
      </c>
      <c r="S124" s="5">
        <v>0.12838763101334827</v>
      </c>
      <c r="T124" s="5">
        <v>6.8637032492398387E-2</v>
      </c>
      <c r="U124" s="5">
        <v>5.7249618668960833E-2</v>
      </c>
      <c r="V124" s="5">
        <v>0.14257785991620198</v>
      </c>
      <c r="W124" s="5">
        <v>5.6210412817429889E-2</v>
      </c>
      <c r="X124" s="5">
        <v>0.2194213144171806</v>
      </c>
      <c r="Y124" s="5">
        <v>0.14403426789945839</v>
      </c>
      <c r="Z124" s="5">
        <v>-0.13919827787207095</v>
      </c>
      <c r="AA124" s="5">
        <v>0.20855862490534638</v>
      </c>
      <c r="AB124" s="5">
        <v>2.6768695820512001E-2</v>
      </c>
      <c r="AC124" s="5">
        <v>-2.2088126167204569E-3</v>
      </c>
      <c r="AD124" s="5">
        <v>0.23157505792974531</v>
      </c>
      <c r="AE124" s="5">
        <v>1.8276222300873224E-2</v>
      </c>
      <c r="AF124" s="5">
        <v>0.13773365771403068</v>
      </c>
      <c r="AG124" s="5">
        <v>8.2468228241937336E-2</v>
      </c>
      <c r="AH124" s="5">
        <v>0.14523361177611083</v>
      </c>
      <c r="AI124" s="5">
        <v>0.31201420738432928</v>
      </c>
      <c r="AJ124" s="5">
        <v>0.21726946428303107</v>
      </c>
      <c r="AK124" s="5">
        <v>0.20634287983276611</v>
      </c>
      <c r="AL124" s="5">
        <v>0.18062346581477515</v>
      </c>
      <c r="AM124" s="362">
        <v>0.21101552986999755</v>
      </c>
      <c r="AN124" s="362">
        <v>0.20156501274433677</v>
      </c>
      <c r="AO124" s="362">
        <v>0.18516505205271644</v>
      </c>
      <c r="AP124" s="362">
        <v>0.19195344961995692</v>
      </c>
      <c r="AQ124" s="362">
        <v>0.20001417065276783</v>
      </c>
      <c r="AR124" s="362">
        <v>0.20632050593185114</v>
      </c>
      <c r="AS124" s="362">
        <v>0.18108955950126973</v>
      </c>
      <c r="AT124" s="362">
        <v>0.18778110981737037</v>
      </c>
      <c r="AU124" s="362">
        <v>0.19863784554242064</v>
      </c>
      <c r="AW124" s="362"/>
      <c r="AX124" s="362"/>
      <c r="AY124" s="362"/>
      <c r="AZ124" s="362"/>
      <c r="BA124" s="362"/>
      <c r="BB124" s="362"/>
      <c r="BC124" s="362"/>
      <c r="BD124" s="362"/>
    </row>
    <row r="125" spans="1:58">
      <c r="D125" s="2" t="s">
        <v>412</v>
      </c>
      <c r="E125" s="5">
        <v>0.21616863067907766</v>
      </c>
      <c r="F125" s="5">
        <v>0.22002459674929095</v>
      </c>
      <c r="G125" s="5">
        <v>0.23421381930370072</v>
      </c>
      <c r="H125" s="5">
        <v>0.230024605213419</v>
      </c>
      <c r="I125" s="5">
        <v>0.36637290978432691</v>
      </c>
      <c r="J125" s="5">
        <v>0.49916723362995841</v>
      </c>
      <c r="K125" s="5">
        <v>0.27135692214699203</v>
      </c>
      <c r="L125" s="5">
        <v>0.52283463131837427</v>
      </c>
      <c r="M125" s="5">
        <v>0.54420602104717819</v>
      </c>
      <c r="N125" s="5">
        <v>-0.17458834264302603</v>
      </c>
      <c r="O125" s="5">
        <v>-1.1526942758167014E-2</v>
      </c>
      <c r="P125" s="5">
        <v>-1.8674290372914792E-2</v>
      </c>
      <c r="Q125" s="5">
        <v>1.9402211797112656E-2</v>
      </c>
      <c r="R125" s="5">
        <v>0.31700197352579673</v>
      </c>
      <c r="S125" s="5">
        <v>0.17482901957246844</v>
      </c>
      <c r="T125" s="5">
        <v>7.5999884188197253E-2</v>
      </c>
      <c r="U125" s="5">
        <v>-6.0635830571521221E-2</v>
      </c>
      <c r="V125" s="5">
        <v>8.075221477466199E-2</v>
      </c>
      <c r="W125" s="5">
        <v>5.2051244983615241E-3</v>
      </c>
      <c r="X125" s="5">
        <v>0.2133659959225469</v>
      </c>
      <c r="Y125" s="5">
        <v>0.22084485561057154</v>
      </c>
      <c r="Z125" s="5">
        <v>-4.2991683546187653E-2</v>
      </c>
      <c r="AA125" s="5">
        <v>0.35720752049574456</v>
      </c>
      <c r="AB125" s="5">
        <v>0.14069719572316641</v>
      </c>
      <c r="AC125" s="5">
        <v>-4.4505181803646821E-3</v>
      </c>
      <c r="AD125" s="5">
        <v>0.1823273917668895</v>
      </c>
      <c r="AE125" s="5">
        <v>-3.9307018891714618E-2</v>
      </c>
      <c r="AF125" s="5">
        <v>2.8813951621690759E-2</v>
      </c>
      <c r="AG125" s="5">
        <v>0.2039759470537037</v>
      </c>
      <c r="AH125" s="5">
        <v>0.24273845290274121</v>
      </c>
      <c r="AI125" s="5">
        <v>0.42823323169533034</v>
      </c>
      <c r="AJ125" s="5">
        <v>-0.3289675680438463</v>
      </c>
      <c r="AK125" s="5">
        <v>0.42368975799052033</v>
      </c>
      <c r="AL125" s="5">
        <v>0.26917180569662014</v>
      </c>
      <c r="AM125" s="28">
        <v>0.30866727072841682</v>
      </c>
      <c r="AN125" s="1319">
        <v>0.17956558213522206</v>
      </c>
      <c r="AO125" s="1319">
        <v>0.16461382045236089</v>
      </c>
      <c r="AP125" s="1319">
        <v>0.18097571418434236</v>
      </c>
      <c r="AQ125" s="1319">
        <v>0.19001698230898156</v>
      </c>
      <c r="AR125" s="1319">
        <v>0.19045890682906327</v>
      </c>
      <c r="AS125" s="1319">
        <v>0.14663426538635949</v>
      </c>
      <c r="AT125" s="1319">
        <v>0.17515790285567442</v>
      </c>
      <c r="AU125" s="1319">
        <v>0.19183092768690335</v>
      </c>
      <c r="AV125" s="1319"/>
      <c r="AW125" s="1319"/>
      <c r="AX125" s="1319"/>
      <c r="AY125" s="1319"/>
      <c r="AZ125" s="1319"/>
      <c r="BA125" s="1319"/>
      <c r="BB125" s="1319"/>
      <c r="BC125" s="362"/>
      <c r="BD125" s="362"/>
    </row>
    <row r="126" spans="1:58">
      <c r="D126" s="2" t="s">
        <v>410</v>
      </c>
      <c r="E126" s="4">
        <v>103.81819099760973</v>
      </c>
      <c r="F126" s="4">
        <v>104.04922394095465</v>
      </c>
      <c r="G126" s="4">
        <v>92.404022991140749</v>
      </c>
      <c r="H126" s="4">
        <v>124.74860095662115</v>
      </c>
      <c r="I126" s="4">
        <v>137.78087105747721</v>
      </c>
      <c r="J126" s="4">
        <v>136.73322943749614</v>
      </c>
      <c r="K126" s="4">
        <v>142.23344841802793</v>
      </c>
      <c r="L126" s="4">
        <v>152.80350240025183</v>
      </c>
      <c r="M126" s="4">
        <v>160.39930055061529</v>
      </c>
      <c r="N126" s="4">
        <v>162.95862414788039</v>
      </c>
      <c r="O126" s="4">
        <v>187.69013924050631</v>
      </c>
      <c r="P126" s="4">
        <v>195.74355890585241</v>
      </c>
      <c r="Q126" s="4">
        <v>216.1220557122146</v>
      </c>
      <c r="R126" s="4">
        <v>225.23583877468761</v>
      </c>
      <c r="S126" s="4">
        <v>227.72029891419021</v>
      </c>
      <c r="T126" s="4">
        <v>240.34859250065327</v>
      </c>
      <c r="U126" s="4">
        <v>242.98101747524288</v>
      </c>
      <c r="V126" s="4">
        <v>246.97533820069765</v>
      </c>
      <c r="W126" s="4">
        <v>238.11557847999481</v>
      </c>
      <c r="X126" s="4">
        <v>273.93709031269447</v>
      </c>
      <c r="Y126" s="4">
        <v>268.34409400256578</v>
      </c>
      <c r="Z126" s="4">
        <v>277.9812148241287</v>
      </c>
      <c r="AA126" s="4">
        <v>296.98108024582717</v>
      </c>
      <c r="AB126" s="4">
        <v>360.32421779655704</v>
      </c>
      <c r="AC126" s="4">
        <v>384.83828579291787</v>
      </c>
      <c r="AD126" s="4">
        <v>406.8235308778053</v>
      </c>
      <c r="AE126" s="4">
        <v>460.96429201680672</v>
      </c>
      <c r="AF126" s="4">
        <v>450.54053014571275</v>
      </c>
      <c r="AG126" s="4">
        <v>468.60620377358492</v>
      </c>
      <c r="AH126" s="4">
        <v>502.51936151603491</v>
      </c>
      <c r="AI126" s="4">
        <v>523.06312893553229</v>
      </c>
      <c r="AJ126" s="4">
        <v>524.82912420574894</v>
      </c>
      <c r="AK126" s="4">
        <v>558.68113333333326</v>
      </c>
      <c r="AL126" s="4">
        <v>539.06045118204054</v>
      </c>
      <c r="AM126" s="4">
        <v>536.1224136187227</v>
      </c>
      <c r="AN126" s="1320">
        <v>549.47840558520249</v>
      </c>
      <c r="AO126" s="1320">
        <v>539.05808740740736</v>
      </c>
      <c r="AP126" s="1320">
        <v>582.63655377762143</v>
      </c>
      <c r="AQ126" s="1320">
        <v>595.36622295231598</v>
      </c>
      <c r="AR126" s="1320">
        <v>627.32794497757095</v>
      </c>
      <c r="AS126" s="1320">
        <v>615.31065616045851</v>
      </c>
      <c r="AT126" s="1320">
        <v>678.98536389280673</v>
      </c>
      <c r="AU126" s="1320">
        <v>687.06468080554009</v>
      </c>
      <c r="AV126" s="1320"/>
      <c r="AW126" s="1320"/>
      <c r="AX126" s="1320"/>
      <c r="AY126" s="1320"/>
      <c r="AZ126" s="1320"/>
      <c r="BA126" s="1320"/>
      <c r="BB126" s="1320"/>
      <c r="BC126" s="1320"/>
      <c r="BD126" s="1320"/>
    </row>
    <row r="127" spans="1:58" ht="17.399999999999999">
      <c r="A127" s="30"/>
      <c r="B127" s="37" t="s">
        <v>1</v>
      </c>
      <c r="C127" s="30"/>
      <c r="D127" s="38"/>
      <c r="E127" s="30"/>
      <c r="F127" s="682"/>
      <c r="G127" s="30"/>
      <c r="H127" s="30"/>
      <c r="I127" s="30"/>
      <c r="J127" s="30"/>
      <c r="K127" s="30"/>
      <c r="L127" s="30"/>
      <c r="M127" s="30"/>
      <c r="N127" s="30"/>
      <c r="O127" s="681"/>
      <c r="P127" s="49"/>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row>
    <row r="128" spans="1:58">
      <c r="D128" s="7"/>
    </row>
    <row r="129" spans="1:43">
      <c r="D129" s="7"/>
    </row>
    <row r="130" spans="1:43" ht="14.4">
      <c r="A130" s="32" t="s">
        <v>73</v>
      </c>
      <c r="D130" s="7"/>
    </row>
    <row r="131" spans="1:43" ht="14.4">
      <c r="A131" s="36" t="str">
        <f>'Datacom equip'!B8</f>
        <v>Arista Networks - Product</v>
      </c>
      <c r="D131" s="1704"/>
      <c r="AI131" s="1" t="s">
        <v>525</v>
      </c>
      <c r="AJ131" s="10" t="s">
        <v>486</v>
      </c>
      <c r="AK131" s="10" t="s">
        <v>487</v>
      </c>
      <c r="AL131" s="10" t="s">
        <v>488</v>
      </c>
      <c r="AM131" s="10" t="s">
        <v>489</v>
      </c>
      <c r="AN131" s="10" t="s">
        <v>490</v>
      </c>
      <c r="AO131" s="10" t="s">
        <v>491</v>
      </c>
      <c r="AP131" s="10" t="s">
        <v>492</v>
      </c>
      <c r="AQ131" s="10" t="s">
        <v>493</v>
      </c>
    </row>
    <row r="132" spans="1:43" ht="14.4">
      <c r="A132" s="36" t="str">
        <f>'Datacom equip'!B10</f>
        <v>Cisco - Infrastructure Platforms</v>
      </c>
      <c r="D132" s="1704"/>
      <c r="AI132" s="33" t="s">
        <v>336</v>
      </c>
      <c r="AJ132" s="45">
        <f>'Datacom equip'!W10</f>
        <v>0</v>
      </c>
      <c r="AK132" s="45">
        <f>'Datacom equip'!X10</f>
        <v>0</v>
      </c>
      <c r="AL132" s="45">
        <f>'Datacom equip'!Y10</f>
        <v>0</v>
      </c>
      <c r="AM132" s="45">
        <f>'Datacom equip'!Z10</f>
        <v>0</v>
      </c>
      <c r="AN132" s="45">
        <f>'Datacom equip'!AA10</f>
        <v>0</v>
      </c>
      <c r="AO132" s="45">
        <f>'Datacom equip'!AB10</f>
        <v>0</v>
      </c>
      <c r="AP132" s="45">
        <f>'Datacom equip'!AC10</f>
        <v>0</v>
      </c>
      <c r="AQ132" s="45">
        <f>'Datacom equip'!AD10</f>
        <v>0</v>
      </c>
    </row>
    <row r="133" spans="1:43" ht="14.4">
      <c r="A133" s="36" t="str">
        <f>'Datacom equip'!B11</f>
        <v>Dell - Servers, Networking, Storage</v>
      </c>
      <c r="D133" s="1704"/>
      <c r="AI133" s="33" t="s">
        <v>528</v>
      </c>
      <c r="AJ133" s="45">
        <f>'Datacom equip'!W11</f>
        <v>0</v>
      </c>
      <c r="AK133" s="45">
        <f>'Datacom equip'!X11</f>
        <v>0</v>
      </c>
      <c r="AL133" s="45">
        <f>'Datacom equip'!Y11</f>
        <v>0</v>
      </c>
      <c r="AM133" s="45">
        <f>'Datacom equip'!Z11</f>
        <v>0</v>
      </c>
      <c r="AN133" s="45">
        <f>'Datacom equip'!AA11</f>
        <v>0</v>
      </c>
      <c r="AO133" s="45">
        <f>'Datacom equip'!AB11</f>
        <v>0</v>
      </c>
      <c r="AP133" s="45">
        <f>'Datacom equip'!AC11</f>
        <v>0</v>
      </c>
      <c r="AQ133" s="45">
        <f>'Datacom equip'!AD11</f>
        <v>0</v>
      </c>
    </row>
    <row r="134" spans="1:43" ht="14.4">
      <c r="A134" s="36" t="str">
        <f>'Datacom equip'!B12</f>
        <v>Extreme - Product</v>
      </c>
      <c r="D134" s="1704"/>
      <c r="AE134" t="s">
        <v>562</v>
      </c>
      <c r="AI134" s="33" t="s">
        <v>362</v>
      </c>
      <c r="AJ134" s="45">
        <f>'Datacom equip'!W13</f>
        <v>0</v>
      </c>
      <c r="AK134" s="45">
        <f>'Datacom equip'!X13</f>
        <v>0</v>
      </c>
      <c r="AL134" s="45">
        <f>'Datacom equip'!Y13</f>
        <v>0</v>
      </c>
      <c r="AM134" s="45">
        <f>'Datacom equip'!Z13</f>
        <v>0</v>
      </c>
      <c r="AN134" s="45">
        <f>'Datacom equip'!AA13</f>
        <v>0</v>
      </c>
      <c r="AO134" s="45">
        <f>'Datacom equip'!AB13</f>
        <v>0</v>
      </c>
      <c r="AP134" s="45">
        <f>'Datacom equip'!AC13</f>
        <v>0</v>
      </c>
      <c r="AQ134" s="45">
        <f>'Datacom equip'!AD13</f>
        <v>0</v>
      </c>
    </row>
    <row r="135" spans="1:43" ht="14.4">
      <c r="A135" s="36" t="str">
        <f>'Datacom equip'!B13</f>
        <v>H3C</v>
      </c>
      <c r="D135" s="33"/>
      <c r="AI135" s="33" t="s">
        <v>531</v>
      </c>
      <c r="AJ135" s="45">
        <f>'Datacom equip'!W14</f>
        <v>0</v>
      </c>
      <c r="AK135" s="45">
        <f>'Datacom equip'!X14</f>
        <v>0</v>
      </c>
      <c r="AL135" s="45">
        <f>'Datacom equip'!Y14</f>
        <v>0</v>
      </c>
      <c r="AM135" s="45">
        <f>'Datacom equip'!Z14</f>
        <v>0</v>
      </c>
      <c r="AN135" s="45">
        <f>'Datacom equip'!AA14</f>
        <v>0</v>
      </c>
      <c r="AO135" s="45">
        <f>'Datacom equip'!AB14</f>
        <v>0</v>
      </c>
      <c r="AP135" s="45">
        <f>'Datacom equip'!AC14</f>
        <v>0</v>
      </c>
      <c r="AQ135" s="45">
        <f>'Datacom equip'!AD14</f>
        <v>0</v>
      </c>
    </row>
    <row r="136" spans="1:43" ht="14.4">
      <c r="A136" s="36" t="str">
        <f>'Datacom equip'!B14</f>
        <v>HPE - Hybrid IT &amp; IE</v>
      </c>
      <c r="D136" s="33"/>
      <c r="AI136" s="33" t="s">
        <v>529</v>
      </c>
      <c r="AJ136" s="45">
        <f>'Datacom equip'!W15</f>
        <v>0</v>
      </c>
      <c r="AK136" s="45">
        <f>'Datacom equip'!X15</f>
        <v>0</v>
      </c>
      <c r="AL136" s="45">
        <f>'Datacom equip'!Y15</f>
        <v>0</v>
      </c>
      <c r="AM136" s="45">
        <f>'Datacom equip'!Z15</f>
        <v>0</v>
      </c>
      <c r="AN136" s="45">
        <f>'Datacom equip'!AA15</f>
        <v>0</v>
      </c>
      <c r="AO136" s="45">
        <f>'Datacom equip'!AB15</f>
        <v>0</v>
      </c>
      <c r="AP136" s="45">
        <f>'Datacom equip'!AC15</f>
        <v>0</v>
      </c>
      <c r="AQ136" s="45">
        <f>'Datacom equip'!AD15</f>
        <v>0</v>
      </c>
    </row>
    <row r="137" spans="1:43" ht="14.4">
      <c r="A137" s="36" t="str">
        <f>'Datacom equip'!B15</f>
        <v>IBM - Systems</v>
      </c>
      <c r="D137" s="33"/>
      <c r="AI137" s="33" t="s">
        <v>361</v>
      </c>
      <c r="AJ137" s="45">
        <f>'Datacom equip'!W16</f>
        <v>0</v>
      </c>
      <c r="AK137" s="45">
        <f>'Datacom equip'!X16</f>
        <v>0</v>
      </c>
      <c r="AL137" s="45">
        <f>'Datacom equip'!Y16</f>
        <v>0</v>
      </c>
      <c r="AM137" s="45">
        <f>'Datacom equip'!Z16</f>
        <v>0</v>
      </c>
      <c r="AN137" s="45">
        <f>'Datacom equip'!AA16</f>
        <v>0</v>
      </c>
      <c r="AO137" s="45">
        <f>'Datacom equip'!AB16</f>
        <v>0</v>
      </c>
      <c r="AP137" s="45">
        <f>'Datacom equip'!AC16</f>
        <v>0</v>
      </c>
      <c r="AQ137" s="45">
        <f>'Datacom equip'!AD16</f>
        <v>0</v>
      </c>
    </row>
    <row r="138" spans="1:43" ht="14.4">
      <c r="A138" s="36" t="str">
        <f>'Datacom equip'!B16</f>
        <v>Inspur</v>
      </c>
      <c r="D138" s="33"/>
      <c r="AI138" s="33" t="s">
        <v>530</v>
      </c>
      <c r="AJ138" s="45">
        <f>'Datacom equip'!W18</f>
        <v>0</v>
      </c>
      <c r="AK138" s="45">
        <f>'Datacom equip'!X18</f>
        <v>0</v>
      </c>
      <c r="AL138" s="45">
        <f>'Datacom equip'!Y18</f>
        <v>0</v>
      </c>
      <c r="AM138" s="45">
        <f>'Datacom equip'!Z18</f>
        <v>0</v>
      </c>
      <c r="AN138" s="45">
        <f>'Datacom equip'!AA18</f>
        <v>0</v>
      </c>
      <c r="AO138" s="45">
        <f>'Datacom equip'!AB18</f>
        <v>0</v>
      </c>
      <c r="AP138" s="45">
        <f>'Datacom equip'!AC18</f>
        <v>0</v>
      </c>
      <c r="AQ138" s="45">
        <f>'Datacom equip'!AD18</f>
        <v>0</v>
      </c>
    </row>
    <row r="139" spans="1:43" ht="14.4">
      <c r="A139" s="36" t="str">
        <f>'Datacom equip'!B17</f>
        <v>Juniper (Routers &amp; Switches)</v>
      </c>
      <c r="D139" s="33"/>
      <c r="AI139" s="33" t="s">
        <v>526</v>
      </c>
      <c r="AJ139" s="45">
        <f>'Datacom equip'!W22-SUM('Charts for slides'!AJ132:AJ138)</f>
        <v>0</v>
      </c>
      <c r="AK139" s="45">
        <f>'Datacom equip'!X22-SUM('Charts for slides'!AK132:AK138)</f>
        <v>0</v>
      </c>
      <c r="AL139" s="45">
        <f>'Datacom equip'!Y22-SUM('Charts for slides'!AL132:AL138)</f>
        <v>0</v>
      </c>
      <c r="AM139" s="45">
        <f>'Datacom equip'!Z22-SUM('Charts for slides'!AM132:AM138)</f>
        <v>0</v>
      </c>
      <c r="AN139" s="45">
        <f>'Datacom equip'!AA22-SUM('Charts for slides'!AN132:AN138)</f>
        <v>0</v>
      </c>
      <c r="AO139" s="45">
        <f>'Datacom equip'!AB22-SUM('Charts for slides'!AO132:AO138)</f>
        <v>0</v>
      </c>
      <c r="AP139" s="45">
        <f>'Datacom equip'!AC22-SUM('Charts for slides'!AP132:AP138)</f>
        <v>0</v>
      </c>
      <c r="AQ139" s="45">
        <f>'Datacom equip'!AD22-SUM('Charts for slides'!AQ132:AQ138)</f>
        <v>0</v>
      </c>
    </row>
    <row r="140" spans="1:43" ht="14.4">
      <c r="A140" s="36" t="str">
        <f>'Datacom equip'!B18</f>
        <v>Lenovo - Datacenter Group</v>
      </c>
      <c r="D140" s="1704"/>
      <c r="AJ140" s="1440">
        <f>SUM(AJ132:AJ139)-'Datacom equip'!W22</f>
        <v>0</v>
      </c>
      <c r="AK140" s="1440">
        <f>SUM(AK132:AK139)-'Datacom equip'!X22</f>
        <v>0</v>
      </c>
      <c r="AL140" s="1440">
        <f>SUM(AL132:AL139)-'Datacom equip'!Y22</f>
        <v>0</v>
      </c>
      <c r="AM140" s="1440">
        <f>SUM(AM132:AM139)-'Datacom equip'!Z22</f>
        <v>0</v>
      </c>
      <c r="AN140" s="1440">
        <f>SUM(AN132:AN139)-'Datacom equip'!AA22</f>
        <v>0</v>
      </c>
      <c r="AO140" s="1440">
        <f>SUM(AO132:AO139)-'Datacom equip'!AB22</f>
        <v>0</v>
      </c>
      <c r="AP140" s="1440">
        <f>SUM(AP132:AP139)-'Datacom equip'!AC22</f>
        <v>0</v>
      </c>
      <c r="AQ140" s="1440">
        <f>SUM(AQ132:AQ139)-'Datacom equip'!AD22</f>
        <v>0</v>
      </c>
    </row>
    <row r="141" spans="1:43" ht="14.4">
      <c r="A141" s="36" t="str">
        <f>'Datacom equip'!B19</f>
        <v>Mellanox</v>
      </c>
      <c r="D141" s="1704"/>
      <c r="AI141" s="33" t="s">
        <v>532</v>
      </c>
    </row>
    <row r="142" spans="1:43" ht="14.4">
      <c r="A142" s="36" t="str">
        <f>'Datacom equip'!B20</f>
        <v>NetApp - Product</v>
      </c>
      <c r="D142" s="1704"/>
      <c r="AI142" s="42" t="s">
        <v>505</v>
      </c>
    </row>
    <row r="143" spans="1:43" ht="14.4">
      <c r="A143" s="36" t="str">
        <f>'Datacom equip'!B21</f>
        <v>Oracle - Hardware</v>
      </c>
      <c r="D143" s="1704"/>
      <c r="AI143" s="42" t="s">
        <v>506</v>
      </c>
    </row>
    <row r="144" spans="1:43">
      <c r="D144" s="1704"/>
    </row>
    <row r="145" spans="1:57" ht="14.4">
      <c r="A145" s="36"/>
    </row>
    <row r="146" spans="1:57">
      <c r="D146" s="7"/>
    </row>
    <row r="147" spans="1:57">
      <c r="D147" s="7"/>
    </row>
    <row r="148" spans="1:57">
      <c r="D148" s="7"/>
      <c r="H148" s="16"/>
    </row>
    <row r="149" spans="1:57">
      <c r="D149" s="7"/>
      <c r="F149" s="2" t="s">
        <v>535</v>
      </c>
      <c r="G149" s="1784">
        <f>(R151/H151)^(1/10)-1</f>
        <v>-1</v>
      </c>
    </row>
    <row r="150" spans="1:57">
      <c r="D150" s="7"/>
      <c r="F150" s="3">
        <v>2010</v>
      </c>
      <c r="G150" s="3">
        <v>2011</v>
      </c>
      <c r="H150" s="3">
        <v>2012</v>
      </c>
      <c r="I150" s="3">
        <v>2013</v>
      </c>
      <c r="J150" s="3">
        <v>2014</v>
      </c>
      <c r="K150" s="3">
        <v>2015</v>
      </c>
      <c r="L150" s="3">
        <v>2016</v>
      </c>
      <c r="M150" s="3">
        <v>2017</v>
      </c>
      <c r="N150" s="3">
        <v>2018</v>
      </c>
      <c r="O150" s="3">
        <v>2019</v>
      </c>
      <c r="P150" s="3">
        <v>2020</v>
      </c>
      <c r="Q150" s="3">
        <v>2021</v>
      </c>
      <c r="R150" s="3">
        <v>2022</v>
      </c>
      <c r="T150" t="s">
        <v>562</v>
      </c>
    </row>
    <row r="151" spans="1:57">
      <c r="D151" s="7"/>
      <c r="F151" s="15">
        <v>67.802097000000003</v>
      </c>
      <c r="G151" s="15">
        <v>102.2773</v>
      </c>
      <c r="H151" s="15">
        <v>103.294839</v>
      </c>
      <c r="I151" s="15">
        <v>102.40771899999999</v>
      </c>
      <c r="J151" s="15">
        <v>102.33451900000001</v>
      </c>
      <c r="K151" s="15">
        <v>104.304393</v>
      </c>
      <c r="L151" s="15">
        <v>109.82201408742768</v>
      </c>
      <c r="M151" s="15">
        <v>120.21082601853618</v>
      </c>
      <c r="N151" s="15">
        <f>'Datacom equip'!N25/1000</f>
        <v>0</v>
      </c>
      <c r="O151" s="15">
        <f>'Datacom equip'!R25/1000</f>
        <v>0</v>
      </c>
      <c r="P151" s="15">
        <f>'Datacom equip'!V25/1000</f>
        <v>0</v>
      </c>
      <c r="Q151" s="15">
        <f>'Datacom equip'!Z25/1000</f>
        <v>0</v>
      </c>
      <c r="R151" s="15">
        <f>'Datacom equip'!AD25/1000</f>
        <v>0</v>
      </c>
    </row>
    <row r="152" spans="1:57">
      <c r="D152" s="7"/>
      <c r="M152" s="28">
        <f t="shared" ref="M152:R152" si="37">M151/L151-1</f>
        <v>9.4596807547511652E-2</v>
      </c>
      <c r="N152" s="28">
        <f t="shared" si="37"/>
        <v>-1</v>
      </c>
      <c r="O152" s="28" t="e">
        <f t="shared" si="37"/>
        <v>#DIV/0!</v>
      </c>
      <c r="P152" s="28" t="e">
        <f t="shared" si="37"/>
        <v>#DIV/0!</v>
      </c>
      <c r="Q152" s="28" t="e">
        <f t="shared" si="37"/>
        <v>#DIV/0!</v>
      </c>
      <c r="R152" s="28" t="e">
        <f t="shared" si="37"/>
        <v>#DIV/0!</v>
      </c>
    </row>
    <row r="153" spans="1:57" ht="17.399999999999999">
      <c r="A153" s="30"/>
      <c r="B153" s="37" t="s">
        <v>288</v>
      </c>
      <c r="C153" s="30"/>
      <c r="D153" s="38"/>
      <c r="E153" s="30"/>
      <c r="F153" s="682"/>
      <c r="G153" s="30"/>
      <c r="H153" s="30"/>
      <c r="I153" s="30"/>
      <c r="J153" s="30"/>
      <c r="K153" s="30"/>
      <c r="L153" s="30"/>
      <c r="M153" s="30"/>
      <c r="N153" s="30"/>
      <c r="O153" s="49"/>
      <c r="P153" s="49"/>
      <c r="Q153" s="681"/>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row>
    <row r="154" spans="1:57">
      <c r="D154" s="7"/>
    </row>
    <row r="155" spans="1:57">
      <c r="D155" s="7"/>
    </row>
    <row r="156" spans="1:57" ht="14.4">
      <c r="A156" s="32" t="s">
        <v>32</v>
      </c>
      <c r="B156" s="32"/>
      <c r="D156" s="18"/>
      <c r="AI156" s="1" t="s">
        <v>586</v>
      </c>
    </row>
    <row r="157" spans="1:57" ht="14.55" customHeight="1">
      <c r="A157" s="36" t="s">
        <v>465</v>
      </c>
      <c r="D157" s="7"/>
      <c r="AI157" s="1" t="s">
        <v>525</v>
      </c>
      <c r="AJ157" s="10" t="s">
        <v>486</v>
      </c>
      <c r="AK157" s="10" t="s">
        <v>487</v>
      </c>
      <c r="AL157" s="10" t="s">
        <v>488</v>
      </c>
      <c r="AM157" s="10" t="s">
        <v>489</v>
      </c>
      <c r="AN157" s="10" t="s">
        <v>490</v>
      </c>
      <c r="AO157" s="10" t="s">
        <v>491</v>
      </c>
      <c r="AP157" s="10" t="s">
        <v>492</v>
      </c>
      <c r="AQ157" s="10" t="s">
        <v>493</v>
      </c>
    </row>
    <row r="158" spans="1:57" ht="14.4">
      <c r="A158" s="36" t="s">
        <v>273</v>
      </c>
      <c r="B158" s="32"/>
      <c r="D158" s="7"/>
      <c r="AI158" s="2" t="s">
        <v>295</v>
      </c>
      <c r="AJ158" s="45">
        <f>'Semiconductor vendors'!W25</f>
        <v>0</v>
      </c>
      <c r="AK158" s="45">
        <f>'Semiconductor vendors'!X25</f>
        <v>0</v>
      </c>
      <c r="AL158" s="45">
        <f>'Semiconductor vendors'!Y25</f>
        <v>0</v>
      </c>
      <c r="AM158" s="45">
        <f>'Semiconductor vendors'!Z25</f>
        <v>0</v>
      </c>
      <c r="AN158" s="45">
        <f>'Semiconductor vendors'!AA25</f>
        <v>0</v>
      </c>
      <c r="AO158" s="45">
        <f>'Semiconductor vendors'!AB25</f>
        <v>0</v>
      </c>
      <c r="AP158" s="45">
        <f>'Semiconductor vendors'!AC25</f>
        <v>0</v>
      </c>
      <c r="AQ158" s="45">
        <f>'Semiconductor vendors'!AD25</f>
        <v>0</v>
      </c>
    </row>
    <row r="159" spans="1:57" ht="14.4">
      <c r="A159" s="36" t="s">
        <v>275</v>
      </c>
      <c r="B159" s="32"/>
      <c r="C159" s="31"/>
      <c r="D159" s="7"/>
      <c r="AI159" s="2" t="s">
        <v>275</v>
      </c>
      <c r="AJ159" s="45">
        <f>'Semiconductor vendors'!W11</f>
        <v>0</v>
      </c>
      <c r="AK159" s="45">
        <f>'Semiconductor vendors'!X11</f>
        <v>0</v>
      </c>
      <c r="AL159" s="45">
        <f>'Semiconductor vendors'!Y11</f>
        <v>0</v>
      </c>
      <c r="AM159" s="45">
        <f>'Semiconductor vendors'!Z11</f>
        <v>0</v>
      </c>
      <c r="AN159" s="45">
        <f>'Semiconductor vendors'!AA11</f>
        <v>0</v>
      </c>
      <c r="AO159" s="45">
        <f>'Semiconductor vendors'!AB11</f>
        <v>0</v>
      </c>
      <c r="AP159" s="45">
        <f>'Semiconductor vendors'!AC11</f>
        <v>0</v>
      </c>
      <c r="AQ159" s="45">
        <f>'Semiconductor vendors'!AD11</f>
        <v>0</v>
      </c>
    </row>
    <row r="160" spans="1:57" ht="14.4">
      <c r="A160" s="36" t="s">
        <v>276</v>
      </c>
      <c r="B160" s="32"/>
      <c r="C160" s="31"/>
      <c r="D160" s="7"/>
      <c r="AI160" s="2" t="s">
        <v>466</v>
      </c>
      <c r="AJ160" s="45">
        <f>'Semiconductor vendors'!W24</f>
        <v>0</v>
      </c>
      <c r="AK160" s="45">
        <f>'Semiconductor vendors'!X24</f>
        <v>0</v>
      </c>
      <c r="AL160" s="45">
        <f>'Semiconductor vendors'!Y24</f>
        <v>0</v>
      </c>
      <c r="AM160" s="45">
        <f>'Semiconductor vendors'!Z24</f>
        <v>0</v>
      </c>
      <c r="AN160" s="45">
        <f>'Semiconductor vendors'!AA24</f>
        <v>0</v>
      </c>
      <c r="AO160" s="45">
        <f>'Semiconductor vendors'!AB24</f>
        <v>0</v>
      </c>
      <c r="AP160" s="45">
        <f>'Semiconductor vendors'!AC24</f>
        <v>0</v>
      </c>
      <c r="AQ160" s="45">
        <f>'Semiconductor vendors'!AD24</f>
        <v>0</v>
      </c>
    </row>
    <row r="161" spans="1:43" ht="14.4">
      <c r="A161" s="36" t="s">
        <v>277</v>
      </c>
      <c r="B161" s="32"/>
      <c r="C161" s="31"/>
      <c r="D161" s="7"/>
      <c r="AI161" s="2" t="s">
        <v>585</v>
      </c>
      <c r="AJ161" s="45">
        <f>'Semiconductor vendors'!W16</f>
        <v>0</v>
      </c>
      <c r="AK161" s="45">
        <f>'Semiconductor vendors'!X16</f>
        <v>0</v>
      </c>
      <c r="AL161" s="45">
        <f>'Semiconductor vendors'!Y16</f>
        <v>0</v>
      </c>
      <c r="AM161" s="45">
        <f>'Semiconductor vendors'!Z16</f>
        <v>0</v>
      </c>
      <c r="AN161" s="45">
        <f>'Semiconductor vendors'!AA16</f>
        <v>0</v>
      </c>
      <c r="AO161" s="45">
        <f>'Semiconductor vendors'!AB16</f>
        <v>0</v>
      </c>
      <c r="AP161" s="45">
        <f>'Semiconductor vendors'!AC16</f>
        <v>0</v>
      </c>
      <c r="AQ161" s="45">
        <f>'Semiconductor vendors'!AD16</f>
        <v>0</v>
      </c>
    </row>
    <row r="162" spans="1:43" ht="14.4">
      <c r="A162" s="36" t="s">
        <v>292</v>
      </c>
      <c r="B162" s="32"/>
      <c r="C162" s="31"/>
      <c r="D162" s="7"/>
      <c r="AI162" s="2" t="s">
        <v>465</v>
      </c>
      <c r="AJ162" s="45">
        <f>'Semiconductor vendors'!W8</f>
        <v>0</v>
      </c>
      <c r="AK162" s="45">
        <f>'Semiconductor vendors'!X8</f>
        <v>0</v>
      </c>
      <c r="AL162" s="45">
        <f>'Semiconductor vendors'!Y8</f>
        <v>0</v>
      </c>
      <c r="AM162" s="45">
        <f>'Semiconductor vendors'!Z8</f>
        <v>0</v>
      </c>
      <c r="AN162" s="45">
        <f>'Semiconductor vendors'!AA8</f>
        <v>0</v>
      </c>
      <c r="AO162" s="45">
        <f>'Semiconductor vendors'!AB8</f>
        <v>0</v>
      </c>
      <c r="AP162" s="45">
        <f>'Semiconductor vendors'!AC8</f>
        <v>0</v>
      </c>
      <c r="AQ162" s="45">
        <f>'Semiconductor vendors'!AD8</f>
        <v>0</v>
      </c>
    </row>
    <row r="163" spans="1:43" ht="14.4">
      <c r="A163" s="36" t="s">
        <v>294</v>
      </c>
      <c r="B163" s="32"/>
      <c r="C163" s="31"/>
      <c r="D163" s="7"/>
      <c r="AH163" s="15"/>
      <c r="AI163" s="2" t="s">
        <v>273</v>
      </c>
      <c r="AJ163" s="45">
        <f>'Semiconductor vendors'!W9</f>
        <v>0</v>
      </c>
      <c r="AK163" s="45">
        <f>'Semiconductor vendors'!X9</f>
        <v>0</v>
      </c>
      <c r="AL163" s="45">
        <f>'Semiconductor vendors'!Y9</f>
        <v>0</v>
      </c>
      <c r="AM163" s="45">
        <f>'Semiconductor vendors'!Z9</f>
        <v>0</v>
      </c>
      <c r="AN163" s="45">
        <f>'Semiconductor vendors'!AA9</f>
        <v>0</v>
      </c>
      <c r="AO163" s="45">
        <f>'Semiconductor vendors'!AB9</f>
        <v>0</v>
      </c>
      <c r="AP163" s="45">
        <f>'Semiconductor vendors'!AC9</f>
        <v>0</v>
      </c>
      <c r="AQ163" s="45">
        <f>'Semiconductor vendors'!AD9</f>
        <v>0</v>
      </c>
    </row>
    <row r="164" spans="1:43" ht="14.4">
      <c r="A164" s="36" t="s">
        <v>278</v>
      </c>
      <c r="B164" s="32"/>
      <c r="C164" s="31"/>
      <c r="D164" s="7"/>
      <c r="AI164" s="2" t="s">
        <v>503</v>
      </c>
      <c r="AJ164" s="45">
        <f>'Semiconductor vendors'!W22</f>
        <v>0</v>
      </c>
      <c r="AK164" s="45">
        <f>'Semiconductor vendors'!X22</f>
        <v>0</v>
      </c>
      <c r="AL164" s="45">
        <f>'Semiconductor vendors'!Y22</f>
        <v>0</v>
      </c>
      <c r="AM164" s="45">
        <f>'Semiconductor vendors'!Z22</f>
        <v>0</v>
      </c>
      <c r="AN164" s="45">
        <f>'Semiconductor vendors'!AA22</f>
        <v>0</v>
      </c>
      <c r="AO164" s="45">
        <f>'Semiconductor vendors'!AB22</f>
        <v>0</v>
      </c>
      <c r="AP164" s="45">
        <f>'Semiconductor vendors'!AC22</f>
        <v>0</v>
      </c>
      <c r="AQ164" s="45">
        <f>'Semiconductor vendors'!AD22</f>
        <v>0</v>
      </c>
    </row>
    <row r="165" spans="1:43" ht="14.4">
      <c r="A165" s="36" t="s">
        <v>280</v>
      </c>
      <c r="B165" s="32"/>
      <c r="C165" s="31"/>
      <c r="D165" s="7"/>
      <c r="AI165" s="2" t="s">
        <v>278</v>
      </c>
      <c r="AJ165" s="45">
        <f>'Semiconductor vendors'!W19</f>
        <v>0</v>
      </c>
      <c r="AK165" s="45">
        <f>'Semiconductor vendors'!X19</f>
        <v>0</v>
      </c>
      <c r="AL165" s="45">
        <f>'Semiconductor vendors'!Y19</f>
        <v>0</v>
      </c>
      <c r="AM165" s="45">
        <f>'Semiconductor vendors'!Z19</f>
        <v>0</v>
      </c>
      <c r="AN165" s="45">
        <f>'Semiconductor vendors'!AA19</f>
        <v>0</v>
      </c>
      <c r="AO165" s="45">
        <f>'Semiconductor vendors'!AB19</f>
        <v>0</v>
      </c>
      <c r="AP165" s="45">
        <f>'Semiconductor vendors'!AC19</f>
        <v>0</v>
      </c>
      <c r="AQ165" s="45">
        <f>'Semiconductor vendors'!AD19</f>
        <v>0</v>
      </c>
    </row>
    <row r="166" spans="1:43" ht="14.4">
      <c r="A166" s="36" t="s">
        <v>296</v>
      </c>
      <c r="B166" s="32"/>
      <c r="C166" s="31"/>
      <c r="D166" s="7"/>
      <c r="AI166" s="2" t="s">
        <v>526</v>
      </c>
      <c r="AJ166" s="45">
        <f>'Semiconductor vendors'!W28-SUM('Charts for slides'!AJ158:AJ165)</f>
        <v>0</v>
      </c>
      <c r="AK166" s="45">
        <f>'Semiconductor vendors'!X28-SUM('Charts for slides'!AK158:AK165)</f>
        <v>0</v>
      </c>
      <c r="AL166" s="45">
        <f>'Semiconductor vendors'!Y28-SUM('Charts for slides'!AL158:AL165)</f>
        <v>0</v>
      </c>
      <c r="AM166" s="45">
        <f>'Semiconductor vendors'!Z28-SUM('Charts for slides'!AM158:AM165)</f>
        <v>0</v>
      </c>
      <c r="AN166" s="45">
        <f>'Semiconductor vendors'!AA28-SUM('Charts for slides'!AN158:AN165)</f>
        <v>0</v>
      </c>
      <c r="AO166" s="45">
        <f>'Semiconductor vendors'!AB28-SUM('Charts for slides'!AO158:AO165)</f>
        <v>0</v>
      </c>
      <c r="AP166" s="45">
        <f>'Semiconductor vendors'!AC28-SUM('Charts for slides'!AP158:AP165)</f>
        <v>0</v>
      </c>
      <c r="AQ166" s="45">
        <f>'Semiconductor vendors'!AD28-SUM('Charts for slides'!AQ158:AQ165)</f>
        <v>0</v>
      </c>
    </row>
    <row r="167" spans="1:43" ht="14.4">
      <c r="A167" s="36" t="s">
        <v>295</v>
      </c>
      <c r="B167" s="32"/>
      <c r="C167" s="31"/>
      <c r="D167" s="7"/>
      <c r="AJ167" s="1440">
        <f>SUM(AJ158:AJ166)-'Semiconductor vendors'!W28</f>
        <v>0</v>
      </c>
      <c r="AK167" s="1440">
        <f>SUM(AK158:AK166)-'Semiconductor vendors'!X28</f>
        <v>0</v>
      </c>
      <c r="AL167" s="1440">
        <f>SUM(AL158:AL166)-'Semiconductor vendors'!Y28</f>
        <v>0</v>
      </c>
      <c r="AM167" s="1440">
        <f>SUM(AM158:AM166)-'Semiconductor vendors'!Z28</f>
        <v>0</v>
      </c>
      <c r="AN167" s="1440">
        <f>SUM(AN158:AN166)-'Semiconductor vendors'!AA28</f>
        <v>0</v>
      </c>
      <c r="AO167" s="1440">
        <f>SUM(AO158:AO166)-'Semiconductor vendors'!AB28</f>
        <v>0</v>
      </c>
      <c r="AP167" s="1440">
        <f>SUM(AP158:AP166)-'Semiconductor vendors'!AC28</f>
        <v>0</v>
      </c>
      <c r="AQ167" s="1440">
        <f>SUM(AQ158:AQ166)-'Semiconductor vendors'!AD28</f>
        <v>0</v>
      </c>
    </row>
    <row r="168" spans="1:43" ht="14.4">
      <c r="A168" s="36" t="s">
        <v>281</v>
      </c>
      <c r="B168" s="32"/>
      <c r="C168" s="31"/>
      <c r="D168" s="7"/>
      <c r="AI168" s="33" t="s">
        <v>532</v>
      </c>
    </row>
    <row r="169" spans="1:43" ht="14.4">
      <c r="A169" s="36" t="s">
        <v>282</v>
      </c>
      <c r="B169" s="32"/>
      <c r="C169" s="31"/>
      <c r="D169" s="7"/>
      <c r="AI169" s="42" t="s">
        <v>533</v>
      </c>
    </row>
    <row r="170" spans="1:43" ht="14.4">
      <c r="A170" s="36" t="s">
        <v>283</v>
      </c>
      <c r="B170" s="32"/>
      <c r="C170" s="31"/>
      <c r="D170" s="7"/>
      <c r="AI170" s="42"/>
    </row>
    <row r="171" spans="1:43" ht="14.4">
      <c r="A171" s="36" t="s">
        <v>284</v>
      </c>
      <c r="B171" s="32"/>
      <c r="C171" s="31"/>
      <c r="D171" s="7"/>
    </row>
    <row r="172" spans="1:43" ht="13.8">
      <c r="C172" s="31"/>
      <c r="D172" s="7"/>
    </row>
    <row r="173" spans="1:43">
      <c r="D173" s="7"/>
    </row>
    <row r="174" spans="1:43">
      <c r="D174" s="7"/>
    </row>
    <row r="175" spans="1:43">
      <c r="D175" s="7"/>
      <c r="F175" s="2" t="s">
        <v>535</v>
      </c>
      <c r="G175" s="1410">
        <f>(R177/H177)^(1/10)-1</f>
        <v>-1</v>
      </c>
    </row>
    <row r="176" spans="1:43">
      <c r="D176" s="7"/>
      <c r="F176" s="3">
        <v>2010</v>
      </c>
      <c r="G176" s="3">
        <v>2011</v>
      </c>
      <c r="H176" s="3">
        <v>2012</v>
      </c>
      <c r="I176" s="3">
        <v>2013</v>
      </c>
      <c r="J176" s="3">
        <v>2014</v>
      </c>
      <c r="K176" s="3">
        <v>2015</v>
      </c>
      <c r="L176" s="3">
        <v>2016</v>
      </c>
      <c r="M176" s="3">
        <v>2017</v>
      </c>
      <c r="N176" s="3">
        <v>2018</v>
      </c>
      <c r="O176" s="3">
        <v>2019</v>
      </c>
      <c r="P176" s="3">
        <v>2020</v>
      </c>
      <c r="Q176" s="3">
        <v>2021</v>
      </c>
      <c r="R176" s="3">
        <v>2022</v>
      </c>
    </row>
    <row r="177" spans="1:57">
      <c r="D177" s="7"/>
      <c r="F177" s="15">
        <v>72.035203999999993</v>
      </c>
      <c r="G177" s="15">
        <v>76.536000000000001</v>
      </c>
      <c r="H177" s="15">
        <v>78.506</v>
      </c>
      <c r="I177" s="15">
        <v>84.745000000000005</v>
      </c>
      <c r="J177" s="15">
        <v>88.108000000000004</v>
      </c>
      <c r="K177" s="15">
        <v>82.804000000000002</v>
      </c>
      <c r="L177" s="15">
        <v>76.5</v>
      </c>
      <c r="M177" s="15">
        <v>82.6</v>
      </c>
      <c r="N177" s="15">
        <v>106.3</v>
      </c>
      <c r="O177" s="15">
        <v>104.4</v>
      </c>
      <c r="P177" s="45">
        <f>'Semiconductor vendors'!$V$30/1000</f>
        <v>0</v>
      </c>
      <c r="Q177" s="45">
        <f>'Semiconductor vendors'!$Z$30/1000</f>
        <v>0</v>
      </c>
      <c r="R177" s="45">
        <f>'Semiconductor vendors'!$AD$30/1000</f>
        <v>0</v>
      </c>
      <c r="Z177" s="45"/>
      <c r="AA177" s="45"/>
      <c r="AB177" s="45"/>
      <c r="AC177" s="45"/>
    </row>
    <row r="178" spans="1:57">
      <c r="C178" s="19"/>
      <c r="D178" s="18"/>
      <c r="F178" t="s">
        <v>414</v>
      </c>
      <c r="T178" s="28"/>
      <c r="U178" s="28"/>
      <c r="V178" s="28"/>
      <c r="W178" s="28"/>
      <c r="X178" s="28"/>
      <c r="Y178" s="28"/>
      <c r="Z178" s="28"/>
      <c r="AA178" s="28"/>
      <c r="AB178" s="28"/>
      <c r="AC178" s="28"/>
      <c r="AD178" s="28"/>
    </row>
    <row r="179" spans="1:57" ht="17.399999999999999">
      <c r="A179" s="30"/>
      <c r="B179" s="37" t="s">
        <v>0</v>
      </c>
      <c r="C179" s="30"/>
      <c r="D179" s="38"/>
      <c r="E179" s="30"/>
      <c r="F179" s="682"/>
      <c r="G179" s="30"/>
      <c r="H179" s="30"/>
      <c r="I179" s="30"/>
      <c r="J179" s="30"/>
      <c r="K179" s="30"/>
      <c r="L179" s="30"/>
      <c r="M179" s="30"/>
      <c r="N179" s="30"/>
      <c r="O179" s="681"/>
      <c r="P179" s="49"/>
      <c r="Q179" s="681"/>
      <c r="R179" s="49"/>
      <c r="S179" s="49"/>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row>
    <row r="180" spans="1:57">
      <c r="D180" s="18" t="s">
        <v>23</v>
      </c>
      <c r="AC180" s="28"/>
    </row>
    <row r="181" spans="1:57">
      <c r="D181" s="18" t="s">
        <v>24</v>
      </c>
      <c r="AP181" s="1" t="s">
        <v>590</v>
      </c>
    </row>
    <row r="182" spans="1:57">
      <c r="AP182" s="1" t="s">
        <v>525</v>
      </c>
      <c r="AQ182" s="10" t="s">
        <v>486</v>
      </c>
      <c r="AR182" s="10" t="s">
        <v>487</v>
      </c>
      <c r="AS182" s="10" t="s">
        <v>488</v>
      </c>
      <c r="AT182" s="10" t="s">
        <v>489</v>
      </c>
      <c r="AU182" s="10" t="s">
        <v>490</v>
      </c>
      <c r="AV182" s="10" t="s">
        <v>491</v>
      </c>
      <c r="AW182" s="10" t="s">
        <v>492</v>
      </c>
      <c r="AX182" s="10" t="s">
        <v>493</v>
      </c>
    </row>
    <row r="183" spans="1:57" ht="14.4">
      <c r="A183" s="32" t="s">
        <v>32</v>
      </c>
      <c r="D183" s="7"/>
      <c r="AP183" s="2" t="s">
        <v>580</v>
      </c>
      <c r="AQ183" s="45">
        <f>'OC vendors'!W8</f>
        <v>0</v>
      </c>
      <c r="AR183" s="45">
        <f>'OC vendors'!X8</f>
        <v>0</v>
      </c>
      <c r="AS183" s="45">
        <f>'OC vendors'!Y8</f>
        <v>0</v>
      </c>
      <c r="AT183" s="45">
        <f>'OC vendors'!Z8</f>
        <v>0</v>
      </c>
      <c r="AU183" s="45">
        <f>'OC vendors'!AA8</f>
        <v>0</v>
      </c>
      <c r="AV183" s="45">
        <f>'OC vendors'!AB8</f>
        <v>0</v>
      </c>
      <c r="AW183" s="45">
        <f>'OC vendors'!AC8</f>
        <v>0</v>
      </c>
      <c r="AX183" s="45">
        <f>'OC vendors'!AD8</f>
        <v>0</v>
      </c>
    </row>
    <row r="184" spans="1:57" ht="14.4">
      <c r="A184" s="36" t="str">
        <f>'OC vendors'!B8</f>
        <v>Coherent (II-VI) Photonic Solutions</v>
      </c>
      <c r="D184" s="7"/>
      <c r="AP184" s="2" t="s">
        <v>33</v>
      </c>
      <c r="AQ184" s="45">
        <f>'OC vendors'!W10</f>
        <v>0</v>
      </c>
      <c r="AR184" s="45">
        <f>'OC vendors'!X10</f>
        <v>0</v>
      </c>
      <c r="AS184" s="45">
        <f>'OC vendors'!Y10</f>
        <v>0</v>
      </c>
      <c r="AT184" s="45">
        <f>'OC vendors'!Z10</f>
        <v>0</v>
      </c>
      <c r="AU184" s="45">
        <f>'OC vendors'!AA10</f>
        <v>0</v>
      </c>
      <c r="AV184" s="45">
        <f>'OC vendors'!AB10</f>
        <v>0</v>
      </c>
      <c r="AW184" s="45">
        <f>'OC vendors'!AC10</f>
        <v>0</v>
      </c>
      <c r="AX184" s="45">
        <f>'OC vendors'!AD10</f>
        <v>0</v>
      </c>
    </row>
    <row r="185" spans="1:57" ht="14.4">
      <c r="A185" s="36" t="str">
        <f>'OC vendors'!B9</f>
        <v>Acacia</v>
      </c>
      <c r="C185" s="36"/>
      <c r="D185" s="7"/>
      <c r="AP185" s="2" t="s">
        <v>136</v>
      </c>
      <c r="AQ185" s="45">
        <f>'OC vendors'!W19</f>
        <v>0</v>
      </c>
      <c r="AR185" s="45">
        <f>'OC vendors'!X19</f>
        <v>0</v>
      </c>
      <c r="AS185" s="45">
        <f>'OC vendors'!Y19</f>
        <v>0</v>
      </c>
      <c r="AT185" s="45">
        <f>'OC vendors'!Z19</f>
        <v>0</v>
      </c>
      <c r="AU185" s="45">
        <f>'OC vendors'!AA19</f>
        <v>0</v>
      </c>
      <c r="AV185" s="45">
        <f>'OC vendors'!AB19</f>
        <v>0</v>
      </c>
      <c r="AW185" s="45">
        <f>'OC vendors'!AC19</f>
        <v>0</v>
      </c>
      <c r="AX185" s="45">
        <f>'OC vendors'!AD19</f>
        <v>0</v>
      </c>
    </row>
    <row r="186" spans="1:57" ht="14.55" customHeight="1">
      <c r="A186" s="36" t="str">
        <f>'OC vendors'!B10</f>
        <v>Accelink</v>
      </c>
      <c r="C186" s="36"/>
      <c r="D186" s="7"/>
      <c r="AP186" s="2" t="s">
        <v>146</v>
      </c>
      <c r="AQ186" s="45">
        <f>'OC vendors'!W21</f>
        <v>0</v>
      </c>
      <c r="AR186" s="45">
        <f>'OC vendors'!X21</f>
        <v>0</v>
      </c>
      <c r="AS186" s="45">
        <f>'OC vendors'!Y21</f>
        <v>0</v>
      </c>
      <c r="AT186" s="45">
        <f>'OC vendors'!Z21</f>
        <v>0</v>
      </c>
      <c r="AU186" s="45">
        <f>'OC vendors'!AA21</f>
        <v>0</v>
      </c>
      <c r="AV186" s="45">
        <f>'OC vendors'!AB21</f>
        <v>0</v>
      </c>
      <c r="AW186" s="45">
        <f>'OC vendors'!AC21</f>
        <v>0</v>
      </c>
      <c r="AX186" s="45">
        <f>'OC vendors'!AD21</f>
        <v>0</v>
      </c>
    </row>
    <row r="187" spans="1:57" ht="14.4">
      <c r="A187" s="36" t="str">
        <f>'OC vendors'!B11</f>
        <v>Applied Optoelectronics</v>
      </c>
      <c r="C187" s="36"/>
      <c r="D187" s="7"/>
      <c r="AP187" s="2" t="s">
        <v>43</v>
      </c>
      <c r="AQ187" s="45">
        <f>'OC vendors'!W26</f>
        <v>0</v>
      </c>
      <c r="AR187" s="45">
        <f>'OC vendors'!X26</f>
        <v>0</v>
      </c>
      <c r="AS187" s="45">
        <f>'OC vendors'!Y26</f>
        <v>0</v>
      </c>
      <c r="AT187" s="45">
        <f>'OC vendors'!Z26</f>
        <v>0</v>
      </c>
      <c r="AU187" s="45">
        <f>'OC vendors'!AA26</f>
        <v>0</v>
      </c>
      <c r="AV187" s="45">
        <f>'OC vendors'!AB26</f>
        <v>0</v>
      </c>
      <c r="AW187" s="45">
        <f>'OC vendors'!AC26</f>
        <v>0</v>
      </c>
      <c r="AX187" s="45">
        <f>'OC vendors'!AD26</f>
        <v>0</v>
      </c>
    </row>
    <row r="188" spans="1:57" ht="14.4">
      <c r="A188" s="36" t="str">
        <f>'OC vendors'!B15</f>
        <v>Eoptolink</v>
      </c>
      <c r="C188" s="36"/>
      <c r="D188" s="7"/>
      <c r="AP188" s="2" t="s">
        <v>526</v>
      </c>
      <c r="AQ188" s="45">
        <f>'OC vendors'!W27-SUM('Charts for slides'!AQ183:AQ187)</f>
        <v>0</v>
      </c>
      <c r="AR188" s="45">
        <f>'OC vendors'!X27-SUM('Charts for slides'!AR183:AR187)</f>
        <v>0</v>
      </c>
      <c r="AS188" s="45">
        <f>'OC vendors'!Y27-SUM('Charts for slides'!AS183:AS187)</f>
        <v>0</v>
      </c>
      <c r="AT188" s="45">
        <f>'OC vendors'!Z27-SUM('Charts for slides'!AT183:AT187)</f>
        <v>0</v>
      </c>
      <c r="AU188" s="45">
        <f>'OC vendors'!AA27-SUM('Charts for slides'!AU183:AU187)</f>
        <v>0</v>
      </c>
      <c r="AV188" s="45">
        <f>'OC vendors'!AB27-SUM('Charts for slides'!AV183:AV187)</f>
        <v>0</v>
      </c>
      <c r="AW188" s="45">
        <f>'OC vendors'!AC27-SUM('Charts for slides'!AW183:AW187)</f>
        <v>0</v>
      </c>
      <c r="AX188" s="45">
        <f>'OC vendors'!AD27-SUM('Charts for slides'!AX183:AX187)</f>
        <v>0</v>
      </c>
    </row>
    <row r="189" spans="1:57" ht="14.4">
      <c r="A189" s="36" t="str">
        <f>'OC vendors'!B17</f>
        <v>Hisense</v>
      </c>
      <c r="C189" s="36"/>
      <c r="D189" s="7"/>
      <c r="AH189" s="15"/>
      <c r="AI189" s="15"/>
      <c r="AQ189" s="1440">
        <f>SUM(AQ183:AQ188)-'OC vendors'!W27</f>
        <v>0</v>
      </c>
      <c r="AR189" s="1440">
        <f>SUM(AR183:AR188)-'OC vendors'!X27</f>
        <v>0</v>
      </c>
      <c r="AS189" s="1440">
        <f>SUM(AS183:AS188)-'OC vendors'!Y27</f>
        <v>0</v>
      </c>
      <c r="AT189" s="1440">
        <f>SUM(AT183:AT188)-'OC vendors'!Z27</f>
        <v>0</v>
      </c>
      <c r="AU189" s="1440">
        <f>SUM(AU183:AU188)-'OC vendors'!AA27</f>
        <v>0</v>
      </c>
      <c r="AV189" s="1440">
        <f>SUM(AV183:AV188)-'OC vendors'!AB27</f>
        <v>0</v>
      </c>
      <c r="AW189" s="1440">
        <f>SUM(AW183:AW188)-'OC vendors'!AC27</f>
        <v>0</v>
      </c>
      <c r="AX189" s="1440">
        <f>SUM(AX183:AX188)-'OC vendors'!AD27</f>
        <v>0</v>
      </c>
    </row>
    <row r="190" spans="1:57" ht="14.4">
      <c r="A190" s="36" t="str">
        <f>'OC vendors'!B18</f>
        <v>HGG (optical)</v>
      </c>
      <c r="C190" s="36"/>
      <c r="D190" s="7"/>
      <c r="AP190" s="33" t="s">
        <v>532</v>
      </c>
    </row>
    <row r="191" spans="1:57" ht="14.4">
      <c r="A191" s="36" t="str">
        <f>'OC vendors'!B19</f>
        <v>Innolight</v>
      </c>
      <c r="C191" s="36"/>
      <c r="D191" s="7"/>
      <c r="AP191" s="42" t="s">
        <v>578</v>
      </c>
    </row>
    <row r="192" spans="1:57" ht="14.4">
      <c r="A192" s="36" t="str">
        <f>'OC vendors'!B21</f>
        <v>Lumentum (optical comm)</v>
      </c>
      <c r="C192" s="36"/>
      <c r="D192" s="7"/>
    </row>
    <row r="193" spans="1:57" ht="14.4">
      <c r="A193" s="36" t="str">
        <f>'OC vendors'!B22</f>
        <v>NeoPhotonics</v>
      </c>
      <c r="C193" s="36"/>
      <c r="D193" s="7"/>
    </row>
    <row r="194" spans="1:57" ht="14.4">
      <c r="A194" s="36" t="str">
        <f>'OC vendors'!B25</f>
        <v>O-Net</v>
      </c>
      <c r="C194" s="36"/>
      <c r="D194" s="7"/>
    </row>
    <row r="195" spans="1:57" ht="14.4">
      <c r="A195" s="36" t="str">
        <f>'OC vendors'!B26</f>
        <v>Sumitomo</v>
      </c>
      <c r="C195" s="36"/>
      <c r="D195" s="7"/>
      <c r="AX195" s="42"/>
    </row>
    <row r="196" spans="1:57" ht="14.4">
      <c r="C196" s="36"/>
      <c r="D196" s="7"/>
    </row>
    <row r="197" spans="1:57" ht="14.4">
      <c r="C197" s="36"/>
      <c r="D197" s="7"/>
    </row>
    <row r="198" spans="1:57" ht="14.4">
      <c r="A198" s="32" t="s">
        <v>257</v>
      </c>
      <c r="C198" s="36"/>
      <c r="D198" s="7"/>
      <c r="Q198" t="s">
        <v>327</v>
      </c>
    </row>
    <row r="199" spans="1:57" ht="14.4">
      <c r="A199" s="36" t="s">
        <v>34</v>
      </c>
      <c r="C199" s="36"/>
      <c r="D199" s="7"/>
    </row>
    <row r="200" spans="1:57" ht="14.4">
      <c r="A200" s="36" t="s">
        <v>36</v>
      </c>
      <c r="D200" s="7"/>
      <c r="P200" s="1410"/>
    </row>
    <row r="201" spans="1:57" ht="14.4">
      <c r="A201" s="36" t="s">
        <v>131</v>
      </c>
      <c r="D201" s="7"/>
      <c r="F201" s="2" t="s">
        <v>535</v>
      </c>
      <c r="G201" s="11">
        <f>(Q203/G203)^(1/10)-1</f>
        <v>-1</v>
      </c>
    </row>
    <row r="202" spans="1:57" ht="14.4">
      <c r="A202" s="36" t="str">
        <f>'OC vendors'!B16</f>
        <v>Finisar</v>
      </c>
      <c r="D202" s="7"/>
      <c r="F202" s="3">
        <v>2011</v>
      </c>
      <c r="G202" s="3">
        <v>2012</v>
      </c>
      <c r="H202" s="3">
        <v>2013</v>
      </c>
      <c r="I202" s="3">
        <v>2014</v>
      </c>
      <c r="J202" s="3">
        <v>2015</v>
      </c>
      <c r="K202" s="3">
        <v>2016</v>
      </c>
      <c r="L202" s="3">
        <v>2017</v>
      </c>
      <c r="M202" s="3">
        <v>2018</v>
      </c>
      <c r="N202" s="3">
        <v>2019</v>
      </c>
      <c r="O202" s="3">
        <v>2020</v>
      </c>
      <c r="P202" s="3">
        <v>2021</v>
      </c>
      <c r="Q202" s="24">
        <v>2022</v>
      </c>
      <c r="AJ202" s="5"/>
      <c r="AK202" s="5"/>
      <c r="AL202" s="5"/>
      <c r="AM202" s="5"/>
    </row>
    <row r="203" spans="1:57" ht="14.4">
      <c r="A203" s="36" t="s">
        <v>42</v>
      </c>
      <c r="D203" s="7"/>
      <c r="F203" s="15">
        <f>SUM(I208:L208)</f>
        <v>3812.2571913005522</v>
      </c>
      <c r="G203" s="15">
        <f>SUM(M208:P208)</f>
        <v>4004.9016833988735</v>
      </c>
      <c r="H203" s="15">
        <f>SUM(Q208:T208)</f>
        <v>4460.5693671920781</v>
      </c>
      <c r="I203" s="15">
        <f>SUM(U208:X208)</f>
        <v>5019.5546977492577</v>
      </c>
      <c r="J203" s="15">
        <f>SUM(Y208:AB208)</f>
        <v>5847.1363685081587</v>
      </c>
      <c r="K203" s="15">
        <f>SUM(AC208:AF208)</f>
        <v>7384.4685593035711</v>
      </c>
      <c r="L203" s="15">
        <f>SUM(AG208:AJ208)</f>
        <v>8217.6856273367812</v>
      </c>
      <c r="M203" s="15">
        <f>SUM(AK208:AN208)</f>
        <v>8532.6376765075856</v>
      </c>
      <c r="N203" s="15">
        <f>SUM(AO208:AR208)</f>
        <v>0</v>
      </c>
      <c r="O203" s="15">
        <f>SUM(AS208:AV208)</f>
        <v>0</v>
      </c>
      <c r="P203" s="15">
        <f>SUM(AW208:AZ208)</f>
        <v>0</v>
      </c>
      <c r="Q203" s="15">
        <f>SUM(BA208:BD208)</f>
        <v>0</v>
      </c>
    </row>
    <row r="204" spans="1:57" ht="14.4">
      <c r="A204" s="36" t="s">
        <v>37</v>
      </c>
      <c r="D204" s="7"/>
      <c r="L204" s="5">
        <f t="shared" ref="L204:P204" si="38">L203/K203-1</f>
        <v>0.1128337213899373</v>
      </c>
      <c r="M204" s="5">
        <f t="shared" si="38"/>
        <v>3.8326125317217352E-2</v>
      </c>
      <c r="N204" s="5">
        <f t="shared" si="38"/>
        <v>-1</v>
      </c>
      <c r="O204" s="5" t="e">
        <f t="shared" si="38"/>
        <v>#DIV/0!</v>
      </c>
      <c r="P204" s="5" t="e">
        <f t="shared" si="38"/>
        <v>#DIV/0!</v>
      </c>
      <c r="Q204" s="5" t="e">
        <f>Q203/P203-1</f>
        <v>#DIV/0!</v>
      </c>
    </row>
    <row r="205" spans="1:57" ht="14.4">
      <c r="A205" s="36" t="str">
        <f>'OC vendors'!B23</f>
        <v>Oclaro (w/Opnext)</v>
      </c>
      <c r="D205" s="7"/>
    </row>
    <row r="206" spans="1:57">
      <c r="D206" s="7"/>
    </row>
    <row r="207" spans="1:57" ht="13.2" customHeight="1">
      <c r="C207" s="19"/>
      <c r="E207" s="10" t="s">
        <v>93</v>
      </c>
      <c r="F207" s="10" t="s">
        <v>94</v>
      </c>
      <c r="G207" s="10" t="s">
        <v>95</v>
      </c>
      <c r="H207" s="10" t="s">
        <v>96</v>
      </c>
      <c r="I207" s="10" t="s">
        <v>97</v>
      </c>
      <c r="J207" s="10" t="s">
        <v>98</v>
      </c>
      <c r="K207" s="10" t="s">
        <v>99</v>
      </c>
      <c r="L207" s="10" t="s">
        <v>100</v>
      </c>
      <c r="M207" s="10" t="s">
        <v>79</v>
      </c>
      <c r="N207" s="10" t="s">
        <v>80</v>
      </c>
      <c r="O207" s="10" t="s">
        <v>81</v>
      </c>
      <c r="P207" s="10" t="s">
        <v>82</v>
      </c>
      <c r="Q207" s="10" t="s">
        <v>83</v>
      </c>
      <c r="R207" s="10" t="s">
        <v>84</v>
      </c>
      <c r="S207" s="10" t="s">
        <v>85</v>
      </c>
      <c r="T207" s="10" t="s">
        <v>86</v>
      </c>
      <c r="U207" s="10" t="s">
        <v>87</v>
      </c>
      <c r="V207" s="10" t="s">
        <v>88</v>
      </c>
      <c r="W207" s="10" t="s">
        <v>89</v>
      </c>
      <c r="X207" s="10" t="s">
        <v>90</v>
      </c>
      <c r="Y207" s="10" t="s">
        <v>91</v>
      </c>
      <c r="Z207" s="10" t="s">
        <v>92</v>
      </c>
      <c r="AA207" s="10" t="s">
        <v>101</v>
      </c>
      <c r="AB207" s="10" t="s">
        <v>102</v>
      </c>
      <c r="AC207" s="10" t="s">
        <v>103</v>
      </c>
      <c r="AD207" s="10" t="s">
        <v>104</v>
      </c>
      <c r="AE207" s="10" t="s">
        <v>105</v>
      </c>
      <c r="AF207" s="10" t="s">
        <v>106</v>
      </c>
      <c r="AG207" s="10" t="s">
        <v>107</v>
      </c>
      <c r="AH207" s="10" t="s">
        <v>108</v>
      </c>
      <c r="AI207" s="10" t="s">
        <v>109</v>
      </c>
      <c r="AJ207" s="10" t="s">
        <v>110</v>
      </c>
      <c r="AK207" s="10" t="s">
        <v>111</v>
      </c>
      <c r="AL207" s="10" t="s">
        <v>112</v>
      </c>
      <c r="AM207" s="10" t="s">
        <v>113</v>
      </c>
      <c r="AN207" s="10" t="s">
        <v>114</v>
      </c>
      <c r="AO207" s="10" t="s">
        <v>115</v>
      </c>
      <c r="AP207" s="10" t="s">
        <v>116</v>
      </c>
      <c r="AQ207" s="10" t="s">
        <v>117</v>
      </c>
      <c r="AR207" s="10" t="s">
        <v>118</v>
      </c>
      <c r="AS207" s="10" t="s">
        <v>119</v>
      </c>
      <c r="AT207" s="10" t="s">
        <v>120</v>
      </c>
      <c r="AU207" s="10" t="s">
        <v>121</v>
      </c>
      <c r="AV207" s="10" t="s">
        <v>122</v>
      </c>
      <c r="AW207" s="10" t="s">
        <v>486</v>
      </c>
      <c r="AX207" s="10" t="s">
        <v>487</v>
      </c>
      <c r="AY207" s="10" t="s">
        <v>488</v>
      </c>
      <c r="AZ207" s="10" t="s">
        <v>489</v>
      </c>
      <c r="BA207" s="10" t="s">
        <v>490</v>
      </c>
      <c r="BB207" s="10" t="s">
        <v>491</v>
      </c>
      <c r="BC207" s="10" t="s">
        <v>492</v>
      </c>
      <c r="BD207" s="10" t="s">
        <v>493</v>
      </c>
      <c r="BE207" s="13" t="s">
        <v>298</v>
      </c>
    </row>
    <row r="208" spans="1:57">
      <c r="C208" s="19"/>
      <c r="D208" s="2" t="s">
        <v>11</v>
      </c>
      <c r="E208" s="39">
        <v>782.66649051720151</v>
      </c>
      <c r="F208" s="39">
        <v>844.47937446327171</v>
      </c>
      <c r="G208" s="39">
        <v>918.2353832067231</v>
      </c>
      <c r="H208" s="39">
        <v>953.37931347401945</v>
      </c>
      <c r="I208" s="39">
        <v>998.65377838823838</v>
      </c>
      <c r="J208" s="39">
        <v>961.63580952857819</v>
      </c>
      <c r="K208" s="39">
        <v>964.65833034758225</v>
      </c>
      <c r="L208" s="39">
        <v>887.30927303615294</v>
      </c>
      <c r="M208" s="39">
        <v>927.75510048342403</v>
      </c>
      <c r="N208" s="39">
        <v>937.1449263838922</v>
      </c>
      <c r="O208" s="39">
        <v>1047.7851355298735</v>
      </c>
      <c r="P208" s="39">
        <v>1092.216521001684</v>
      </c>
      <c r="Q208" s="39">
        <v>1032.7659757055728</v>
      </c>
      <c r="R208" s="39">
        <v>1091.8086004037664</v>
      </c>
      <c r="S208" s="39">
        <v>1172.6348561590248</v>
      </c>
      <c r="T208" s="39">
        <v>1163.3599349237134</v>
      </c>
      <c r="U208" s="39">
        <v>1214.4991146116922</v>
      </c>
      <c r="V208" s="39">
        <v>1282.8694446661834</v>
      </c>
      <c r="W208" s="39">
        <v>1273.246710497277</v>
      </c>
      <c r="X208" s="39">
        <v>1248.9394279741052</v>
      </c>
      <c r="Y208" s="39">
        <v>1384.7728501657371</v>
      </c>
      <c r="Z208" s="39">
        <v>1428.6422188218664</v>
      </c>
      <c r="AA208" s="39">
        <v>1485.5126752494002</v>
      </c>
      <c r="AB208" s="39">
        <v>1548.2086242711546</v>
      </c>
      <c r="AC208" s="386">
        <v>1597.6379349351578</v>
      </c>
      <c r="AD208" s="386">
        <v>1758.6461300110177</v>
      </c>
      <c r="AE208" s="386">
        <v>1899.9542912780389</v>
      </c>
      <c r="AF208" s="386">
        <v>2128.2302030793571</v>
      </c>
      <c r="AG208" s="386">
        <v>2034.5964285984701</v>
      </c>
      <c r="AH208" s="386">
        <v>1963.5814990895924</v>
      </c>
      <c r="AI208" s="386">
        <v>2027.7940111799921</v>
      </c>
      <c r="AJ208" s="386">
        <v>2191.7136884687261</v>
      </c>
      <c r="AK208" s="386">
        <v>2060.2050210671309</v>
      </c>
      <c r="AL208" s="386">
        <v>2102.5815933890949</v>
      </c>
      <c r="AM208" s="386">
        <v>2191.1143555268659</v>
      </c>
      <c r="AN208" s="386">
        <v>2178.7367065244948</v>
      </c>
      <c r="AO208" s="386">
        <f>'OC vendors'!O27</f>
        <v>0</v>
      </c>
      <c r="AP208" s="386">
        <f>'OC vendors'!P27</f>
        <v>0</v>
      </c>
      <c r="AQ208" s="386">
        <f>'OC vendors'!Q27</f>
        <v>0</v>
      </c>
      <c r="AR208" s="386">
        <f>'OC vendors'!R27</f>
        <v>0</v>
      </c>
      <c r="AS208" s="386">
        <f>'OC vendors'!S27</f>
        <v>0</v>
      </c>
      <c r="AT208" s="386">
        <f>'OC vendors'!T27</f>
        <v>0</v>
      </c>
      <c r="AU208" s="386">
        <f>'OC vendors'!U27</f>
        <v>0</v>
      </c>
      <c r="AV208" s="386">
        <f>'OC vendors'!V27</f>
        <v>0</v>
      </c>
      <c r="AW208" s="386">
        <f>'OC vendors'!W27</f>
        <v>0</v>
      </c>
      <c r="AX208" s="386">
        <f>'OC vendors'!X27</f>
        <v>0</v>
      </c>
      <c r="AY208" s="386">
        <f>'OC vendors'!Y27</f>
        <v>0</v>
      </c>
      <c r="AZ208" s="386">
        <f>'OC vendors'!Z27</f>
        <v>0</v>
      </c>
      <c r="BA208" s="386">
        <f>'OC vendors'!AA27</f>
        <v>0</v>
      </c>
      <c r="BB208" s="386">
        <f>'OC vendors'!AB27</f>
        <v>0</v>
      </c>
      <c r="BC208" s="386">
        <f>'OC vendors'!AC27</f>
        <v>0</v>
      </c>
      <c r="BD208" s="386">
        <f>'OC vendors'!AD27</f>
        <v>0</v>
      </c>
      <c r="BE208" s="228" t="e">
        <f>BD208/BC208-1</f>
        <v>#DIV/0!</v>
      </c>
    </row>
    <row r="209" spans="1:57">
      <c r="C209" s="19"/>
      <c r="D209" s="2" t="s">
        <v>607</v>
      </c>
      <c r="E209" s="28"/>
      <c r="F209" s="28"/>
      <c r="G209" s="28"/>
      <c r="H209" s="28"/>
      <c r="I209" s="28">
        <f>I208/E208-1</f>
        <v>0.27596337710626684</v>
      </c>
      <c r="J209" s="28">
        <f t="shared" ref="J209:Q209" si="39">J208/F208-1</f>
        <v>0.13873214504471232</v>
      </c>
      <c r="K209" s="28">
        <f t="shared" si="39"/>
        <v>5.0556696017025393E-2</v>
      </c>
      <c r="L209" s="28">
        <f t="shared" si="39"/>
        <v>-6.9300895775799676E-2</v>
      </c>
      <c r="M209" s="28">
        <f t="shared" si="39"/>
        <v>-7.0994251901034366E-2</v>
      </c>
      <c r="N209" s="28">
        <f t="shared" si="39"/>
        <v>-2.5467940047586346E-2</v>
      </c>
      <c r="O209" s="28">
        <f t="shared" si="39"/>
        <v>8.617227734128341E-2</v>
      </c>
      <c r="P209" s="28">
        <f t="shared" si="39"/>
        <v>0.23093103407382309</v>
      </c>
      <c r="Q209" s="28">
        <f t="shared" si="39"/>
        <v>0.11318814110257214</v>
      </c>
      <c r="R209" s="28">
        <f t="shared" ref="R209:X209" si="40">R208/N208-1</f>
        <v>0.16503709262628785</v>
      </c>
      <c r="S209" s="28">
        <f t="shared" si="40"/>
        <v>0.11915584254400957</v>
      </c>
      <c r="T209" s="28">
        <f t="shared" si="40"/>
        <v>6.5136731182918739E-2</v>
      </c>
      <c r="U209" s="28">
        <f t="shared" si="40"/>
        <v>0.17596739550018725</v>
      </c>
      <c r="V209" s="28">
        <f t="shared" si="40"/>
        <v>0.17499481520090621</v>
      </c>
      <c r="W209" s="28">
        <f t="shared" si="40"/>
        <v>8.5799815526383938E-2</v>
      </c>
      <c r="X209" s="28">
        <f t="shared" si="40"/>
        <v>7.3562352012753296E-2</v>
      </c>
      <c r="Y209" s="28">
        <f t="shared" ref="Y209:AE209" si="41">Y208/U208-1</f>
        <v>0.14020079019035414</v>
      </c>
      <c r="Z209" s="28">
        <f t="shared" si="41"/>
        <v>0.11363024878468031</v>
      </c>
      <c r="AA209" s="28">
        <f t="shared" si="41"/>
        <v>0.16671236061487327</v>
      </c>
      <c r="AB209" s="28">
        <f t="shared" si="41"/>
        <v>0.23961866331859794</v>
      </c>
      <c r="AC209" s="28">
        <f t="shared" si="41"/>
        <v>0.15371841291078447</v>
      </c>
      <c r="AD209" s="28">
        <f t="shared" si="41"/>
        <v>0.23099129148044484</v>
      </c>
      <c r="AE209" s="28">
        <f t="shared" si="41"/>
        <v>0.27898894633063898</v>
      </c>
      <c r="AF209" s="28">
        <f t="shared" ref="AF209:AK209" si="42">AF208/AB208-1</f>
        <v>0.37464045201353757</v>
      </c>
      <c r="AG209" s="28">
        <f t="shared" si="42"/>
        <v>0.27350282821185434</v>
      </c>
      <c r="AH209" s="28">
        <f t="shared" si="42"/>
        <v>0.11653019079926596</v>
      </c>
      <c r="AI209" s="28">
        <f t="shared" si="42"/>
        <v>6.7285681812881748E-2</v>
      </c>
      <c r="AJ209" s="28">
        <f t="shared" si="42"/>
        <v>2.9829238067157426E-2</v>
      </c>
      <c r="AK209" s="28">
        <f t="shared" si="42"/>
        <v>1.2586571031337757E-2</v>
      </c>
      <c r="AL209" s="28">
        <f>AL208/AH208-1</f>
        <v>7.0789062926061019E-2</v>
      </c>
      <c r="AM209" s="28">
        <f>AM208/AI208-1</f>
        <v>8.0540894906695248E-2</v>
      </c>
      <c r="AN209" s="28">
        <f>AN208/AJ208-1</f>
        <v>-5.9209293679677311E-3</v>
      </c>
      <c r="AO209" s="28">
        <f>AO208/AK208-1</f>
        <v>-1</v>
      </c>
      <c r="AP209" s="28">
        <f>AP208/AL208-1</f>
        <v>-1</v>
      </c>
      <c r="AQ209" s="28">
        <f t="shared" ref="AQ209:AV209" si="43">AQ208/AM208-1</f>
        <v>-1</v>
      </c>
      <c r="AR209" s="28">
        <f t="shared" si="43"/>
        <v>-1</v>
      </c>
      <c r="AS209" s="28" t="e">
        <f t="shared" si="43"/>
        <v>#DIV/0!</v>
      </c>
      <c r="AT209" s="28" t="e">
        <f t="shared" si="43"/>
        <v>#DIV/0!</v>
      </c>
      <c r="AU209" s="28" t="e">
        <f t="shared" si="43"/>
        <v>#DIV/0!</v>
      </c>
      <c r="AV209" s="28" t="e">
        <f t="shared" si="43"/>
        <v>#DIV/0!</v>
      </c>
      <c r="AW209" s="28" t="e">
        <f t="shared" ref="AW209:BC209" si="44">AW208/AS208-1</f>
        <v>#DIV/0!</v>
      </c>
      <c r="AX209" s="28" t="e">
        <f t="shared" si="44"/>
        <v>#DIV/0!</v>
      </c>
      <c r="AY209" s="28" t="e">
        <f t="shared" si="44"/>
        <v>#DIV/0!</v>
      </c>
      <c r="AZ209" s="28" t="e">
        <f t="shared" si="44"/>
        <v>#DIV/0!</v>
      </c>
      <c r="BA209" s="28" t="e">
        <f t="shared" si="44"/>
        <v>#DIV/0!</v>
      </c>
      <c r="BB209" s="28" t="e">
        <f t="shared" si="44"/>
        <v>#DIV/0!</v>
      </c>
      <c r="BC209" s="28" t="e">
        <f t="shared" si="44"/>
        <v>#DIV/0!</v>
      </c>
      <c r="BD209" s="28" t="e">
        <f>BD208/AZ208-1</f>
        <v>#DIV/0!</v>
      </c>
      <c r="BE209" s="13" t="s">
        <v>467</v>
      </c>
    </row>
    <row r="210" spans="1:57">
      <c r="C210" s="19"/>
      <c r="D210" s="18"/>
      <c r="J210" s="45"/>
      <c r="K210" s="45"/>
      <c r="Q210" s="2" t="s">
        <v>608</v>
      </c>
      <c r="R210" s="45">
        <v>1042.5086004037664</v>
      </c>
      <c r="S210" s="45">
        <v>1117.8348561590249</v>
      </c>
      <c r="T210" s="45">
        <v>1112.9599349237133</v>
      </c>
      <c r="U210" s="45">
        <v>1166.3991146116923</v>
      </c>
      <c r="V210" s="45">
        <v>1231.7694446661835</v>
      </c>
      <c r="W210" s="45">
        <v>1216.1467104972771</v>
      </c>
      <c r="X210" s="45">
        <v>1188.9394279741052</v>
      </c>
      <c r="Y210" s="45">
        <v>1384.7728501657371</v>
      </c>
      <c r="Z210" s="45">
        <v>1428.6422188218664</v>
      </c>
      <c r="AA210" s="45">
        <v>1485.5126752494002</v>
      </c>
      <c r="AB210" s="45">
        <v>1548.2086242711546</v>
      </c>
      <c r="AC210" s="387"/>
      <c r="AD210" s="387"/>
      <c r="AE210" s="387"/>
      <c r="AF210" s="387"/>
      <c r="AG210" s="387"/>
      <c r="AH210" s="387"/>
      <c r="AI210" s="387"/>
      <c r="AJ210" s="387"/>
      <c r="AK210" s="387"/>
      <c r="AL210" s="387"/>
      <c r="AM210" s="387"/>
      <c r="AN210" s="387"/>
      <c r="AO210" s="387"/>
      <c r="AP210" s="387"/>
      <c r="AQ210" s="387"/>
      <c r="AR210" s="387"/>
      <c r="AS210" s="387"/>
      <c r="AT210" s="387"/>
      <c r="AU210" s="387"/>
      <c r="AV210" s="387"/>
      <c r="AW210" s="387"/>
      <c r="AX210" s="387"/>
      <c r="AY210" s="387"/>
      <c r="AZ210" s="387"/>
      <c r="BA210" s="387"/>
      <c r="BB210" s="387"/>
      <c r="BC210" s="387"/>
    </row>
    <row r="211" spans="1:57">
      <c r="C211" s="19"/>
      <c r="D211" s="18"/>
      <c r="R211" s="28"/>
      <c r="S211" s="28"/>
      <c r="T211" s="28"/>
      <c r="U211" s="28"/>
      <c r="V211" s="28">
        <f>V210/R210-1</f>
        <v>0.1815436766556322</v>
      </c>
      <c r="W211" s="28">
        <f t="shared" ref="W211:AB211" si="45">W210/S210-1</f>
        <v>8.7948460183161714E-2</v>
      </c>
      <c r="X211" s="28">
        <f t="shared" si="45"/>
        <v>6.8267949875122858E-2</v>
      </c>
      <c r="Y211" s="28">
        <f t="shared" si="45"/>
        <v>0.18722042293965901</v>
      </c>
      <c r="Z211" s="28">
        <f t="shared" si="45"/>
        <v>0.15982923996709175</v>
      </c>
      <c r="AA211" s="28">
        <f t="shared" si="45"/>
        <v>0.22149134017061201</v>
      </c>
      <c r="AB211" s="28">
        <f t="shared" si="45"/>
        <v>0.3021761982519382</v>
      </c>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row>
    <row r="212" spans="1:57" ht="17.399999999999999">
      <c r="A212" s="30"/>
      <c r="B212" s="37" t="s">
        <v>147</v>
      </c>
      <c r="C212" s="30"/>
      <c r="D212" s="38"/>
      <c r="E212" s="30"/>
      <c r="F212" s="30"/>
      <c r="G212" s="30"/>
      <c r="H212" s="681"/>
      <c r="I212" s="30"/>
      <c r="J212" s="30"/>
      <c r="K212" s="30"/>
      <c r="L212" s="30"/>
      <c r="M212" s="30"/>
      <c r="N212" s="49"/>
      <c r="O212" s="49"/>
      <c r="P212" s="49"/>
      <c r="Q212" s="682"/>
      <c r="R212" s="49"/>
      <c r="S212" s="49"/>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row>
    <row r="213" spans="1:57" ht="14.55" customHeight="1">
      <c r="D213" s="7"/>
    </row>
    <row r="214" spans="1:57" ht="14.55" customHeight="1">
      <c r="A214" s="32" t="s">
        <v>32</v>
      </c>
      <c r="B214" s="32"/>
      <c r="D214" s="7"/>
    </row>
    <row r="215" spans="1:57" ht="14.55" customHeight="1">
      <c r="A215" s="1865" t="s">
        <v>580</v>
      </c>
      <c r="B215" s="32"/>
      <c r="D215" s="7"/>
      <c r="AC215" s="32"/>
      <c r="AD215" s="1908"/>
      <c r="AE215" s="1939" t="s">
        <v>127</v>
      </c>
      <c r="AF215" s="1940"/>
      <c r="AG215" s="1940"/>
      <c r="AH215" s="1940"/>
      <c r="AI215" s="1940"/>
      <c r="AJ215" s="1940"/>
      <c r="AK215" s="1940"/>
      <c r="AL215" s="1940"/>
      <c r="AM215" s="1940"/>
      <c r="AN215" s="1940"/>
    </row>
    <row r="216" spans="1:57" ht="14.55" customHeight="1">
      <c r="A216" s="1865" t="s">
        <v>130</v>
      </c>
      <c r="B216" s="32"/>
      <c r="D216" s="7"/>
      <c r="AC216" s="1909" t="s">
        <v>128</v>
      </c>
      <c r="AD216" s="1910"/>
      <c r="AE216" s="1911" t="str">
        <f t="shared" ref="AE216:AJ216" si="46">AT236</f>
        <v>1Q 20</v>
      </c>
      <c r="AF216" s="1912" t="str">
        <f t="shared" si="46"/>
        <v>2Q 20</v>
      </c>
      <c r="AG216" s="1912" t="str">
        <f t="shared" si="46"/>
        <v>3Q 20</v>
      </c>
      <c r="AH216" s="1913" t="str">
        <f t="shared" si="46"/>
        <v>4Q 20</v>
      </c>
      <c r="AI216" s="1913" t="str">
        <f t="shared" si="46"/>
        <v>1Q 21</v>
      </c>
      <c r="AJ216" s="1913" t="str">
        <f t="shared" si="46"/>
        <v>2Q 21</v>
      </c>
      <c r="AK216" s="1913" t="str">
        <f>AZ236</f>
        <v>3Q 21</v>
      </c>
      <c r="AL216" s="1913" t="str">
        <f>BA236</f>
        <v>4Q 21</v>
      </c>
      <c r="AM216" s="1913" t="str">
        <f>BB236</f>
        <v>1Q 22</v>
      </c>
      <c r="AN216" s="1913" t="str">
        <f>BC236</f>
        <v>2Q 22</v>
      </c>
      <c r="AO216" s="1913" t="str">
        <f t="shared" ref="AO216:AP216" si="47">BD236</f>
        <v>3Q 22</v>
      </c>
      <c r="AP216" s="1913" t="str">
        <f t="shared" si="47"/>
        <v>4Q 22</v>
      </c>
    </row>
    <row r="217" spans="1:57" ht="14.55" customHeight="1">
      <c r="A217" s="1865" t="s">
        <v>33</v>
      </c>
      <c r="B217" s="32"/>
      <c r="D217" s="7"/>
      <c r="AC217" s="421" t="s">
        <v>19</v>
      </c>
      <c r="AD217" s="422"/>
      <c r="AE217" s="226">
        <f t="shared" ref="AE217:AJ222" si="48">AT238</f>
        <v>0</v>
      </c>
      <c r="AF217" s="226">
        <f t="shared" si="48"/>
        <v>0</v>
      </c>
      <c r="AG217" s="226">
        <f t="shared" si="48"/>
        <v>0</v>
      </c>
      <c r="AH217" s="226">
        <f t="shared" si="48"/>
        <v>0</v>
      </c>
      <c r="AI217" s="226">
        <f t="shared" si="48"/>
        <v>0</v>
      </c>
      <c r="AJ217" s="226">
        <f t="shared" si="48"/>
        <v>0</v>
      </c>
      <c r="AK217" s="226">
        <f t="shared" ref="AK217:AO222" si="49">AZ238</f>
        <v>0</v>
      </c>
      <c r="AL217" s="226">
        <f t="shared" si="49"/>
        <v>0</v>
      </c>
      <c r="AM217" s="226">
        <f t="shared" si="49"/>
        <v>0</v>
      </c>
      <c r="AN217" s="226">
        <f t="shared" si="49"/>
        <v>0</v>
      </c>
      <c r="AO217" s="226">
        <f t="shared" ref="AO217" si="50">BD238</f>
        <v>0</v>
      </c>
      <c r="AP217" s="226">
        <f t="shared" ref="AP217" si="51">BE238</f>
        <v>0</v>
      </c>
    </row>
    <row r="218" spans="1:57" ht="14.55" customHeight="1">
      <c r="A218" s="1865" t="s">
        <v>35</v>
      </c>
      <c r="B218" s="32"/>
      <c r="D218" s="7"/>
      <c r="AC218" s="423" t="s">
        <v>17</v>
      </c>
      <c r="AD218" s="424"/>
      <c r="AE218" s="226">
        <f t="shared" si="48"/>
        <v>0</v>
      </c>
      <c r="AF218" s="226">
        <f t="shared" si="48"/>
        <v>0</v>
      </c>
      <c r="AG218" s="226">
        <f t="shared" si="48"/>
        <v>0</v>
      </c>
      <c r="AH218" s="226">
        <f t="shared" si="48"/>
        <v>0</v>
      </c>
      <c r="AI218" s="226">
        <f t="shared" si="48"/>
        <v>0</v>
      </c>
      <c r="AJ218" s="226">
        <f t="shared" si="48"/>
        <v>0</v>
      </c>
      <c r="AK218" s="226">
        <f t="shared" si="49"/>
        <v>0</v>
      </c>
      <c r="AL218" s="226">
        <f t="shared" si="49"/>
        <v>0</v>
      </c>
      <c r="AM218" s="226">
        <f t="shared" si="49"/>
        <v>0</v>
      </c>
      <c r="AN218" s="226">
        <f t="shared" si="49"/>
        <v>0</v>
      </c>
      <c r="AO218" s="226">
        <f t="shared" si="49"/>
        <v>0</v>
      </c>
      <c r="AP218" s="730" t="e">
        <f t="shared" ref="AP218:AP223" si="52">(AM218/AI218)-1</f>
        <v>#DIV/0!</v>
      </c>
    </row>
    <row r="219" spans="1:57" ht="14.55" customHeight="1">
      <c r="A219" s="1865" t="s">
        <v>275</v>
      </c>
      <c r="B219" s="32"/>
      <c r="D219" s="7"/>
      <c r="AC219" s="423" t="s">
        <v>18</v>
      </c>
      <c r="AD219" s="424"/>
      <c r="AE219" s="226">
        <f t="shared" si="48"/>
        <v>0</v>
      </c>
      <c r="AF219" s="226">
        <f t="shared" si="48"/>
        <v>0</v>
      </c>
      <c r="AG219" s="226">
        <f t="shared" si="48"/>
        <v>0</v>
      </c>
      <c r="AH219" s="226">
        <f t="shared" si="48"/>
        <v>0</v>
      </c>
      <c r="AI219" s="226">
        <f t="shared" si="48"/>
        <v>0</v>
      </c>
      <c r="AJ219" s="226">
        <f t="shared" si="48"/>
        <v>0</v>
      </c>
      <c r="AK219" s="226">
        <f t="shared" si="49"/>
        <v>0</v>
      </c>
      <c r="AL219" s="226">
        <f t="shared" si="49"/>
        <v>0</v>
      </c>
      <c r="AM219" s="226">
        <f t="shared" si="49"/>
        <v>0</v>
      </c>
      <c r="AN219" s="226">
        <f t="shared" si="49"/>
        <v>0</v>
      </c>
      <c r="AO219" s="226">
        <f t="shared" si="49"/>
        <v>0</v>
      </c>
      <c r="AP219" s="730" t="e">
        <f t="shared" si="52"/>
        <v>#DIV/0!</v>
      </c>
    </row>
    <row r="220" spans="1:57" ht="14.55" customHeight="1">
      <c r="A220" s="1865" t="s">
        <v>131</v>
      </c>
      <c r="B220" s="32"/>
      <c r="D220" s="7"/>
      <c r="AC220" s="423" t="s">
        <v>126</v>
      </c>
      <c r="AD220" s="424"/>
      <c r="AE220" s="226">
        <f t="shared" si="48"/>
        <v>0</v>
      </c>
      <c r="AF220" s="226">
        <f t="shared" si="48"/>
        <v>0</v>
      </c>
      <c r="AG220" s="226">
        <f t="shared" si="48"/>
        <v>0</v>
      </c>
      <c r="AH220" s="226">
        <f t="shared" si="48"/>
        <v>0</v>
      </c>
      <c r="AI220" s="226">
        <f t="shared" si="48"/>
        <v>0</v>
      </c>
      <c r="AJ220" s="226">
        <f t="shared" si="48"/>
        <v>0</v>
      </c>
      <c r="AK220" s="226">
        <f t="shared" si="49"/>
        <v>0</v>
      </c>
      <c r="AL220" s="226">
        <f t="shared" si="49"/>
        <v>0</v>
      </c>
      <c r="AM220" s="226">
        <f t="shared" si="49"/>
        <v>0</v>
      </c>
      <c r="AN220" s="226">
        <f t="shared" si="49"/>
        <v>0</v>
      </c>
      <c r="AO220" s="226">
        <f t="shared" si="49"/>
        <v>0</v>
      </c>
      <c r="AP220" s="730" t="e">
        <f t="shared" si="52"/>
        <v>#DIV/0!</v>
      </c>
    </row>
    <row r="221" spans="1:57" ht="14.55" customHeight="1">
      <c r="A221" s="1865" t="s">
        <v>132</v>
      </c>
      <c r="B221" s="32"/>
      <c r="D221" s="7"/>
      <c r="AC221" s="423" t="s">
        <v>28</v>
      </c>
      <c r="AD221" s="424"/>
      <c r="AE221" s="226">
        <f t="shared" si="48"/>
        <v>0</v>
      </c>
      <c r="AF221" s="226">
        <f t="shared" si="48"/>
        <v>0</v>
      </c>
      <c r="AG221" s="226">
        <f t="shared" si="48"/>
        <v>0</v>
      </c>
      <c r="AH221" s="226">
        <f t="shared" si="48"/>
        <v>0</v>
      </c>
      <c r="AI221" s="226">
        <f t="shared" si="48"/>
        <v>0</v>
      </c>
      <c r="AJ221" s="226">
        <f t="shared" si="48"/>
        <v>0</v>
      </c>
      <c r="AK221" s="226">
        <f t="shared" si="49"/>
        <v>0</v>
      </c>
      <c r="AL221" s="226">
        <f t="shared" si="49"/>
        <v>0</v>
      </c>
      <c r="AM221" s="226">
        <f t="shared" si="49"/>
        <v>0</v>
      </c>
      <c r="AN221" s="226">
        <f t="shared" si="49"/>
        <v>0</v>
      </c>
      <c r="AO221" s="226">
        <f t="shared" si="49"/>
        <v>0</v>
      </c>
      <c r="AP221" s="730" t="e">
        <f t="shared" si="52"/>
        <v>#DIV/0!</v>
      </c>
    </row>
    <row r="222" spans="1:57" ht="14.55" customHeight="1">
      <c r="A222" s="1865" t="s">
        <v>133</v>
      </c>
      <c r="B222" s="32"/>
      <c r="D222" s="7"/>
      <c r="AC222" s="425" t="s">
        <v>22</v>
      </c>
      <c r="AD222" s="426"/>
      <c r="AE222" s="226">
        <f t="shared" si="48"/>
        <v>0</v>
      </c>
      <c r="AF222" s="226">
        <f t="shared" si="48"/>
        <v>0</v>
      </c>
      <c r="AG222" s="226">
        <f t="shared" si="48"/>
        <v>0</v>
      </c>
      <c r="AH222" s="226">
        <f t="shared" si="48"/>
        <v>0</v>
      </c>
      <c r="AI222" s="226">
        <f t="shared" si="48"/>
        <v>0</v>
      </c>
      <c r="AJ222" s="226">
        <f t="shared" si="48"/>
        <v>0</v>
      </c>
      <c r="AK222" s="226">
        <f t="shared" si="49"/>
        <v>0</v>
      </c>
      <c r="AL222" s="226">
        <f t="shared" si="49"/>
        <v>0</v>
      </c>
      <c r="AM222" s="226">
        <f t="shared" si="49"/>
        <v>0</v>
      </c>
      <c r="AN222" s="226">
        <f t="shared" si="49"/>
        <v>0</v>
      </c>
      <c r="AO222" s="226">
        <f t="shared" si="49"/>
        <v>0</v>
      </c>
      <c r="AP222" s="730" t="e">
        <f t="shared" si="52"/>
        <v>#DIV/0!</v>
      </c>
    </row>
    <row r="223" spans="1:57" ht="14.55" customHeight="1">
      <c r="A223" s="1865" t="s">
        <v>483</v>
      </c>
      <c r="B223" s="32"/>
      <c r="D223" s="7"/>
      <c r="AC223" s="427" t="s">
        <v>129</v>
      </c>
      <c r="AD223" s="428"/>
      <c r="AE223" s="227">
        <f t="shared" ref="AE223:AO223" si="53">SUM(AE217:AE222)</f>
        <v>0</v>
      </c>
      <c r="AF223" s="227">
        <f t="shared" si="53"/>
        <v>0</v>
      </c>
      <c r="AG223" s="227">
        <f t="shared" si="53"/>
        <v>0</v>
      </c>
      <c r="AH223" s="227">
        <f t="shared" si="53"/>
        <v>0</v>
      </c>
      <c r="AI223" s="227">
        <f t="shared" si="53"/>
        <v>0</v>
      </c>
      <c r="AJ223" s="227">
        <f t="shared" si="53"/>
        <v>0</v>
      </c>
      <c r="AK223" s="227">
        <f t="shared" si="53"/>
        <v>0</v>
      </c>
      <c r="AL223" s="227">
        <f t="shared" si="53"/>
        <v>0</v>
      </c>
      <c r="AM223" s="227">
        <f t="shared" si="53"/>
        <v>0</v>
      </c>
      <c r="AN223" s="227">
        <f t="shared" si="53"/>
        <v>0</v>
      </c>
      <c r="AO223" s="227">
        <f t="shared" si="53"/>
        <v>0</v>
      </c>
      <c r="AP223" s="730" t="e">
        <f t="shared" si="52"/>
        <v>#DIV/0!</v>
      </c>
    </row>
    <row r="224" spans="1:57" ht="14.55" customHeight="1">
      <c r="A224" s="1865" t="s">
        <v>6</v>
      </c>
      <c r="B224" s="32"/>
      <c r="D224" s="7"/>
      <c r="AD224" s="251" t="s">
        <v>258</v>
      </c>
      <c r="AE224" s="252"/>
      <c r="AF224" s="252"/>
      <c r="AG224" s="252"/>
      <c r="AH224" s="252"/>
      <c r="AI224" s="252" t="e">
        <f t="shared" ref="AI224:AO224" si="54">AI223/AE223-1</f>
        <v>#DIV/0!</v>
      </c>
      <c r="AJ224" s="252" t="e">
        <f t="shared" si="54"/>
        <v>#DIV/0!</v>
      </c>
      <c r="AK224" s="252" t="e">
        <f t="shared" si="54"/>
        <v>#DIV/0!</v>
      </c>
      <c r="AL224" s="252" t="e">
        <f t="shared" si="54"/>
        <v>#DIV/0!</v>
      </c>
      <c r="AM224" s="252" t="e">
        <f t="shared" si="54"/>
        <v>#DIV/0!</v>
      </c>
      <c r="AN224" s="252" t="e">
        <f t="shared" si="54"/>
        <v>#DIV/0!</v>
      </c>
      <c r="AO224" s="252" t="e">
        <f t="shared" si="54"/>
        <v>#DIV/0!</v>
      </c>
    </row>
    <row r="225" spans="1:61" ht="14.55" customHeight="1">
      <c r="A225" s="1865" t="s">
        <v>134</v>
      </c>
      <c r="B225" s="32"/>
      <c r="D225" s="7"/>
      <c r="AD225" s="251" t="s">
        <v>252</v>
      </c>
      <c r="AE225" s="253">
        <v>-1.0787663506845346E-2</v>
      </c>
      <c r="AF225" s="253" t="e">
        <f t="shared" ref="AF225:AO225" si="55">AF223/AE223-1</f>
        <v>#DIV/0!</v>
      </c>
      <c r="AG225" s="253" t="e">
        <f t="shared" si="55"/>
        <v>#DIV/0!</v>
      </c>
      <c r="AH225" s="253" t="e">
        <f t="shared" si="55"/>
        <v>#DIV/0!</v>
      </c>
      <c r="AI225" s="253" t="e">
        <f t="shared" si="55"/>
        <v>#DIV/0!</v>
      </c>
      <c r="AJ225" s="253" t="e">
        <f t="shared" si="55"/>
        <v>#DIV/0!</v>
      </c>
      <c r="AK225" s="253" t="e">
        <f t="shared" si="55"/>
        <v>#DIV/0!</v>
      </c>
      <c r="AL225" s="253" t="e">
        <f t="shared" si="55"/>
        <v>#DIV/0!</v>
      </c>
      <c r="AM225" s="253" t="e">
        <f t="shared" si="55"/>
        <v>#DIV/0!</v>
      </c>
      <c r="AN225" s="253" t="e">
        <f t="shared" si="55"/>
        <v>#DIV/0!</v>
      </c>
      <c r="AO225" s="253" t="e">
        <f t="shared" si="55"/>
        <v>#DIV/0!</v>
      </c>
    </row>
    <row r="226" spans="1:61" ht="14.55" customHeight="1">
      <c r="A226" s="1865" t="s">
        <v>39</v>
      </c>
      <c r="B226" s="32"/>
      <c r="D226" s="7"/>
    </row>
    <row r="227" spans="1:61" ht="14.55" customHeight="1">
      <c r="A227" s="1865" t="s">
        <v>135</v>
      </c>
      <c r="B227" s="32"/>
      <c r="D227" s="7"/>
      <c r="AH227" s="31"/>
      <c r="AI227" s="31"/>
      <c r="AJ227" s="31"/>
      <c r="AK227" s="31"/>
      <c r="AL227" s="31"/>
      <c r="AM227" s="31"/>
      <c r="AN227" s="31"/>
    </row>
    <row r="228" spans="1:61" ht="14.55" customHeight="1">
      <c r="A228" s="1865" t="s">
        <v>136</v>
      </c>
      <c r="B228" s="32"/>
      <c r="D228" s="7"/>
    </row>
    <row r="229" spans="1:61" ht="14.55" customHeight="1">
      <c r="A229" s="1865" t="s">
        <v>146</v>
      </c>
      <c r="B229" s="32"/>
      <c r="D229" s="7"/>
      <c r="AS229" s="21"/>
    </row>
    <row r="230" spans="1:61" ht="14.55" customHeight="1">
      <c r="A230" s="1865" t="s">
        <v>484</v>
      </c>
      <c r="B230" s="32"/>
      <c r="D230" s="7"/>
    </row>
    <row r="231" spans="1:61" ht="14.55" customHeight="1">
      <c r="A231" s="1865" t="s">
        <v>137</v>
      </c>
      <c r="B231" s="32"/>
      <c r="D231" s="7"/>
    </row>
    <row r="232" spans="1:61" ht="14.55" customHeight="1">
      <c r="A232" s="1865" t="s">
        <v>40</v>
      </c>
      <c r="B232" s="32"/>
      <c r="D232" s="7"/>
    </row>
    <row r="233" spans="1:61" ht="14.55" customHeight="1">
      <c r="A233" s="1865" t="s">
        <v>485</v>
      </c>
      <c r="D233" s="7"/>
    </row>
    <row r="234" spans="1:61" ht="14.55" customHeight="1">
      <c r="A234" s="1865" t="s">
        <v>138</v>
      </c>
      <c r="D234" s="7"/>
      <c r="G234" t="s">
        <v>15</v>
      </c>
      <c r="H234" s="16">
        <f>$AF$258</f>
        <v>-1</v>
      </c>
      <c r="AU234" s="21"/>
    </row>
    <row r="235" spans="1:61" ht="14.55" customHeight="1">
      <c r="A235" s="1865" t="s">
        <v>139</v>
      </c>
      <c r="D235" s="7"/>
      <c r="F235">
        <v>1</v>
      </c>
      <c r="G235">
        <v>2</v>
      </c>
      <c r="H235">
        <v>3</v>
      </c>
      <c r="I235">
        <v>4</v>
      </c>
      <c r="J235">
        <f>I235+1</f>
        <v>5</v>
      </c>
      <c r="K235">
        <f t="shared" ref="K235:AE235" si="56">J235+1</f>
        <v>6</v>
      </c>
      <c r="L235">
        <f t="shared" si="56"/>
        <v>7</v>
      </c>
      <c r="M235">
        <f t="shared" si="56"/>
        <v>8</v>
      </c>
      <c r="N235">
        <f t="shared" si="56"/>
        <v>9</v>
      </c>
      <c r="O235">
        <f t="shared" si="56"/>
        <v>10</v>
      </c>
      <c r="P235">
        <f t="shared" si="56"/>
        <v>11</v>
      </c>
      <c r="Q235">
        <f t="shared" si="56"/>
        <v>12</v>
      </c>
      <c r="R235">
        <f t="shared" si="56"/>
        <v>13</v>
      </c>
      <c r="S235">
        <f t="shared" si="56"/>
        <v>14</v>
      </c>
      <c r="T235">
        <f t="shared" si="56"/>
        <v>15</v>
      </c>
      <c r="U235">
        <f t="shared" si="56"/>
        <v>16</v>
      </c>
      <c r="V235">
        <f t="shared" si="56"/>
        <v>17</v>
      </c>
      <c r="W235">
        <f t="shared" si="56"/>
        <v>18</v>
      </c>
      <c r="X235">
        <f t="shared" si="56"/>
        <v>19</v>
      </c>
      <c r="Y235">
        <f t="shared" si="56"/>
        <v>20</v>
      </c>
      <c r="Z235">
        <f t="shared" si="56"/>
        <v>21</v>
      </c>
      <c r="AA235">
        <f t="shared" si="56"/>
        <v>22</v>
      </c>
      <c r="AB235">
        <f t="shared" si="56"/>
        <v>23</v>
      </c>
      <c r="AC235">
        <f t="shared" si="56"/>
        <v>24</v>
      </c>
      <c r="AD235">
        <f t="shared" si="56"/>
        <v>25</v>
      </c>
      <c r="AE235">
        <f t="shared" si="56"/>
        <v>26</v>
      </c>
      <c r="AF235">
        <f>AE235+1</f>
        <v>27</v>
      </c>
      <c r="AG235">
        <f>AF235+1</f>
        <v>28</v>
      </c>
      <c r="AH235">
        <f>AG235+1</f>
        <v>29</v>
      </c>
      <c r="AI235">
        <f>AH235+1</f>
        <v>30</v>
      </c>
      <c r="AJ235">
        <v>31</v>
      </c>
      <c r="AK235">
        <v>32</v>
      </c>
      <c r="AL235">
        <v>33</v>
      </c>
      <c r="AM235">
        <v>34</v>
      </c>
      <c r="AN235">
        <v>35</v>
      </c>
      <c r="AO235">
        <v>36</v>
      </c>
      <c r="AP235">
        <v>37</v>
      </c>
      <c r="AQ235">
        <v>38</v>
      </c>
      <c r="AR235">
        <v>39</v>
      </c>
      <c r="AS235">
        <v>40</v>
      </c>
      <c r="AT235">
        <v>41</v>
      </c>
      <c r="AU235">
        <v>42</v>
      </c>
    </row>
    <row r="236" spans="1:61" ht="14.55" customHeight="1">
      <c r="A236" s="1865" t="s">
        <v>43</v>
      </c>
      <c r="E236" s="9"/>
      <c r="F236" s="10" t="s">
        <v>93</v>
      </c>
      <c r="G236" s="10" t="s">
        <v>94</v>
      </c>
      <c r="H236" s="10" t="s">
        <v>95</v>
      </c>
      <c r="I236" s="10" t="s">
        <v>96</v>
      </c>
      <c r="J236" s="10" t="s">
        <v>97</v>
      </c>
      <c r="K236" s="10" t="s">
        <v>98</v>
      </c>
      <c r="L236" s="10" t="s">
        <v>99</v>
      </c>
      <c r="M236" s="10" t="s">
        <v>100</v>
      </c>
      <c r="N236" s="10" t="s">
        <v>79</v>
      </c>
      <c r="O236" s="10" t="s">
        <v>80</v>
      </c>
      <c r="P236" s="10" t="s">
        <v>81</v>
      </c>
      <c r="Q236" s="10" t="s">
        <v>82</v>
      </c>
      <c r="R236" s="10" t="s">
        <v>83</v>
      </c>
      <c r="S236" s="10" t="s">
        <v>84</v>
      </c>
      <c r="T236" s="10" t="s">
        <v>85</v>
      </c>
      <c r="U236" s="10" t="s">
        <v>86</v>
      </c>
      <c r="V236" s="10" t="s">
        <v>87</v>
      </c>
      <c r="W236" s="10" t="s">
        <v>88</v>
      </c>
      <c r="X236" s="10" t="s">
        <v>89</v>
      </c>
      <c r="Y236" s="10" t="s">
        <v>90</v>
      </c>
      <c r="Z236" s="10" t="s">
        <v>91</v>
      </c>
      <c r="AA236" s="10" t="s">
        <v>92</v>
      </c>
      <c r="AB236" s="10" t="s">
        <v>101</v>
      </c>
      <c r="AC236" s="10" t="s">
        <v>102</v>
      </c>
      <c r="AD236" s="10" t="s">
        <v>103</v>
      </c>
      <c r="AE236" s="10" t="s">
        <v>104</v>
      </c>
      <c r="AF236" s="10" t="s">
        <v>105</v>
      </c>
      <c r="AG236" s="10" t="s">
        <v>106</v>
      </c>
      <c r="AH236" s="10" t="s">
        <v>107</v>
      </c>
      <c r="AI236" s="10" t="s">
        <v>108</v>
      </c>
      <c r="AJ236" s="10" t="s">
        <v>109</v>
      </c>
      <c r="AK236" s="10" t="s">
        <v>110</v>
      </c>
      <c r="AL236" s="10" t="s">
        <v>111</v>
      </c>
      <c r="AM236" s="10" t="s">
        <v>112</v>
      </c>
      <c r="AN236" s="10" t="s">
        <v>113</v>
      </c>
      <c r="AO236" s="10" t="s">
        <v>114</v>
      </c>
      <c r="AP236" s="10" t="s">
        <v>115</v>
      </c>
      <c r="AQ236" s="10" t="s">
        <v>116</v>
      </c>
      <c r="AR236" s="10" t="s">
        <v>117</v>
      </c>
      <c r="AS236" s="10" t="s">
        <v>118</v>
      </c>
      <c r="AT236" s="10" t="s">
        <v>119</v>
      </c>
      <c r="AU236" s="10" t="s">
        <v>120</v>
      </c>
      <c r="AV236" s="10" t="s">
        <v>121</v>
      </c>
      <c r="AW236" s="10" t="s">
        <v>122</v>
      </c>
      <c r="AX236" s="10" t="s">
        <v>486</v>
      </c>
      <c r="AY236" s="10" t="s">
        <v>487</v>
      </c>
      <c r="AZ236" s="10" t="s">
        <v>488</v>
      </c>
      <c r="BA236" s="10" t="s">
        <v>489</v>
      </c>
      <c r="BB236" s="10" t="s">
        <v>490</v>
      </c>
      <c r="BC236" s="10" t="s">
        <v>491</v>
      </c>
      <c r="BD236" s="10" t="s">
        <v>492</v>
      </c>
      <c r="BE236" s="10" t="s">
        <v>493</v>
      </c>
    </row>
    <row r="237" spans="1:61" ht="14.55" customHeight="1">
      <c r="E237" t="s">
        <v>14</v>
      </c>
      <c r="BH237" s="2"/>
      <c r="BI237" s="21"/>
    </row>
    <row r="238" spans="1:61" ht="14.55" customHeight="1">
      <c r="D238" s="7"/>
      <c r="E238" s="2" t="s">
        <v>19</v>
      </c>
      <c r="F238" s="4">
        <v>179.26855653000001</v>
      </c>
      <c r="G238" s="4">
        <v>185.28509598809882</v>
      </c>
      <c r="H238" s="4">
        <v>205.93780273287297</v>
      </c>
      <c r="I238" s="4">
        <v>221.64350505417062</v>
      </c>
      <c r="J238" s="4">
        <v>204.69611503597221</v>
      </c>
      <c r="K238" s="4">
        <v>222.991287</v>
      </c>
      <c r="L238" s="4">
        <v>246.29319176000001</v>
      </c>
      <c r="M238" s="4">
        <v>231.98002672000001</v>
      </c>
      <c r="N238" s="4">
        <v>231.98002672000001</v>
      </c>
      <c r="O238" s="4">
        <v>268.39542299999999</v>
      </c>
      <c r="P238" s="4">
        <v>264.64129747151145</v>
      </c>
      <c r="Q238" s="4">
        <v>270.07593955684627</v>
      </c>
      <c r="R238" s="4">
        <v>275</v>
      </c>
      <c r="S238" s="4">
        <v>295</v>
      </c>
      <c r="T238" s="4">
        <v>366.56482681801583</v>
      </c>
      <c r="U238" s="4">
        <v>393.20131909285715</v>
      </c>
      <c r="V238" s="50">
        <v>399.76259315324842</v>
      </c>
      <c r="W238" s="50">
        <v>458.95183409135132</v>
      </c>
      <c r="X238" s="50">
        <v>404.70655616100464</v>
      </c>
      <c r="Y238" s="50">
        <v>426.6986393683332</v>
      </c>
      <c r="Z238" s="50">
        <v>439.59398006021655</v>
      </c>
      <c r="AA238" s="50">
        <v>493.23885616645731</v>
      </c>
      <c r="AB238" s="50">
        <v>438.93410355430461</v>
      </c>
      <c r="AC238" s="50">
        <v>464.55640441465545</v>
      </c>
      <c r="AD238" s="693">
        <v>574.81324193000012</v>
      </c>
      <c r="AE238" s="693">
        <v>646.28303427999992</v>
      </c>
      <c r="AF238" s="693">
        <v>674.66583959898378</v>
      </c>
      <c r="AG238" s="693">
        <v>801.34185283538886</v>
      </c>
      <c r="AH238" s="693">
        <v>715.72646777793818</v>
      </c>
      <c r="AI238" s="693">
        <v>820.4964072612147</v>
      </c>
      <c r="AJ238" s="693">
        <v>809.58724973224446</v>
      </c>
      <c r="AK238" s="693">
        <v>814.82450627820526</v>
      </c>
      <c r="AL238" s="385">
        <v>798.4545468531262</v>
      </c>
      <c r="AM238" s="385">
        <v>826.28005662668977</v>
      </c>
      <c r="AN238" s="385">
        <v>768.03543336762743</v>
      </c>
      <c r="AO238" s="385">
        <v>700.76919376630656</v>
      </c>
      <c r="AP238" s="385">
        <f>Summary!S69</f>
        <v>0</v>
      </c>
      <c r="AQ238" s="385">
        <f>Summary!T69</f>
        <v>0</v>
      </c>
      <c r="AR238" s="385">
        <f>Summary!U69</f>
        <v>0</v>
      </c>
      <c r="AS238" s="385">
        <f>Summary!V69</f>
        <v>0</v>
      </c>
      <c r="AT238" s="385">
        <f>Summary!W69</f>
        <v>0</v>
      </c>
      <c r="AU238" s="385">
        <f>Summary!X69</f>
        <v>0</v>
      </c>
      <c r="AV238" s="385">
        <f>Summary!Y69</f>
        <v>0</v>
      </c>
      <c r="AW238" s="385">
        <f>Summary!Z69</f>
        <v>0</v>
      </c>
      <c r="AX238" s="385">
        <f>Summary!AA69</f>
        <v>0</v>
      </c>
      <c r="AY238" s="385">
        <f>Summary!AB69</f>
        <v>0</v>
      </c>
      <c r="AZ238" s="385">
        <f>Summary!AC69</f>
        <v>0</v>
      </c>
      <c r="BA238" s="385">
        <f>Summary!AD69</f>
        <v>0</v>
      </c>
      <c r="BB238" s="385">
        <f>Summary!AE69</f>
        <v>0</v>
      </c>
      <c r="BC238" s="385">
        <f>Summary!AF69</f>
        <v>0</v>
      </c>
      <c r="BD238" s="385">
        <f>Summary!AG69</f>
        <v>0</v>
      </c>
      <c r="BE238" s="385">
        <f>Summary!AH69</f>
        <v>0</v>
      </c>
      <c r="BF238" s="82" t="str">
        <f t="shared" ref="BF238:BF243" si="57">E238</f>
        <v xml:space="preserve">Ethernet </v>
      </c>
      <c r="BH238" s="15"/>
      <c r="BI238" s="222"/>
    </row>
    <row r="239" spans="1:61">
      <c r="D239" s="7"/>
      <c r="E239" s="2" t="s">
        <v>17</v>
      </c>
      <c r="F239" s="4">
        <v>78.84604834999999</v>
      </c>
      <c r="G239" s="4">
        <v>67.272014499999997</v>
      </c>
      <c r="H239" s="4">
        <v>68.441937490000015</v>
      </c>
      <c r="I239" s="4">
        <v>81.758308999999997</v>
      </c>
      <c r="J239" s="4">
        <v>62.384487999999997</v>
      </c>
      <c r="K239" s="4">
        <v>64.855041</v>
      </c>
      <c r="L239" s="4">
        <v>80.114580119999999</v>
      </c>
      <c r="M239" s="4">
        <v>79.186099089999999</v>
      </c>
      <c r="N239" s="4">
        <v>79.186099089999999</v>
      </c>
      <c r="O239" s="4">
        <v>68.144572999999994</v>
      </c>
      <c r="P239" s="4">
        <v>68.435579000000004</v>
      </c>
      <c r="Q239" s="4">
        <v>69.195871999999994</v>
      </c>
      <c r="R239" s="4">
        <v>70</v>
      </c>
      <c r="S239" s="4">
        <v>75</v>
      </c>
      <c r="T239" s="4">
        <v>66.078785999999994</v>
      </c>
      <c r="U239" s="4">
        <v>69.276403000000002</v>
      </c>
      <c r="V239" s="50">
        <v>58.182045670000001</v>
      </c>
      <c r="W239" s="50">
        <v>62.115745930000003</v>
      </c>
      <c r="X239" s="50">
        <v>68.800230620000008</v>
      </c>
      <c r="Y239" s="50">
        <v>74.000017349999993</v>
      </c>
      <c r="Z239" s="50">
        <v>69.144194289999987</v>
      </c>
      <c r="AA239" s="50">
        <v>65.340849000000006</v>
      </c>
      <c r="AB239" s="50">
        <v>59.783707810022072</v>
      </c>
      <c r="AC239" s="50">
        <v>64.381270084985161</v>
      </c>
      <c r="AD239" s="693">
        <v>59.031201899999992</v>
      </c>
      <c r="AE239" s="693">
        <v>60.222978640000001</v>
      </c>
      <c r="AF239" s="693">
        <v>55.57382325504868</v>
      </c>
      <c r="AG239" s="693">
        <v>68.272802904618231</v>
      </c>
      <c r="AH239" s="693">
        <v>56.739276800113608</v>
      </c>
      <c r="AI239" s="693">
        <v>62.871894432037813</v>
      </c>
      <c r="AJ239" s="693">
        <v>63.370640999999942</v>
      </c>
      <c r="AK239" s="693">
        <v>63.396205999999985</v>
      </c>
      <c r="AL239" s="385">
        <v>52.69512600000003</v>
      </c>
      <c r="AM239" s="385">
        <v>59.079756000000032</v>
      </c>
      <c r="AN239" s="385">
        <v>58.249741560000039</v>
      </c>
      <c r="AO239" s="385">
        <v>65.430548560000005</v>
      </c>
      <c r="AP239" s="385">
        <f>Summary!S70</f>
        <v>0</v>
      </c>
      <c r="AQ239" s="385">
        <f>Summary!T70</f>
        <v>0</v>
      </c>
      <c r="AR239" s="385">
        <f>Summary!U70</f>
        <v>0</v>
      </c>
      <c r="AS239" s="385">
        <f>Summary!V70</f>
        <v>0</v>
      </c>
      <c r="AT239" s="385">
        <f>Summary!W70</f>
        <v>0</v>
      </c>
      <c r="AU239" s="385">
        <f>Summary!X70</f>
        <v>0</v>
      </c>
      <c r="AV239" s="385">
        <f>Summary!Y70</f>
        <v>0</v>
      </c>
      <c r="AW239" s="385">
        <f>Summary!Z70</f>
        <v>0</v>
      </c>
      <c r="AX239" s="385">
        <f>Summary!AA70</f>
        <v>0</v>
      </c>
      <c r="AY239" s="385">
        <f>Summary!AB70</f>
        <v>0</v>
      </c>
      <c r="AZ239" s="385">
        <f>Summary!AC70</f>
        <v>0</v>
      </c>
      <c r="BA239" s="385">
        <f>Summary!AD70</f>
        <v>0</v>
      </c>
      <c r="BB239" s="385">
        <f>Summary!AE70</f>
        <v>0</v>
      </c>
      <c r="BC239" s="385">
        <f>Summary!AF70</f>
        <v>0</v>
      </c>
      <c r="BD239" s="385">
        <f>Summary!AG70</f>
        <v>0</v>
      </c>
      <c r="BE239" s="385">
        <f>Summary!AH70</f>
        <v>0</v>
      </c>
      <c r="BF239" s="82" t="str">
        <f t="shared" si="57"/>
        <v>Fibre Channel</v>
      </c>
      <c r="BH239" s="15"/>
      <c r="BI239" s="222"/>
    </row>
    <row r="240" spans="1:61">
      <c r="D240" s="7"/>
      <c r="E240" s="2" t="s">
        <v>18</v>
      </c>
      <c r="F240" s="4">
        <v>23.817967939999999</v>
      </c>
      <c r="G240" s="4">
        <v>22.267787560000105</v>
      </c>
      <c r="H240" s="4">
        <v>24.042256250000001</v>
      </c>
      <c r="I240" s="4">
        <v>22.57217</v>
      </c>
      <c r="J240" s="4">
        <v>26.577323</v>
      </c>
      <c r="K240" s="4">
        <v>20.336461</v>
      </c>
      <c r="L240" s="4">
        <v>24.88664</v>
      </c>
      <c r="M240" s="4">
        <v>29.114128000000001</v>
      </c>
      <c r="N240" s="4">
        <v>29.114128000000001</v>
      </c>
      <c r="O240" s="4">
        <v>41.671673799999994</v>
      </c>
      <c r="P240" s="4">
        <v>43.134148000000003</v>
      </c>
      <c r="Q240" s="4">
        <v>27.472380000000001</v>
      </c>
      <c r="R240" s="4">
        <v>30</v>
      </c>
      <c r="S240" s="4">
        <v>32</v>
      </c>
      <c r="T240" s="4">
        <v>28.712735559999999</v>
      </c>
      <c r="U240" s="4">
        <v>34.224717519999999</v>
      </c>
      <c r="V240" s="50">
        <v>20.460470885317015</v>
      </c>
      <c r="W240" s="50">
        <v>36.082865883796558</v>
      </c>
      <c r="X240" s="50">
        <v>33.523126987014933</v>
      </c>
      <c r="Y240" s="50">
        <v>37.27421081221749</v>
      </c>
      <c r="Z240" s="50">
        <v>43.846921630000004</v>
      </c>
      <c r="AA240" s="50">
        <v>53.035670459999992</v>
      </c>
      <c r="AB240" s="50">
        <v>51.017422667736142</v>
      </c>
      <c r="AC240" s="50">
        <v>35.863640746232825</v>
      </c>
      <c r="AD240" s="693">
        <v>52.390062026999999</v>
      </c>
      <c r="AE240" s="693">
        <v>50.850225741000003</v>
      </c>
      <c r="AF240" s="693">
        <v>56.618452832003968</v>
      </c>
      <c r="AG240" s="693">
        <v>60.830675652672319</v>
      </c>
      <c r="AH240" s="693">
        <v>63.957993999999999</v>
      </c>
      <c r="AI240" s="693">
        <v>62.745559</v>
      </c>
      <c r="AJ240" s="693">
        <v>64.137828949999971</v>
      </c>
      <c r="AK240" s="693">
        <v>62.059159623799992</v>
      </c>
      <c r="AL240" s="385">
        <v>51.167143999999986</v>
      </c>
      <c r="AM240" s="385">
        <v>62.580782000000006</v>
      </c>
      <c r="AN240" s="385">
        <v>71.458957599999991</v>
      </c>
      <c r="AO240" s="385">
        <v>65.453749080000009</v>
      </c>
      <c r="AP240" s="385">
        <f>Summary!S71</f>
        <v>0</v>
      </c>
      <c r="AQ240" s="385">
        <f>Summary!T71</f>
        <v>0</v>
      </c>
      <c r="AR240" s="385">
        <f>Summary!U71</f>
        <v>0</v>
      </c>
      <c r="AS240" s="385">
        <f>Summary!V71</f>
        <v>0</v>
      </c>
      <c r="AT240" s="385">
        <f>Summary!W71</f>
        <v>0</v>
      </c>
      <c r="AU240" s="385">
        <f>Summary!X71</f>
        <v>0</v>
      </c>
      <c r="AV240" s="385">
        <f>Summary!Y71</f>
        <v>0</v>
      </c>
      <c r="AW240" s="385">
        <f>Summary!Z71</f>
        <v>0</v>
      </c>
      <c r="AX240" s="385">
        <f>Summary!AA71</f>
        <v>0</v>
      </c>
      <c r="AY240" s="385">
        <f>Summary!AB71</f>
        <v>0</v>
      </c>
      <c r="AZ240" s="385">
        <f>Summary!AC71</f>
        <v>0</v>
      </c>
      <c r="BA240" s="385">
        <f>Summary!AD71</f>
        <v>0</v>
      </c>
      <c r="BB240" s="385">
        <f>Summary!AE71</f>
        <v>0</v>
      </c>
      <c r="BC240" s="385">
        <f>Summary!AF71</f>
        <v>0</v>
      </c>
      <c r="BD240" s="385">
        <f>Summary!AG71</f>
        <v>0</v>
      </c>
      <c r="BE240" s="385">
        <f>Summary!AH71</f>
        <v>0</v>
      </c>
      <c r="BF240" s="82" t="str">
        <f t="shared" si="57"/>
        <v>Optical Interconnects</v>
      </c>
      <c r="BH240" s="15"/>
      <c r="BI240" s="222"/>
    </row>
    <row r="241" spans="4:61">
      <c r="D241" s="7"/>
      <c r="E241" s="2" t="s">
        <v>126</v>
      </c>
      <c r="F241" s="4">
        <v>95.532660319999991</v>
      </c>
      <c r="G241" s="4">
        <v>105.941613</v>
      </c>
      <c r="H241" s="4">
        <v>131.31114299999999</v>
      </c>
      <c r="I241" s="4">
        <v>145.35503607999999</v>
      </c>
      <c r="J241" s="4">
        <v>141.54314252</v>
      </c>
      <c r="K241" s="4">
        <v>143.84941394999998</v>
      </c>
      <c r="L241" s="4">
        <v>134.0694508</v>
      </c>
      <c r="M241" s="4">
        <v>146.93680805702672</v>
      </c>
      <c r="N241" s="4">
        <v>146.93680805702672</v>
      </c>
      <c r="O241" s="4">
        <v>139.87578174000001</v>
      </c>
      <c r="P241" s="4">
        <v>134.91634450000001</v>
      </c>
      <c r="Q241" s="4">
        <v>144.97458840000002</v>
      </c>
      <c r="R241" s="4">
        <v>150</v>
      </c>
      <c r="S241" s="4">
        <v>170</v>
      </c>
      <c r="T241" s="4">
        <v>156.24222809761906</v>
      </c>
      <c r="U241" s="4">
        <v>155.70107423642855</v>
      </c>
      <c r="V241" s="50">
        <v>190.70730727875454</v>
      </c>
      <c r="W241" s="50">
        <v>187.94189193638658</v>
      </c>
      <c r="X241" s="50">
        <v>195.5118174679553</v>
      </c>
      <c r="Y241" s="50">
        <v>212.64251386880485</v>
      </c>
      <c r="Z241" s="50">
        <v>202.53327321968504</v>
      </c>
      <c r="AA241" s="50">
        <v>212.20412135029335</v>
      </c>
      <c r="AB241" s="50">
        <v>205.74416996662052</v>
      </c>
      <c r="AC241" s="50">
        <v>211.48703559850958</v>
      </c>
      <c r="AD241" s="693">
        <v>220.71884872000001</v>
      </c>
      <c r="AE241" s="693">
        <v>247.12567739000002</v>
      </c>
      <c r="AF241" s="693">
        <v>266.26970415696405</v>
      </c>
      <c r="AG241" s="693">
        <v>281.19816038189776</v>
      </c>
      <c r="AH241" s="693">
        <v>270.20488843130698</v>
      </c>
      <c r="AI241" s="693">
        <v>256.6279579070993</v>
      </c>
      <c r="AJ241" s="693">
        <v>243.3572022531458</v>
      </c>
      <c r="AK241" s="693">
        <v>217.88631132471454</v>
      </c>
      <c r="AL241" s="385">
        <v>210.35021426089864</v>
      </c>
      <c r="AM241" s="385">
        <v>202.7706931295109</v>
      </c>
      <c r="AN241" s="385">
        <v>217.42580922000002</v>
      </c>
      <c r="AO241" s="385">
        <v>215.74811346000001</v>
      </c>
      <c r="AP241" s="385">
        <f>Summary!S72</f>
        <v>0</v>
      </c>
      <c r="AQ241" s="385">
        <f>Summary!T72</f>
        <v>0</v>
      </c>
      <c r="AR241" s="385">
        <f>Summary!U72</f>
        <v>0</v>
      </c>
      <c r="AS241" s="385">
        <f>Summary!V72</f>
        <v>0</v>
      </c>
      <c r="AT241" s="385">
        <f>Summary!W72</f>
        <v>0</v>
      </c>
      <c r="AU241" s="385">
        <f>Summary!X72</f>
        <v>0</v>
      </c>
      <c r="AV241" s="385">
        <f>Summary!Y72</f>
        <v>0</v>
      </c>
      <c r="AW241" s="385">
        <f>Summary!Z72</f>
        <v>0</v>
      </c>
      <c r="AX241" s="385">
        <f>Summary!AA72</f>
        <v>0</v>
      </c>
      <c r="AY241" s="385">
        <f>Summary!AB72</f>
        <v>0</v>
      </c>
      <c r="AZ241" s="385">
        <f>Summary!AC72</f>
        <v>0</v>
      </c>
      <c r="BA241" s="385">
        <f>Summary!AD72</f>
        <v>0</v>
      </c>
      <c r="BB241" s="385">
        <f>Summary!AE72</f>
        <v>0</v>
      </c>
      <c r="BC241" s="385">
        <f>Summary!AF72</f>
        <v>0</v>
      </c>
      <c r="BD241" s="385">
        <f>Summary!AG72</f>
        <v>0</v>
      </c>
      <c r="BE241" s="385">
        <f>Summary!AH72</f>
        <v>0</v>
      </c>
      <c r="BF241" s="82" t="str">
        <f t="shared" si="57"/>
        <v>CWDM/DWDM</v>
      </c>
      <c r="BH241" s="15"/>
      <c r="BI241" s="222"/>
    </row>
    <row r="242" spans="4:61">
      <c r="D242" s="7"/>
      <c r="E242" s="2" t="s">
        <v>28</v>
      </c>
      <c r="J242" s="4">
        <v>15.781214</v>
      </c>
      <c r="K242" s="4">
        <v>9.1533233999999997</v>
      </c>
      <c r="L242" s="4">
        <v>12.31647021</v>
      </c>
      <c r="M242" s="4">
        <v>20.923607649999997</v>
      </c>
      <c r="N242" s="4">
        <v>20.923607649999997</v>
      </c>
      <c r="O242" s="4">
        <v>40.336863985000001</v>
      </c>
      <c r="P242" s="4">
        <v>41.979653329999998</v>
      </c>
      <c r="Q242" s="4">
        <v>38.599809149999999</v>
      </c>
      <c r="R242" s="4">
        <v>45</v>
      </c>
      <c r="S242" s="4">
        <v>60</v>
      </c>
      <c r="T242" s="4">
        <v>85.584935291238097</v>
      </c>
      <c r="U242" s="4">
        <v>95.654097127857142</v>
      </c>
      <c r="V242" s="50">
        <v>102.47948385821971</v>
      </c>
      <c r="W242" s="50">
        <v>125.46862342762363</v>
      </c>
      <c r="X242" s="50">
        <v>110.54789892494897</v>
      </c>
      <c r="Y242" s="50">
        <v>99.350660410938346</v>
      </c>
      <c r="Z242" s="50">
        <v>110.21183224490741</v>
      </c>
      <c r="AA242" s="50">
        <v>91.17723711893295</v>
      </c>
      <c r="AB242" s="50">
        <v>72.577522980373644</v>
      </c>
      <c r="AC242" s="50">
        <v>93.458368755009829</v>
      </c>
      <c r="AD242" s="693">
        <v>86.826255020000005</v>
      </c>
      <c r="AE242" s="693">
        <v>89.81419004</v>
      </c>
      <c r="AF242" s="693">
        <v>50.209634004062742</v>
      </c>
      <c r="AG242" s="693">
        <v>47.666089185393695</v>
      </c>
      <c r="AH242" s="693">
        <v>49.844619000000002</v>
      </c>
      <c r="AI242" s="693">
        <v>50.637574000000001</v>
      </c>
      <c r="AJ242" s="693">
        <v>30.340037777510627</v>
      </c>
      <c r="AK242" s="693">
        <v>31.02065639624454</v>
      </c>
      <c r="AL242" s="385">
        <v>47.457810492531337</v>
      </c>
      <c r="AM242" s="385">
        <v>50.387596183874372</v>
      </c>
      <c r="AN242" s="385">
        <v>77.884178947698942</v>
      </c>
      <c r="AO242" s="385">
        <v>96.367299401789481</v>
      </c>
      <c r="AP242" s="385">
        <f>Summary!S73</f>
        <v>0</v>
      </c>
      <c r="AQ242" s="385">
        <f>Summary!T73</f>
        <v>0</v>
      </c>
      <c r="AR242" s="385">
        <f>Summary!U73</f>
        <v>0</v>
      </c>
      <c r="AS242" s="385">
        <f>Summary!V73</f>
        <v>0</v>
      </c>
      <c r="AT242" s="385">
        <f>Summary!W73</f>
        <v>0</v>
      </c>
      <c r="AU242" s="385">
        <f>Summary!X73</f>
        <v>0</v>
      </c>
      <c r="AV242" s="385">
        <f>Summary!Y73</f>
        <v>0</v>
      </c>
      <c r="AW242" s="385">
        <f>Summary!Z73</f>
        <v>0</v>
      </c>
      <c r="AX242" s="385">
        <f>Summary!AA73</f>
        <v>0</v>
      </c>
      <c r="AY242" s="385">
        <f>Summary!AB73</f>
        <v>0</v>
      </c>
      <c r="AZ242" s="385">
        <f>Summary!AC73</f>
        <v>0</v>
      </c>
      <c r="BA242" s="385">
        <f>Summary!AD73</f>
        <v>0</v>
      </c>
      <c r="BB242" s="385">
        <f>Summary!AE73</f>
        <v>0</v>
      </c>
      <c r="BC242" s="385">
        <f>Summary!AF73</f>
        <v>0</v>
      </c>
      <c r="BD242" s="385">
        <f>Summary!AG73</f>
        <v>0</v>
      </c>
      <c r="BE242" s="385">
        <f>Summary!AH73</f>
        <v>0</v>
      </c>
      <c r="BF242" s="82" t="str">
        <f t="shared" si="57"/>
        <v>Wireless</v>
      </c>
      <c r="BH242" s="15"/>
      <c r="BI242" s="222"/>
    </row>
    <row r="243" spans="4:61">
      <c r="D243" s="7"/>
      <c r="E243" s="2" t="s">
        <v>22</v>
      </c>
      <c r="F243" s="4">
        <v>82.964866999999998</v>
      </c>
      <c r="G243" s="4">
        <v>99.416435000000007</v>
      </c>
      <c r="H243" s="4">
        <v>101.76256620000001</v>
      </c>
      <c r="I243" s="4">
        <v>98.731324000000001</v>
      </c>
      <c r="J243" s="4">
        <v>108.67640738928</v>
      </c>
      <c r="K243" s="4">
        <v>127.11446172664</v>
      </c>
      <c r="L243" s="4">
        <v>116.04212406033842</v>
      </c>
      <c r="M243" s="4">
        <v>126.40462170047692</v>
      </c>
      <c r="N243" s="4">
        <v>126.40462170047692</v>
      </c>
      <c r="O243" s="4">
        <v>137.43647679160063</v>
      </c>
      <c r="P243" s="4">
        <v>121.58509930000001</v>
      </c>
      <c r="Q243" s="4">
        <v>122.17089759999999</v>
      </c>
      <c r="R243" s="4">
        <v>125</v>
      </c>
      <c r="S243" s="4">
        <v>130</v>
      </c>
      <c r="T243" s="4">
        <v>97.310863909206347</v>
      </c>
      <c r="U243" s="4">
        <v>86.181721827142866</v>
      </c>
      <c r="V243" s="50">
        <v>80.735737449389745</v>
      </c>
      <c r="W243" s="50">
        <v>81.626975032385261</v>
      </c>
      <c r="X243" s="50">
        <v>95.739639643731479</v>
      </c>
      <c r="Y243" s="50">
        <v>97.115930005148812</v>
      </c>
      <c r="Z243" s="50">
        <v>99.245026673345848</v>
      </c>
      <c r="AA243" s="50">
        <v>114.01235213170845</v>
      </c>
      <c r="AB243" s="50">
        <v>144.01841977653322</v>
      </c>
      <c r="AC243" s="50">
        <v>164.82885055716505</v>
      </c>
      <c r="AD243" s="693">
        <v>191.83231609999999</v>
      </c>
      <c r="AE243" s="693">
        <v>196.06846041</v>
      </c>
      <c r="AF243" s="693">
        <v>179.23087080950984</v>
      </c>
      <c r="AG243" s="693">
        <v>192.400709045696</v>
      </c>
      <c r="AH243" s="693">
        <v>144.31780632411963</v>
      </c>
      <c r="AI243" s="693">
        <v>137.87054910265189</v>
      </c>
      <c r="AJ243" s="693">
        <v>107.06617811290673</v>
      </c>
      <c r="AK243" s="693">
        <v>113.85412906297407</v>
      </c>
      <c r="AL243" s="385">
        <v>113.02275727764862</v>
      </c>
      <c r="AM243" s="385">
        <v>121.36956958858356</v>
      </c>
      <c r="AN243" s="385">
        <v>135.73638700000001</v>
      </c>
      <c r="AO243" s="385">
        <v>125.53759100000001</v>
      </c>
      <c r="AP243" s="385">
        <f>Summary!S74</f>
        <v>0</v>
      </c>
      <c r="AQ243" s="385">
        <f>Summary!T74</f>
        <v>0</v>
      </c>
      <c r="AR243" s="385">
        <f>Summary!U74</f>
        <v>0</v>
      </c>
      <c r="AS243" s="385">
        <f>Summary!V74</f>
        <v>0</v>
      </c>
      <c r="AT243" s="385">
        <f>Summary!W74</f>
        <v>0</v>
      </c>
      <c r="AU243" s="385">
        <f>Summary!X74</f>
        <v>0</v>
      </c>
      <c r="AV243" s="385">
        <f>Summary!Y74</f>
        <v>0</v>
      </c>
      <c r="AW243" s="385">
        <f>Summary!Z74</f>
        <v>0</v>
      </c>
      <c r="AX243" s="385">
        <f>Summary!AA74</f>
        <v>0</v>
      </c>
      <c r="AY243" s="385">
        <f>Summary!AB74</f>
        <v>0</v>
      </c>
      <c r="AZ243" s="385">
        <f>Summary!AC74</f>
        <v>0</v>
      </c>
      <c r="BA243" s="385">
        <f>Summary!AD74</f>
        <v>0</v>
      </c>
      <c r="BB243" s="385">
        <f>Summary!AE74</f>
        <v>0</v>
      </c>
      <c r="BC243" s="385">
        <f>Summary!AF74</f>
        <v>0</v>
      </c>
      <c r="BD243" s="385">
        <f>Summary!AG74</f>
        <v>0</v>
      </c>
      <c r="BE243" s="385">
        <f>Summary!AH74</f>
        <v>0</v>
      </c>
      <c r="BF243" s="82" t="str">
        <f t="shared" si="57"/>
        <v>FTTx</v>
      </c>
      <c r="BH243" s="15"/>
      <c r="BI243" s="222"/>
    </row>
    <row r="244" spans="4:61">
      <c r="D244" s="7"/>
      <c r="E244" s="2" t="s">
        <v>16</v>
      </c>
      <c r="F244" s="15">
        <f t="shared" ref="F244:AO244" si="58">SUM(F238:F243)</f>
        <v>460.43010014000004</v>
      </c>
      <c r="G244" s="15">
        <f t="shared" si="58"/>
        <v>480.18294604809898</v>
      </c>
      <c r="H244" s="15">
        <f t="shared" si="58"/>
        <v>531.49570567287299</v>
      </c>
      <c r="I244" s="15">
        <f t="shared" si="58"/>
        <v>570.06034413417058</v>
      </c>
      <c r="J244" s="15">
        <f t="shared" si="58"/>
        <v>559.65868994525215</v>
      </c>
      <c r="K244" s="15">
        <f t="shared" si="58"/>
        <v>588.29998807663992</v>
      </c>
      <c r="L244" s="15">
        <f t="shared" si="58"/>
        <v>613.72245695033837</v>
      </c>
      <c r="M244" s="15">
        <f t="shared" si="58"/>
        <v>634.54529121750375</v>
      </c>
      <c r="N244" s="15">
        <f>SUM(N238:N243)</f>
        <v>634.54529121750375</v>
      </c>
      <c r="O244" s="15">
        <f t="shared" si="58"/>
        <v>695.86079231660062</v>
      </c>
      <c r="P244" s="15">
        <f t="shared" si="58"/>
        <v>674.69212160151153</v>
      </c>
      <c r="Q244" s="15">
        <f t="shared" si="58"/>
        <v>672.48948670684626</v>
      </c>
      <c r="R244" s="15">
        <f t="shared" si="58"/>
        <v>695</v>
      </c>
      <c r="S244" s="15">
        <f t="shared" si="58"/>
        <v>762</v>
      </c>
      <c r="T244" s="15">
        <f t="shared" si="58"/>
        <v>800.49437567607936</v>
      </c>
      <c r="U244" s="15">
        <f t="shared" si="58"/>
        <v>834.2393328042856</v>
      </c>
      <c r="V244" s="15">
        <f t="shared" si="58"/>
        <v>852.32763829492944</v>
      </c>
      <c r="W244" s="15">
        <f t="shared" si="58"/>
        <v>952.18793630154335</v>
      </c>
      <c r="X244" s="15">
        <f t="shared" si="58"/>
        <v>908.82926980465538</v>
      </c>
      <c r="Y244" s="15">
        <f t="shared" si="58"/>
        <v>947.08197181544267</v>
      </c>
      <c r="Z244" s="15">
        <f t="shared" si="58"/>
        <v>964.57522811815488</v>
      </c>
      <c r="AA244" s="15">
        <f t="shared" si="58"/>
        <v>1029.0090862273921</v>
      </c>
      <c r="AB244" s="15">
        <f t="shared" si="58"/>
        <v>972.07534675559032</v>
      </c>
      <c r="AC244" s="15">
        <f t="shared" si="58"/>
        <v>1034.5755701565579</v>
      </c>
      <c r="AD244" s="15">
        <f t="shared" si="58"/>
        <v>1185.6119256970001</v>
      </c>
      <c r="AE244" s="15">
        <f t="shared" si="58"/>
        <v>1290.3645665009999</v>
      </c>
      <c r="AF244" s="15">
        <f t="shared" si="58"/>
        <v>1282.5683246565732</v>
      </c>
      <c r="AG244" s="15">
        <f t="shared" si="58"/>
        <v>1451.7102900056668</v>
      </c>
      <c r="AH244" s="15">
        <f t="shared" si="58"/>
        <v>1300.7910523334783</v>
      </c>
      <c r="AI244" s="15">
        <f t="shared" si="58"/>
        <v>1391.2499417030037</v>
      </c>
      <c r="AJ244" s="15">
        <f t="shared" si="58"/>
        <v>1317.8591378258075</v>
      </c>
      <c r="AK244" s="15">
        <f t="shared" si="58"/>
        <v>1303.0409686859384</v>
      </c>
      <c r="AL244" s="15">
        <f t="shared" si="58"/>
        <v>1273.1475988842049</v>
      </c>
      <c r="AM244" s="15">
        <f t="shared" si="58"/>
        <v>1322.4684535286585</v>
      </c>
      <c r="AN244" s="15">
        <f t="shared" si="58"/>
        <v>1328.7905076953264</v>
      </c>
      <c r="AO244" s="15">
        <f t="shared" si="58"/>
        <v>1269.3064952680961</v>
      </c>
      <c r="AP244" s="15">
        <f>SUM(AP238:AP243)</f>
        <v>0</v>
      </c>
      <c r="AQ244" s="15">
        <f>SUM(AQ238:AQ243)</f>
        <v>0</v>
      </c>
      <c r="AR244" s="15">
        <f t="shared" ref="AR244:AW244" si="59">SUM(AR238:AR243)</f>
        <v>0</v>
      </c>
      <c r="AS244" s="15">
        <f t="shared" si="59"/>
        <v>0</v>
      </c>
      <c r="AT244" s="15">
        <f t="shared" si="59"/>
        <v>0</v>
      </c>
      <c r="AU244" s="15">
        <f t="shared" si="59"/>
        <v>0</v>
      </c>
      <c r="AV244" s="15">
        <f t="shared" si="59"/>
        <v>0</v>
      </c>
      <c r="AW244" s="15">
        <f t="shared" si="59"/>
        <v>0</v>
      </c>
      <c r="AX244" s="15">
        <f t="shared" ref="AX244:BE244" si="60">SUM(AX238:AX243)</f>
        <v>0</v>
      </c>
      <c r="AY244" s="15">
        <f t="shared" si="60"/>
        <v>0</v>
      </c>
      <c r="AZ244" s="15">
        <f t="shared" si="60"/>
        <v>0</v>
      </c>
      <c r="BA244" s="15">
        <f t="shared" si="60"/>
        <v>0</v>
      </c>
      <c r="BB244" s="15">
        <f t="shared" si="60"/>
        <v>0</v>
      </c>
      <c r="BC244" s="15">
        <f t="shared" si="60"/>
        <v>0</v>
      </c>
      <c r="BD244" s="15">
        <f t="shared" si="60"/>
        <v>0</v>
      </c>
      <c r="BE244" s="15">
        <f t="shared" si="60"/>
        <v>0</v>
      </c>
      <c r="BF244" s="15" t="s">
        <v>16</v>
      </c>
      <c r="BH244" s="15"/>
      <c r="BI244" s="222"/>
    </row>
    <row r="245" spans="4:61" ht="16.05" customHeight="1">
      <c r="D245" s="7"/>
      <c r="E245" s="2" t="s">
        <v>124</v>
      </c>
      <c r="G245" s="5">
        <f t="shared" ref="G245:AE245" si="61">G244/F244-1</f>
        <v>4.290085705103297E-2</v>
      </c>
      <c r="H245" s="5">
        <f t="shared" si="61"/>
        <v>0.10686085386221555</v>
      </c>
      <c r="I245" s="5">
        <f t="shared" si="61"/>
        <v>7.2558701885417465E-2</v>
      </c>
      <c r="J245" s="5">
        <f t="shared" si="61"/>
        <v>-1.8246584411544808E-2</v>
      </c>
      <c r="K245" s="5">
        <f t="shared" si="61"/>
        <v>5.1176366321033173E-2</v>
      </c>
      <c r="L245" s="5">
        <f t="shared" si="61"/>
        <v>4.3213444482318453E-2</v>
      </c>
      <c r="M245" s="5">
        <f t="shared" si="61"/>
        <v>3.3928747484060828E-2</v>
      </c>
      <c r="N245" s="5">
        <f t="shared" si="61"/>
        <v>0</v>
      </c>
      <c r="O245" s="5">
        <f t="shared" si="61"/>
        <v>9.6629038065116912E-2</v>
      </c>
      <c r="P245" s="5">
        <f t="shared" si="61"/>
        <v>-3.0420841278635868E-2</v>
      </c>
      <c r="Q245" s="5">
        <f t="shared" si="61"/>
        <v>-3.2646518673389302E-3</v>
      </c>
      <c r="R245" s="5">
        <f t="shared" si="61"/>
        <v>3.3473405515061394E-2</v>
      </c>
      <c r="S245" s="5">
        <f t="shared" si="61"/>
        <v>9.6402877697841616E-2</v>
      </c>
      <c r="T245" s="5">
        <f t="shared" si="61"/>
        <v>5.0517553380681646E-2</v>
      </c>
      <c r="U245" s="5">
        <f t="shared" si="61"/>
        <v>4.2155145811869188E-2</v>
      </c>
      <c r="V245" s="5">
        <f t="shared" si="61"/>
        <v>2.1682393504319997E-2</v>
      </c>
      <c r="W245" s="5">
        <f t="shared" si="61"/>
        <v>0.11716186771366832</v>
      </c>
      <c r="X245" s="5">
        <f t="shared" si="61"/>
        <v>-4.5535828426161551E-2</v>
      </c>
      <c r="Y245" s="5">
        <f t="shared" si="61"/>
        <v>4.2090085873895067E-2</v>
      </c>
      <c r="Z245" s="5">
        <f t="shared" si="61"/>
        <v>1.8470688729487428E-2</v>
      </c>
      <c r="AA245" s="5">
        <f t="shared" si="61"/>
        <v>6.6800241423310203E-2</v>
      </c>
      <c r="AB245" s="5">
        <f t="shared" si="61"/>
        <v>-5.5328704317408217E-2</v>
      </c>
      <c r="AC245" s="5">
        <f t="shared" si="61"/>
        <v>6.4295657337231082E-2</v>
      </c>
      <c r="AD245" s="5">
        <f t="shared" si="61"/>
        <v>0.14598871256701584</v>
      </c>
      <c r="AE245" s="5">
        <f t="shared" si="61"/>
        <v>8.8353228011279983E-2</v>
      </c>
      <c r="AF245" s="5">
        <f t="shared" ref="AF245:AM245" si="62">AF244/AE244-1</f>
        <v>-6.0418908321137055E-3</v>
      </c>
      <c r="AG245" s="5">
        <f t="shared" si="62"/>
        <v>0.13187754764985637</v>
      </c>
      <c r="AH245" s="5">
        <f t="shared" si="62"/>
        <v>-0.10395961143982757</v>
      </c>
      <c r="AI245" s="5">
        <f t="shared" si="62"/>
        <v>6.9541444959397625E-2</v>
      </c>
      <c r="AJ245" s="5">
        <f t="shared" si="62"/>
        <v>-5.2751703110484938E-2</v>
      </c>
      <c r="AK245" s="5">
        <f t="shared" si="62"/>
        <v>-1.1244122163401982E-2</v>
      </c>
      <c r="AL245" s="5">
        <f t="shared" si="62"/>
        <v>-2.2941235555993145E-2</v>
      </c>
      <c r="AM245" s="5">
        <f t="shared" si="62"/>
        <v>3.8739306179172539E-2</v>
      </c>
      <c r="AN245" s="5">
        <f t="shared" ref="AN245:AT245" si="63">AN244/AM244-1</f>
        <v>4.7804952547632062E-3</v>
      </c>
      <c r="AO245" s="5">
        <f t="shared" si="63"/>
        <v>-4.4765530821258004E-2</v>
      </c>
      <c r="AP245" s="5">
        <f t="shared" si="63"/>
        <v>-1</v>
      </c>
      <c r="AQ245" s="5" t="e">
        <f t="shared" si="63"/>
        <v>#DIV/0!</v>
      </c>
      <c r="AR245" s="5" t="e">
        <f t="shared" si="63"/>
        <v>#DIV/0!</v>
      </c>
      <c r="AS245" s="5" t="e">
        <f t="shared" si="63"/>
        <v>#DIV/0!</v>
      </c>
      <c r="AT245" s="5" t="e">
        <f t="shared" si="63"/>
        <v>#DIV/0!</v>
      </c>
      <c r="AU245" s="5" t="e">
        <f t="shared" ref="AU245:BE245" si="64">AU244/AT244-1</f>
        <v>#DIV/0!</v>
      </c>
      <c r="AV245" s="5" t="e">
        <f t="shared" si="64"/>
        <v>#DIV/0!</v>
      </c>
      <c r="AW245" s="5" t="e">
        <f t="shared" si="64"/>
        <v>#DIV/0!</v>
      </c>
      <c r="AX245" s="5" t="e">
        <f t="shared" si="64"/>
        <v>#DIV/0!</v>
      </c>
      <c r="AY245" s="5" t="e">
        <f t="shared" si="64"/>
        <v>#DIV/0!</v>
      </c>
      <c r="AZ245" s="5" t="e">
        <f t="shared" si="64"/>
        <v>#DIV/0!</v>
      </c>
      <c r="BA245" s="5" t="e">
        <f t="shared" si="64"/>
        <v>#DIV/0!</v>
      </c>
      <c r="BB245" s="5" t="e">
        <f t="shared" si="64"/>
        <v>#DIV/0!</v>
      </c>
      <c r="BC245" s="5" t="e">
        <f t="shared" si="64"/>
        <v>#DIV/0!</v>
      </c>
      <c r="BD245" s="5" t="e">
        <f t="shared" si="64"/>
        <v>#DIV/0!</v>
      </c>
      <c r="BE245" s="5" t="e">
        <f t="shared" si="64"/>
        <v>#DIV/0!</v>
      </c>
      <c r="BF245" s="729" t="str">
        <f>E245</f>
        <v>Sequential Q/Q</v>
      </c>
    </row>
    <row r="246" spans="4:61">
      <c r="D246" s="7"/>
      <c r="E246" s="2" t="s">
        <v>123</v>
      </c>
      <c r="J246" s="5">
        <f t="shared" ref="J246:AD246" si="65">J244/F244-1</f>
        <v>0.2155128211102626</v>
      </c>
      <c r="K246" s="5">
        <f t="shared" si="65"/>
        <v>0.22515802137152763</v>
      </c>
      <c r="L246" s="5">
        <f t="shared" si="65"/>
        <v>0.15470821381965139</v>
      </c>
      <c r="M246" s="5">
        <f t="shared" si="65"/>
        <v>0.1131195104989724</v>
      </c>
      <c r="N246" s="5">
        <f t="shared" si="65"/>
        <v>0.13380762707280991</v>
      </c>
      <c r="O246" s="5">
        <f t="shared" si="65"/>
        <v>0.18283325925539273</v>
      </c>
      <c r="P246" s="5">
        <f t="shared" si="65"/>
        <v>9.9344034034763551E-2</v>
      </c>
      <c r="Q246" s="5">
        <f t="shared" si="65"/>
        <v>5.9797458139731585E-2</v>
      </c>
      <c r="R246" s="5">
        <f t="shared" si="65"/>
        <v>9.5272488219874107E-2</v>
      </c>
      <c r="S246" s="5">
        <f t="shared" si="65"/>
        <v>9.5046607617041312E-2</v>
      </c>
      <c r="T246" s="5">
        <f t="shared" si="65"/>
        <v>0.18645875658952704</v>
      </c>
      <c r="U246" s="5">
        <f t="shared" si="65"/>
        <v>0.2405239773926009</v>
      </c>
      <c r="V246" s="5">
        <f t="shared" si="65"/>
        <v>0.22637070258263225</v>
      </c>
      <c r="W246" s="5">
        <f t="shared" si="65"/>
        <v>0.24959046758732728</v>
      </c>
      <c r="X246" s="5">
        <f t="shared" si="65"/>
        <v>0.13533498475498829</v>
      </c>
      <c r="Y246" s="5">
        <f t="shared" si="65"/>
        <v>0.13526410776130371</v>
      </c>
      <c r="Z246" s="5">
        <f t="shared" si="65"/>
        <v>0.13169535373483288</v>
      </c>
      <c r="AA246" s="5">
        <f t="shared" si="65"/>
        <v>8.0678558294106306E-2</v>
      </c>
      <c r="AB246" s="5">
        <f t="shared" si="65"/>
        <v>6.9590713076977728E-2</v>
      </c>
      <c r="AC246" s="28">
        <f t="shared" si="65"/>
        <v>9.2382286797625834E-2</v>
      </c>
      <c r="AD246" s="5">
        <f t="shared" si="65"/>
        <v>0.22915444139082686</v>
      </c>
      <c r="AE246" s="5">
        <f t="shared" ref="AE246:AM246" si="66">AE244/AA244-1</f>
        <v>0.25398753399914398</v>
      </c>
      <c r="AF246" s="5">
        <f t="shared" si="66"/>
        <v>0.31941246009096691</v>
      </c>
      <c r="AG246" s="28">
        <f t="shared" si="66"/>
        <v>0.40319405549657983</v>
      </c>
      <c r="AH246" s="5">
        <f t="shared" si="66"/>
        <v>9.7147408979347594E-2</v>
      </c>
      <c r="AI246" s="28">
        <f t="shared" si="66"/>
        <v>7.8183621761692024E-2</v>
      </c>
      <c r="AJ246" s="28">
        <f t="shared" si="66"/>
        <v>2.7515737361347936E-2</v>
      </c>
      <c r="AK246" s="28">
        <f t="shared" si="66"/>
        <v>-0.1024097730402862</v>
      </c>
      <c r="AL246" s="5">
        <f t="shared" si="66"/>
        <v>-2.1251263528976549E-2</v>
      </c>
      <c r="AM246" s="5">
        <f t="shared" si="66"/>
        <v>-4.943862789323894E-2</v>
      </c>
      <c r="AN246" s="28">
        <f t="shared" ref="AN246:AT246" si="67">AN244/AJ244-1</f>
        <v>8.294793848417914E-3</v>
      </c>
      <c r="AO246" s="28">
        <f t="shared" si="67"/>
        <v>-2.5889035132841687E-2</v>
      </c>
      <c r="AP246" s="28">
        <f t="shared" si="67"/>
        <v>-1</v>
      </c>
      <c r="AQ246" s="28">
        <f t="shared" si="67"/>
        <v>-1</v>
      </c>
      <c r="AR246" s="28">
        <f t="shared" si="67"/>
        <v>-1</v>
      </c>
      <c r="AS246" s="28">
        <f>AS244/AO244-1</f>
        <v>-1</v>
      </c>
      <c r="AT246" s="28" t="e">
        <f t="shared" si="67"/>
        <v>#DIV/0!</v>
      </c>
      <c r="AU246" s="28" t="e">
        <f t="shared" ref="AU246:BE246" si="68">AU244/AQ244-1</f>
        <v>#DIV/0!</v>
      </c>
      <c r="AV246" s="28" t="e">
        <f t="shared" si="68"/>
        <v>#DIV/0!</v>
      </c>
      <c r="AW246" s="28" t="e">
        <f t="shared" si="68"/>
        <v>#DIV/0!</v>
      </c>
      <c r="AX246" s="28" t="e">
        <f t="shared" si="68"/>
        <v>#DIV/0!</v>
      </c>
      <c r="AY246" s="28" t="e">
        <f t="shared" si="68"/>
        <v>#DIV/0!</v>
      </c>
      <c r="AZ246" s="28" t="e">
        <f t="shared" si="68"/>
        <v>#DIV/0!</v>
      </c>
      <c r="BA246" s="28" t="e">
        <f t="shared" si="68"/>
        <v>#DIV/0!</v>
      </c>
      <c r="BB246" s="28" t="e">
        <f t="shared" si="68"/>
        <v>#DIV/0!</v>
      </c>
      <c r="BC246" s="28" t="e">
        <f t="shared" si="68"/>
        <v>#DIV/0!</v>
      </c>
      <c r="BD246" s="28" t="e">
        <f t="shared" si="68"/>
        <v>#DIV/0!</v>
      </c>
      <c r="BE246" s="28" t="e">
        <f t="shared" si="68"/>
        <v>#DIV/0!</v>
      </c>
      <c r="BF246" s="729" t="str">
        <f>E246</f>
        <v>Y-o-Y</v>
      </c>
    </row>
    <row r="247" spans="4:61">
      <c r="D247" s="7"/>
      <c r="T247" s="2" t="s">
        <v>251</v>
      </c>
      <c r="U247" s="223">
        <f>SUM(R244:U244)/SUM(N244:Q244)-1</f>
        <v>0.15467131773112053</v>
      </c>
      <c r="X247" s="2" t="s">
        <v>251</v>
      </c>
      <c r="Y247" s="224">
        <f>SUM(V244:Y244)/SUM(R244:U244)-1</f>
        <v>0.18393987366257614</v>
      </c>
      <c r="AB247" s="2" t="s">
        <v>251</v>
      </c>
      <c r="AC247" s="224">
        <f>SUM(Z244:AC244)/SUM(V244:Y244)-1</f>
        <v>9.283300339066769E-2</v>
      </c>
      <c r="AF247" s="2" t="s">
        <v>251</v>
      </c>
      <c r="AG247" s="224">
        <f>SUM(AD244:AG244)/SUM(Z244:AC244)-1</f>
        <v>0.30248718029067212</v>
      </c>
      <c r="AJ247" s="2" t="s">
        <v>251</v>
      </c>
      <c r="AK247" s="224">
        <f>SUM(AH244:AK244)/SUM(AD244:AG244)-1</f>
        <v>1.9708438758168301E-2</v>
      </c>
      <c r="AN247" s="2" t="s">
        <v>251</v>
      </c>
      <c r="AO247" s="224">
        <f>SUM(AL244:AO244)/SUM(AH244:AK244)-1</f>
        <v>-2.2441062853047367E-2</v>
      </c>
      <c r="AR247" s="2" t="s">
        <v>251</v>
      </c>
      <c r="AS247" s="224">
        <f>SUM(AP244:AS244)/SUM(AL244:AO244)-1</f>
        <v>-1</v>
      </c>
      <c r="AV247" s="2" t="s">
        <v>251</v>
      </c>
      <c r="AW247" s="224" t="e">
        <f>SUM(AT244:AW244)/SUM(AP244:AS244)-1</f>
        <v>#DIV/0!</v>
      </c>
    </row>
    <row r="248" spans="4:61">
      <c r="D248" s="7"/>
      <c r="AE248" s="5"/>
      <c r="AG248" s="15">
        <f>SUM(AD244:AG244)</f>
        <v>5210.2551068602397</v>
      </c>
      <c r="AK248" s="15">
        <f>SUM(AH244:AK244)</f>
        <v>5312.941100548228</v>
      </c>
      <c r="AO248" s="15">
        <f>SUM(AL244:AO244)</f>
        <v>5193.7130553762863</v>
      </c>
      <c r="AS248" s="15">
        <f>SUM(AP244:AS244)</f>
        <v>0</v>
      </c>
      <c r="AT248" s="5"/>
      <c r="AU248" s="5"/>
      <c r="AV248" s="5"/>
      <c r="AW248" s="15">
        <f>SUM(AT244:AW244)</f>
        <v>0</v>
      </c>
      <c r="AX248" s="5" t="e">
        <f t="shared" ref="AX248:BE248" si="69">AX242/AW242-1</f>
        <v>#DIV/0!</v>
      </c>
      <c r="AY248" s="5" t="e">
        <f t="shared" si="69"/>
        <v>#DIV/0!</v>
      </c>
      <c r="AZ248" s="5" t="e">
        <f t="shared" si="69"/>
        <v>#DIV/0!</v>
      </c>
      <c r="BA248" s="5" t="e">
        <f t="shared" si="69"/>
        <v>#DIV/0!</v>
      </c>
      <c r="BB248" s="5" t="e">
        <f t="shared" si="69"/>
        <v>#DIV/0!</v>
      </c>
      <c r="BC248" s="5" t="e">
        <f t="shared" si="69"/>
        <v>#DIV/0!</v>
      </c>
      <c r="BD248" s="5" t="e">
        <f t="shared" si="69"/>
        <v>#DIV/0!</v>
      </c>
      <c r="BE248" s="5" t="e">
        <f t="shared" si="69"/>
        <v>#DIV/0!</v>
      </c>
    </row>
    <row r="249" spans="4:61">
      <c r="D249" s="7"/>
    </row>
    <row r="250" spans="4:61">
      <c r="D250" s="7"/>
      <c r="Q250" s="352"/>
      <c r="R250" s="353"/>
      <c r="S250" s="1245" t="s">
        <v>25</v>
      </c>
      <c r="T250" s="40"/>
      <c r="U250" s="40"/>
      <c r="V250" s="40"/>
      <c r="W250" s="40"/>
      <c r="X250" s="40"/>
      <c r="Y250" s="40"/>
      <c r="Z250" s="40"/>
      <c r="AA250" s="40"/>
      <c r="AF250" s="23" t="s">
        <v>534</v>
      </c>
    </row>
    <row r="251" spans="4:61">
      <c r="D251" s="7"/>
      <c r="Q251" s="9"/>
      <c r="R251" s="3"/>
      <c r="S251" s="3">
        <v>2010</v>
      </c>
      <c r="T251" s="3">
        <v>2011</v>
      </c>
      <c r="U251" s="3">
        <v>2012</v>
      </c>
      <c r="V251" s="3">
        <v>2013</v>
      </c>
      <c r="W251" s="3">
        <v>2014</v>
      </c>
      <c r="X251" s="3">
        <v>2015</v>
      </c>
      <c r="Y251" s="24">
        <v>2016</v>
      </c>
      <c r="Z251" s="24">
        <v>2017</v>
      </c>
      <c r="AA251" s="24">
        <v>2018</v>
      </c>
      <c r="AB251" s="24">
        <v>2019</v>
      </c>
      <c r="AC251" s="24">
        <v>2020</v>
      </c>
      <c r="AD251" s="24">
        <v>2021</v>
      </c>
      <c r="AE251" s="24">
        <v>2022</v>
      </c>
      <c r="AF251" s="24" t="s">
        <v>27</v>
      </c>
    </row>
    <row r="252" spans="4:61">
      <c r="D252" s="7"/>
      <c r="Q252" s="41"/>
      <c r="R252" s="2" t="s">
        <v>19</v>
      </c>
      <c r="S252" s="15">
        <f t="shared" ref="S252:S258" si="70">SUM(F238:I238)</f>
        <v>792.13496030514239</v>
      </c>
      <c r="T252" s="15">
        <f t="shared" ref="T252:T258" si="71">SUM(J238:M238)</f>
        <v>905.96062051597232</v>
      </c>
      <c r="U252" s="15">
        <f t="shared" ref="U252:U258" si="72">SUM(N238:Q238)</f>
        <v>1035.0926867483577</v>
      </c>
      <c r="V252" s="15">
        <f t="shared" ref="V252:V258" si="73">SUM(R238:U238)</f>
        <v>1329.7661459108731</v>
      </c>
      <c r="W252" s="15">
        <f t="shared" ref="W252:W257" si="74">SUM(V238:Y238)</f>
        <v>1690.1196227739376</v>
      </c>
      <c r="X252" s="15">
        <f t="shared" ref="X252:X257" si="75">SUM(Z238:AC238)</f>
        <v>1836.3233441956338</v>
      </c>
      <c r="Y252" s="15">
        <f t="shared" ref="Y252:Y257" si="76">SUM(AD238:AG238)</f>
        <v>2697.1039686443728</v>
      </c>
      <c r="Z252" s="15">
        <f t="shared" ref="Z252:Z257" si="77">SUM(AH238:AK238)</f>
        <v>3160.6346310496024</v>
      </c>
      <c r="AA252" s="15">
        <f t="shared" ref="AA252:AA257" si="78">SUM(AL238:AO238)</f>
        <v>3093.5392306137501</v>
      </c>
      <c r="AB252" s="15">
        <f t="shared" ref="AB252:AB257" si="79">SUM(AP238:AS238)</f>
        <v>0</v>
      </c>
      <c r="AC252" s="15">
        <f t="shared" ref="AC252:AC257" si="80">SUM(AT238:AW238)</f>
        <v>0</v>
      </c>
      <c r="AD252" s="15">
        <f t="shared" ref="AD252:AD257" si="81">SUM(AX238:BA238)</f>
        <v>0</v>
      </c>
      <c r="AE252" s="15">
        <f t="shared" ref="AE252:AE257" si="82">SUM(BB238:BE238)</f>
        <v>0</v>
      </c>
      <c r="AF252" s="351">
        <f>(AE252/U252)^(1/10)-1</f>
        <v>-1</v>
      </c>
    </row>
    <row r="253" spans="4:61">
      <c r="D253" s="7"/>
      <c r="Q253" s="41"/>
      <c r="R253" s="2" t="s">
        <v>17</v>
      </c>
      <c r="S253" s="15">
        <f t="shared" si="70"/>
        <v>296.31830934000004</v>
      </c>
      <c r="T253" s="15">
        <f t="shared" si="71"/>
        <v>286.54020821</v>
      </c>
      <c r="U253" s="15">
        <f t="shared" si="72"/>
        <v>284.96212309000003</v>
      </c>
      <c r="V253" s="15">
        <f t="shared" si="73"/>
        <v>280.355189</v>
      </c>
      <c r="W253" s="15">
        <f t="shared" si="74"/>
        <v>263.09803957000003</v>
      </c>
      <c r="X253" s="15">
        <f t="shared" si="75"/>
        <v>258.65002118500723</v>
      </c>
      <c r="Y253" s="15">
        <f t="shared" si="76"/>
        <v>243.10080669966692</v>
      </c>
      <c r="Z253" s="15">
        <f t="shared" si="77"/>
        <v>246.37801823215133</v>
      </c>
      <c r="AA253" s="15">
        <f t="shared" si="78"/>
        <v>235.4551721200001</v>
      </c>
      <c r="AB253" s="15">
        <f t="shared" si="79"/>
        <v>0</v>
      </c>
      <c r="AC253" s="15">
        <f t="shared" si="80"/>
        <v>0</v>
      </c>
      <c r="AD253" s="15">
        <f t="shared" si="81"/>
        <v>0</v>
      </c>
      <c r="AE253" s="15">
        <f t="shared" si="82"/>
        <v>0</v>
      </c>
      <c r="AF253" s="351">
        <f t="shared" ref="AF253:AF260" si="83">(AE253/U253)^(1/10)-1</f>
        <v>-1</v>
      </c>
    </row>
    <row r="254" spans="4:61">
      <c r="D254" s="7"/>
      <c r="Q254" s="9"/>
      <c r="R254" s="10" t="s">
        <v>18</v>
      </c>
      <c r="S254" s="22">
        <f t="shared" si="70"/>
        <v>92.700181750000098</v>
      </c>
      <c r="T254" s="22">
        <f t="shared" si="71"/>
        <v>100.91455199999999</v>
      </c>
      <c r="U254" s="22">
        <f t="shared" si="72"/>
        <v>141.39232980000003</v>
      </c>
      <c r="V254" s="22">
        <f t="shared" si="73"/>
        <v>124.93745308</v>
      </c>
      <c r="W254" s="22">
        <f t="shared" si="74"/>
        <v>127.340674568346</v>
      </c>
      <c r="X254" s="22">
        <f t="shared" si="75"/>
        <v>183.76365550396895</v>
      </c>
      <c r="Y254" s="22">
        <f t="shared" si="76"/>
        <v>220.68941625267627</v>
      </c>
      <c r="Z254" s="22">
        <f t="shared" si="77"/>
        <v>252.90054157379996</v>
      </c>
      <c r="AA254" s="22">
        <f>SUM(AL240:AO240)</f>
        <v>250.66063267999999</v>
      </c>
      <c r="AB254" s="22">
        <f t="shared" si="79"/>
        <v>0</v>
      </c>
      <c r="AC254" s="22">
        <f t="shared" si="80"/>
        <v>0</v>
      </c>
      <c r="AD254" s="22">
        <f t="shared" si="81"/>
        <v>0</v>
      </c>
      <c r="AE254" s="22">
        <f t="shared" si="82"/>
        <v>0</v>
      </c>
      <c r="AF254" s="351">
        <f t="shared" si="83"/>
        <v>-1</v>
      </c>
    </row>
    <row r="255" spans="4:61">
      <c r="D255" s="7"/>
      <c r="Q255" s="41"/>
      <c r="R255" s="2" t="s">
        <v>20</v>
      </c>
      <c r="S255" s="15">
        <f t="shared" si="70"/>
        <v>478.14045239999996</v>
      </c>
      <c r="T255" s="15">
        <f t="shared" si="71"/>
        <v>566.39881532702668</v>
      </c>
      <c r="U255" s="15">
        <f t="shared" si="72"/>
        <v>566.70352269702676</v>
      </c>
      <c r="V255" s="15">
        <f t="shared" si="73"/>
        <v>631.94330233404764</v>
      </c>
      <c r="W255" s="15">
        <f t="shared" si="74"/>
        <v>786.8035305519013</v>
      </c>
      <c r="X255" s="15">
        <f t="shared" si="75"/>
        <v>831.96860013510843</v>
      </c>
      <c r="Y255" s="15">
        <f t="shared" si="76"/>
        <v>1015.3123906488619</v>
      </c>
      <c r="Z255" s="15">
        <f t="shared" si="77"/>
        <v>988.07635991626671</v>
      </c>
      <c r="AA255" s="15">
        <f t="shared" si="78"/>
        <v>846.2948300704096</v>
      </c>
      <c r="AB255" s="15">
        <f t="shared" si="79"/>
        <v>0</v>
      </c>
      <c r="AC255" s="15">
        <f t="shared" si="80"/>
        <v>0</v>
      </c>
      <c r="AD255" s="15">
        <f t="shared" si="81"/>
        <v>0</v>
      </c>
      <c r="AE255" s="15">
        <f t="shared" si="82"/>
        <v>0</v>
      </c>
      <c r="AF255" s="351">
        <f t="shared" si="83"/>
        <v>-1</v>
      </c>
    </row>
    <row r="256" spans="4:61">
      <c r="D256" s="7"/>
      <c r="Q256" s="41"/>
      <c r="R256" s="2" t="s">
        <v>21</v>
      </c>
      <c r="S256" s="15">
        <f t="shared" si="70"/>
        <v>0</v>
      </c>
      <c r="T256" s="15">
        <f t="shared" si="71"/>
        <v>58.174615259999996</v>
      </c>
      <c r="U256" s="15">
        <f t="shared" si="72"/>
        <v>141.83993411500001</v>
      </c>
      <c r="V256" s="15">
        <f t="shared" si="73"/>
        <v>286.23903241909522</v>
      </c>
      <c r="W256" s="15">
        <f t="shared" si="74"/>
        <v>437.84666662173066</v>
      </c>
      <c r="X256" s="15">
        <f t="shared" si="75"/>
        <v>367.42496109922382</v>
      </c>
      <c r="Y256" s="15">
        <f t="shared" si="76"/>
        <v>274.51616824945643</v>
      </c>
      <c r="Z256" s="15">
        <f t="shared" si="77"/>
        <v>161.84288717375514</v>
      </c>
      <c r="AA256" s="15">
        <f t="shared" si="78"/>
        <v>272.0968850258941</v>
      </c>
      <c r="AB256" s="15">
        <f t="shared" si="79"/>
        <v>0</v>
      </c>
      <c r="AC256" s="15">
        <f t="shared" si="80"/>
        <v>0</v>
      </c>
      <c r="AD256" s="15">
        <f t="shared" si="81"/>
        <v>0</v>
      </c>
      <c r="AE256" s="15">
        <f t="shared" si="82"/>
        <v>0</v>
      </c>
      <c r="AF256" s="351">
        <f t="shared" si="83"/>
        <v>-1</v>
      </c>
    </row>
    <row r="257" spans="4:57">
      <c r="D257" s="7"/>
      <c r="Q257" s="9"/>
      <c r="R257" s="10" t="s">
        <v>22</v>
      </c>
      <c r="S257" s="22">
        <f t="shared" si="70"/>
        <v>382.87519220000001</v>
      </c>
      <c r="T257" s="22">
        <f t="shared" si="71"/>
        <v>478.23761487673534</v>
      </c>
      <c r="U257" s="22">
        <f t="shared" si="72"/>
        <v>507.59709539207756</v>
      </c>
      <c r="V257" s="22">
        <f t="shared" si="73"/>
        <v>438.49258573634916</v>
      </c>
      <c r="W257" s="22">
        <f t="shared" si="74"/>
        <v>355.21828213065533</v>
      </c>
      <c r="X257" s="22">
        <f t="shared" si="75"/>
        <v>522.10464913875262</v>
      </c>
      <c r="Y257" s="22">
        <f t="shared" si="76"/>
        <v>759.53235636520583</v>
      </c>
      <c r="Z257" s="22">
        <f t="shared" si="77"/>
        <v>503.10866260265232</v>
      </c>
      <c r="AA257" s="22">
        <f t="shared" si="78"/>
        <v>495.66630486623217</v>
      </c>
      <c r="AB257" s="22">
        <f t="shared" si="79"/>
        <v>0</v>
      </c>
      <c r="AC257" s="22">
        <f t="shared" si="80"/>
        <v>0</v>
      </c>
      <c r="AD257" s="22">
        <f t="shared" si="81"/>
        <v>0</v>
      </c>
      <c r="AE257" s="22">
        <f t="shared" si="82"/>
        <v>0</v>
      </c>
      <c r="AF257" s="351">
        <f t="shared" si="83"/>
        <v>-1</v>
      </c>
    </row>
    <row r="258" spans="4:57">
      <c r="D258" s="7"/>
      <c r="Q258" s="41"/>
      <c r="R258" s="2" t="s">
        <v>16</v>
      </c>
      <c r="S258" s="15">
        <f t="shared" si="70"/>
        <v>2042.1690959951425</v>
      </c>
      <c r="T258" s="15">
        <f t="shared" si="71"/>
        <v>2396.226426189734</v>
      </c>
      <c r="U258" s="15">
        <f t="shared" si="72"/>
        <v>2677.5876918424619</v>
      </c>
      <c r="V258" s="15">
        <f t="shared" si="73"/>
        <v>3091.7337084803648</v>
      </c>
      <c r="W258" s="15">
        <f t="shared" ref="W258:AC258" si="84">SUM(W252:W257)</f>
        <v>3660.4268162165708</v>
      </c>
      <c r="X258" s="15">
        <f t="shared" si="84"/>
        <v>4000.235231257695</v>
      </c>
      <c r="Y258" s="15">
        <f t="shared" si="84"/>
        <v>5210.2551068602397</v>
      </c>
      <c r="Z258" s="15">
        <f t="shared" si="84"/>
        <v>5312.941100548228</v>
      </c>
      <c r="AA258" s="15">
        <f t="shared" si="84"/>
        <v>5193.7130553762863</v>
      </c>
      <c r="AB258" s="15">
        <f t="shared" si="84"/>
        <v>0</v>
      </c>
      <c r="AC258" s="15">
        <f t="shared" si="84"/>
        <v>0</v>
      </c>
      <c r="AD258" s="15">
        <f>SUM(AD252:AD257)</f>
        <v>0</v>
      </c>
      <c r="AE258" s="15">
        <f>SUM(AE252:AE257)</f>
        <v>0</v>
      </c>
      <c r="AF258" s="351">
        <f t="shared" si="83"/>
        <v>-1</v>
      </c>
      <c r="AY258" s="5"/>
    </row>
    <row r="259" spans="4:57">
      <c r="D259" s="7"/>
      <c r="Q259" s="41"/>
      <c r="T259" s="257">
        <f t="shared" ref="T259:Z259" si="85">T258/S258-1</f>
        <v>0.1733731701693686</v>
      </c>
      <c r="U259" s="257">
        <f t="shared" si="85"/>
        <v>0.11741848039799962</v>
      </c>
      <c r="V259" s="257">
        <f t="shared" si="85"/>
        <v>0.15467131773112053</v>
      </c>
      <c r="W259" s="257">
        <f t="shared" si="85"/>
        <v>0.18393987366257614</v>
      </c>
      <c r="X259" s="257">
        <f t="shared" si="85"/>
        <v>9.283300339066769E-2</v>
      </c>
      <c r="Y259" s="257">
        <f t="shared" si="85"/>
        <v>0.30248718029067212</v>
      </c>
      <c r="Z259" s="257">
        <f t="shared" si="85"/>
        <v>1.9708438758168301E-2</v>
      </c>
      <c r="AA259" s="257">
        <f>AA258/Z258-1</f>
        <v>-2.2441062853047367E-2</v>
      </c>
      <c r="AB259" s="257">
        <f>AB258/AA258-1</f>
        <v>-1</v>
      </c>
      <c r="AC259" s="257" t="e">
        <f>AC258/AB258-1</f>
        <v>#DIV/0!</v>
      </c>
      <c r="AD259" s="257" t="e">
        <f>AD258/AC258-1</f>
        <v>#DIV/0!</v>
      </c>
      <c r="AE259" s="257" t="e">
        <f>AE258/AD258-1</f>
        <v>#DIV/0!</v>
      </c>
      <c r="AF259" s="351"/>
    </row>
    <row r="260" spans="4:57">
      <c r="D260" s="7"/>
      <c r="Q260" s="41"/>
      <c r="R260" s="2" t="s">
        <v>13</v>
      </c>
      <c r="S260" s="15">
        <f t="shared" ref="S260:AA260" si="86">S252+S253+S254</f>
        <v>1181.1534513951426</v>
      </c>
      <c r="T260" s="15">
        <f t="shared" si="86"/>
        <v>1293.4153807259722</v>
      </c>
      <c r="U260" s="15">
        <f t="shared" si="86"/>
        <v>1461.4471396383576</v>
      </c>
      <c r="V260" s="15">
        <f t="shared" si="86"/>
        <v>1735.058787990873</v>
      </c>
      <c r="W260" s="15">
        <f t="shared" si="86"/>
        <v>2080.5583369122837</v>
      </c>
      <c r="X260" s="15">
        <f t="shared" si="86"/>
        <v>2278.73702088461</v>
      </c>
      <c r="Y260" s="15">
        <f t="shared" si="86"/>
        <v>3160.8941915967162</v>
      </c>
      <c r="Z260" s="15">
        <f t="shared" si="86"/>
        <v>3659.9131908555537</v>
      </c>
      <c r="AA260" s="15">
        <f t="shared" si="86"/>
        <v>3579.6550354137503</v>
      </c>
      <c r="AB260" s="15">
        <f>AB252+AB253+AB254</f>
        <v>0</v>
      </c>
      <c r="AC260" s="15">
        <f>AC252+AC253+AC254</f>
        <v>0</v>
      </c>
      <c r="AD260" s="15">
        <f>AD252+AD253+AD254</f>
        <v>0</v>
      </c>
      <c r="AE260" s="15">
        <f>AE252+AE253+AE254</f>
        <v>0</v>
      </c>
      <c r="AF260" s="351">
        <f t="shared" si="83"/>
        <v>-1</v>
      </c>
    </row>
    <row r="261" spans="4:57">
      <c r="D261" s="7"/>
      <c r="Q261" s="9"/>
      <c r="R261" s="10" t="s">
        <v>12</v>
      </c>
      <c r="S261" s="22">
        <f t="shared" ref="S261:AA261" si="87">SUM(S255:S257)</f>
        <v>861.01564459999997</v>
      </c>
      <c r="T261" s="22">
        <f t="shared" si="87"/>
        <v>1102.811045463762</v>
      </c>
      <c r="U261" s="22">
        <f t="shared" si="87"/>
        <v>1216.1405522041043</v>
      </c>
      <c r="V261" s="22">
        <f t="shared" si="87"/>
        <v>1356.674920489492</v>
      </c>
      <c r="W261" s="22">
        <f t="shared" si="87"/>
        <v>1579.8684793042873</v>
      </c>
      <c r="X261" s="22">
        <f t="shared" si="87"/>
        <v>1721.4982103730849</v>
      </c>
      <c r="Y261" s="22">
        <f t="shared" si="87"/>
        <v>2049.360915263524</v>
      </c>
      <c r="Z261" s="22">
        <f t="shared" si="87"/>
        <v>1653.0279096926743</v>
      </c>
      <c r="AA261" s="22">
        <f t="shared" si="87"/>
        <v>1614.0580199625358</v>
      </c>
      <c r="AB261" s="22">
        <f>SUM(AB255:AB257)</f>
        <v>0</v>
      </c>
      <c r="AC261" s="22">
        <f>SUM(AC255:AC257)</f>
        <v>0</v>
      </c>
      <c r="AD261" s="22">
        <f>SUM(AD255:AD257)</f>
        <v>0</v>
      </c>
      <c r="AE261" s="22">
        <f>SUM(AE255:AE257)</f>
        <v>0</v>
      </c>
      <c r="AF261" s="351">
        <f>(AE261/U261)^(1/10)-1</f>
        <v>-1</v>
      </c>
    </row>
    <row r="262" spans="4:57">
      <c r="D262" s="7"/>
      <c r="X262" s="48"/>
      <c r="Y262" s="48"/>
      <c r="Z262" s="48"/>
      <c r="AA262" s="48"/>
      <c r="AB262" s="48"/>
      <c r="AC262" s="48"/>
      <c r="AD262" s="48"/>
      <c r="AE262" s="48"/>
      <c r="AF262" s="351"/>
      <c r="BC262" s="5"/>
    </row>
    <row r="263" spans="4:57">
      <c r="D263" s="7"/>
    </row>
    <row r="264" spans="4:57">
      <c r="D264" s="7"/>
    </row>
    <row r="265" spans="4:57">
      <c r="D265" s="7"/>
    </row>
    <row r="266" spans="4:57">
      <c r="D266" s="7"/>
    </row>
    <row r="267" spans="4:57">
      <c r="D267" s="7"/>
      <c r="F267" s="10" t="s">
        <v>93</v>
      </c>
      <c r="G267" s="10" t="s">
        <v>94</v>
      </c>
      <c r="H267" s="10" t="s">
        <v>95</v>
      </c>
      <c r="I267" s="10" t="s">
        <v>96</v>
      </c>
      <c r="J267" s="10" t="s">
        <v>97</v>
      </c>
      <c r="K267" s="10" t="s">
        <v>98</v>
      </c>
      <c r="L267" s="10" t="s">
        <v>99</v>
      </c>
      <c r="M267" s="10" t="s">
        <v>100</v>
      </c>
      <c r="N267" s="10" t="s">
        <v>79</v>
      </c>
      <c r="O267" s="10" t="s">
        <v>80</v>
      </c>
      <c r="P267" s="10" t="s">
        <v>81</v>
      </c>
      <c r="Q267" s="10" t="s">
        <v>82</v>
      </c>
      <c r="R267" s="10" t="s">
        <v>83</v>
      </c>
      <c r="S267" s="10" t="s">
        <v>84</v>
      </c>
      <c r="T267" s="10" t="s">
        <v>85</v>
      </c>
      <c r="U267" s="10" t="s">
        <v>86</v>
      </c>
      <c r="V267" s="10" t="s">
        <v>87</v>
      </c>
      <c r="W267" s="10" t="s">
        <v>88</v>
      </c>
      <c r="X267" s="10" t="s">
        <v>89</v>
      </c>
      <c r="Y267" s="10" t="s">
        <v>90</v>
      </c>
      <c r="Z267" s="10" t="s">
        <v>91</v>
      </c>
      <c r="AA267" s="10" t="s">
        <v>92</v>
      </c>
      <c r="AB267" s="10" t="s">
        <v>101</v>
      </c>
      <c r="AC267" s="10" t="s">
        <v>102</v>
      </c>
      <c r="AD267" s="10" t="s">
        <v>103</v>
      </c>
      <c r="AE267" s="10" t="s">
        <v>104</v>
      </c>
      <c r="AF267" s="10" t="s">
        <v>105</v>
      </c>
      <c r="AG267" s="10" t="s">
        <v>106</v>
      </c>
      <c r="AH267" s="10" t="s">
        <v>107</v>
      </c>
      <c r="AI267" s="10" t="s">
        <v>108</v>
      </c>
      <c r="AJ267" s="10" t="s">
        <v>109</v>
      </c>
      <c r="AK267" s="10" t="s">
        <v>110</v>
      </c>
      <c r="AL267" s="10" t="s">
        <v>111</v>
      </c>
      <c r="AM267" s="10" t="s">
        <v>112</v>
      </c>
      <c r="AN267" s="10" t="str">
        <f t="shared" ref="AN267:BE267" si="88">AN236</f>
        <v>3Q 18</v>
      </c>
      <c r="AO267" s="10" t="str">
        <f t="shared" si="88"/>
        <v>4Q 18</v>
      </c>
      <c r="AP267" s="10" t="str">
        <f t="shared" si="88"/>
        <v>1Q 19</v>
      </c>
      <c r="AQ267" s="10" t="str">
        <f t="shared" si="88"/>
        <v>2Q 19</v>
      </c>
      <c r="AR267" s="10" t="str">
        <f t="shared" si="88"/>
        <v>3Q 19</v>
      </c>
      <c r="AS267" s="10" t="str">
        <f t="shared" si="88"/>
        <v>4Q 19</v>
      </c>
      <c r="AT267" s="10" t="str">
        <f t="shared" si="88"/>
        <v>1Q 20</v>
      </c>
      <c r="AU267" s="10" t="str">
        <f t="shared" si="88"/>
        <v>2Q 20</v>
      </c>
      <c r="AV267" s="10" t="str">
        <f t="shared" si="88"/>
        <v>3Q 20</v>
      </c>
      <c r="AW267" s="10" t="str">
        <f t="shared" si="88"/>
        <v>4Q 20</v>
      </c>
      <c r="AX267" s="10" t="str">
        <f t="shared" si="88"/>
        <v>1Q 21</v>
      </c>
      <c r="AY267" s="10" t="str">
        <f t="shared" si="88"/>
        <v>2Q 21</v>
      </c>
      <c r="AZ267" s="10" t="str">
        <f t="shared" si="88"/>
        <v>3Q 21</v>
      </c>
      <c r="BA267" s="10" t="str">
        <f t="shared" si="88"/>
        <v>4Q 21</v>
      </c>
      <c r="BB267" s="10" t="str">
        <f t="shared" si="88"/>
        <v>1Q 22</v>
      </c>
      <c r="BC267" s="10" t="str">
        <f t="shared" si="88"/>
        <v>2Q 22</v>
      </c>
      <c r="BD267" s="10" t="str">
        <f t="shared" si="88"/>
        <v>3Q 22</v>
      </c>
      <c r="BE267" s="10" t="str">
        <f t="shared" si="88"/>
        <v>4Q 22</v>
      </c>
    </row>
    <row r="268" spans="4:57">
      <c r="D268" s="7"/>
      <c r="E268" s="2" t="s">
        <v>13</v>
      </c>
      <c r="F268" s="4">
        <f t="shared" ref="F268:AK268" si="89">SUM(F238:F240)</f>
        <v>281.93257282000002</v>
      </c>
      <c r="G268" s="4">
        <f t="shared" si="89"/>
        <v>274.82489804809893</v>
      </c>
      <c r="H268" s="4">
        <f t="shared" si="89"/>
        <v>298.42199647287299</v>
      </c>
      <c r="I268" s="4">
        <f t="shared" si="89"/>
        <v>325.97398405417061</v>
      </c>
      <c r="J268" s="4">
        <f t="shared" si="89"/>
        <v>293.6579260359722</v>
      </c>
      <c r="K268" s="4">
        <f t="shared" si="89"/>
        <v>308.18278899999996</v>
      </c>
      <c r="L268" s="4">
        <f t="shared" si="89"/>
        <v>351.29441188000004</v>
      </c>
      <c r="M268" s="4">
        <f t="shared" si="89"/>
        <v>340.28025381000003</v>
      </c>
      <c r="N268" s="4">
        <f t="shared" si="89"/>
        <v>340.28025381000003</v>
      </c>
      <c r="O268" s="4">
        <f t="shared" si="89"/>
        <v>378.21166979999998</v>
      </c>
      <c r="P268" s="4">
        <f t="shared" si="89"/>
        <v>376.21102447151145</v>
      </c>
      <c r="Q268" s="4">
        <f t="shared" si="89"/>
        <v>366.74419155684626</v>
      </c>
      <c r="R268" s="4">
        <f t="shared" si="89"/>
        <v>375</v>
      </c>
      <c r="S268" s="4">
        <f t="shared" si="89"/>
        <v>402</v>
      </c>
      <c r="T268" s="4">
        <f t="shared" si="89"/>
        <v>461.35634837801581</v>
      </c>
      <c r="U268" s="4">
        <f t="shared" si="89"/>
        <v>496.70243961285718</v>
      </c>
      <c r="V268" s="4">
        <f t="shared" si="89"/>
        <v>478.40510970856542</v>
      </c>
      <c r="W268" s="4">
        <f t="shared" si="89"/>
        <v>557.15044590514788</v>
      </c>
      <c r="X268" s="4">
        <f t="shared" si="89"/>
        <v>507.02991376801958</v>
      </c>
      <c r="Y268" s="4">
        <f t="shared" si="89"/>
        <v>537.97286753055073</v>
      </c>
      <c r="Z268" s="4">
        <f t="shared" si="89"/>
        <v>552.58509598021658</v>
      </c>
      <c r="AA268" s="4">
        <f t="shared" si="89"/>
        <v>611.61537562645731</v>
      </c>
      <c r="AB268" s="4">
        <f t="shared" si="89"/>
        <v>549.73523403206286</v>
      </c>
      <c r="AC268" s="4">
        <f t="shared" si="89"/>
        <v>564.80131524587341</v>
      </c>
      <c r="AD268" s="4">
        <f t="shared" si="89"/>
        <v>686.23450585700016</v>
      </c>
      <c r="AE268" s="4">
        <f t="shared" si="89"/>
        <v>757.35623866099991</v>
      </c>
      <c r="AF268" s="4">
        <f t="shared" si="89"/>
        <v>786.8581156860364</v>
      </c>
      <c r="AG268" s="4">
        <f t="shared" si="89"/>
        <v>930.44533139267935</v>
      </c>
      <c r="AH268" s="4">
        <f t="shared" si="89"/>
        <v>836.42373857805183</v>
      </c>
      <c r="AI268" s="4">
        <f t="shared" si="89"/>
        <v>946.11386069325249</v>
      </c>
      <c r="AJ268" s="4">
        <f t="shared" si="89"/>
        <v>937.09571968224441</v>
      </c>
      <c r="AK268" s="4">
        <f t="shared" si="89"/>
        <v>940.27987190200531</v>
      </c>
      <c r="AL268" s="4">
        <f t="shared" ref="AL268:BE268" si="90">SUM(AL238:AL240)</f>
        <v>902.31681685312628</v>
      </c>
      <c r="AM268" s="4">
        <f t="shared" si="90"/>
        <v>947.94059462668974</v>
      </c>
      <c r="AN268" s="4">
        <f t="shared" si="90"/>
        <v>897.74413252762747</v>
      </c>
      <c r="AO268" s="4">
        <f t="shared" si="90"/>
        <v>831.65349140630656</v>
      </c>
      <c r="AP268" s="4">
        <f t="shared" si="90"/>
        <v>0</v>
      </c>
      <c r="AQ268" s="4">
        <f t="shared" si="90"/>
        <v>0</v>
      </c>
      <c r="AR268" s="4">
        <f t="shared" si="90"/>
        <v>0</v>
      </c>
      <c r="AS268" s="4">
        <f t="shared" si="90"/>
        <v>0</v>
      </c>
      <c r="AT268" s="4">
        <f t="shared" si="90"/>
        <v>0</v>
      </c>
      <c r="AU268" s="4">
        <f t="shared" si="90"/>
        <v>0</v>
      </c>
      <c r="AV268" s="4">
        <f t="shared" si="90"/>
        <v>0</v>
      </c>
      <c r="AW268" s="4">
        <f t="shared" si="90"/>
        <v>0</v>
      </c>
      <c r="AX268" s="4">
        <f t="shared" si="90"/>
        <v>0</v>
      </c>
      <c r="AY268" s="4">
        <f t="shared" si="90"/>
        <v>0</v>
      </c>
      <c r="AZ268" s="4">
        <f t="shared" si="90"/>
        <v>0</v>
      </c>
      <c r="BA268" s="4">
        <f t="shared" si="90"/>
        <v>0</v>
      </c>
      <c r="BB268" s="4">
        <f t="shared" si="90"/>
        <v>0</v>
      </c>
      <c r="BC268" s="4">
        <f t="shared" si="90"/>
        <v>0</v>
      </c>
      <c r="BD268" s="4">
        <f t="shared" si="90"/>
        <v>0</v>
      </c>
      <c r="BE268" s="4">
        <f t="shared" si="90"/>
        <v>0</v>
      </c>
    </row>
    <row r="269" spans="4:57">
      <c r="D269" s="7"/>
      <c r="E269" s="17" t="s">
        <v>12</v>
      </c>
      <c r="F269" s="20">
        <f t="shared" ref="F269:AK269" si="91">SUM(F241:F243)</f>
        <v>178.49752731999999</v>
      </c>
      <c r="G269" s="20">
        <f t="shared" si="91"/>
        <v>205.358048</v>
      </c>
      <c r="H269" s="20">
        <f t="shared" si="91"/>
        <v>233.0737092</v>
      </c>
      <c r="I269" s="20">
        <f t="shared" si="91"/>
        <v>244.08636007999999</v>
      </c>
      <c r="J269" s="20">
        <f t="shared" si="91"/>
        <v>266.00076390928001</v>
      </c>
      <c r="K269" s="20">
        <f t="shared" si="91"/>
        <v>280.11719907663996</v>
      </c>
      <c r="L269" s="20">
        <f t="shared" si="91"/>
        <v>262.42804507033844</v>
      </c>
      <c r="M269" s="20">
        <f t="shared" si="91"/>
        <v>294.26503740750366</v>
      </c>
      <c r="N269" s="20">
        <f t="shared" si="91"/>
        <v>294.26503740750366</v>
      </c>
      <c r="O269" s="20">
        <f t="shared" si="91"/>
        <v>317.64912251660064</v>
      </c>
      <c r="P269" s="20">
        <f t="shared" si="91"/>
        <v>298.48109713000002</v>
      </c>
      <c r="Q269" s="20">
        <f t="shared" si="91"/>
        <v>305.74529515</v>
      </c>
      <c r="R269" s="20">
        <f t="shared" si="91"/>
        <v>320</v>
      </c>
      <c r="S269" s="20">
        <f t="shared" si="91"/>
        <v>360</v>
      </c>
      <c r="T269" s="20">
        <f t="shared" si="91"/>
        <v>339.13802729806355</v>
      </c>
      <c r="U269" s="20">
        <f t="shared" si="91"/>
        <v>337.53689319142859</v>
      </c>
      <c r="V269" s="20">
        <f t="shared" si="91"/>
        <v>373.92252858636402</v>
      </c>
      <c r="W269" s="20">
        <f t="shared" si="91"/>
        <v>395.03749039639547</v>
      </c>
      <c r="X269" s="20">
        <f t="shared" si="91"/>
        <v>401.79935603663574</v>
      </c>
      <c r="Y269" s="20">
        <f t="shared" si="91"/>
        <v>409.109104284892</v>
      </c>
      <c r="Z269" s="20">
        <f t="shared" si="91"/>
        <v>411.9901321379383</v>
      </c>
      <c r="AA269" s="20">
        <f t="shared" si="91"/>
        <v>417.39371060093475</v>
      </c>
      <c r="AB269" s="20">
        <f t="shared" si="91"/>
        <v>422.3401127235274</v>
      </c>
      <c r="AC269" s="20">
        <f t="shared" si="91"/>
        <v>469.77425491068448</v>
      </c>
      <c r="AD269" s="20">
        <f t="shared" si="91"/>
        <v>499.37741984000002</v>
      </c>
      <c r="AE269" s="20">
        <f t="shared" si="91"/>
        <v>533.00832783999999</v>
      </c>
      <c r="AF269" s="20">
        <f t="shared" si="91"/>
        <v>495.71020897053666</v>
      </c>
      <c r="AG269" s="20">
        <f t="shared" si="91"/>
        <v>521.26495861298747</v>
      </c>
      <c r="AH269" s="20">
        <f t="shared" si="91"/>
        <v>464.36731375542661</v>
      </c>
      <c r="AI269" s="20">
        <f t="shared" si="91"/>
        <v>445.13608100975125</v>
      </c>
      <c r="AJ269" s="20">
        <f t="shared" si="91"/>
        <v>380.76341814356317</v>
      </c>
      <c r="AK269" s="20">
        <f t="shared" si="91"/>
        <v>362.76109678393311</v>
      </c>
      <c r="AL269" s="20">
        <f t="shared" ref="AL269:BE269" si="92">SUM(AL241:AL243)</f>
        <v>370.83078203107863</v>
      </c>
      <c r="AM269" s="20">
        <f t="shared" si="92"/>
        <v>374.52785890196884</v>
      </c>
      <c r="AN269" s="20">
        <f t="shared" si="92"/>
        <v>431.04637516769901</v>
      </c>
      <c r="AO269" s="20">
        <f t="shared" si="92"/>
        <v>437.6530038617895</v>
      </c>
      <c r="AP269" s="20">
        <f t="shared" si="92"/>
        <v>0</v>
      </c>
      <c r="AQ269" s="20">
        <f t="shared" si="92"/>
        <v>0</v>
      </c>
      <c r="AR269" s="20">
        <f t="shared" si="92"/>
        <v>0</v>
      </c>
      <c r="AS269" s="20">
        <f t="shared" si="92"/>
        <v>0</v>
      </c>
      <c r="AT269" s="20">
        <f t="shared" si="92"/>
        <v>0</v>
      </c>
      <c r="AU269" s="20">
        <f t="shared" si="92"/>
        <v>0</v>
      </c>
      <c r="AV269" s="20">
        <f t="shared" si="92"/>
        <v>0</v>
      </c>
      <c r="AW269" s="20">
        <f t="shared" si="92"/>
        <v>0</v>
      </c>
      <c r="AX269" s="20">
        <f t="shared" si="92"/>
        <v>0</v>
      </c>
      <c r="AY269" s="20">
        <f t="shared" si="92"/>
        <v>0</v>
      </c>
      <c r="AZ269" s="20">
        <f t="shared" si="92"/>
        <v>0</v>
      </c>
      <c r="BA269" s="20">
        <f t="shared" si="92"/>
        <v>0</v>
      </c>
      <c r="BB269" s="20">
        <f t="shared" si="92"/>
        <v>0</v>
      </c>
      <c r="BC269" s="20">
        <f t="shared" si="92"/>
        <v>0</v>
      </c>
      <c r="BD269" s="20">
        <f t="shared" si="92"/>
        <v>0</v>
      </c>
      <c r="BE269" s="20">
        <f t="shared" si="92"/>
        <v>0</v>
      </c>
    </row>
    <row r="270" spans="4:57">
      <c r="D270" s="7"/>
      <c r="E270" s="21"/>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row>
    <row r="271" spans="4:57">
      <c r="D271" s="7"/>
      <c r="M271" s="44" t="s">
        <v>125</v>
      </c>
    </row>
    <row r="272" spans="4:57">
      <c r="D272" s="7"/>
      <c r="M272" s="2" t="s">
        <v>13</v>
      </c>
      <c r="N272" s="5">
        <f t="shared" ref="N272:Z273" si="93">N268/J268-1</f>
        <v>0.15876407084723732</v>
      </c>
      <c r="O272" s="5">
        <f t="shared" si="93"/>
        <v>0.2272316407649877</v>
      </c>
      <c r="P272" s="5">
        <f t="shared" si="93"/>
        <v>7.0928007246590541E-2</v>
      </c>
      <c r="Q272" s="5">
        <f t="shared" si="93"/>
        <v>7.7771006253047892E-2</v>
      </c>
      <c r="R272" s="5">
        <f t="shared" si="93"/>
        <v>0.10203279738173165</v>
      </c>
      <c r="S272" s="5">
        <f>S268/O268-1</f>
        <v>6.2896869926248877E-2</v>
      </c>
      <c r="T272" s="5">
        <f t="shared" si="93"/>
        <v>0.22632330890917829</v>
      </c>
      <c r="U272" s="5">
        <f t="shared" si="93"/>
        <v>0.3543566634398001</v>
      </c>
      <c r="V272" s="5">
        <f t="shared" si="93"/>
        <v>0.2757469592228412</v>
      </c>
      <c r="W272" s="5">
        <f t="shared" si="93"/>
        <v>0.38594638284862648</v>
      </c>
      <c r="X272" s="5">
        <f t="shared" si="93"/>
        <v>9.8998454341373332E-2</v>
      </c>
      <c r="Y272" s="5">
        <f t="shared" si="93"/>
        <v>8.3088836748739903E-2</v>
      </c>
      <c r="Z272" s="5">
        <f t="shared" si="93"/>
        <v>0.15505684359608973</v>
      </c>
      <c r="AA272" s="5">
        <f t="shared" ref="AA272:AP273" si="94">AA268/W268-1</f>
        <v>9.7756234642916828E-2</v>
      </c>
      <c r="AB272" s="5">
        <f t="shared" si="94"/>
        <v>8.422643142822972E-2</v>
      </c>
      <c r="AC272" s="5">
        <f t="shared" si="94"/>
        <v>4.9869518212829034E-2</v>
      </c>
      <c r="AD272" s="5">
        <f t="shared" si="94"/>
        <v>0.24186213281722035</v>
      </c>
      <c r="AE272" s="5">
        <f t="shared" si="94"/>
        <v>0.23828842249962245</v>
      </c>
      <c r="AF272" s="5">
        <f t="shared" si="94"/>
        <v>0.43134015608710929</v>
      </c>
      <c r="AG272" s="5">
        <f t="shared" si="94"/>
        <v>0.64738520657946963</v>
      </c>
      <c r="AH272" s="5">
        <f t="shared" si="94"/>
        <v>0.2188599253450374</v>
      </c>
      <c r="AI272" s="5">
        <f t="shared" si="94"/>
        <v>0.24923227986604379</v>
      </c>
      <c r="AJ272" s="5">
        <f t="shared" si="94"/>
        <v>0.19093353808166635</v>
      </c>
      <c r="AK272" s="5">
        <f t="shared" si="94"/>
        <v>1.0569713423792093E-2</v>
      </c>
      <c r="AL272" s="5">
        <f t="shared" si="94"/>
        <v>7.8779541081766657E-2</v>
      </c>
      <c r="AM272" s="5">
        <f t="shared" si="94"/>
        <v>1.9307759978262062E-3</v>
      </c>
      <c r="AN272" s="5">
        <f t="shared" si="94"/>
        <v>-4.1993135096125012E-2</v>
      </c>
      <c r="AO272" s="5">
        <f t="shared" si="94"/>
        <v>-0.11552558311810768</v>
      </c>
      <c r="AP272" s="5">
        <f t="shared" si="94"/>
        <v>-1</v>
      </c>
      <c r="AQ272" s="5">
        <f t="shared" ref="AQ272:AU273" si="95">AQ268/AM268-1</f>
        <v>-1</v>
      </c>
      <c r="AR272" s="5">
        <f t="shared" si="95"/>
        <v>-1</v>
      </c>
      <c r="AS272" s="5">
        <f t="shared" si="95"/>
        <v>-1</v>
      </c>
      <c r="AT272" s="5" t="e">
        <f t="shared" si="95"/>
        <v>#DIV/0!</v>
      </c>
      <c r="AU272" s="5" t="e">
        <f t="shared" si="95"/>
        <v>#DIV/0!</v>
      </c>
      <c r="AV272" s="5" t="e">
        <f t="shared" ref="AV272:BE273" si="96">AV268/AR268-1</f>
        <v>#DIV/0!</v>
      </c>
      <c r="AW272" s="5" t="e">
        <f t="shared" si="96"/>
        <v>#DIV/0!</v>
      </c>
      <c r="AX272" s="5" t="e">
        <f t="shared" si="96"/>
        <v>#DIV/0!</v>
      </c>
      <c r="AY272" s="5" t="e">
        <f t="shared" si="96"/>
        <v>#DIV/0!</v>
      </c>
      <c r="AZ272" s="5" t="e">
        <f t="shared" si="96"/>
        <v>#DIV/0!</v>
      </c>
      <c r="BA272" s="5" t="e">
        <f t="shared" si="96"/>
        <v>#DIV/0!</v>
      </c>
      <c r="BB272" s="5" t="e">
        <f t="shared" si="96"/>
        <v>#DIV/0!</v>
      </c>
      <c r="BC272" s="5" t="e">
        <f>BC268/AY268-1</f>
        <v>#DIV/0!</v>
      </c>
      <c r="BD272" s="5" t="e">
        <f t="shared" si="96"/>
        <v>#DIV/0!</v>
      </c>
      <c r="BE272" s="5" t="e">
        <f>BE268/BA268-1</f>
        <v>#DIV/0!</v>
      </c>
    </row>
    <row r="273" spans="4:57">
      <c r="D273" s="7"/>
      <c r="M273" s="2" t="s">
        <v>12</v>
      </c>
      <c r="N273" s="5">
        <f t="shared" si="93"/>
        <v>0.10625636213534784</v>
      </c>
      <c r="O273" s="5">
        <f t="shared" si="93"/>
        <v>0.13398650123476341</v>
      </c>
      <c r="P273" s="5">
        <f t="shared" si="93"/>
        <v>0.13738261872887225</v>
      </c>
      <c r="Q273" s="5">
        <f t="shared" si="93"/>
        <v>3.9013325686388933E-2</v>
      </c>
      <c r="R273" s="5">
        <f t="shared" si="93"/>
        <v>8.7455046713069473E-2</v>
      </c>
      <c r="S273" s="5">
        <f t="shared" si="93"/>
        <v>0.13332597032811289</v>
      </c>
      <c r="T273" s="5">
        <f t="shared" si="93"/>
        <v>0.13621274700138164</v>
      </c>
      <c r="U273" s="5">
        <f t="shared" si="93"/>
        <v>0.10398066150398644</v>
      </c>
      <c r="V273" s="5">
        <f t="shared" si="93"/>
        <v>0.16850790183238762</v>
      </c>
      <c r="W273" s="5">
        <f t="shared" si="93"/>
        <v>9.7326362212209583E-2</v>
      </c>
      <c r="X273" s="5">
        <f t="shared" si="93"/>
        <v>0.18476644815622545</v>
      </c>
      <c r="Y273" s="5">
        <f t="shared" si="93"/>
        <v>0.21204263159722925</v>
      </c>
      <c r="Z273" s="5">
        <f t="shared" si="93"/>
        <v>0.10180612464162309</v>
      </c>
      <c r="AA273" s="5">
        <f t="shared" si="94"/>
        <v>5.6592654489846517E-2</v>
      </c>
      <c r="AB273" s="5">
        <f t="shared" si="94"/>
        <v>5.1121925354750353E-2</v>
      </c>
      <c r="AC273" s="5">
        <f t="shared" si="94"/>
        <v>0.14828599508151497</v>
      </c>
      <c r="AD273" s="5">
        <f t="shared" si="94"/>
        <v>0.2121101475139302</v>
      </c>
      <c r="AE273" s="5">
        <f t="shared" si="94"/>
        <v>0.27699175694959877</v>
      </c>
      <c r="AF273" s="5">
        <f t="shared" si="94"/>
        <v>0.17372277469424002</v>
      </c>
      <c r="AG273" s="28">
        <f t="shared" si="94"/>
        <v>0.1096073340845225</v>
      </c>
      <c r="AH273" s="28">
        <f>AH269/AD269-1</f>
        <v>-7.0107507255315227E-2</v>
      </c>
      <c r="AI273" s="28">
        <f t="shared" si="94"/>
        <v>-0.16486092663195029</v>
      </c>
      <c r="AJ273" s="28">
        <f t="shared" si="94"/>
        <v>-0.23188304123429004</v>
      </c>
      <c r="AK273" s="28">
        <f t="shared" si="94"/>
        <v>-0.30407542116548714</v>
      </c>
      <c r="AL273" s="28">
        <f t="shared" si="94"/>
        <v>-0.20142789760093205</v>
      </c>
      <c r="AM273" s="28">
        <f t="shared" si="94"/>
        <v>-0.15862165553422225</v>
      </c>
      <c r="AN273" s="28">
        <f t="shared" si="94"/>
        <v>0.13205826670349174</v>
      </c>
      <c r="AO273" s="28">
        <f t="shared" si="94"/>
        <v>0.20644966547353705</v>
      </c>
      <c r="AP273" s="28">
        <f t="shared" si="94"/>
        <v>-1</v>
      </c>
      <c r="AQ273" s="28">
        <f t="shared" si="95"/>
        <v>-1</v>
      </c>
      <c r="AR273" s="28">
        <f t="shared" si="95"/>
        <v>-1</v>
      </c>
      <c r="AS273" s="28">
        <f>AS269/AO269-1</f>
        <v>-1</v>
      </c>
      <c r="AT273" s="28" t="e">
        <f>AT269/AP269-1</f>
        <v>#DIV/0!</v>
      </c>
      <c r="AU273" s="28" t="e">
        <f>AU269/AQ269-1</f>
        <v>#DIV/0!</v>
      </c>
      <c r="AV273" s="28" t="e">
        <f t="shared" si="96"/>
        <v>#DIV/0!</v>
      </c>
      <c r="AW273" s="28" t="e">
        <f t="shared" si="96"/>
        <v>#DIV/0!</v>
      </c>
      <c r="AX273" s="28" t="e">
        <f t="shared" si="96"/>
        <v>#DIV/0!</v>
      </c>
      <c r="AY273" s="28" t="e">
        <f t="shared" si="96"/>
        <v>#DIV/0!</v>
      </c>
      <c r="AZ273" s="28" t="e">
        <f t="shared" si="96"/>
        <v>#DIV/0!</v>
      </c>
      <c r="BA273" s="28" t="e">
        <f t="shared" si="96"/>
        <v>#DIV/0!</v>
      </c>
      <c r="BB273" s="28" t="e">
        <f t="shared" si="96"/>
        <v>#DIV/0!</v>
      </c>
      <c r="BC273" s="28" t="e">
        <f t="shared" si="96"/>
        <v>#DIV/0!</v>
      </c>
      <c r="BD273" s="28" t="e">
        <f t="shared" si="96"/>
        <v>#DIV/0!</v>
      </c>
      <c r="BE273" s="28" t="e">
        <f t="shared" si="96"/>
        <v>#DIV/0!</v>
      </c>
    </row>
    <row r="274" spans="4:57">
      <c r="D274" s="7"/>
    </row>
  </sheetData>
  <sortState xmlns:xlrd2="http://schemas.microsoft.com/office/spreadsheetml/2017/richdata2" ref="AT139:AX146">
    <sortCondition descending="1" ref="AW139:AW146"/>
  </sortState>
  <mergeCells count="1">
    <mergeCell ref="AE215:AN215"/>
  </mergeCells>
  <phoneticPr fontId="61"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FTTX</vt:lpstr>
      <vt:lpstr>Fibre Channel</vt:lpstr>
      <vt:lpstr>Wireless</vt:lpstr>
      <vt:lpstr>Optical Interconnects</vt:lpstr>
      <vt:lpstr>Charts for slides</vt:lpstr>
      <vt:lpstr>CSPs</vt:lpstr>
      <vt:lpstr>ICPs</vt:lpstr>
      <vt:lpstr>Datacom equip</vt:lpstr>
      <vt:lpstr>Network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2023-03-23T22:39:32Z</dcterms:modified>
</cp:coreProperties>
</file>