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 tabRatio="898" activeTab="7"/>
  </bookViews>
  <sheets>
    <sheet name="Introduction" sheetId="2" r:id="rId1"/>
    <sheet name="Methodology" sheetId="3" r:id="rId2"/>
    <sheet name="Product definitions" sheetId="7" r:id="rId3"/>
    <sheet name="3D sensors forecast" sheetId="9" r:id="rId4"/>
    <sheet name="Proximity sensors forecast" sheetId="14" r:id="rId5"/>
    <sheet name="Comm VCSELs forecast" sheetId="10" r:id="rId6"/>
    <sheet name="Figures for the report" sheetId="22" r:id="rId7"/>
    <sheet name="LiDAR forecast" sheetId="18" r:id="rId8"/>
  </sheets>
  <definedNames>
    <definedName name="Array_Rev_2018">#REF!</definedName>
    <definedName name="Array_Rev_2019">'Comm VCSELs forecast'!$F$126:$M$171</definedName>
    <definedName name="Array_Vol_2018">#REF!</definedName>
    <definedName name="Array_Vol_2019">'Comm VCSELs forecast'!$F$27:$M$74</definedName>
    <definedName name="Comments">#REF!</definedName>
    <definedName name="Sensor_products_list">#REF!</definedName>
    <definedName name="Sensor_rev_2018">#REF!</definedName>
    <definedName name="Sensor_rev_2019">#REF!</definedName>
    <definedName name="Sensor_rev_2020">#REF!</definedName>
    <definedName name="Sensor_rev_new">'3D sensors forecast'!$F$78:$S$84</definedName>
    <definedName name="Sensor_units_2018">#REF!</definedName>
    <definedName name="Sensor_units_2019">#REF!</definedName>
    <definedName name="Sensor_units_2020">#REF!</definedName>
    <definedName name="Sensor_units_new">'3D sensors forecast'!$F$25:$S$31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8" l="1"/>
  <c r="C62" i="18"/>
  <c r="C61" i="18"/>
  <c r="C60" i="18"/>
  <c r="C59" i="18"/>
  <c r="C58" i="18"/>
  <c r="C57" i="18"/>
  <c r="C54" i="18"/>
  <c r="C32" i="18"/>
  <c r="C55" i="18" s="1"/>
  <c r="C31" i="18"/>
  <c r="C30" i="18"/>
  <c r="C53" i="18" s="1"/>
  <c r="C29" i="18"/>
  <c r="C64" i="18" l="1"/>
  <c r="O74" i="10"/>
  <c r="O263" i="10"/>
  <c r="O260" i="10" l="1"/>
  <c r="O262" i="10"/>
  <c r="O73" i="10" l="1"/>
  <c r="F65" i="18" l="1"/>
  <c r="E65" i="18"/>
  <c r="F83" i="9"/>
  <c r="M262" i="10"/>
  <c r="I262" i="10"/>
  <c r="F148" i="10"/>
  <c r="N220" i="10"/>
  <c r="N174" i="10"/>
  <c r="N124" i="10"/>
  <c r="F107" i="18"/>
  <c r="E89" i="18"/>
  <c r="F89" i="18"/>
  <c r="E93" i="18"/>
  <c r="F94" i="18"/>
  <c r="F56" i="18"/>
  <c r="F58" i="18"/>
  <c r="E59" i="18"/>
  <c r="F59" i="18"/>
  <c r="F23" i="18"/>
  <c r="F32" i="18" s="1"/>
  <c r="E107" i="18"/>
  <c r="E56" i="18"/>
  <c r="B239" i="10"/>
  <c r="C239" i="10"/>
  <c r="D239" i="10"/>
  <c r="E239" i="10"/>
  <c r="B240" i="10"/>
  <c r="C240" i="10"/>
  <c r="D240" i="10"/>
  <c r="E240" i="10"/>
  <c r="B193" i="10"/>
  <c r="C193" i="10"/>
  <c r="D193" i="10"/>
  <c r="E193" i="10"/>
  <c r="B194" i="10"/>
  <c r="C194" i="10"/>
  <c r="D194" i="10"/>
  <c r="E194" i="10"/>
  <c r="G194" i="10"/>
  <c r="H194" i="10" s="1"/>
  <c r="G193" i="10"/>
  <c r="H193" i="10" s="1"/>
  <c r="B97" i="10"/>
  <c r="B143" i="10" s="1"/>
  <c r="C97" i="10"/>
  <c r="C143" i="10" s="1"/>
  <c r="D97" i="10"/>
  <c r="D143" i="10" s="1"/>
  <c r="E97" i="10"/>
  <c r="E143" i="10" s="1"/>
  <c r="B98" i="10"/>
  <c r="B144" i="10" s="1"/>
  <c r="C98" i="10"/>
  <c r="C144" i="10" s="1"/>
  <c r="D98" i="10"/>
  <c r="D144" i="10" s="1"/>
  <c r="E98" i="10"/>
  <c r="E144" i="10" s="1"/>
  <c r="F143" i="10"/>
  <c r="F144" i="10"/>
  <c r="G144" i="10"/>
  <c r="N262" i="10"/>
  <c r="N263" i="10"/>
  <c r="N260" i="10"/>
  <c r="N225" i="10"/>
  <c r="B259" i="10"/>
  <c r="C259" i="10"/>
  <c r="D259" i="10"/>
  <c r="E259" i="10"/>
  <c r="F259" i="10"/>
  <c r="B260" i="10"/>
  <c r="C260" i="10"/>
  <c r="D260" i="10"/>
  <c r="E260" i="10"/>
  <c r="G164" i="10"/>
  <c r="H260" i="10"/>
  <c r="I260" i="10"/>
  <c r="J260" i="10"/>
  <c r="K260" i="10"/>
  <c r="M260" i="10"/>
  <c r="F165" i="10"/>
  <c r="F260" i="10"/>
  <c r="G165" i="10"/>
  <c r="B118" i="10"/>
  <c r="B164" i="10" s="1"/>
  <c r="C118" i="10"/>
  <c r="C214" i="10" s="1"/>
  <c r="D118" i="10"/>
  <c r="D164" i="10" s="1"/>
  <c r="E118" i="10"/>
  <c r="E214" i="10" s="1"/>
  <c r="B119" i="10"/>
  <c r="B215" i="10" s="1"/>
  <c r="C119" i="10"/>
  <c r="C215" i="10" s="1"/>
  <c r="D119" i="10"/>
  <c r="D165" i="10" s="1"/>
  <c r="D215" i="10"/>
  <c r="E119" i="10"/>
  <c r="G260" i="10"/>
  <c r="L260" i="10"/>
  <c r="F164" i="10"/>
  <c r="B2" i="18"/>
  <c r="B3" i="18"/>
  <c r="B4" i="18"/>
  <c r="B107" i="18"/>
  <c r="B98" i="18"/>
  <c r="B106" i="18"/>
  <c r="E96" i="18"/>
  <c r="B105" i="18"/>
  <c r="B95" i="18"/>
  <c r="E94" i="18"/>
  <c r="B94" i="18"/>
  <c r="B93" i="18"/>
  <c r="B92" i="18"/>
  <c r="B101" i="18" s="1"/>
  <c r="E58" i="18"/>
  <c r="E23" i="18"/>
  <c r="F96" i="18"/>
  <c r="F93" i="18"/>
  <c r="F29" i="18"/>
  <c r="F31" i="18"/>
  <c r="E57" i="18"/>
  <c r="B104" i="18"/>
  <c r="F57" i="18"/>
  <c r="B97" i="18"/>
  <c r="B102" i="18"/>
  <c r="B103" i="18"/>
  <c r="B96" i="18"/>
  <c r="F140" i="10"/>
  <c r="F155" i="10"/>
  <c r="F167" i="10"/>
  <c r="F166" i="10"/>
  <c r="B121" i="10"/>
  <c r="C121" i="10"/>
  <c r="C263" i="10" s="1"/>
  <c r="D121" i="10"/>
  <c r="D217" i="10" s="1"/>
  <c r="E121" i="10"/>
  <c r="E263" i="10" s="1"/>
  <c r="B120" i="10"/>
  <c r="B166" i="10" s="1"/>
  <c r="C120" i="10"/>
  <c r="C216" i="10" s="1"/>
  <c r="D120" i="10"/>
  <c r="E120" i="10"/>
  <c r="E262" i="10" s="1"/>
  <c r="F262" i="10"/>
  <c r="F263" i="10"/>
  <c r="G262" i="10"/>
  <c r="E167" i="10"/>
  <c r="E166" i="10"/>
  <c r="G263" i="10"/>
  <c r="F139" i="10"/>
  <c r="H263" i="10"/>
  <c r="H262" i="10"/>
  <c r="O225" i="10"/>
  <c r="M74" i="10"/>
  <c r="N74" i="10"/>
  <c r="I263" i="10"/>
  <c r="J262" i="10"/>
  <c r="J263" i="10"/>
  <c r="C29" i="9"/>
  <c r="C56" i="9" s="1"/>
  <c r="C82" i="9" s="1"/>
  <c r="C27" i="9"/>
  <c r="C54" i="9" s="1"/>
  <c r="C80" i="9" s="1"/>
  <c r="C28" i="9"/>
  <c r="K14" i="7"/>
  <c r="K13" i="7"/>
  <c r="K262" i="10"/>
  <c r="K263" i="10"/>
  <c r="L262" i="10"/>
  <c r="L263" i="10"/>
  <c r="M263" i="10"/>
  <c r="B2" i="10"/>
  <c r="B3" i="10"/>
  <c r="B4" i="10"/>
  <c r="B2" i="14"/>
  <c r="B3" i="14"/>
  <c r="B4" i="14"/>
  <c r="B2" i="9"/>
  <c r="B3" i="9"/>
  <c r="B4" i="9"/>
  <c r="G142" i="10"/>
  <c r="F132" i="10"/>
  <c r="F234" i="10"/>
  <c r="F231" i="10"/>
  <c r="F229" i="10"/>
  <c r="F255" i="10"/>
  <c r="F261" i="10"/>
  <c r="F245" i="10"/>
  <c r="F152" i="10"/>
  <c r="F136" i="10"/>
  <c r="F141" i="10"/>
  <c r="F142" i="10"/>
  <c r="F145" i="10"/>
  <c r="B49" i="14"/>
  <c r="B71" i="14" s="1"/>
  <c r="E25" i="14"/>
  <c r="D25" i="14"/>
  <c r="D26" i="14" s="1"/>
  <c r="C25" i="14"/>
  <c r="C48" i="14" s="1"/>
  <c r="B48" i="14"/>
  <c r="B70" i="14" s="1"/>
  <c r="E24" i="14"/>
  <c r="E69" i="14" s="1"/>
  <c r="D24" i="14"/>
  <c r="D69" i="14" s="1"/>
  <c r="C24" i="14"/>
  <c r="C47" i="14" s="1"/>
  <c r="B69" i="14"/>
  <c r="G83" i="9"/>
  <c r="D29" i="9"/>
  <c r="D56" i="9" s="1"/>
  <c r="D82" i="9" s="1"/>
  <c r="E29" i="9"/>
  <c r="E56" i="9" s="1"/>
  <c r="E82" i="9" s="1"/>
  <c r="C30" i="9"/>
  <c r="C57" i="9" s="1"/>
  <c r="C83" i="9" s="1"/>
  <c r="D30" i="9"/>
  <c r="D57" i="9" s="1"/>
  <c r="D83" i="9" s="1"/>
  <c r="E30" i="9"/>
  <c r="E57" i="9" s="1"/>
  <c r="E83" i="9" s="1"/>
  <c r="B29" i="9"/>
  <c r="B56" i="9" s="1"/>
  <c r="B30" i="9"/>
  <c r="B57" i="9" s="1"/>
  <c r="B83" i="9" s="1"/>
  <c r="C91" i="10"/>
  <c r="C137" i="10" s="1"/>
  <c r="D91" i="10"/>
  <c r="D137" i="10" s="1"/>
  <c r="E91" i="10"/>
  <c r="E137" i="10" s="1"/>
  <c r="C92" i="10"/>
  <c r="C138" i="10" s="1"/>
  <c r="D92" i="10"/>
  <c r="D138" i="10" s="1"/>
  <c r="E92" i="10"/>
  <c r="E138" i="10" s="1"/>
  <c r="C93" i="10"/>
  <c r="C139" i="10" s="1"/>
  <c r="D93" i="10"/>
  <c r="D139" i="10" s="1"/>
  <c r="E93" i="10"/>
  <c r="E139" i="10" s="1"/>
  <c r="C94" i="10"/>
  <c r="C140" i="10" s="1"/>
  <c r="D94" i="10"/>
  <c r="D140" i="10" s="1"/>
  <c r="E94" i="10"/>
  <c r="E140" i="10" s="1"/>
  <c r="C95" i="10"/>
  <c r="C141" i="10" s="1"/>
  <c r="D95" i="10"/>
  <c r="D141" i="10" s="1"/>
  <c r="E95" i="10"/>
  <c r="E141" i="10" s="1"/>
  <c r="C88" i="10"/>
  <c r="C134" i="10" s="1"/>
  <c r="D88" i="10"/>
  <c r="D134" i="10" s="1"/>
  <c r="E88" i="10"/>
  <c r="E134" i="10" s="1"/>
  <c r="C89" i="10"/>
  <c r="C135" i="10" s="1"/>
  <c r="D89" i="10"/>
  <c r="D135" i="10" s="1"/>
  <c r="E89" i="10"/>
  <c r="E135" i="10" s="1"/>
  <c r="C226" i="10"/>
  <c r="D226" i="10"/>
  <c r="E226" i="10"/>
  <c r="C227" i="10"/>
  <c r="D227" i="10"/>
  <c r="E227" i="10"/>
  <c r="C228" i="10"/>
  <c r="D228" i="10"/>
  <c r="E228" i="10"/>
  <c r="C229" i="10"/>
  <c r="D229" i="10"/>
  <c r="E229" i="10"/>
  <c r="C230" i="10"/>
  <c r="D230" i="10"/>
  <c r="E230" i="10"/>
  <c r="C231" i="10"/>
  <c r="D231" i="10"/>
  <c r="E231" i="10"/>
  <c r="C232" i="10"/>
  <c r="D232" i="10"/>
  <c r="E232" i="10"/>
  <c r="C233" i="10"/>
  <c r="D233" i="10"/>
  <c r="E233" i="10"/>
  <c r="C234" i="10"/>
  <c r="D234" i="10"/>
  <c r="E234" i="10"/>
  <c r="C235" i="10"/>
  <c r="D235" i="10"/>
  <c r="E235" i="10"/>
  <c r="C236" i="10"/>
  <c r="D236" i="10"/>
  <c r="E236" i="10"/>
  <c r="C237" i="10"/>
  <c r="D237" i="10"/>
  <c r="E237" i="10"/>
  <c r="C238" i="10"/>
  <c r="D238" i="10"/>
  <c r="E238" i="10"/>
  <c r="C241" i="10"/>
  <c r="D241" i="10"/>
  <c r="E241" i="10"/>
  <c r="F230" i="10"/>
  <c r="F134" i="10"/>
  <c r="F235" i="10"/>
  <c r="G180" i="10"/>
  <c r="H180" i="10" s="1"/>
  <c r="I180" i="10" s="1"/>
  <c r="J180" i="10" s="1"/>
  <c r="K180" i="10" s="1"/>
  <c r="L180" i="10" s="1"/>
  <c r="M180" i="10" s="1"/>
  <c r="N180" i="10" s="1"/>
  <c r="O180" i="10" s="1"/>
  <c r="G182" i="10"/>
  <c r="H182" i="10" s="1"/>
  <c r="G183" i="10"/>
  <c r="H183" i="10" s="1"/>
  <c r="G184" i="10"/>
  <c r="H184" i="10" s="1"/>
  <c r="I184" i="10" s="1"/>
  <c r="G185" i="10"/>
  <c r="H185" i="10" s="1"/>
  <c r="H231" i="10" s="1"/>
  <c r="G186" i="10"/>
  <c r="H186" i="10" s="1"/>
  <c r="I186" i="10" s="1"/>
  <c r="J186" i="10" s="1"/>
  <c r="G187" i="10"/>
  <c r="H187" i="10" s="1"/>
  <c r="H233" i="10" s="1"/>
  <c r="G188" i="10"/>
  <c r="H188" i="10" s="1"/>
  <c r="H234" i="10" s="1"/>
  <c r="G189" i="10"/>
  <c r="H189" i="10" s="1"/>
  <c r="G190" i="10"/>
  <c r="H190" i="10" s="1"/>
  <c r="G191" i="10"/>
  <c r="H191" i="10" s="1"/>
  <c r="I191" i="10" s="1"/>
  <c r="I237" i="10" s="1"/>
  <c r="G192" i="10"/>
  <c r="H192" i="10" s="1"/>
  <c r="I192" i="10" s="1"/>
  <c r="G195" i="10"/>
  <c r="H195" i="10" s="1"/>
  <c r="G181" i="10"/>
  <c r="H181" i="10" s="1"/>
  <c r="B84" i="10"/>
  <c r="B130" i="10" s="1"/>
  <c r="C84" i="10"/>
  <c r="C130" i="10" s="1"/>
  <c r="D84" i="10"/>
  <c r="D130" i="10" s="1"/>
  <c r="E84" i="10"/>
  <c r="E130" i="10" s="1"/>
  <c r="B85" i="10"/>
  <c r="B131" i="10"/>
  <c r="C85" i="10"/>
  <c r="C131" i="10" s="1"/>
  <c r="D85" i="10"/>
  <c r="D131" i="10" s="1"/>
  <c r="E85" i="10"/>
  <c r="E131" i="10" s="1"/>
  <c r="B86" i="10"/>
  <c r="B132" i="10" s="1"/>
  <c r="C86" i="10"/>
  <c r="C132" i="10" s="1"/>
  <c r="D86" i="10"/>
  <c r="D132" i="10" s="1"/>
  <c r="E86" i="10"/>
  <c r="E132" i="10" s="1"/>
  <c r="B87" i="10"/>
  <c r="B133" i="10" s="1"/>
  <c r="C87" i="10"/>
  <c r="C133" i="10" s="1"/>
  <c r="D87" i="10"/>
  <c r="D133" i="10" s="1"/>
  <c r="E87" i="10"/>
  <c r="E133" i="10" s="1"/>
  <c r="B88" i="10"/>
  <c r="B134" i="10" s="1"/>
  <c r="B89" i="10"/>
  <c r="B135" i="10" s="1"/>
  <c r="B90" i="10"/>
  <c r="B136" i="10" s="1"/>
  <c r="C90" i="10"/>
  <c r="C136" i="10" s="1"/>
  <c r="D90" i="10"/>
  <c r="D136" i="10" s="1"/>
  <c r="E90" i="10"/>
  <c r="E136" i="10" s="1"/>
  <c r="B91" i="10"/>
  <c r="B137" i="10"/>
  <c r="B92" i="10"/>
  <c r="B138" i="10" s="1"/>
  <c r="B93" i="10"/>
  <c r="B139" i="10" s="1"/>
  <c r="B94" i="10"/>
  <c r="B140" i="10" s="1"/>
  <c r="B95" i="10"/>
  <c r="B141" i="10" s="1"/>
  <c r="B96" i="10"/>
  <c r="B142" i="10" s="1"/>
  <c r="C96" i="10"/>
  <c r="C142" i="10"/>
  <c r="D96" i="10"/>
  <c r="D142" i="10" s="1"/>
  <c r="E96" i="10"/>
  <c r="E142" i="10" s="1"/>
  <c r="B99" i="10"/>
  <c r="B145" i="10" s="1"/>
  <c r="C99" i="10"/>
  <c r="C145" i="10" s="1"/>
  <c r="D99" i="10"/>
  <c r="D145" i="10" s="1"/>
  <c r="E99" i="10"/>
  <c r="E14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41" i="10"/>
  <c r="B180" i="10"/>
  <c r="C180" i="10"/>
  <c r="D180" i="10"/>
  <c r="E180" i="10"/>
  <c r="B181" i="10"/>
  <c r="C181" i="10"/>
  <c r="D181" i="10"/>
  <c r="E181" i="10"/>
  <c r="B182" i="10"/>
  <c r="C182" i="10"/>
  <c r="D182" i="10"/>
  <c r="E182" i="10"/>
  <c r="B183" i="10"/>
  <c r="C183" i="10"/>
  <c r="D183" i="10"/>
  <c r="E183" i="10"/>
  <c r="B184" i="10"/>
  <c r="C184" i="10"/>
  <c r="D184" i="10"/>
  <c r="E184" i="10"/>
  <c r="B185" i="10"/>
  <c r="C185" i="10"/>
  <c r="D185" i="10"/>
  <c r="E185" i="10"/>
  <c r="B186" i="10"/>
  <c r="C186" i="10"/>
  <c r="D186" i="10"/>
  <c r="E186" i="10"/>
  <c r="B187" i="10"/>
  <c r="C187" i="10"/>
  <c r="D187" i="10"/>
  <c r="E187" i="10"/>
  <c r="B188" i="10"/>
  <c r="C188" i="10"/>
  <c r="D188" i="10"/>
  <c r="E188" i="10"/>
  <c r="B189" i="10"/>
  <c r="C189" i="10"/>
  <c r="D189" i="10"/>
  <c r="E189" i="10"/>
  <c r="B190" i="10"/>
  <c r="C190" i="10"/>
  <c r="D190" i="10"/>
  <c r="E190" i="10"/>
  <c r="B191" i="10"/>
  <c r="C191" i="10"/>
  <c r="D191" i="10"/>
  <c r="E191" i="10"/>
  <c r="B192" i="10"/>
  <c r="C192" i="10"/>
  <c r="D192" i="10"/>
  <c r="E192" i="10"/>
  <c r="B195" i="10"/>
  <c r="C195" i="10"/>
  <c r="D195" i="10"/>
  <c r="E195" i="10"/>
  <c r="F226" i="10"/>
  <c r="F130" i="10"/>
  <c r="F228" i="10"/>
  <c r="F227" i="10"/>
  <c r="B117" i="10"/>
  <c r="B213" i="10" s="1"/>
  <c r="C117" i="10"/>
  <c r="C261" i="10" s="1"/>
  <c r="D117" i="10"/>
  <c r="E117" i="10"/>
  <c r="B106" i="10"/>
  <c r="B152" i="10"/>
  <c r="C106" i="10"/>
  <c r="C152" i="10" s="1"/>
  <c r="D106" i="10"/>
  <c r="D152" i="10" s="1"/>
  <c r="E106" i="10"/>
  <c r="E152" i="10" s="1"/>
  <c r="B107" i="10"/>
  <c r="B153" i="10" s="1"/>
  <c r="C107" i="10"/>
  <c r="C153" i="10" s="1"/>
  <c r="D107" i="10"/>
  <c r="D153" i="10" s="1"/>
  <c r="E107" i="10"/>
  <c r="E153" i="10" s="1"/>
  <c r="B108" i="10"/>
  <c r="B154" i="10" s="1"/>
  <c r="C108" i="10"/>
  <c r="C154" i="10" s="1"/>
  <c r="D108" i="10"/>
  <c r="D154" i="10" s="1"/>
  <c r="E108" i="10"/>
  <c r="E154" i="10" s="1"/>
  <c r="B109" i="10"/>
  <c r="B155" i="10" s="1"/>
  <c r="C109" i="10"/>
  <c r="C155" i="10" s="1"/>
  <c r="D109" i="10"/>
  <c r="D155" i="10" s="1"/>
  <c r="E109" i="10"/>
  <c r="E155" i="10" s="1"/>
  <c r="B110" i="10"/>
  <c r="B156" i="10" s="1"/>
  <c r="C110" i="10"/>
  <c r="C156" i="10" s="1"/>
  <c r="D110" i="10"/>
  <c r="D156" i="10" s="1"/>
  <c r="E110" i="10"/>
  <c r="E156" i="10" s="1"/>
  <c r="B111" i="10"/>
  <c r="B157" i="10" s="1"/>
  <c r="C111" i="10"/>
  <c r="C157" i="10" s="1"/>
  <c r="D111" i="10"/>
  <c r="D157" i="10" s="1"/>
  <c r="E111" i="10"/>
  <c r="E157" i="10" s="1"/>
  <c r="B112" i="10"/>
  <c r="B158" i="10" s="1"/>
  <c r="C112" i="10"/>
  <c r="C158" i="10" s="1"/>
  <c r="D112" i="10"/>
  <c r="D158" i="10" s="1"/>
  <c r="E112" i="10"/>
  <c r="E158" i="10" s="1"/>
  <c r="B113" i="10"/>
  <c r="B159" i="10"/>
  <c r="C113" i="10"/>
  <c r="C159" i="10" s="1"/>
  <c r="D113" i="10"/>
  <c r="D159" i="10" s="1"/>
  <c r="E113" i="10"/>
  <c r="E159" i="10" s="1"/>
  <c r="B114" i="10"/>
  <c r="B160" i="10"/>
  <c r="C114" i="10"/>
  <c r="C160" i="10" s="1"/>
  <c r="D114" i="10"/>
  <c r="D160" i="10" s="1"/>
  <c r="E114" i="10"/>
  <c r="E160" i="10" s="1"/>
  <c r="B115" i="10"/>
  <c r="B161" i="10" s="1"/>
  <c r="C115" i="10"/>
  <c r="C161" i="10" s="1"/>
  <c r="D115" i="10"/>
  <c r="D161" i="10" s="1"/>
  <c r="E115" i="10"/>
  <c r="E161" i="10" s="1"/>
  <c r="B116" i="10"/>
  <c r="B162" i="10" s="1"/>
  <c r="C116" i="10"/>
  <c r="C162" i="10" s="1"/>
  <c r="D116" i="10"/>
  <c r="D162" i="10" s="1"/>
  <c r="E116" i="10"/>
  <c r="E162" i="10" s="1"/>
  <c r="D243" i="10"/>
  <c r="B248" i="10"/>
  <c r="C248" i="10"/>
  <c r="D248" i="10"/>
  <c r="E248" i="10"/>
  <c r="B249" i="10"/>
  <c r="C249" i="10"/>
  <c r="D249" i="10"/>
  <c r="E249" i="10"/>
  <c r="B250" i="10"/>
  <c r="C250" i="10"/>
  <c r="D250" i="10"/>
  <c r="E250" i="10"/>
  <c r="B251" i="10"/>
  <c r="C251" i="10"/>
  <c r="D251" i="10"/>
  <c r="E251" i="10"/>
  <c r="B252" i="10"/>
  <c r="C252" i="10"/>
  <c r="D252" i="10"/>
  <c r="E252" i="10"/>
  <c r="B253" i="10"/>
  <c r="C253" i="10"/>
  <c r="D253" i="10"/>
  <c r="E253" i="10"/>
  <c r="B254" i="10"/>
  <c r="C254" i="10"/>
  <c r="D254" i="10"/>
  <c r="E254" i="10"/>
  <c r="B255" i="10"/>
  <c r="C255" i="10"/>
  <c r="D255" i="10"/>
  <c r="E255" i="10"/>
  <c r="B256" i="10"/>
  <c r="C256" i="10"/>
  <c r="D256" i="10"/>
  <c r="E256" i="10"/>
  <c r="B257" i="10"/>
  <c r="C257" i="10"/>
  <c r="D257" i="10"/>
  <c r="E257" i="10"/>
  <c r="B258" i="10"/>
  <c r="C258" i="10"/>
  <c r="D258" i="10"/>
  <c r="E258" i="10"/>
  <c r="G213" i="10"/>
  <c r="G259" i="10" s="1"/>
  <c r="G209" i="10"/>
  <c r="H209" i="10" s="1"/>
  <c r="F212" i="10"/>
  <c r="F258" i="10" s="1"/>
  <c r="F208" i="10"/>
  <c r="F254" i="10" s="1"/>
  <c r="F204" i="10"/>
  <c r="G204" i="10" s="1"/>
  <c r="F202" i="10"/>
  <c r="F248" i="10" s="1"/>
  <c r="F198" i="10"/>
  <c r="F211" i="10"/>
  <c r="F257" i="10" s="1"/>
  <c r="F210" i="10"/>
  <c r="F256" i="10" s="1"/>
  <c r="F207" i="10"/>
  <c r="G206" i="10"/>
  <c r="G252" i="10" s="1"/>
  <c r="F205" i="10"/>
  <c r="G205" i="10" s="1"/>
  <c r="F203" i="10"/>
  <c r="G203" i="10" s="1"/>
  <c r="F201" i="10"/>
  <c r="F200" i="10"/>
  <c r="G200" i="10"/>
  <c r="G199" i="10"/>
  <c r="H199" i="10" s="1"/>
  <c r="F197" i="10"/>
  <c r="G197" i="10" s="1"/>
  <c r="H197" i="10" s="1"/>
  <c r="I197" i="10" s="1"/>
  <c r="B198" i="10"/>
  <c r="C198" i="10"/>
  <c r="E198" i="10"/>
  <c r="B199" i="10"/>
  <c r="C199" i="10"/>
  <c r="E199" i="10"/>
  <c r="B200" i="10"/>
  <c r="C200" i="10"/>
  <c r="E200" i="10"/>
  <c r="B201" i="10"/>
  <c r="C201" i="10"/>
  <c r="E201" i="10"/>
  <c r="B202" i="10"/>
  <c r="C202" i="10"/>
  <c r="E202" i="10"/>
  <c r="B203" i="10"/>
  <c r="C203" i="10"/>
  <c r="E203" i="10"/>
  <c r="B204" i="10"/>
  <c r="C204" i="10"/>
  <c r="E204" i="10"/>
  <c r="B205" i="10"/>
  <c r="C205" i="10"/>
  <c r="E205" i="10"/>
  <c r="B206" i="10"/>
  <c r="C206" i="10"/>
  <c r="E206" i="10"/>
  <c r="B207" i="10"/>
  <c r="C207" i="10"/>
  <c r="E207" i="10"/>
  <c r="B208" i="10"/>
  <c r="C208" i="10"/>
  <c r="E208" i="10"/>
  <c r="B209" i="10"/>
  <c r="C209" i="10"/>
  <c r="E209" i="10"/>
  <c r="B210" i="10"/>
  <c r="C210" i="10"/>
  <c r="E210" i="10"/>
  <c r="B211" i="10"/>
  <c r="C211" i="10"/>
  <c r="E211" i="10"/>
  <c r="B212" i="10"/>
  <c r="C212" i="10"/>
  <c r="E212" i="10"/>
  <c r="D244" i="10"/>
  <c r="E247" i="10"/>
  <c r="C247" i="10"/>
  <c r="B247" i="10"/>
  <c r="E246" i="10"/>
  <c r="D246" i="10"/>
  <c r="C246" i="10"/>
  <c r="B246" i="10"/>
  <c r="E245" i="10"/>
  <c r="D245" i="10"/>
  <c r="C245" i="10"/>
  <c r="B245" i="10"/>
  <c r="E244" i="10"/>
  <c r="C244" i="10"/>
  <c r="B244" i="10"/>
  <c r="E243" i="10"/>
  <c r="C243" i="10"/>
  <c r="B243" i="10"/>
  <c r="E197" i="10"/>
  <c r="C197" i="10"/>
  <c r="B197" i="10"/>
  <c r="B222" i="10"/>
  <c r="C222" i="10"/>
  <c r="D222" i="10"/>
  <c r="E222" i="10"/>
  <c r="B223" i="10"/>
  <c r="C223" i="10"/>
  <c r="D223" i="10"/>
  <c r="E223" i="10"/>
  <c r="B224" i="10"/>
  <c r="C224" i="10"/>
  <c r="D224" i="10"/>
  <c r="E224" i="10"/>
  <c r="B225" i="10"/>
  <c r="C225" i="10"/>
  <c r="D225" i="10"/>
  <c r="E225" i="10"/>
  <c r="B176" i="10"/>
  <c r="C176" i="10"/>
  <c r="D176" i="10"/>
  <c r="E176" i="10"/>
  <c r="B177" i="10"/>
  <c r="C177" i="10"/>
  <c r="D177" i="10"/>
  <c r="E177" i="10"/>
  <c r="B178" i="10"/>
  <c r="C178" i="10"/>
  <c r="D178" i="10"/>
  <c r="E178" i="10"/>
  <c r="B179" i="10"/>
  <c r="C179" i="10"/>
  <c r="D179" i="10"/>
  <c r="E179" i="10"/>
  <c r="D247" i="10"/>
  <c r="C101" i="10"/>
  <c r="C147" i="10" s="1"/>
  <c r="D101" i="10"/>
  <c r="D147" i="10" s="1"/>
  <c r="E101" i="10"/>
  <c r="E147" i="10" s="1"/>
  <c r="C102" i="10"/>
  <c r="C148" i="10" s="1"/>
  <c r="D102" i="10"/>
  <c r="D148" i="10" s="1"/>
  <c r="E102" i="10"/>
  <c r="E148" i="10" s="1"/>
  <c r="C103" i="10"/>
  <c r="C149" i="10" s="1"/>
  <c r="D103" i="10"/>
  <c r="D149" i="10" s="1"/>
  <c r="E103" i="10"/>
  <c r="E149" i="10" s="1"/>
  <c r="C104" i="10"/>
  <c r="C150" i="10" s="1"/>
  <c r="D104" i="10"/>
  <c r="D150" i="10" s="1"/>
  <c r="E104" i="10"/>
  <c r="E150" i="10" s="1"/>
  <c r="C105" i="10"/>
  <c r="C151" i="10" s="1"/>
  <c r="D105" i="10"/>
  <c r="D151" i="10" s="1"/>
  <c r="E105" i="10"/>
  <c r="E151" i="10" s="1"/>
  <c r="C80" i="10"/>
  <c r="C126" i="10" s="1"/>
  <c r="D80" i="10"/>
  <c r="D126" i="10" s="1"/>
  <c r="E80" i="10"/>
  <c r="E126" i="10" s="1"/>
  <c r="C81" i="10"/>
  <c r="C127" i="10" s="1"/>
  <c r="D81" i="10"/>
  <c r="D127" i="10" s="1"/>
  <c r="E81" i="10"/>
  <c r="E127" i="10" s="1"/>
  <c r="C82" i="10"/>
  <c r="C128" i="10" s="1"/>
  <c r="D82" i="10"/>
  <c r="D128" i="10" s="1"/>
  <c r="E82" i="10"/>
  <c r="E128" i="10" s="1"/>
  <c r="C83" i="10"/>
  <c r="C129" i="10" s="1"/>
  <c r="D83" i="10"/>
  <c r="D129" i="10" s="1"/>
  <c r="E83" i="10"/>
  <c r="E129" i="10" s="1"/>
  <c r="B80" i="10"/>
  <c r="B126" i="10" s="1"/>
  <c r="B81" i="10"/>
  <c r="B127" i="10" s="1"/>
  <c r="B82" i="10"/>
  <c r="B128" i="10" s="1"/>
  <c r="B83" i="10"/>
  <c r="B129" i="10" s="1"/>
  <c r="B101" i="10"/>
  <c r="B147" i="10" s="1"/>
  <c r="B102" i="10"/>
  <c r="B148" i="10" s="1"/>
  <c r="B103" i="10"/>
  <c r="B149" i="10" s="1"/>
  <c r="B104" i="10"/>
  <c r="B150" i="10" s="1"/>
  <c r="B105" i="10"/>
  <c r="B151" i="10" s="1"/>
  <c r="B24" i="9"/>
  <c r="B77" i="9" s="1"/>
  <c r="C24" i="9"/>
  <c r="C77" i="9" s="1"/>
  <c r="D24" i="9"/>
  <c r="D77" i="9" s="1"/>
  <c r="E24" i="9"/>
  <c r="E51" i="9" s="1"/>
  <c r="B25" i="9"/>
  <c r="B52" i="9" s="1"/>
  <c r="C25" i="9"/>
  <c r="C52" i="9" s="1"/>
  <c r="C78" i="9" s="1"/>
  <c r="D25" i="9"/>
  <c r="D52" i="9" s="1"/>
  <c r="D78" i="9" s="1"/>
  <c r="E25" i="9"/>
  <c r="E52" i="9" s="1"/>
  <c r="E78" i="9" s="1"/>
  <c r="B26" i="9"/>
  <c r="B53" i="9" s="1"/>
  <c r="B79" i="9" s="1"/>
  <c r="C26" i="9"/>
  <c r="C53" i="9" s="1"/>
  <c r="C79" i="9" s="1"/>
  <c r="D26" i="9"/>
  <c r="D53" i="9" s="1"/>
  <c r="D79" i="9" s="1"/>
  <c r="E26" i="9"/>
  <c r="E53" i="9" s="1"/>
  <c r="E79" i="9" s="1"/>
  <c r="B27" i="9"/>
  <c r="B54" i="9" s="1"/>
  <c r="B80" i="9" s="1"/>
  <c r="D27" i="9"/>
  <c r="D54" i="9" s="1"/>
  <c r="D80" i="9" s="1"/>
  <c r="E27" i="9"/>
  <c r="E54" i="9" s="1"/>
  <c r="E80" i="9" s="1"/>
  <c r="B28" i="9"/>
  <c r="B55" i="9" s="1"/>
  <c r="D28" i="9"/>
  <c r="D55" i="9" s="1"/>
  <c r="D81" i="9" s="1"/>
  <c r="E28" i="9"/>
  <c r="E55" i="9" s="1"/>
  <c r="E81" i="9" s="1"/>
  <c r="B2" i="7"/>
  <c r="B3" i="7"/>
  <c r="B4" i="7"/>
  <c r="B2" i="3"/>
  <c r="B3" i="3"/>
  <c r="B4" i="3"/>
  <c r="C55" i="9"/>
  <c r="C81" i="9" s="1"/>
  <c r="J191" i="10"/>
  <c r="J237" i="10" s="1"/>
  <c r="G227" i="10"/>
  <c r="G261" i="10"/>
  <c r="G159" i="10"/>
  <c r="G212" i="10"/>
  <c r="G258" i="10" s="1"/>
  <c r="H237" i="10"/>
  <c r="G210" i="10"/>
  <c r="G256" i="10" s="1"/>
  <c r="F151" i="10"/>
  <c r="G145" i="10"/>
  <c r="F161" i="10"/>
  <c r="C69" i="14"/>
  <c r="D47" i="14"/>
  <c r="G198" i="10"/>
  <c r="G244" i="10" s="1"/>
  <c r="G202" i="10"/>
  <c r="G248" i="10" s="1"/>
  <c r="G231" i="10"/>
  <c r="G211" i="10"/>
  <c r="G257" i="10" s="1"/>
  <c r="H213" i="10"/>
  <c r="I213" i="10" s="1"/>
  <c r="G232" i="10"/>
  <c r="G229" i="10"/>
  <c r="G241" i="10"/>
  <c r="B261" i="10"/>
  <c r="B163" i="10"/>
  <c r="G237" i="10"/>
  <c r="E261" i="10"/>
  <c r="E213" i="10"/>
  <c r="E163" i="10"/>
  <c r="D261" i="10"/>
  <c r="D213" i="10"/>
  <c r="D163" i="10"/>
  <c r="G167" i="10"/>
  <c r="G166" i="10"/>
  <c r="F137" i="10"/>
  <c r="F131" i="10"/>
  <c r="I181" i="10"/>
  <c r="J181" i="10" s="1"/>
  <c r="H227" i="10"/>
  <c r="G230" i="10"/>
  <c r="G236" i="10"/>
  <c r="F246" i="10"/>
  <c r="F153" i="10"/>
  <c r="F249" i="10"/>
  <c r="I188" i="10"/>
  <c r="J188" i="10" s="1"/>
  <c r="F160" i="10"/>
  <c r="I195" i="10"/>
  <c r="J195" i="10" s="1"/>
  <c r="J241" i="10" s="1"/>
  <c r="H241" i="10"/>
  <c r="I190" i="10"/>
  <c r="H236" i="10"/>
  <c r="I230" i="10"/>
  <c r="J184" i="10"/>
  <c r="K184" i="10" s="1"/>
  <c r="H230" i="10"/>
  <c r="H232" i="10"/>
  <c r="F133" i="10"/>
  <c r="H74" i="10"/>
  <c r="I74" i="10"/>
  <c r="J74" i="10"/>
  <c r="K74" i="10"/>
  <c r="F159" i="10"/>
  <c r="F243" i="10"/>
  <c r="F147" i="10"/>
  <c r="G243" i="10"/>
  <c r="G74" i="10"/>
  <c r="F233" i="10"/>
  <c r="G245" i="10"/>
  <c r="F74" i="10"/>
  <c r="F150" i="10"/>
  <c r="L74" i="10"/>
  <c r="K191" i="10"/>
  <c r="L191" i="10" s="1"/>
  <c r="H261" i="10"/>
  <c r="H259" i="10"/>
  <c r="I261" i="10"/>
  <c r="I259" i="10"/>
  <c r="B78" i="9"/>
  <c r="H210" i="10"/>
  <c r="I210" i="10" s="1"/>
  <c r="F149" i="10"/>
  <c r="F138" i="10"/>
  <c r="F162" i="10"/>
  <c r="F163" i="10"/>
  <c r="H211" i="10"/>
  <c r="I211" i="10" s="1"/>
  <c r="G163" i="10"/>
  <c r="G161" i="10"/>
  <c r="F158" i="10"/>
  <c r="I227" i="10"/>
  <c r="J213" i="10"/>
  <c r="J261" i="10" s="1"/>
  <c r="J190" i="10"/>
  <c r="J236" i="10" s="1"/>
  <c r="I236" i="10"/>
  <c r="I232" i="10"/>
  <c r="K237" i="10"/>
  <c r="H256" i="10"/>
  <c r="G162" i="10"/>
  <c r="G158" i="10"/>
  <c r="K190" i="10"/>
  <c r="K236" i="10" s="1"/>
  <c r="G160" i="10"/>
  <c r="M225" i="10"/>
  <c r="H224" i="10"/>
  <c r="G224" i="10"/>
  <c r="H223" i="10"/>
  <c r="G223" i="10"/>
  <c r="F72" i="10"/>
  <c r="F222" i="10"/>
  <c r="K225" i="10"/>
  <c r="G222" i="10"/>
  <c r="F224" i="10"/>
  <c r="H225" i="10"/>
  <c r="L225" i="10"/>
  <c r="H72" i="10"/>
  <c r="H222" i="10"/>
  <c r="F223" i="10"/>
  <c r="I225" i="10"/>
  <c r="J225" i="10"/>
  <c r="G72" i="10"/>
  <c r="G225" i="10"/>
  <c r="F251" i="10" l="1"/>
  <c r="G234" i="10"/>
  <c r="I187" i="10"/>
  <c r="C26" i="14"/>
  <c r="H198" i="10"/>
  <c r="H244" i="10" s="1"/>
  <c r="G226" i="10"/>
  <c r="G208" i="10"/>
  <c r="H206" i="10"/>
  <c r="I206" i="10" s="1"/>
  <c r="C217" i="10"/>
  <c r="B214" i="10"/>
  <c r="G233" i="10"/>
  <c r="D51" i="9"/>
  <c r="C51" i="9"/>
  <c r="E47" i="14"/>
  <c r="F88" i="9"/>
  <c r="C25" i="22"/>
  <c r="G88" i="9"/>
  <c r="D25" i="22"/>
  <c r="B82" i="9"/>
  <c r="B51" i="9"/>
  <c r="I189" i="10"/>
  <c r="H235" i="10"/>
  <c r="J234" i="10"/>
  <c r="K188" i="10"/>
  <c r="I238" i="10"/>
  <c r="J192" i="10"/>
  <c r="E48" i="14"/>
  <c r="E26" i="14"/>
  <c r="H238" i="10"/>
  <c r="I234" i="10"/>
  <c r="I241" i="10"/>
  <c r="K195" i="10"/>
  <c r="G235" i="10"/>
  <c r="C213" i="10"/>
  <c r="B81" i="9"/>
  <c r="I183" i="10"/>
  <c r="H229" i="10"/>
  <c r="D167" i="10"/>
  <c r="D166" i="10"/>
  <c r="D262" i="10"/>
  <c r="D216" i="10"/>
  <c r="D263" i="10"/>
  <c r="E215" i="10"/>
  <c r="E165" i="10"/>
  <c r="K213" i="10"/>
  <c r="J259" i="10"/>
  <c r="G246" i="10"/>
  <c r="H200" i="10"/>
  <c r="I182" i="10"/>
  <c r="H228" i="10"/>
  <c r="C262" i="10"/>
  <c r="C166" i="10"/>
  <c r="L190" i="10"/>
  <c r="H257" i="10"/>
  <c r="H212" i="10"/>
  <c r="G228" i="10"/>
  <c r="I185" i="10"/>
  <c r="C163" i="10"/>
  <c r="F247" i="10"/>
  <c r="G201" i="10"/>
  <c r="F253" i="10"/>
  <c r="G207" i="10"/>
  <c r="B217" i="10"/>
  <c r="B263" i="10"/>
  <c r="B167" i="10"/>
  <c r="D48" i="14"/>
  <c r="E216" i="10"/>
  <c r="F135" i="10"/>
  <c r="J232" i="10"/>
  <c r="K186" i="10"/>
  <c r="L184" i="10"/>
  <c r="K230" i="10"/>
  <c r="K181" i="10"/>
  <c r="J227" i="10"/>
  <c r="I209" i="10"/>
  <c r="I255" i="10" s="1"/>
  <c r="H255" i="10"/>
  <c r="J197" i="10"/>
  <c r="J243" i="10" s="1"/>
  <c r="I243" i="10"/>
  <c r="J230" i="10"/>
  <c r="H202" i="10"/>
  <c r="C49" i="14"/>
  <c r="C71" i="14" s="1"/>
  <c r="C70" i="14"/>
  <c r="E77" i="9"/>
  <c r="B165" i="10"/>
  <c r="E217" i="10"/>
  <c r="B216" i="10"/>
  <c r="D214" i="10"/>
  <c r="C167" i="10"/>
  <c r="B262" i="10"/>
  <c r="E164" i="10"/>
  <c r="G153" i="10"/>
  <c r="G154" i="10"/>
  <c r="G152" i="10"/>
  <c r="G147" i="10"/>
  <c r="F156" i="10"/>
  <c r="H243" i="10"/>
  <c r="H252" i="10"/>
  <c r="F244" i="10"/>
  <c r="L73" i="10"/>
  <c r="G69" i="10"/>
  <c r="F252" i="10"/>
  <c r="G255" i="10"/>
  <c r="J73" i="10"/>
  <c r="K197" i="10"/>
  <c r="G251" i="10"/>
  <c r="H205" i="10"/>
  <c r="I256" i="10"/>
  <c r="J210" i="10"/>
  <c r="J209" i="10"/>
  <c r="I199" i="10"/>
  <c r="H245" i="10"/>
  <c r="J211" i="10"/>
  <c r="I257" i="10"/>
  <c r="L237" i="10"/>
  <c r="M191" i="10"/>
  <c r="I252" i="10"/>
  <c r="J206" i="10"/>
  <c r="G249" i="10"/>
  <c r="H203" i="10"/>
  <c r="H204" i="10"/>
  <c r="G250" i="10"/>
  <c r="I193" i="10"/>
  <c r="H239" i="10"/>
  <c r="G73" i="10"/>
  <c r="I73" i="10"/>
  <c r="K73" i="10"/>
  <c r="N73" i="10"/>
  <c r="H240" i="10"/>
  <c r="I194" i="10"/>
  <c r="H73" i="10"/>
  <c r="M73" i="10"/>
  <c r="C165" i="10"/>
  <c r="C164" i="10"/>
  <c r="G149" i="10"/>
  <c r="G130" i="10"/>
  <c r="G134" i="10"/>
  <c r="G143" i="10"/>
  <c r="G131" i="10"/>
  <c r="G140" i="10"/>
  <c r="F30" i="18"/>
  <c r="E92" i="18"/>
  <c r="F98" i="18"/>
  <c r="E60" i="18"/>
  <c r="F60" i="18"/>
  <c r="E33" i="18"/>
  <c r="E31" i="18"/>
  <c r="E29" i="18"/>
  <c r="E30" i="18"/>
  <c r="E98" i="18"/>
  <c r="E28" i="18"/>
  <c r="F92" i="18"/>
  <c r="F33" i="18"/>
  <c r="E32" i="18"/>
  <c r="F28" i="18"/>
  <c r="I198" i="10" l="1"/>
  <c r="G254" i="10"/>
  <c r="H208" i="10"/>
  <c r="I233" i="10"/>
  <c r="J187" i="10"/>
  <c r="L195" i="10"/>
  <c r="K241" i="10"/>
  <c r="E70" i="14"/>
  <c r="E49" i="14"/>
  <c r="E71" i="14" s="1"/>
  <c r="D49" i="14"/>
  <c r="D71" i="14" s="1"/>
  <c r="D70" i="14"/>
  <c r="G247" i="10"/>
  <c r="H201" i="10"/>
  <c r="H246" i="10"/>
  <c r="I200" i="10"/>
  <c r="K192" i="10"/>
  <c r="J238" i="10"/>
  <c r="J185" i="10"/>
  <c r="I231" i="10"/>
  <c r="I228" i="10"/>
  <c r="J182" i="10"/>
  <c r="G253" i="10"/>
  <c r="H207" i="10"/>
  <c r="H258" i="10"/>
  <c r="I212" i="10"/>
  <c r="L236" i="10"/>
  <c r="M190" i="10"/>
  <c r="K261" i="10"/>
  <c r="L213" i="10"/>
  <c r="K259" i="10"/>
  <c r="I229" i="10"/>
  <c r="J183" i="10"/>
  <c r="L188" i="10"/>
  <c r="K234" i="10"/>
  <c r="I235" i="10"/>
  <c r="J189" i="10"/>
  <c r="G148" i="10"/>
  <c r="L186" i="10"/>
  <c r="K232" i="10"/>
  <c r="H248" i="10"/>
  <c r="I202" i="10"/>
  <c r="G151" i="10"/>
  <c r="G150" i="10"/>
  <c r="L181" i="10"/>
  <c r="K227" i="10"/>
  <c r="M184" i="10"/>
  <c r="L230" i="10"/>
  <c r="F157" i="10"/>
  <c r="F81" i="9"/>
  <c r="F79" i="9"/>
  <c r="G82" i="9"/>
  <c r="G87" i="9" s="1"/>
  <c r="D50" i="22" s="1"/>
  <c r="F82" i="9"/>
  <c r="F87" i="9" s="1"/>
  <c r="C50" i="22" s="1"/>
  <c r="G81" i="9"/>
  <c r="G75" i="10"/>
  <c r="H75" i="10"/>
  <c r="G132" i="10"/>
  <c r="G136" i="10"/>
  <c r="F154" i="10"/>
  <c r="F250" i="10"/>
  <c r="F264" i="10" s="1"/>
  <c r="F69" i="10"/>
  <c r="F73" i="10"/>
  <c r="I239" i="10"/>
  <c r="J193" i="10"/>
  <c r="I203" i="10"/>
  <c r="H249" i="10"/>
  <c r="N191" i="10"/>
  <c r="M237" i="10"/>
  <c r="G141" i="10"/>
  <c r="G138" i="10"/>
  <c r="G139" i="10"/>
  <c r="G137" i="10"/>
  <c r="J199" i="10"/>
  <c r="I245" i="10"/>
  <c r="K243" i="10"/>
  <c r="L197" i="10"/>
  <c r="K206" i="10"/>
  <c r="J252" i="10"/>
  <c r="J256" i="10"/>
  <c r="K210" i="10"/>
  <c r="H251" i="10"/>
  <c r="I205" i="10"/>
  <c r="J194" i="10"/>
  <c r="I240" i="10"/>
  <c r="I204" i="10"/>
  <c r="H250" i="10"/>
  <c r="K211" i="10"/>
  <c r="J257" i="10"/>
  <c r="J255" i="10"/>
  <c r="K209" i="10"/>
  <c r="J233" i="10" l="1"/>
  <c r="K187" i="10"/>
  <c r="G264" i="10"/>
  <c r="I208" i="10"/>
  <c r="H254" i="10"/>
  <c r="I244" i="10"/>
  <c r="J198" i="10"/>
  <c r="M236" i="10"/>
  <c r="N190" i="10"/>
  <c r="I207" i="10"/>
  <c r="H253" i="10"/>
  <c r="J228" i="10"/>
  <c r="K182" i="10"/>
  <c r="J200" i="10"/>
  <c r="I246" i="10"/>
  <c r="L234" i="10"/>
  <c r="M188" i="10"/>
  <c r="L261" i="10"/>
  <c r="M213" i="10"/>
  <c r="L259" i="10"/>
  <c r="I258" i="10"/>
  <c r="J212" i="10"/>
  <c r="K189" i="10"/>
  <c r="J235" i="10"/>
  <c r="J229" i="10"/>
  <c r="K183" i="10"/>
  <c r="K185" i="10"/>
  <c r="J231" i="10"/>
  <c r="L192" i="10"/>
  <c r="K238" i="10"/>
  <c r="H247" i="10"/>
  <c r="I201" i="10"/>
  <c r="M195" i="10"/>
  <c r="L241" i="10"/>
  <c r="J202" i="10"/>
  <c r="I248" i="10"/>
  <c r="G135" i="10"/>
  <c r="G133" i="10"/>
  <c r="M181" i="10"/>
  <c r="L227" i="10"/>
  <c r="M230" i="10"/>
  <c r="N184" i="10"/>
  <c r="L232" i="10"/>
  <c r="M186" i="10"/>
  <c r="F80" i="9"/>
  <c r="F71" i="14"/>
  <c r="F75" i="10"/>
  <c r="H264" i="10"/>
  <c r="K255" i="10"/>
  <c r="L209" i="10"/>
  <c r="M197" i="10"/>
  <c r="L243" i="10"/>
  <c r="K193" i="10"/>
  <c r="J239" i="10"/>
  <c r="I250" i="10"/>
  <c r="J204" i="10"/>
  <c r="J205" i="10"/>
  <c r="I251" i="10"/>
  <c r="K199" i="10"/>
  <c r="J245" i="10"/>
  <c r="G157" i="10"/>
  <c r="G155" i="10"/>
  <c r="G156" i="10"/>
  <c r="O191" i="10"/>
  <c r="O237" i="10" s="1"/>
  <c r="N237" i="10"/>
  <c r="K252" i="10"/>
  <c r="L206" i="10"/>
  <c r="L211" i="10"/>
  <c r="K257" i="10"/>
  <c r="K194" i="10"/>
  <c r="J240" i="10"/>
  <c r="K256" i="10"/>
  <c r="L210" i="10"/>
  <c r="J203" i="10"/>
  <c r="I249" i="10"/>
  <c r="J244" i="10" l="1"/>
  <c r="K198" i="10"/>
  <c r="I254" i="10"/>
  <c r="J208" i="10"/>
  <c r="L187" i="10"/>
  <c r="K233" i="10"/>
  <c r="K229" i="10"/>
  <c r="L183" i="10"/>
  <c r="M261" i="10"/>
  <c r="M259" i="10"/>
  <c r="N213" i="10"/>
  <c r="J258" i="10"/>
  <c r="K212" i="10"/>
  <c r="J207" i="10"/>
  <c r="I253" i="10"/>
  <c r="I247" i="10"/>
  <c r="J201" i="10"/>
  <c r="N188" i="10"/>
  <c r="M234" i="10"/>
  <c r="J246" i="10"/>
  <c r="K200" i="10"/>
  <c r="L182" i="10"/>
  <c r="K228" i="10"/>
  <c r="O190" i="10"/>
  <c r="O236" i="10" s="1"/>
  <c r="N236" i="10"/>
  <c r="N195" i="10"/>
  <c r="M241" i="10"/>
  <c r="M192" i="10"/>
  <c r="L238" i="10"/>
  <c r="L185" i="10"/>
  <c r="K231" i="10"/>
  <c r="K235" i="10"/>
  <c r="L189" i="10"/>
  <c r="G80" i="9"/>
  <c r="O184" i="10"/>
  <c r="O230" i="10" s="1"/>
  <c r="N230" i="10"/>
  <c r="N181" i="10"/>
  <c r="M227" i="10"/>
  <c r="K202" i="10"/>
  <c r="J248" i="10"/>
  <c r="M232" i="10"/>
  <c r="N186" i="10"/>
  <c r="F70" i="14"/>
  <c r="F72" i="14" s="1"/>
  <c r="F27" i="14"/>
  <c r="F59" i="9"/>
  <c r="F78" i="9"/>
  <c r="F86" i="9" s="1"/>
  <c r="C49" i="22" s="1"/>
  <c r="F31" i="9"/>
  <c r="L252" i="10"/>
  <c r="M206" i="10"/>
  <c r="J251" i="10"/>
  <c r="K205" i="10"/>
  <c r="L256" i="10"/>
  <c r="M210" i="10"/>
  <c r="K245" i="10"/>
  <c r="L199" i="10"/>
  <c r="M209" i="10"/>
  <c r="L255" i="10"/>
  <c r="N197" i="10"/>
  <c r="M243" i="10"/>
  <c r="K203" i="10"/>
  <c r="J249" i="10"/>
  <c r="L257" i="10"/>
  <c r="M211" i="10"/>
  <c r="L194" i="10"/>
  <c r="K240" i="10"/>
  <c r="K204" i="10"/>
  <c r="J250" i="10"/>
  <c r="L193" i="10"/>
  <c r="K239" i="10"/>
  <c r="M187" i="10" l="1"/>
  <c r="L233" i="10"/>
  <c r="J254" i="10"/>
  <c r="K208" i="10"/>
  <c r="L198" i="10"/>
  <c r="K244" i="10"/>
  <c r="F84" i="9"/>
  <c r="C24" i="22" s="1"/>
  <c r="M238" i="10"/>
  <c r="N192" i="10"/>
  <c r="J253" i="10"/>
  <c r="K207" i="10"/>
  <c r="L212" i="10"/>
  <c r="K258" i="10"/>
  <c r="M185" i="10"/>
  <c r="L231" i="10"/>
  <c r="N241" i="10"/>
  <c r="O195" i="10"/>
  <c r="O241" i="10" s="1"/>
  <c r="L228" i="10"/>
  <c r="M182" i="10"/>
  <c r="N234" i="10"/>
  <c r="O188" i="10"/>
  <c r="O234" i="10" s="1"/>
  <c r="M183" i="10"/>
  <c r="L229" i="10"/>
  <c r="M189" i="10"/>
  <c r="L235" i="10"/>
  <c r="L200" i="10"/>
  <c r="K246" i="10"/>
  <c r="J247" i="10"/>
  <c r="K201" i="10"/>
  <c r="N259" i="10"/>
  <c r="N261" i="10"/>
  <c r="O213" i="10"/>
  <c r="G79" i="9"/>
  <c r="G59" i="9" s="1"/>
  <c r="O186" i="10"/>
  <c r="O232" i="10" s="1"/>
  <c r="N232" i="10"/>
  <c r="O181" i="10"/>
  <c r="O227" i="10" s="1"/>
  <c r="N227" i="10"/>
  <c r="G71" i="14"/>
  <c r="L202" i="10"/>
  <c r="K248" i="10"/>
  <c r="J71" i="14"/>
  <c r="H71" i="14"/>
  <c r="F58" i="9"/>
  <c r="H59" i="9"/>
  <c r="O197" i="10"/>
  <c r="O243" i="10" s="1"/>
  <c r="N243" i="10"/>
  <c r="M252" i="10"/>
  <c r="N206" i="10"/>
  <c r="M257" i="10"/>
  <c r="N211" i="10"/>
  <c r="K251" i="10"/>
  <c r="L205" i="10"/>
  <c r="M193" i="10"/>
  <c r="L239" i="10"/>
  <c r="K249" i="10"/>
  <c r="L203" i="10"/>
  <c r="L204" i="10"/>
  <c r="K250" i="10"/>
  <c r="L240" i="10"/>
  <c r="M194" i="10"/>
  <c r="L245" i="10"/>
  <c r="M199" i="10"/>
  <c r="M256" i="10"/>
  <c r="N210" i="10"/>
  <c r="N209" i="10"/>
  <c r="M255" i="10"/>
  <c r="L244" i="10" l="1"/>
  <c r="M198" i="10"/>
  <c r="K254" i="10"/>
  <c r="L208" i="10"/>
  <c r="N187" i="10"/>
  <c r="M233" i="10"/>
  <c r="N189" i="10"/>
  <c r="M235" i="10"/>
  <c r="K253" i="10"/>
  <c r="L207" i="10"/>
  <c r="O259" i="10"/>
  <c r="O261" i="10"/>
  <c r="M200" i="10"/>
  <c r="L246" i="10"/>
  <c r="N182" i="10"/>
  <c r="M228" i="10"/>
  <c r="M212" i="10"/>
  <c r="L258" i="10"/>
  <c r="N238" i="10"/>
  <c r="O192" i="10"/>
  <c r="O238" i="10" s="1"/>
  <c r="L201" i="10"/>
  <c r="K247" i="10"/>
  <c r="N183" i="10"/>
  <c r="M229" i="10"/>
  <c r="N185" i="10"/>
  <c r="M231" i="10"/>
  <c r="I71" i="14"/>
  <c r="G31" i="9"/>
  <c r="G78" i="9"/>
  <c r="M202" i="10"/>
  <c r="L248" i="10"/>
  <c r="G27" i="14"/>
  <c r="G70" i="14"/>
  <c r="G72" i="14" s="1"/>
  <c r="K71" i="14"/>
  <c r="M71" i="14"/>
  <c r="H70" i="14"/>
  <c r="H72" i="14" s="1"/>
  <c r="I31" i="9"/>
  <c r="H31" i="9"/>
  <c r="I70" i="14"/>
  <c r="I59" i="9"/>
  <c r="M239" i="10"/>
  <c r="N193" i="10"/>
  <c r="L251" i="10"/>
  <c r="M205" i="10"/>
  <c r="O206" i="10"/>
  <c r="O252" i="10" s="1"/>
  <c r="N252" i="10"/>
  <c r="O209" i="10"/>
  <c r="O255" i="10" s="1"/>
  <c r="N255" i="10"/>
  <c r="O210" i="10"/>
  <c r="O256" i="10" s="1"/>
  <c r="N256" i="10"/>
  <c r="M204" i="10"/>
  <c r="L250" i="10"/>
  <c r="M240" i="10"/>
  <c r="N194" i="10"/>
  <c r="O211" i="10"/>
  <c r="O257" i="10" s="1"/>
  <c r="N257" i="10"/>
  <c r="N199" i="10"/>
  <c r="M245" i="10"/>
  <c r="L249" i="10"/>
  <c r="M203" i="10"/>
  <c r="O187" i="10" l="1"/>
  <c r="O233" i="10" s="1"/>
  <c r="N233" i="10"/>
  <c r="L254" i="10"/>
  <c r="M208" i="10"/>
  <c r="M244" i="10"/>
  <c r="N198" i="10"/>
  <c r="G84" i="9"/>
  <c r="D24" i="22" s="1"/>
  <c r="G86" i="9"/>
  <c r="D49" i="22" s="1"/>
  <c r="I84" i="9"/>
  <c r="H84" i="9"/>
  <c r="M207" i="10"/>
  <c r="L253" i="10"/>
  <c r="O185" i="10"/>
  <c r="O231" i="10" s="1"/>
  <c r="N231" i="10"/>
  <c r="M201" i="10"/>
  <c r="L247" i="10"/>
  <c r="M258" i="10"/>
  <c r="N212" i="10"/>
  <c r="N200" i="10"/>
  <c r="M246" i="10"/>
  <c r="O183" i="10"/>
  <c r="O229" i="10" s="1"/>
  <c r="N229" i="10"/>
  <c r="N228" i="10"/>
  <c r="O182" i="10"/>
  <c r="O228" i="10" s="1"/>
  <c r="O189" i="10"/>
  <c r="O235" i="10" s="1"/>
  <c r="N235" i="10"/>
  <c r="I72" i="14"/>
  <c r="N202" i="10"/>
  <c r="M248" i="10"/>
  <c r="G58" i="9"/>
  <c r="L71" i="14"/>
  <c r="N71" i="14"/>
  <c r="K59" i="9"/>
  <c r="J70" i="14"/>
  <c r="J72" i="14" s="1"/>
  <c r="J31" i="9"/>
  <c r="J59" i="9"/>
  <c r="I58" i="9"/>
  <c r="O199" i="10"/>
  <c r="O245" i="10" s="1"/>
  <c r="N245" i="10"/>
  <c r="M249" i="10"/>
  <c r="N203" i="10"/>
  <c r="N204" i="10"/>
  <c r="M250" i="10"/>
  <c r="O193" i="10"/>
  <c r="O239" i="10" s="1"/>
  <c r="N239" i="10"/>
  <c r="O194" i="10"/>
  <c r="O240" i="10" s="1"/>
  <c r="N240" i="10"/>
  <c r="M251" i="10"/>
  <c r="N205" i="10"/>
  <c r="N208" i="10" l="1"/>
  <c r="M254" i="10"/>
  <c r="O198" i="10"/>
  <c r="O244" i="10" s="1"/>
  <c r="N244" i="10"/>
  <c r="J84" i="9"/>
  <c r="H58" i="9"/>
  <c r="O212" i="10"/>
  <c r="O258" i="10" s="1"/>
  <c r="N258" i="10"/>
  <c r="O200" i="10"/>
  <c r="O246" i="10" s="1"/>
  <c r="N246" i="10"/>
  <c r="M247" i="10"/>
  <c r="N201" i="10"/>
  <c r="M253" i="10"/>
  <c r="N207" i="10"/>
  <c r="O202" i="10"/>
  <c r="O248" i="10" s="1"/>
  <c r="N248" i="10"/>
  <c r="K31" i="9"/>
  <c r="K70" i="14"/>
  <c r="K72" i="14" s="1"/>
  <c r="L59" i="9"/>
  <c r="O204" i="10"/>
  <c r="O250" i="10" s="1"/>
  <c r="N250" i="10"/>
  <c r="O205" i="10"/>
  <c r="O251" i="10" s="1"/>
  <c r="N251" i="10"/>
  <c r="O203" i="10"/>
  <c r="O249" i="10" s="1"/>
  <c r="N249" i="10"/>
  <c r="O208" i="10" l="1"/>
  <c r="O254" i="10" s="1"/>
  <c r="N254" i="10"/>
  <c r="K84" i="9"/>
  <c r="J58" i="9"/>
  <c r="O207" i="10"/>
  <c r="O253" i="10" s="1"/>
  <c r="N253" i="10"/>
  <c r="N247" i="10"/>
  <c r="O201" i="10"/>
  <c r="O247" i="10" s="1"/>
  <c r="O71" i="14"/>
  <c r="L70" i="14"/>
  <c r="L72" i="14" s="1"/>
  <c r="L31" i="9"/>
  <c r="K58" i="9" l="1"/>
  <c r="L84" i="9"/>
  <c r="O59" i="9"/>
  <c r="M59" i="9"/>
  <c r="M70" i="14"/>
  <c r="M72" i="14" s="1"/>
  <c r="M31" i="9"/>
  <c r="L58" i="9" l="1"/>
  <c r="O31" i="9"/>
  <c r="O70" i="14"/>
  <c r="O72" i="14" s="1"/>
  <c r="N59" i="9"/>
  <c r="N31" i="9"/>
  <c r="M84" i="9"/>
  <c r="N70" i="14"/>
  <c r="N72" i="14" s="1"/>
  <c r="O84" i="9" l="1"/>
  <c r="N84" i="9"/>
  <c r="M58" i="9"/>
  <c r="O58" i="9" l="1"/>
  <c r="N58" i="9"/>
  <c r="G127" i="10" l="1"/>
  <c r="G126" i="10"/>
  <c r="G128" i="10" l="1"/>
  <c r="G129" i="10"/>
  <c r="F126" i="10"/>
  <c r="F127" i="10"/>
  <c r="G170" i="10" l="1"/>
  <c r="G168" i="10"/>
  <c r="F129" i="10"/>
  <c r="F128" i="10"/>
  <c r="F168" i="10" l="1"/>
  <c r="F122" i="10" s="1"/>
  <c r="G171" i="10"/>
  <c r="G122" i="10"/>
  <c r="F170" i="10"/>
  <c r="F171" i="10" l="1"/>
  <c r="H171" i="10"/>
  <c r="I224" i="10" l="1"/>
  <c r="I223" i="10" l="1"/>
  <c r="I264" i="10" s="1"/>
  <c r="I72" i="10" l="1"/>
  <c r="I75" i="10" l="1"/>
  <c r="J223" i="10" l="1"/>
  <c r="J224" i="10"/>
  <c r="J264" i="10" l="1"/>
  <c r="K224" i="10"/>
  <c r="J72" i="10"/>
  <c r="K223" i="10"/>
  <c r="K264" i="10" s="1"/>
  <c r="J75" i="10" l="1"/>
  <c r="L223" i="10"/>
  <c r="L224" i="10"/>
  <c r="K72" i="10"/>
  <c r="M224" i="10" l="1"/>
  <c r="K75" i="10"/>
  <c r="L264" i="10"/>
  <c r="L72" i="10"/>
  <c r="M223" i="10"/>
  <c r="M264" i="10" l="1"/>
  <c r="N224" i="10"/>
  <c r="M72" i="10"/>
  <c r="N223" i="10"/>
  <c r="L75" i="10"/>
  <c r="N264" i="10" l="1"/>
  <c r="M75" i="10"/>
  <c r="N72" i="10"/>
  <c r="O223" i="10"/>
  <c r="O72" i="10" l="1"/>
  <c r="O224" i="10"/>
  <c r="O264" i="10" s="1"/>
  <c r="O171" i="10" l="1"/>
  <c r="I171" i="10" l="1"/>
  <c r="J171" i="10" l="1"/>
  <c r="K171" i="10" l="1"/>
  <c r="L171" i="10" l="1"/>
  <c r="M171" i="10"/>
  <c r="N171" i="10" l="1"/>
</calcChain>
</file>

<file path=xl/comments1.xml><?xml version="1.0" encoding="utf-8"?>
<comments xmlns="http://schemas.openxmlformats.org/spreadsheetml/2006/main">
  <authors>
    <author>Pauline Rigby</author>
    <author>John Lively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 i.e. the same as the LP array</t>
        </r>
      </text>
    </comment>
    <comment ref="N41" authorId="1">
      <text>
        <r>
          <rPr>
            <b/>
            <sz val="9"/>
            <color indexed="81"/>
            <rFont val="Tahoma"/>
            <family val="2"/>
          </rPr>
          <t>Retirement community transport</t>
        </r>
      </text>
    </comment>
  </commentList>
</comments>
</file>

<file path=xl/sharedStrings.xml><?xml version="1.0" encoding="utf-8"?>
<sst xmlns="http://schemas.openxmlformats.org/spreadsheetml/2006/main" count="560" uniqueCount="300">
  <si>
    <t>LightCounting Market Research</t>
  </si>
  <si>
    <t>20-50</t>
  </si>
  <si>
    <t>Total</t>
  </si>
  <si>
    <t>Sales ($ mn)</t>
  </si>
  <si>
    <t>Units shipped (VCSEL arrays, millions)</t>
  </si>
  <si>
    <t>ASPs (per array)</t>
  </si>
  <si>
    <t>Power (mW)</t>
  </si>
  <si>
    <t>200-500</t>
  </si>
  <si>
    <t>500-1000</t>
  </si>
  <si>
    <t>Wavelength (nm)</t>
  </si>
  <si>
    <t>1-10</t>
  </si>
  <si>
    <t>≤20</t>
  </si>
  <si>
    <t>50-300</t>
  </si>
  <si>
    <t xml:space="preserve">VCSEL demand for short reach communications </t>
  </si>
  <si>
    <t>Segment</t>
  </si>
  <si>
    <t xml:space="preserve">Ethernet </t>
  </si>
  <si>
    <t>Fibre Channel</t>
  </si>
  <si>
    <t>Speed</t>
  </si>
  <si>
    <t xml:space="preserve">Reach </t>
  </si>
  <si>
    <t>Form factor</t>
  </si>
  <si>
    <t>VCSEL array product definitions</t>
  </si>
  <si>
    <t>Front camera</t>
  </si>
  <si>
    <t>Rear camera</t>
  </si>
  <si>
    <t>AR/VR (TOF)</t>
  </si>
  <si>
    <t>AR/VR (SL)</t>
  </si>
  <si>
    <t>Used in these handset applications</t>
  </si>
  <si>
    <t>Location on phone &gt;&gt;</t>
  </si>
  <si>
    <t>Forecast scope includes VCSEL arrays used in 3D Sensors in smartphones only.</t>
  </si>
  <si>
    <t>Dot projector array</t>
  </si>
  <si>
    <t># emitters/ VCSEL die</t>
  </si>
  <si>
    <t>Product category</t>
  </si>
  <si>
    <t>VCSEL array forecast for 3D Depth Sensing mobile handset applications (mn)</t>
  </si>
  <si>
    <t>8 Gbps</t>
  </si>
  <si>
    <t>100 m</t>
  </si>
  <si>
    <t>SFP+</t>
  </si>
  <si>
    <t>16 Gbps</t>
  </si>
  <si>
    <t>32 Gbps</t>
  </si>
  <si>
    <t>64 Gbps</t>
  </si>
  <si>
    <t>Revenues ($ mn)</t>
  </si>
  <si>
    <t>≤10G</t>
  </si>
  <si>
    <t>≤12.5G</t>
  </si>
  <si>
    <t>12-14G</t>
  </si>
  <si>
    <t>25-28G</t>
  </si>
  <si>
    <t>50-56G</t>
  </si>
  <si>
    <t>AOC</t>
  </si>
  <si>
    <t>XCVR</t>
  </si>
  <si>
    <t>EOM</t>
  </si>
  <si>
    <t>4:1</t>
  </si>
  <si>
    <t>4,8,12,24</t>
  </si>
  <si>
    <t>8,12,16,24</t>
  </si>
  <si>
    <t>Lane Speed</t>
  </si>
  <si>
    <t>Lanes</t>
  </si>
  <si>
    <t>QSFP+</t>
  </si>
  <si>
    <t>QSFP+/SFP+</t>
  </si>
  <si>
    <t>CXP</t>
  </si>
  <si>
    <t>Mini-SAS HD</t>
  </si>
  <si>
    <t>SFP28</t>
  </si>
  <si>
    <t>QSFP28</t>
  </si>
  <si>
    <t>QSFP28/SFP28</t>
  </si>
  <si>
    <t>CXP28</t>
  </si>
  <si>
    <t>SFP56</t>
  </si>
  <si>
    <t>QSFP56</t>
  </si>
  <si>
    <t>TBD</t>
  </si>
  <si>
    <t>Type</t>
  </si>
  <si>
    <t>100 - 300 m</t>
  </si>
  <si>
    <t>all</t>
  </si>
  <si>
    <t>CFP</t>
  </si>
  <si>
    <t>CFP2/4</t>
  </si>
  <si>
    <t>300 m</t>
  </si>
  <si>
    <t>XFP</t>
  </si>
  <si>
    <t>Grand average ASP</t>
  </si>
  <si>
    <t>Grand average</t>
  </si>
  <si>
    <t>Gesture and facial recognition (SL)</t>
  </si>
  <si>
    <t>Gesture and facial recognition (TOF)</t>
  </si>
  <si>
    <t>Next generation arrays</t>
  </si>
  <si>
    <t>LP = Low Power; HP=High Power</t>
  </si>
  <si>
    <t>for 3D sensing</t>
  </si>
  <si>
    <t>for other applications</t>
  </si>
  <si>
    <t>Proximity sensor VCSELs</t>
  </si>
  <si>
    <t>Proximity sensor VCSEL array forecast for all mobile handset applications</t>
  </si>
  <si>
    <t>Total proximity sensor VCSEL arrays (mn)</t>
  </si>
  <si>
    <t xml:space="preserve">Total VCSEL emitters used in communications </t>
  </si>
  <si>
    <t>ASPs per VCSEL array</t>
  </si>
  <si>
    <t>Single emitter VCSELs</t>
  </si>
  <si>
    <t>Multi-emitter VCSELs (=arrays)</t>
  </si>
  <si>
    <t>single emitter</t>
  </si>
  <si>
    <t>array</t>
  </si>
  <si>
    <t>VCSEL Type</t>
  </si>
  <si>
    <t>&lt;== number is per transceiver; two xcvrs per cable</t>
  </si>
  <si>
    <t>&lt;== divided by two here to make prices per array</t>
  </si>
  <si>
    <t xml:space="preserve">VCEL arrays used in optical communications products - annual shipments </t>
  </si>
  <si>
    <t>&lt;== AOCs doubled to account for both cable ends</t>
  </si>
  <si>
    <t>VCSEL arrays used in Communications vs 3D Sensing</t>
  </si>
  <si>
    <t>FibreChannel</t>
  </si>
  <si>
    <t>Ethernet</t>
  </si>
  <si>
    <t>AOCs &amp; EOMs</t>
  </si>
  <si>
    <t>Summary by product segment</t>
  </si>
  <si>
    <t>Emitters per VCSEL array</t>
  </si>
  <si>
    <t>&lt;== same VCSEL chip as 32G, just running at higher rate</t>
  </si>
  <si>
    <t>&lt;== same VCSEL chip as 25-28G, just running at higher rate</t>
  </si>
  <si>
    <t>&lt;== similar VCSEL as line below, assuming a 20% premium</t>
  </si>
  <si>
    <t>&lt;== same VCSEL as line 97, so same price</t>
  </si>
  <si>
    <t>&lt;== same VSCEL as line 94, so same price</t>
  </si>
  <si>
    <t>&lt;== same as above, only counting QSFP28 ends of the cable on this line</t>
  </si>
  <si>
    <t>&lt;== same as above, only counting QSFP+ ends of the cable on this line</t>
  </si>
  <si>
    <t>&lt;== same VSCEL as line above, so same price</t>
  </si>
  <si>
    <t>&lt;== counting only the QSFP end of the cable in this line. Breakout ends are included in the single-lane total (two lines above)</t>
  </si>
  <si>
    <t>&lt;== Single lane AOCs doubled to account for both cable ends; 4:1 breakout ends counted here are cable units x 4</t>
  </si>
  <si>
    <t>&lt;== this is a four x 10G VCSEL array, pricing same as AOC 4 lane 10G, plus 30% premium for longer reach</t>
  </si>
  <si>
    <t>&lt;== similar VCSEL to 40G 100m except longer reach, so 30% premium</t>
  </si>
  <si>
    <t>&lt;== use 4x25G VCSEL arrays</t>
  </si>
  <si>
    <t>&lt;== same VCSEL as 100G SR, assuming 20% discount vs. that product</t>
  </si>
  <si>
    <t>&lt;== use 4x25G VCSEL arrays, same as below</t>
  </si>
  <si>
    <t>&lt;== same VCSEL as 100m device, adding 30% premium for longer reach</t>
  </si>
  <si>
    <t>&lt;== this uses 8x50G VCSEL arrays</t>
  </si>
  <si>
    <t xml:space="preserve">The main steps in the forecast are as follows: </t>
  </si>
  <si>
    <t xml:space="preserve">A forecast of handsets is developed using data available from vendors and other third parties. </t>
  </si>
  <si>
    <t>2.</t>
  </si>
  <si>
    <t>Subsets of the handset forecast are estimated representing phones that will offer facial recognition, and Augmented Reality/Virtual Reality</t>
  </si>
  <si>
    <t>3.</t>
  </si>
  <si>
    <t>Each of the above is split into subgroups using structured light or time of flight technologies to implement the facial recognition and AR/VR</t>
  </si>
  <si>
    <t>4.</t>
  </si>
  <si>
    <t>Handsets by feature and technology are estimated from the above</t>
  </si>
  <si>
    <t>5.</t>
  </si>
  <si>
    <t>Product groups representing different VCSEL arrays for various applications, differentiated by power and number of emitters/array, are created</t>
  </si>
  <si>
    <t>6.</t>
  </si>
  <si>
    <t>Handset numbers are multiplied by the array assumptions to create the array forecast at the product group level</t>
  </si>
  <si>
    <t>7.</t>
  </si>
  <si>
    <t>Price assumptions are developed based on discussions and inputs from industry participants</t>
  </si>
  <si>
    <t xml:space="preserve">8. </t>
  </si>
  <si>
    <t>Future prices are estimated by applying assumed price declines per year to each product and year</t>
  </si>
  <si>
    <t xml:space="preserve">9. </t>
  </si>
  <si>
    <t>1.</t>
  </si>
  <si>
    <t>&lt;== similar to 100GbE 300m eSR4, but running at faster rate and tougher specs, so assuming 40% premium</t>
  </si>
  <si>
    <t>&lt;== Assuming 25% premium compared to VCSELs used in 25GbE SR modules</t>
  </si>
  <si>
    <t>Average without proximity sensor</t>
  </si>
  <si>
    <t>300-1000</t>
  </si>
  <si>
    <t>1000-3000</t>
  </si>
  <si>
    <t>Revenues are calculated as the product of ASPs and unit shipments</t>
  </si>
  <si>
    <t>Average # emitters/ VCSEL die</t>
  </si>
  <si>
    <t>Proximity sensor (3D)</t>
  </si>
  <si>
    <t>Flash illuminator LP</t>
  </si>
  <si>
    <t>Flash illuminator HP</t>
  </si>
  <si>
    <t>Flood illuminator</t>
  </si>
  <si>
    <t>COBO</t>
  </si>
  <si>
    <t>Not including these here; assuming not VCSEL based because MSFT is only customer and they do not want MMF</t>
  </si>
  <si>
    <t>Gesture and facial recognition (AS)</t>
  </si>
  <si>
    <t>AS = Active Stereo</t>
  </si>
  <si>
    <t>possible alternative to structured light, not included in forecast at this time as no evidence of adoption as of October 2019</t>
  </si>
  <si>
    <t>3D Depth Sensing and Automotive LiDAR forecast</t>
  </si>
  <si>
    <t>Autonomous Vehicle forecast</t>
  </si>
  <si>
    <t>All light vehicles</t>
  </si>
  <si>
    <t>AVs Percent of total</t>
  </si>
  <si>
    <t>Non-AV vehicles</t>
  </si>
  <si>
    <t>Light Vehicles AEB * = only those vehicles using LIDAR-based AEBS are included here</t>
  </si>
  <si>
    <t>LIDAR sensor modules forecast summary</t>
  </si>
  <si>
    <t>Level 1</t>
  </si>
  <si>
    <t>Level 4/5</t>
  </si>
  <si>
    <t>Total LIDAR sensor shipments</t>
  </si>
  <si>
    <t>Total automotive LIDAR revenues</t>
  </si>
  <si>
    <t>Automotive LIDAR sensor modules by product type</t>
  </si>
  <si>
    <t>Sensor module shipments</t>
  </si>
  <si>
    <r>
      <t>L4/5 360</t>
    </r>
    <r>
      <rPr>
        <sz val="10"/>
        <color theme="1"/>
        <rFont val="Calibri"/>
        <family val="2"/>
      </rPr>
      <t>°</t>
    </r>
  </si>
  <si>
    <r>
      <t>L4/5 360</t>
    </r>
    <r>
      <rPr>
        <sz val="10"/>
        <color theme="1"/>
        <rFont val="Calibri"/>
        <family val="2"/>
      </rPr>
      <t>° NG</t>
    </r>
  </si>
  <si>
    <t>Sensor Module ASPs</t>
  </si>
  <si>
    <t>Module revenues ($ mn)</t>
  </si>
  <si>
    <t>Market segments</t>
  </si>
  <si>
    <t>Level 2/3</t>
  </si>
  <si>
    <t>Light Vehicles</t>
  </si>
  <si>
    <t>Robotic Taxis</t>
  </si>
  <si>
    <t>L4/5 product sensor suites</t>
  </si>
  <si>
    <t>LIDAR module product definitions</t>
  </si>
  <si>
    <t xml:space="preserve">Numbers are cameras of each type per suite </t>
  </si>
  <si>
    <t>product group name in forecast</t>
  </si>
  <si>
    <t>H-FOV*</t>
  </si>
  <si>
    <t>Range</t>
  </si>
  <si>
    <t>Beams</t>
  </si>
  <si>
    <t>Technology</t>
  </si>
  <si>
    <t>Level</t>
  </si>
  <si>
    <t>Typical ADAS Function Enabled</t>
  </si>
  <si>
    <t>Suite A</t>
  </si>
  <si>
    <t>Suite B</t>
  </si>
  <si>
    <t>Suite C</t>
  </si>
  <si>
    <t>Suite D</t>
  </si>
  <si>
    <t>Range-finder for AEB</t>
  </si>
  <si>
    <r>
      <t>22</t>
    </r>
    <r>
      <rPr>
        <sz val="11"/>
        <color theme="1"/>
        <rFont val="Calibri"/>
        <family val="2"/>
      </rPr>
      <t>°</t>
    </r>
  </si>
  <si>
    <t>Short</t>
  </si>
  <si>
    <t>1D Fixed</t>
  </si>
  <si>
    <t>L1</t>
  </si>
  <si>
    <t>Pre-Collision Warning / AEB</t>
  </si>
  <si>
    <t>45°</t>
  </si>
  <si>
    <t>Mid</t>
  </si>
  <si>
    <t>Scanning</t>
  </si>
  <si>
    <t>L3</t>
  </si>
  <si>
    <t>Traffic Jam Assist (City Driving)</t>
  </si>
  <si>
    <t>120°</t>
  </si>
  <si>
    <t>Flash</t>
  </si>
  <si>
    <t>L4/5</t>
  </si>
  <si>
    <t>Blind Spot Monitor / Cross Traffic Alert</t>
  </si>
  <si>
    <t>Long</t>
  </si>
  <si>
    <t>Adaptive Cruise Control</t>
  </si>
  <si>
    <t>360°</t>
  </si>
  <si>
    <t>Surround View</t>
  </si>
  <si>
    <t>128+</t>
  </si>
  <si>
    <t>High Res Surround View</t>
  </si>
  <si>
    <t>*H-FOV = horizontal field of view</t>
  </si>
  <si>
    <t>Uber gen 1</t>
  </si>
  <si>
    <t>Mobileye</t>
  </si>
  <si>
    <t>Aptiv</t>
  </si>
  <si>
    <t>Voyage</t>
  </si>
  <si>
    <t>Ford, GM</t>
  </si>
  <si>
    <t>LIDAR module design &amp; function</t>
  </si>
  <si>
    <t>LIDAR optical technology types</t>
  </si>
  <si>
    <t>single-beam rangefinder</t>
  </si>
  <si>
    <t>Single laser</t>
  </si>
  <si>
    <t>in use since 2003</t>
  </si>
  <si>
    <t>solid-state for positioning and detection</t>
  </si>
  <si>
    <t>&lt; uses Si SPAD (single-photon avalanche photodiode) detectors</t>
  </si>
  <si>
    <t>scanning for positioning and detection</t>
  </si>
  <si>
    <t>Linear array</t>
  </si>
  <si>
    <t>Phased/steerable array</t>
  </si>
  <si>
    <t>possible SiP devices in this category</t>
  </si>
  <si>
    <t>A forecast of vehicle production is developed using data available from trade associations and manufacturers</t>
  </si>
  <si>
    <t>Subsets of the vehicle production forecast are estimated representing different markets: self-driving taxis (retrofitted), L3, L4, L5 autonomy in light vehicles (LV) and trucks</t>
  </si>
  <si>
    <t>Each of the above markets is split into estimates for the technology requirements and number of lidar units per vehicle</t>
  </si>
  <si>
    <t>Product groups representing different lidar requirements for various markets, differentiated by wavelength, range and number of beams, are created</t>
  </si>
  <si>
    <t>Automotive LiDAR forecast</t>
  </si>
  <si>
    <t>L1 range finder</t>
  </si>
  <si>
    <t>100G</t>
  </si>
  <si>
    <r>
      <t xml:space="preserve">This spreadsheet includes a forecast is for VCSEL arrays used in 3D Depth Sensors in smartphones, to implement facial and gesture recognition, and Augmented/Virtual Reality (AR/VR). </t>
    </r>
    <r>
      <rPr>
        <sz val="12"/>
        <color theme="1"/>
        <rFont val="Calibri"/>
        <family val="2"/>
      </rPr>
      <t xml:space="preserve">VCSELs and VCSEL arrays used in other handset functions (e.g. camera autofocus), and in other applications such as Advanced Driver Assistance Systems (ADAS) are not addressed in this forecast. </t>
    </r>
  </si>
  <si>
    <r>
      <t xml:space="preserve">This spreadsheet also includes a forecast is for LIDAR sensors used in autonomous driving systems (ADS) applications, including self-driving taxis, passenger vehicles and trucks. </t>
    </r>
    <r>
      <rPr>
        <sz val="12"/>
        <color theme="1"/>
        <rFont val="Calibri"/>
        <family val="2"/>
      </rPr>
      <t xml:space="preserve">Lasers used in other automotive applications such as in-cabin driver monitoring are not included. </t>
    </r>
  </si>
  <si>
    <t>Model by: John Lively</t>
  </si>
  <si>
    <r>
      <t xml:space="preserve">The methodology used to create the </t>
    </r>
    <r>
      <rPr>
        <b/>
        <sz val="14"/>
        <color theme="1"/>
        <rFont val="Calibri"/>
        <family val="2"/>
      </rPr>
      <t>3D Sensors for Smartphones</t>
    </r>
    <r>
      <rPr>
        <sz val="12"/>
        <color theme="1"/>
        <rFont val="Calibri"/>
        <family val="2"/>
      </rPr>
      <t xml:space="preserve"> forecast is depicted in the diagram below. </t>
    </r>
  </si>
  <si>
    <r>
      <rPr>
        <b/>
        <sz val="14"/>
        <rFont val="Calibri"/>
        <family val="2"/>
      </rPr>
      <t>Automotive LiDAR</t>
    </r>
    <r>
      <rPr>
        <b/>
        <sz val="12"/>
        <color theme="4"/>
        <rFont val="Calibri"/>
        <family val="2"/>
      </rPr>
      <t xml:space="preserve">  Market Segmentation and Product definitions</t>
    </r>
  </si>
  <si>
    <r>
      <rPr>
        <b/>
        <sz val="14"/>
        <rFont val="Calibri"/>
        <family val="2"/>
      </rPr>
      <t xml:space="preserve">3S Sensing </t>
    </r>
    <r>
      <rPr>
        <b/>
        <sz val="12"/>
        <color theme="4"/>
        <rFont val="Calibri"/>
        <family val="2"/>
      </rPr>
      <t xml:space="preserve"> Market Segmentation and Product definitions</t>
    </r>
  </si>
  <si>
    <t>√</t>
  </si>
  <si>
    <t>Vehicle numbers are multiplied by the product assumptions to create the LiDAR sensor forecast at the product group level</t>
  </si>
  <si>
    <r>
      <t xml:space="preserve">The methodology used to create the </t>
    </r>
    <r>
      <rPr>
        <b/>
        <sz val="14"/>
        <color theme="1"/>
        <rFont val="Calibri"/>
        <family val="2"/>
      </rPr>
      <t>Automotive LiDAR</t>
    </r>
    <r>
      <rPr>
        <sz val="12"/>
        <color theme="1"/>
        <rFont val="Calibri"/>
        <family val="2"/>
      </rPr>
      <t xml:space="preserve"> forecast is as follows:</t>
    </r>
  </si>
  <si>
    <t>10G</t>
  </si>
  <si>
    <t>25G SR, eSR</t>
  </si>
  <si>
    <t>40G</t>
  </si>
  <si>
    <t>40G MM duplex</t>
  </si>
  <si>
    <t>40G eSR</t>
  </si>
  <si>
    <t xml:space="preserve">50G </t>
  </si>
  <si>
    <t>100G SR2, SR4</t>
  </si>
  <si>
    <t>100G MM Duplex</t>
  </si>
  <si>
    <t>100G eSR4</t>
  </si>
  <si>
    <t>200G SR4</t>
  </si>
  <si>
    <t>2x200G (400G SR8)</t>
  </si>
  <si>
    <t>OSFP, QSFP-DD</t>
  </si>
  <si>
    <t>400G SR4.2, SR4</t>
  </si>
  <si>
    <t>OSFP, QSFP-DD, QSFP112</t>
  </si>
  <si>
    <t>800G SR8</t>
  </si>
  <si>
    <t>50 m</t>
  </si>
  <si>
    <t>OSFP, QSFP-DD800</t>
  </si>
  <si>
    <t>Analysis and assumptions:  Vladimir Kozlov, John Lively</t>
  </si>
  <si>
    <t>Includes RT, AT, and LV segments</t>
  </si>
  <si>
    <t>1, 2, or 4</t>
  </si>
  <si>
    <t>QSFP28, SFP-DD, SFP112</t>
  </si>
  <si>
    <t>25-28G, 50G, 100G</t>
  </si>
  <si>
    <t>4 or 8</t>
  </si>
  <si>
    <t>50-56G, 100G</t>
  </si>
  <si>
    <t>4:1 or 8:1</t>
  </si>
  <si>
    <t>QSFP-DD, OSFP, QSFP112</t>
  </si>
  <si>
    <t xml:space="preserve">QSFP-DD800, OSFP </t>
  </si>
  <si>
    <t>Autonomous Trucks</t>
  </si>
  <si>
    <t>ADAS</t>
  </si>
  <si>
    <t>AV</t>
  </si>
  <si>
    <t>Category</t>
  </si>
  <si>
    <t>Figure E-1</t>
  </si>
  <si>
    <t>3D sensors</t>
  </si>
  <si>
    <t>LIDARs</t>
  </si>
  <si>
    <t>Sales ($M)</t>
  </si>
  <si>
    <t>Figure E-2</t>
  </si>
  <si>
    <t>World-facing sensors</t>
  </si>
  <si>
    <t>Worl-Facing arrays</t>
  </si>
  <si>
    <t>LIDAR</t>
  </si>
  <si>
    <t>3D Face recognition</t>
  </si>
  <si>
    <t>3D face recognition</t>
  </si>
  <si>
    <t>Forward facing sensor (L2/L3)</t>
  </si>
  <si>
    <t>Corner/side sensor (L2/3/4/5)</t>
  </si>
  <si>
    <t>Front/rear facing sensor (L2/3/4/5)</t>
  </si>
  <si>
    <t>360° sensor (L4/5 robotic taxis, trucks)</t>
  </si>
  <si>
    <t>Next gen 360° sensor (L4/5 robotic taxis, trucks)</t>
  </si>
  <si>
    <t>L2/3 forward</t>
  </si>
  <si>
    <t>L2/3/4/5 corner/side</t>
  </si>
  <si>
    <t>L2/3/4/5 front-rear</t>
  </si>
  <si>
    <t>Sample template for the November 2021 forecast - published 30 November 2021</t>
  </si>
  <si>
    <t>Includes Robotaxi and Light Vehicle segments</t>
  </si>
  <si>
    <t>Autonomous Vehicles Total</t>
  </si>
  <si>
    <t>Light Vehicles with AEB *</t>
  </si>
  <si>
    <t>Light Vehicles with Level 2/3</t>
  </si>
  <si>
    <t>Robotic Taxis (Level 4/5)</t>
  </si>
  <si>
    <t>Autonomous Trucks (Level 4/5)</t>
  </si>
  <si>
    <t>* AEB = Autonomous Emergency Braking systems</t>
  </si>
  <si>
    <t>Sensor Shipments for Light Vehicles with AEB</t>
  </si>
  <si>
    <t>Sensors for AEBS</t>
  </si>
  <si>
    <t>Level 2/3 sensors for light vehicles</t>
  </si>
  <si>
    <t>Level 4/5 sensors for Robotaxis</t>
  </si>
  <si>
    <t>Level 4/5 sensors for Auton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</si>
</sst>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#,##0.0"/>
    <numFmt numFmtId="168" formatCode="_-* #,##0.00_-;\-* #,##0.00_-;_-* &quot;-&quot;??_-;_-@_-"/>
    <numFmt numFmtId="169" formatCode="_-* #,##0_-;\-* #,##0_-;_-* &quot;-&quot;??_-;_-@_-"/>
  </numFmts>
  <fonts count="2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4"/>
      <color theme="4"/>
      <name val="Calibri"/>
      <family val="2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5" borderId="16" applyNumberFormat="0" applyFont="0" applyAlignment="0" applyProtection="0"/>
    <xf numFmtId="0" fontId="16" fillId="6" borderId="17" applyNumberFormat="0" applyAlignment="0" applyProtection="0"/>
    <xf numFmtId="0" fontId="19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0" xfId="0" applyFont="1"/>
    <xf numFmtId="17" fontId="5" fillId="0" borderId="0" xfId="0" quotePrefix="1" applyNumberFormat="1" applyFont="1"/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2" xfId="1" applyNumberFormat="1" applyFont="1" applyBorder="1"/>
    <xf numFmtId="0" fontId="0" fillId="0" borderId="14" xfId="0" applyBorder="1"/>
    <xf numFmtId="0" fontId="0" fillId="0" borderId="13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5" xfId="0" applyBorder="1"/>
    <xf numFmtId="0" fontId="3" fillId="0" borderId="1" xfId="0" applyFont="1" applyBorder="1" applyAlignment="1">
      <alignment horizontal="center" wrapText="1"/>
    </xf>
    <xf numFmtId="0" fontId="0" fillId="0" borderId="10" xfId="0" applyBorder="1"/>
    <xf numFmtId="0" fontId="0" fillId="0" borderId="8" xfId="0" applyFont="1" applyBorder="1"/>
    <xf numFmtId="165" fontId="0" fillId="0" borderId="2" xfId="2" applyNumberFormat="1" applyFont="1" applyBorder="1"/>
    <xf numFmtId="164" fontId="0" fillId="0" borderId="0" xfId="0" applyNumberFormat="1" applyBorder="1"/>
    <xf numFmtId="0" fontId="0" fillId="2" borderId="0" xfId="0" applyFill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11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1" xfId="2" applyNumberFormat="1" applyFont="1" applyBorder="1"/>
    <xf numFmtId="0" fontId="0" fillId="0" borderId="0" xfId="0" applyAlignment="1">
      <alignment horizontal="left" indent="2"/>
    </xf>
    <xf numFmtId="9" fontId="0" fillId="0" borderId="0" xfId="3" applyFont="1"/>
    <xf numFmtId="0" fontId="0" fillId="2" borderId="3" xfId="0" applyFill="1" applyBorder="1"/>
    <xf numFmtId="165" fontId="0" fillId="0" borderId="0" xfId="2" applyNumberFormat="1" applyFont="1"/>
    <xf numFmtId="165" fontId="0" fillId="0" borderId="10" xfId="2" applyNumberFormat="1" applyFont="1" applyBorder="1"/>
    <xf numFmtId="164" fontId="0" fillId="0" borderId="1" xfId="1" applyNumberFormat="1" applyFont="1" applyBorder="1"/>
    <xf numFmtId="0" fontId="2" fillId="0" borderId="0" xfId="0" quotePrefix="1" applyFont="1"/>
    <xf numFmtId="0" fontId="0" fillId="0" borderId="7" xfId="0" applyBorder="1"/>
    <xf numFmtId="164" fontId="0" fillId="0" borderId="13" xfId="1" applyNumberFormat="1" applyFont="1" applyBorder="1"/>
    <xf numFmtId="165" fontId="0" fillId="0" borderId="13" xfId="2" applyNumberFormat="1" applyFont="1" applyBorder="1"/>
    <xf numFmtId="0" fontId="12" fillId="0" borderId="0" xfId="4" applyFont="1" applyFill="1" applyBorder="1" applyAlignment="1"/>
    <xf numFmtId="0" fontId="12" fillId="0" borderId="7" xfId="4" applyFont="1" applyFill="1" applyBorder="1" applyAlignment="1"/>
    <xf numFmtId="0" fontId="12" fillId="0" borderId="10" xfId="4" applyFont="1" applyFill="1" applyBorder="1" applyAlignment="1"/>
    <xf numFmtId="0" fontId="12" fillId="0" borderId="6" xfId="4" applyFont="1" applyFill="1" applyBorder="1" applyAlignment="1"/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Font="1" applyBorder="1"/>
    <xf numFmtId="0" fontId="0" fillId="0" borderId="8" xfId="0" applyBorder="1"/>
    <xf numFmtId="0" fontId="12" fillId="0" borderId="10" xfId="4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0" xfId="0" applyNumberFormat="1" applyFill="1" applyBorder="1"/>
    <xf numFmtId="0" fontId="2" fillId="0" borderId="0" xfId="0" applyFont="1"/>
    <xf numFmtId="44" fontId="2" fillId="0" borderId="0" xfId="0" applyNumberFormat="1" applyFont="1"/>
    <xf numFmtId="0" fontId="0" fillId="2" borderId="11" xfId="0" applyFill="1" applyBorder="1"/>
    <xf numFmtId="0" fontId="12" fillId="2" borderId="9" xfId="0" applyFon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166" fontId="1" fillId="0" borderId="14" xfId="2" applyNumberFormat="1" applyFont="1" applyFill="1" applyBorder="1"/>
    <xf numFmtId="44" fontId="0" fillId="0" borderId="1" xfId="2" applyFont="1" applyBorder="1"/>
    <xf numFmtId="165" fontId="0" fillId="0" borderId="0" xfId="0" applyNumberFormat="1"/>
    <xf numFmtId="0" fontId="0" fillId="0" borderId="9" xfId="0" applyFill="1" applyBorder="1"/>
    <xf numFmtId="0" fontId="0" fillId="0" borderId="0" xfId="0" quotePrefix="1"/>
    <xf numFmtId="0" fontId="0" fillId="4" borderId="1" xfId="0" applyFill="1" applyBorder="1"/>
    <xf numFmtId="0" fontId="0" fillId="4" borderId="14" xfId="0" applyFill="1" applyBorder="1"/>
    <xf numFmtId="0" fontId="0" fillId="0" borderId="0" xfId="0" applyFill="1" applyBorder="1"/>
    <xf numFmtId="44" fontId="0" fillId="0" borderId="0" xfId="2" applyNumberFormat="1" applyFont="1"/>
    <xf numFmtId="0" fontId="0" fillId="0" borderId="4" xfId="0" applyBorder="1" applyAlignment="1">
      <alignment horizontal="left"/>
    </xf>
    <xf numFmtId="164" fontId="8" fillId="0" borderId="2" xfId="1" applyNumberFormat="1" applyFont="1" applyFill="1" applyBorder="1"/>
    <xf numFmtId="44" fontId="8" fillId="0" borderId="3" xfId="2" applyFont="1" applyFill="1" applyBorder="1"/>
    <xf numFmtId="44" fontId="1" fillId="0" borderId="3" xfId="2" applyFont="1" applyFill="1" applyBorder="1"/>
    <xf numFmtId="44" fontId="8" fillId="0" borderId="4" xfId="2" applyFont="1" applyFill="1" applyBorder="1"/>
    <xf numFmtId="0" fontId="0" fillId="0" borderId="1" xfId="0" quotePrefix="1" applyBorder="1"/>
    <xf numFmtId="0" fontId="0" fillId="0" borderId="3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3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1" xfId="0" applyFont="1" applyFill="1" applyBorder="1"/>
    <xf numFmtId="0" fontId="0" fillId="0" borderId="5" xfId="0" applyFill="1" applyBorder="1"/>
    <xf numFmtId="0" fontId="0" fillId="0" borderId="8" xfId="0" applyFont="1" applyFill="1" applyBorder="1"/>
    <xf numFmtId="0" fontId="0" fillId="0" borderId="7" xfId="0" applyFill="1" applyBorder="1"/>
    <xf numFmtId="0" fontId="0" fillId="0" borderId="12" xfId="0" applyFont="1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5" xfId="0" applyFill="1" applyBorder="1" applyAlignment="1">
      <alignment horizontal="left"/>
    </xf>
    <xf numFmtId="164" fontId="0" fillId="0" borderId="0" xfId="0" applyNumberFormat="1" applyFill="1"/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0" borderId="10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3" xfId="0" applyFill="1" applyBorder="1"/>
    <xf numFmtId="164" fontId="0" fillId="0" borderId="1" xfId="1" applyNumberFormat="1" applyFont="1" applyFill="1" applyBorder="1"/>
    <xf numFmtId="0" fontId="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4" fontId="0" fillId="0" borderId="11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0" borderId="12" xfId="0" applyNumberFormat="1" applyFill="1" applyBorder="1"/>
    <xf numFmtId="0" fontId="8" fillId="0" borderId="0" xfId="0" quotePrefix="1" applyFont="1"/>
    <xf numFmtId="0" fontId="5" fillId="0" borderId="0" xfId="0" applyFont="1"/>
    <xf numFmtId="0" fontId="8" fillId="0" borderId="0" xfId="0" applyFont="1"/>
    <xf numFmtId="0" fontId="5" fillId="0" borderId="0" xfId="0" quotePrefix="1" applyFont="1"/>
    <xf numFmtId="0" fontId="8" fillId="0" borderId="0" xfId="0" applyFont="1" applyBorder="1"/>
    <xf numFmtId="0" fontId="8" fillId="0" borderId="7" xfId="0" applyFont="1" applyBorder="1"/>
    <xf numFmtId="166" fontId="8" fillId="0" borderId="8" xfId="2" applyNumberFormat="1" applyFont="1" applyFill="1" applyBorder="1"/>
    <xf numFmtId="166" fontId="8" fillId="0" borderId="0" xfId="2" applyNumberFormat="1" applyFont="1" applyFill="1" applyBorder="1"/>
    <xf numFmtId="0" fontId="8" fillId="0" borderId="10" xfId="0" applyFont="1" applyBorder="1"/>
    <xf numFmtId="0" fontId="8" fillId="0" borderId="6" xfId="0" applyFont="1" applyBorder="1"/>
    <xf numFmtId="165" fontId="0" fillId="0" borderId="12" xfId="2" applyNumberFormat="1" applyFont="1" applyBorder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wrapText="1"/>
    </xf>
    <xf numFmtId="0" fontId="13" fillId="0" borderId="0" xfId="0" quotePrefix="1" applyFont="1" applyAlignment="1">
      <alignment horizontal="center"/>
    </xf>
    <xf numFmtId="17" fontId="15" fillId="0" borderId="0" xfId="0" quotePrefix="1" applyNumberFormat="1" applyFont="1"/>
    <xf numFmtId="0" fontId="3" fillId="0" borderId="1" xfId="0" applyFont="1" applyBorder="1" applyAlignment="1">
      <alignment horizontal="center" vertical="center"/>
    </xf>
    <xf numFmtId="167" fontId="0" fillId="0" borderId="2" xfId="1" applyNumberFormat="1" applyFont="1" applyBorder="1"/>
    <xf numFmtId="0" fontId="16" fillId="6" borderId="17" xfId="6" applyAlignment="1">
      <alignment horizontal="center"/>
    </xf>
    <xf numFmtId="0" fontId="8" fillId="0" borderId="0" xfId="0" applyFont="1" applyFill="1" applyAlignment="1">
      <alignment horizontal="right"/>
    </xf>
    <xf numFmtId="9" fontId="5" fillId="0" borderId="0" xfId="3" applyFon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166" fontId="8" fillId="0" borderId="12" xfId="2" applyNumberFormat="1" applyFont="1" applyFill="1" applyBorder="1"/>
    <xf numFmtId="166" fontId="8" fillId="0" borderId="10" xfId="2" applyNumberFormat="1" applyFont="1" applyFill="1" applyBorder="1"/>
    <xf numFmtId="164" fontId="2" fillId="0" borderId="0" xfId="0" applyNumberFormat="1" applyFo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8" xfId="0" applyFill="1" applyBorder="1"/>
    <xf numFmtId="164" fontId="8" fillId="0" borderId="0" xfId="1" applyNumberFormat="1" applyFont="1" applyFill="1"/>
    <xf numFmtId="0" fontId="0" fillId="0" borderId="12" xfId="0" applyFill="1" applyBorder="1"/>
    <xf numFmtId="0" fontId="12" fillId="0" borderId="1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10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/>
    <xf numFmtId="0" fontId="8" fillId="0" borderId="1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6" xfId="0" applyFont="1" applyFill="1" applyBorder="1"/>
    <xf numFmtId="0" fontId="0" fillId="3" borderId="1" xfId="0" applyFill="1" applyBorder="1" applyAlignment="1">
      <alignment horizontal="center"/>
    </xf>
    <xf numFmtId="0" fontId="18" fillId="0" borderId="0" xfId="0" applyFont="1"/>
    <xf numFmtId="9" fontId="0" fillId="0" borderId="9" xfId="3" applyFont="1" applyFill="1" applyBorder="1"/>
    <xf numFmtId="0" fontId="9" fillId="0" borderId="0" xfId="7" applyFont="1"/>
    <xf numFmtId="0" fontId="19" fillId="0" borderId="0" xfId="7"/>
    <xf numFmtId="17" fontId="15" fillId="0" borderId="0" xfId="7" quotePrefix="1" applyNumberFormat="1" applyFont="1"/>
    <xf numFmtId="0" fontId="20" fillId="0" borderId="0" xfId="7" applyFont="1" applyAlignment="1">
      <alignment horizontal="center"/>
    </xf>
    <xf numFmtId="0" fontId="10" fillId="0" borderId="0" xfId="7" applyFont="1"/>
    <xf numFmtId="0" fontId="18" fillId="0" borderId="0" xfId="7" applyFont="1"/>
    <xf numFmtId="0" fontId="12" fillId="0" borderId="0" xfId="7" applyFont="1"/>
    <xf numFmtId="0" fontId="21" fillId="0" borderId="0" xfId="7" applyFont="1"/>
    <xf numFmtId="0" fontId="22" fillId="0" borderId="1" xfId="7" applyFont="1" applyBorder="1"/>
    <xf numFmtId="3" fontId="22" fillId="0" borderId="1" xfId="7" applyNumberFormat="1" applyFont="1" applyBorder="1"/>
    <xf numFmtId="9" fontId="22" fillId="0" borderId="1" xfId="8" applyFont="1" applyBorder="1"/>
    <xf numFmtId="9" fontId="22" fillId="0" borderId="0" xfId="8" applyFont="1"/>
    <xf numFmtId="0" fontId="23" fillId="0" borderId="0" xfId="7" applyFont="1"/>
    <xf numFmtId="0" fontId="22" fillId="0" borderId="0" xfId="7" applyFont="1"/>
    <xf numFmtId="0" fontId="12" fillId="0" borderId="14" xfId="7" applyFont="1" applyBorder="1"/>
    <xf numFmtId="169" fontId="22" fillId="0" borderId="1" xfId="9" applyNumberFormat="1" applyFont="1" applyBorder="1"/>
    <xf numFmtId="169" fontId="22" fillId="0" borderId="18" xfId="9" applyNumberFormat="1" applyFont="1" applyBorder="1"/>
    <xf numFmtId="169" fontId="22" fillId="0" borderId="20" xfId="9" applyNumberFormat="1" applyFont="1" applyBorder="1"/>
    <xf numFmtId="165" fontId="22" fillId="0" borderId="4" xfId="10" applyNumberFormat="1" applyFont="1" applyBorder="1"/>
    <xf numFmtId="165" fontId="22" fillId="0" borderId="4" xfId="10" applyNumberFormat="1" applyFont="1" applyFill="1" applyBorder="1"/>
    <xf numFmtId="165" fontId="22" fillId="0" borderId="1" xfId="10" applyNumberFormat="1" applyFont="1" applyBorder="1"/>
    <xf numFmtId="165" fontId="22" fillId="0" borderId="1" xfId="10" applyNumberFormat="1" applyFont="1" applyFill="1" applyBorder="1"/>
    <xf numFmtId="165" fontId="22" fillId="0" borderId="18" xfId="10" applyNumberFormat="1" applyFont="1" applyBorder="1"/>
    <xf numFmtId="165" fontId="22" fillId="0" borderId="18" xfId="10" applyNumberFormat="1" applyFont="1" applyFill="1" applyBorder="1"/>
    <xf numFmtId="0" fontId="12" fillId="0" borderId="0" xfId="7" applyFont="1" applyBorder="1"/>
    <xf numFmtId="0" fontId="22" fillId="0" borderId="0" xfId="7" applyFont="1" applyBorder="1"/>
    <xf numFmtId="0" fontId="19" fillId="0" borderId="1" xfId="7" applyBorder="1"/>
    <xf numFmtId="0" fontId="12" fillId="0" borderId="1" xfId="7" applyFont="1" applyBorder="1"/>
    <xf numFmtId="0" fontId="12" fillId="0" borderId="11" xfId="7" applyFont="1" applyBorder="1"/>
    <xf numFmtId="0" fontId="19" fillId="0" borderId="9" xfId="7" applyBorder="1"/>
    <xf numFmtId="0" fontId="19" fillId="0" borderId="5" xfId="7" applyBorder="1"/>
    <xf numFmtId="169" fontId="12" fillId="0" borderId="3" xfId="7" applyNumberFormat="1" applyFont="1" applyBorder="1"/>
    <xf numFmtId="0" fontId="12" fillId="0" borderId="8" xfId="7" applyFont="1" applyFill="1" applyBorder="1"/>
    <xf numFmtId="0" fontId="19" fillId="0" borderId="0" xfId="7" applyFill="1" applyBorder="1"/>
    <xf numFmtId="0" fontId="19" fillId="0" borderId="7" xfId="7" applyFill="1" applyBorder="1"/>
    <xf numFmtId="169" fontId="12" fillId="0" borderId="2" xfId="7" applyNumberFormat="1" applyFont="1" applyBorder="1"/>
    <xf numFmtId="0" fontId="12" fillId="0" borderId="8" xfId="7" applyFont="1" applyBorder="1"/>
    <xf numFmtId="0" fontId="19" fillId="0" borderId="0" xfId="7" applyBorder="1"/>
    <xf numFmtId="0" fontId="19" fillId="0" borderId="7" xfId="7" applyBorder="1"/>
    <xf numFmtId="0" fontId="19" fillId="0" borderId="15" xfId="7" applyBorder="1"/>
    <xf numFmtId="0" fontId="19" fillId="0" borderId="13" xfId="7" applyBorder="1"/>
    <xf numFmtId="169" fontId="12" fillId="0" borderId="13" xfId="7" applyNumberFormat="1" applyFont="1" applyBorder="1"/>
    <xf numFmtId="165" fontId="12" fillId="0" borderId="2" xfId="10" applyNumberFormat="1" applyFont="1" applyBorder="1"/>
    <xf numFmtId="165" fontId="12" fillId="0" borderId="1" xfId="10" applyNumberFormat="1" applyFont="1" applyBorder="1"/>
    <xf numFmtId="17" fontId="10" fillId="0" borderId="0" xfId="0" applyNumberFormat="1" applyFont="1"/>
    <xf numFmtId="0" fontId="0" fillId="7" borderId="3" xfId="0" applyFill="1" applyBorder="1"/>
    <xf numFmtId="0" fontId="0" fillId="7" borderId="13" xfId="0" applyFill="1" applyBorder="1"/>
    <xf numFmtId="0" fontId="12" fillId="0" borderId="1" xfId="0" applyFont="1" applyBorder="1"/>
    <xf numFmtId="0" fontId="18" fillId="8" borderId="1" xfId="0" applyFont="1" applyFill="1" applyBorder="1" applyAlignment="1">
      <alignment horizontal="center"/>
    </xf>
    <xf numFmtId="17" fontId="18" fillId="8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2" xfId="5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2" xfId="0" applyNumberForma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8" fillId="0" borderId="0" xfId="0" applyFont="1" applyBorder="1"/>
    <xf numFmtId="0" fontId="24" fillId="0" borderId="0" xfId="0" applyFont="1" applyFill="1" applyBorder="1"/>
    <xf numFmtId="0" fontId="24" fillId="0" borderId="0" xfId="5" applyFont="1" applyFill="1" applyBorder="1"/>
    <xf numFmtId="0" fontId="0" fillId="0" borderId="0" xfId="5" applyFont="1" applyFill="1" applyBorder="1"/>
    <xf numFmtId="0" fontId="17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4" xfId="0" applyFont="1" applyBorder="1"/>
    <xf numFmtId="0" fontId="22" fillId="0" borderId="13" xfId="0" applyFont="1" applyBorder="1"/>
    <xf numFmtId="0" fontId="22" fillId="0" borderId="1" xfId="0" applyFont="1" applyBorder="1"/>
    <xf numFmtId="0" fontId="22" fillId="0" borderId="23" xfId="0" applyFont="1" applyBorder="1"/>
    <xf numFmtId="0" fontId="12" fillId="0" borderId="19" xfId="0" applyFont="1" applyBorder="1"/>
    <xf numFmtId="0" fontId="22" fillId="0" borderId="20" xfId="0" applyFont="1" applyBorder="1"/>
    <xf numFmtId="0" fontId="12" fillId="0" borderId="12" xfId="0" applyFont="1" applyBorder="1"/>
    <xf numFmtId="0" fontId="22" fillId="0" borderId="4" xfId="0" applyFont="1" applyBorder="1"/>
    <xf numFmtId="0" fontId="12" fillId="0" borderId="18" xfId="0" applyFont="1" applyBorder="1"/>
    <xf numFmtId="0" fontId="22" fillId="0" borderId="18" xfId="0" applyFont="1" applyBorder="1"/>
    <xf numFmtId="165" fontId="22" fillId="0" borderId="18" xfId="0" applyNumberFormat="1" applyFont="1" applyBorder="1"/>
    <xf numFmtId="0" fontId="22" fillId="0" borderId="21" xfId="0" applyFont="1" applyBorder="1"/>
    <xf numFmtId="165" fontId="22" fillId="0" borderId="20" xfId="0" applyNumberFormat="1" applyFont="1" applyBorder="1"/>
    <xf numFmtId="0" fontId="26" fillId="0" borderId="7" xfId="0" applyFont="1" applyBorder="1"/>
    <xf numFmtId="0" fontId="26" fillId="0" borderId="7" xfId="0" applyFont="1" applyFill="1" applyBorder="1"/>
    <xf numFmtId="165" fontId="0" fillId="0" borderId="0" xfId="0" applyNumberFormat="1" applyFill="1"/>
    <xf numFmtId="0" fontId="0" fillId="0" borderId="1" xfId="0" applyBorder="1" applyAlignment="1">
      <alignment horizontal="center"/>
    </xf>
    <xf numFmtId="0" fontId="18" fillId="8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44" fontId="2" fillId="0" borderId="0" xfId="0" applyNumberFormat="1" applyFont="1" applyFill="1"/>
    <xf numFmtId="165" fontId="8" fillId="0" borderId="12" xfId="2" applyNumberFormat="1" applyFont="1" applyFill="1" applyBorder="1"/>
    <xf numFmtId="165" fontId="8" fillId="0" borderId="10" xfId="2" applyNumberFormat="1" applyFont="1" applyFill="1" applyBorder="1"/>
    <xf numFmtId="164" fontId="8" fillId="0" borderId="12" xfId="1" applyNumberFormat="1" applyFont="1" applyFill="1" applyBorder="1"/>
    <xf numFmtId="164" fontId="8" fillId="0" borderId="10" xfId="1" applyNumberFormat="1" applyFont="1" applyFill="1" applyBorder="1"/>
    <xf numFmtId="165" fontId="8" fillId="0" borderId="0" xfId="2" applyNumberFormat="1" applyFont="1" applyFill="1" applyBorder="1"/>
    <xf numFmtId="165" fontId="8" fillId="0" borderId="8" xfId="2" applyNumberFormat="1" applyFont="1" applyFill="1" applyBorder="1"/>
    <xf numFmtId="165" fontId="0" fillId="0" borderId="0" xfId="0" applyNumberFormat="1" applyBorder="1"/>
    <xf numFmtId="44" fontId="8" fillId="0" borderId="2" xfId="2" applyFont="1" applyFill="1" applyBorder="1"/>
    <xf numFmtId="164" fontId="8" fillId="0" borderId="11" xfId="1" applyNumberFormat="1" applyFont="1" applyFill="1" applyBorder="1"/>
    <xf numFmtId="164" fontId="8" fillId="0" borderId="9" xfId="1" applyNumberFormat="1" applyFont="1" applyFill="1" applyBorder="1"/>
    <xf numFmtId="164" fontId="8" fillId="0" borderId="8" xfId="1" applyNumberFormat="1" applyFont="1" applyFill="1" applyBorder="1"/>
    <xf numFmtId="164" fontId="8" fillId="0" borderId="0" xfId="1" applyNumberFormat="1" applyFont="1" applyFill="1" applyBorder="1"/>
    <xf numFmtId="0" fontId="8" fillId="0" borderId="0" xfId="0" applyFont="1" applyFill="1"/>
    <xf numFmtId="0" fontId="22" fillId="0" borderId="14" xfId="7" applyFont="1" applyBorder="1"/>
    <xf numFmtId="0" fontId="22" fillId="0" borderId="1" xfId="7" applyFont="1" applyBorder="1" applyAlignment="1">
      <alignment horizontal="left" indent="2"/>
    </xf>
    <xf numFmtId="0" fontId="22" fillId="0" borderId="3" xfId="7" applyFont="1" applyBorder="1" applyAlignment="1">
      <alignment horizontal="left" indent="2"/>
    </xf>
    <xf numFmtId="0" fontId="22" fillId="0" borderId="14" xfId="7" applyFont="1" applyFill="1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8" borderId="14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7" xfId="7" applyFont="1" applyBorder="1" applyAlignment="1">
      <alignment horizontal="left" wrapText="1"/>
    </xf>
  </cellXfs>
  <cellStyles count="11">
    <cellStyle name="Check Cell" xfId="6" builtinId="23"/>
    <cellStyle name="Comma" xfId="1" builtinId="3"/>
    <cellStyle name="Comma 2" xfId="9"/>
    <cellStyle name="Currency" xfId="2" builtinId="4"/>
    <cellStyle name="Currency 2" xfId="10"/>
    <cellStyle name="Normal" xfId="0" builtinId="0"/>
    <cellStyle name="Normal 2" xfId="7"/>
    <cellStyle name="Normal 3" xfId="4"/>
    <cellStyle name="Note" xfId="5" builtinId="10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CCFFFF"/>
      <color rgb="FFFFFFCC"/>
      <color rgb="FFCCFFCC"/>
      <color rgb="FF00CC00"/>
      <color rgb="FF66FFFF"/>
      <color rgb="FF00FF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59049041947540337"/>
          <c:h val="0.7584724219025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forecast'!$F$25:$O$25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2-40A8-AD8E-14D7D578D973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forecast'!$F$26:$O$26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32-40A8-AD8E-14D7D578D973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forecast'!$F$27:$O$27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32-40A8-AD8E-14D7D578D973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forecast'!$F$28:$O$28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32-40A8-AD8E-14D7D578D973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forecast'!$F$29:$O$29</c:f>
              <c:numCache>
                <c:formatCode>#,##0.0</c:formatCode>
                <c:ptCount val="10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32-40A8-AD8E-14D7D578D973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Next generation arrays</c:v>
                </c:pt>
              </c:strCache>
            </c:strRef>
          </c:tx>
          <c:invertIfNegative val="0"/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forecast'!$F$30:$O$30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E32-40A8-AD8E-14D7D57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95776"/>
        <c:axId val="148797312"/>
      </c:barChart>
      <c:catAx>
        <c:axId val="1487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797312"/>
        <c:crosses val="autoZero"/>
        <c:auto val="1"/>
        <c:lblAlgn val="ctr"/>
        <c:lblOffset val="100"/>
        <c:noMultiLvlLbl val="0"/>
      </c:catAx>
      <c:valAx>
        <c:axId val="148797312"/>
        <c:scaling>
          <c:orientation val="minMax"/>
          <c:max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87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06854208650739"/>
          <c:y val="0.2322473519466749"/>
          <c:w val="0.26394047599321274"/>
          <c:h val="0.6132363718450291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64537854572231"/>
          <c:y val="7.7130260863888647E-2"/>
          <c:w val="0.79879901851475454"/>
          <c:h val="0.8068899641443934"/>
        </c:manualLayout>
      </c:layout>
      <c:barChart>
        <c:barDir val="col"/>
        <c:grouping val="stacked"/>
        <c:varyColors val="0"/>
        <c:ser>
          <c:idx val="0"/>
          <c:order val="0"/>
          <c:tx>
            <c:v>Communications</c:v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forecast'!$F$168:$O$168</c:f>
              <c:numCache>
                <c:formatCode>_("$"* #,##0_);_("$"* \(#,##0\);_("$"* "-"??_);_(@_)</c:formatCode>
                <c:ptCount val="10"/>
                <c:pt idx="0">
                  <c:v>310.74702345277012</c:v>
                </c:pt>
                <c:pt idx="1">
                  <c:v>345.9156152991327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7-4F4D-8390-D2BFBF7B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600896"/>
        <c:axId val="149619072"/>
      </c:barChart>
      <c:catAx>
        <c:axId val="1496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19072"/>
        <c:crosses val="autoZero"/>
        <c:auto val="1"/>
        <c:lblAlgn val="ctr"/>
        <c:lblOffset val="100"/>
        <c:noMultiLvlLbl val="0"/>
      </c:catAx>
      <c:valAx>
        <c:axId val="14961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60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82479547420210131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forecast'!$F$26:$O$26</c:f>
              <c:numCache>
                <c:formatCode>_(* #,##0_);_(* \(#,##0\);_(* "-"??_);_(@_)</c:formatCode>
                <c:ptCount val="10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E-4F03-9391-48A42F2B4790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forecast'!$F$25:$O$25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E-4F03-9391-48A42F2B4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657472"/>
        <c:axId val="149659008"/>
      </c:barChart>
      <c:catAx>
        <c:axId val="149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59008"/>
        <c:crosses val="autoZero"/>
        <c:auto val="1"/>
        <c:lblAlgn val="ctr"/>
        <c:lblOffset val="100"/>
        <c:noMultiLvlLbl val="0"/>
      </c:catAx>
      <c:valAx>
        <c:axId val="14965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9657472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28617490867448"/>
          <c:y val="0.13784764207980654"/>
          <c:w val="0.84276728354230801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forecast'!$F$26:$O$26</c:f>
              <c:numCache>
                <c:formatCode>_(* #,##0_);_(* \(#,##0\);_(* "-"??_);_(@_)</c:formatCode>
                <c:ptCount val="10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A8-4A7B-A446-DA87D8B8F7F1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forecast'!$F$25:$O$25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A8-4A7B-A446-DA87D8B8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3216"/>
        <c:axId val="149834752"/>
      </c:lineChart>
      <c:catAx>
        <c:axId val="1498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34752"/>
        <c:crosses val="autoZero"/>
        <c:auto val="1"/>
        <c:lblAlgn val="ctr"/>
        <c:lblOffset val="100"/>
        <c:noMultiLvlLbl val="0"/>
      </c:catAx>
      <c:valAx>
        <c:axId val="14983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9833216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Proximity sensor VCSEL array ASPs</a:t>
            </a:r>
          </a:p>
        </c:rich>
      </c:tx>
      <c:layout>
        <c:manualLayout>
          <c:xMode val="edge"/>
          <c:yMode val="edge"/>
          <c:x val="0.33935406345504365"/>
          <c:y val="1.6913416010165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1322396132191"/>
          <c:y val="0.12460890749796685"/>
          <c:w val="0.78616227606110678"/>
          <c:h val="0.73415564860094529"/>
        </c:manualLayout>
      </c:layout>
      <c:lineChart>
        <c:grouping val="standard"/>
        <c:varyColors val="0"/>
        <c:ser>
          <c:idx val="0"/>
          <c:order val="0"/>
          <c:tx>
            <c:strRef>
              <c:f>'Proximity sensors forecast'!$B$48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forecast'!$F$47:$O$47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forecast'!$F$48:$O$48</c:f>
              <c:numCache>
                <c:formatCode>_("$"* #,##0.00_);_("$"* \(#,##0.00\);_("$"* "-"??_);_(@_)</c:formatCode>
                <c:ptCount val="10"/>
                <c:pt idx="0">
                  <c:v>0.5</c:v>
                </c:pt>
                <c:pt idx="1">
                  <c:v>0.4</c:v>
                </c:pt>
                <c:pt idx="2">
                  <c:v>0.34</c:v>
                </c:pt>
                <c:pt idx="3">
                  <c:v>0.28900000000000003</c:v>
                </c:pt>
                <c:pt idx="4">
                  <c:v>0.24565000000000003</c:v>
                </c:pt>
                <c:pt idx="5">
                  <c:v>0.20880250000000003</c:v>
                </c:pt>
                <c:pt idx="6">
                  <c:v>0.17748212500000002</c:v>
                </c:pt>
                <c:pt idx="7">
                  <c:v>0.15085980625000001</c:v>
                </c:pt>
                <c:pt idx="8">
                  <c:v>0.12823083531250001</c:v>
                </c:pt>
                <c:pt idx="9">
                  <c:v>0.10899621001562501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F-4B60-9A93-02904D3D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72640"/>
        <c:axId val="149874176"/>
      </c:lineChart>
      <c:catAx>
        <c:axId val="1498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74176"/>
        <c:crosses val="autoZero"/>
        <c:auto val="1"/>
        <c:lblAlgn val="ctr"/>
        <c:lblOffset val="100"/>
        <c:noMultiLvlLbl val="0"/>
      </c:catAx>
      <c:valAx>
        <c:axId val="14987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1498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77974734519463118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forecast'!$F$69:$O$69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forecast'!$F$71:$O$71</c:f>
              <c:numCache>
                <c:formatCode>_("$"* #,##0_);_("$"* \(#,##0\);_("$"* "-"??_);_(@_)</c:formatCode>
                <c:ptCount val="10"/>
                <c:pt idx="0">
                  <c:v>132.86006444174754</c:v>
                </c:pt>
                <c:pt idx="1">
                  <c:v>106.84203560000002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7-4ED2-B7CB-0DE90969A554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forecast'!$F$69:$O$69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forecast'!$F$70:$O$70</c:f>
              <c:numCache>
                <c:formatCode>_("$"* #,##0_);_("$"* \(#,##0\);_("$"* "-"??_);_(@_)</c:formatCode>
                <c:ptCount val="10"/>
                <c:pt idx="0">
                  <c:v>18.375</c:v>
                </c:pt>
                <c:pt idx="1">
                  <c:v>49.093938978000011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7-4ED2-B7CB-0DE90969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892096"/>
        <c:axId val="149893888"/>
      </c:barChart>
      <c:catAx>
        <c:axId val="1498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93888"/>
        <c:crosses val="autoZero"/>
        <c:auto val="1"/>
        <c:lblAlgn val="ctr"/>
        <c:lblOffset val="100"/>
        <c:noMultiLvlLbl val="0"/>
      </c:catAx>
      <c:valAx>
        <c:axId val="1498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5538768684487703E-2"/>
              <c:y val="0.1378476983057718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892096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79186824729578176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forecast'!$F$69:$O$69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forecast'!$F$71:$O$71</c:f>
              <c:numCache>
                <c:formatCode>_("$"* #,##0_);_("$"* \(#,##0\);_("$"* "-"??_);_(@_)</c:formatCode>
                <c:ptCount val="10"/>
                <c:pt idx="0">
                  <c:v>132.86006444174754</c:v>
                </c:pt>
                <c:pt idx="1">
                  <c:v>106.84203560000002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A-4407-99AC-66FA220B0117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forecast'!$F$69:$O$69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'Proximity sensors forecast'!$F$70:$O$70</c:f>
              <c:numCache>
                <c:formatCode>_("$"* #,##0_);_("$"* \(#,##0\);_("$"* "-"??_);_(@_)</c:formatCode>
                <c:ptCount val="10"/>
                <c:pt idx="0">
                  <c:v>18.375</c:v>
                </c:pt>
                <c:pt idx="1">
                  <c:v>49.093938978000011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A-4407-99AC-66FA220B0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28576"/>
        <c:axId val="149930368"/>
      </c:lineChart>
      <c:catAx>
        <c:axId val="1499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30368"/>
        <c:crosses val="autoZero"/>
        <c:auto val="1"/>
        <c:lblAlgn val="ctr"/>
        <c:lblOffset val="100"/>
        <c:noMultiLvlLbl val="0"/>
      </c:catAx>
      <c:valAx>
        <c:axId val="14993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928576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Communications VCSEL array revenues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659951881014871"/>
          <c:y val="0.19067330125400989"/>
          <c:w val="0.79284492563429565"/>
          <c:h val="0.69334682123067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'Comm VCSELs forecast'!$E$170</c:f>
              <c:strCache>
                <c:ptCount val="1"/>
                <c:pt idx="0">
                  <c:v>Single emitter VCSELs</c:v>
                </c:pt>
              </c:strCache>
            </c:strRef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forecast'!$F$170:$O$170</c:f>
              <c:numCache>
                <c:formatCode>_("$"* #,##0_);_("$"* \(#,##0\);_("$"* "-"??_);_(@_)</c:formatCode>
                <c:ptCount val="10"/>
                <c:pt idx="0">
                  <c:v>144.07890515636251</c:v>
                </c:pt>
                <c:pt idx="1">
                  <c:v>163.25752924676141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D-4472-9BB3-C05AD777C5B3}"/>
            </c:ext>
          </c:extLst>
        </c:ser>
        <c:ser>
          <c:idx val="1"/>
          <c:order val="1"/>
          <c:tx>
            <c:strRef>
              <c:f>'Comm VCSELs forecast'!$E$171</c:f>
              <c:strCache>
                <c:ptCount val="1"/>
                <c:pt idx="0">
                  <c:v>Multi-emitter VCSELs (=arrays)</c:v>
                </c:pt>
              </c:strCache>
            </c:strRef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forecast'!$F$171:$O$171</c:f>
              <c:numCache>
                <c:formatCode>_("$"* #,##0_);_("$"* \(#,##0\);_("$"* "-"??_);_(@_)</c:formatCode>
                <c:ptCount val="10"/>
                <c:pt idx="0">
                  <c:v>166.66811829640761</c:v>
                </c:pt>
                <c:pt idx="1">
                  <c:v>182.65808605237129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8D-4472-9BB3-C05AD777C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21664"/>
        <c:axId val="149123456"/>
      </c:barChart>
      <c:catAx>
        <c:axId val="1491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23456"/>
        <c:crosses val="autoZero"/>
        <c:auto val="1"/>
        <c:lblAlgn val="ctr"/>
        <c:lblOffset val="100"/>
        <c:noMultiLvlLbl val="0"/>
      </c:catAx>
      <c:valAx>
        <c:axId val="14912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>
            <c:manualLayout>
              <c:xMode val="edge"/>
              <c:yMode val="edge"/>
              <c:x val="2.443044619422572E-2"/>
              <c:y val="0.3845341207349081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121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055533683289589"/>
          <c:y val="9.7222222222222224E-2"/>
          <c:w val="0.7693152842196094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Communications VCSEL array shipments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746171685248445"/>
          <c:y val="0.17702993905422837"/>
          <c:w val="0.74535682522127988"/>
          <c:h val="0.68173459673473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'Comm VCSELs forecast'!$B$72</c:f>
              <c:strCache>
                <c:ptCount val="1"/>
                <c:pt idx="0">
                  <c:v>FibreChannel</c:v>
                </c:pt>
              </c:strCache>
            </c:strRef>
          </c:tx>
          <c:invertIfNegative val="0"/>
          <c:cat>
            <c:numRef>
              <c:f>'Comm VCSELs forecast'!$F$26:$O$26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forecast'!$F$72:$O$72</c:f>
              <c:numCache>
                <c:formatCode>_(* #,##0_);_(* \(#,##0\);_(* "-"??_);_(@_)</c:formatCode>
                <c:ptCount val="10"/>
                <c:pt idx="0">
                  <c:v>7416677</c:v>
                </c:pt>
                <c:pt idx="1">
                  <c:v>7534010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7-477C-99FC-59C7B31D2A4A}"/>
            </c:ext>
          </c:extLst>
        </c:ser>
        <c:ser>
          <c:idx val="1"/>
          <c:order val="1"/>
          <c:tx>
            <c:strRef>
              <c:f>'Comm VCSELs forecast'!$B$73</c:f>
              <c:strCache>
                <c:ptCount val="1"/>
                <c:pt idx="0">
                  <c:v>AOCs &amp; EOMs</c:v>
                </c:pt>
              </c:strCache>
            </c:strRef>
          </c:tx>
          <c:invertIfNegative val="0"/>
          <c:cat>
            <c:numRef>
              <c:f>'Comm VCSELs forecast'!$F$26:$O$26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forecast'!$F$73:$O$73</c:f>
              <c:numCache>
                <c:formatCode>_(* #,##0_);_(* \(#,##0\);_(* "-"??_);_(@_)</c:formatCode>
                <c:ptCount val="10"/>
                <c:pt idx="0">
                  <c:v>9196734</c:v>
                </c:pt>
                <c:pt idx="1">
                  <c:v>12932860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7-477C-99FC-59C7B31D2A4A}"/>
            </c:ext>
          </c:extLst>
        </c:ser>
        <c:ser>
          <c:idx val="2"/>
          <c:order val="2"/>
          <c:tx>
            <c:strRef>
              <c:f>'Comm VCSELs forecast'!$B$74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'Comm VCSELs forecast'!$F$26:$O$26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forecast'!$F$74:$O$74</c:f>
              <c:numCache>
                <c:formatCode>_(* #,##0_);_(* \(#,##0\);_(* "-"??_);_(@_)</c:formatCode>
                <c:ptCount val="10"/>
                <c:pt idx="0">
                  <c:v>15322287</c:v>
                </c:pt>
                <c:pt idx="1">
                  <c:v>18458516.5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37-477C-99FC-59C7B31D2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986688"/>
        <c:axId val="150291584"/>
      </c:barChart>
      <c:catAx>
        <c:axId val="1499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291584"/>
        <c:crosses val="autoZero"/>
        <c:auto val="1"/>
        <c:lblAlgn val="ctr"/>
        <c:lblOffset val="100"/>
        <c:noMultiLvlLbl val="0"/>
      </c:catAx>
      <c:valAx>
        <c:axId val="15029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Arrays shipped annually</a:t>
                </a:r>
              </a:p>
            </c:rich>
          </c:tx>
          <c:layout>
            <c:manualLayout>
              <c:xMode val="edge"/>
              <c:yMode val="edge"/>
              <c:x val="2.7181457926235709E-2"/>
              <c:y val="0.1821245264491521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9986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609830309485319"/>
          <c:y val="0.10847457627118644"/>
          <c:w val="0.53135547529318328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VCSEL</a:t>
            </a:r>
            <a:r>
              <a:rPr lang="en-US" baseline="0"/>
              <a:t> Arrays for Handset 3D sensors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313130753022066"/>
          <c:y val="0.17171296296296296"/>
          <c:w val="0.788136298103582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'Figures for the report'!$C$23:$L$23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'Figures for the report'!$C$24:$L$24</c:f>
              <c:numCache>
                <c:formatCode>_("$"* #,##0_);_("$"* \(#,##0\);_("$"* "-"??_);_(@_)</c:formatCode>
                <c:ptCount val="10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D-D34B-9F1B-5BF8BCE1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21792"/>
        <c:axId val="150339968"/>
      </c:barChart>
      <c:catAx>
        <c:axId val="1503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9968"/>
        <c:crosses val="autoZero"/>
        <c:auto val="1"/>
        <c:lblAlgn val="ctr"/>
        <c:lblOffset val="100"/>
        <c:noMultiLvlLbl val="0"/>
      </c:catAx>
      <c:valAx>
        <c:axId val="15033996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2179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Automotive LIDAR modules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08905400909391"/>
          <c:y val="0.17171296296296296"/>
          <c:w val="0.7951785516247088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report'!$C$23:$L$23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'Figures for the report'!$C$25:$L$25</c:f>
              <c:numCache>
                <c:formatCode>_("$"* #,##0_);_("$"* \(#,##0\);_("$"* "-"??_);_(@_)</c:formatCode>
                <c:ptCount val="10"/>
                <c:pt idx="0">
                  <c:v>329.491196</c:v>
                </c:pt>
                <c:pt idx="1">
                  <c:v>291.02944787500002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9-FB4B-A0E5-6F84BF94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73504"/>
        <c:axId val="150375040"/>
      </c:barChart>
      <c:catAx>
        <c:axId val="1503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75040"/>
        <c:crosses val="autoZero"/>
        <c:auto val="1"/>
        <c:lblAlgn val="ctr"/>
        <c:lblOffset val="100"/>
        <c:noMultiLvlLbl val="0"/>
      </c:catAx>
      <c:valAx>
        <c:axId val="1503750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7350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48127520645285"/>
          <c:y val="0.13784764207980654"/>
          <c:w val="0.56878038808769182"/>
          <c:h val="0.75847242190252218"/>
        </c:manualLayout>
      </c:layout>
      <c:lineChart>
        <c:grouping val="standar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forecast'!$F$25:$O$25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7E-4502-90FC-A0A6E033FF05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forecast'!$F$26:$O$26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E-4502-90FC-A0A6E033FF05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forecast'!$F$27:$O$27</c:f>
              <c:numCache>
                <c:formatCode>_(* #,##0_);_(* \(#,##0\);_(* "-"??_);_(@_)</c:formatCode>
                <c:ptCount val="10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7E-4502-90FC-A0A6E033FF05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forecast'!$F$28:$O$28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7E-4502-90FC-A0A6E033FF05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forecast'!$F$29:$O$29</c:f>
              <c:numCache>
                <c:formatCode>#,##0.0</c:formatCode>
                <c:ptCount val="10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7E-4502-90FC-A0A6E033FF05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forecast'!$F$24:$O$24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forecast'!$F$30:$O$30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7E-4502-90FC-A0A6E033F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96576"/>
        <c:axId val="149498112"/>
      </c:lineChart>
      <c:catAx>
        <c:axId val="1494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498112"/>
        <c:crosses val="autoZero"/>
        <c:auto val="1"/>
        <c:lblAlgn val="ctr"/>
        <c:lblOffset val="100"/>
        <c:noMultiLvlLbl val="0"/>
      </c:catAx>
      <c:valAx>
        <c:axId val="14949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949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92049164586146"/>
          <c:y val="0.14153642949538914"/>
          <c:w val="0.278861724601498"/>
          <c:h val="0.75406840701403011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2003499562556"/>
          <c:y val="0.14294036162146398"/>
          <c:w val="0.82177996500437445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for the report'!$B$49</c:f>
              <c:strCache>
                <c:ptCount val="1"/>
                <c:pt idx="0">
                  <c:v>3D Face recognition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report'!$C$48:$L$48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'Figures for the report'!$C$49:$L$49</c:f>
              <c:numCache>
                <c:formatCode>_("$"* #,##0_);_("$"* \(#,##0\);_("$"* "-"??_);_(@_)</c:formatCode>
                <c:ptCount val="10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10-044B-93A9-C472AD08980F}"/>
            </c:ext>
          </c:extLst>
        </c:ser>
        <c:ser>
          <c:idx val="1"/>
          <c:order val="1"/>
          <c:tx>
            <c:strRef>
              <c:f>'Figures for the report'!$B$50</c:f>
              <c:strCache>
                <c:ptCount val="1"/>
                <c:pt idx="0">
                  <c:v>World-facing sensors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'Figures for the report'!$C$48:$L$48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'Figures for the report'!$C$50:$L$50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10-044B-93A9-C472AD08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0684416"/>
        <c:axId val="150685952"/>
      </c:barChart>
      <c:catAx>
        <c:axId val="1506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85952"/>
        <c:crosses val="autoZero"/>
        <c:auto val="1"/>
        <c:lblAlgn val="ctr"/>
        <c:lblOffset val="100"/>
        <c:noMultiLvlLbl val="0"/>
      </c:catAx>
      <c:valAx>
        <c:axId val="15068595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844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48228346456692"/>
          <c:y val="1.4467045785943381E-2"/>
          <c:w val="0.5648129921259842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production</a:t>
            </a:r>
            <a:endParaRPr lang="en-US" sz="1400"/>
          </a:p>
        </c:rich>
      </c:tx>
      <c:layout>
        <c:manualLayout>
          <c:xMode val="edge"/>
          <c:yMode val="edge"/>
          <c:x val="0.24381402679275016"/>
          <c:y val="5.33333333333333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99880709685044"/>
          <c:y val="0.13454640807281837"/>
          <c:w val="0.81795069949181587"/>
          <c:h val="0.7533644094488188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'LiDAR forecast'!$D$33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forecast'!$E$33:$N$33</c:f>
              <c:numCache>
                <c:formatCode>#,##0</c:formatCode>
                <c:ptCount val="10"/>
                <c:pt idx="0">
                  <c:v>92713933.719999999</c:v>
                </c:pt>
                <c:pt idx="1">
                  <c:v>91192054.724999994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94-6C4D-8B54-9C7E25E80BC7}"/>
            </c:ext>
          </c:extLst>
        </c:ser>
        <c:ser>
          <c:idx val="2"/>
          <c:order val="1"/>
          <c:tx>
            <c:strRef>
              <c:f>'LiDAR forecast'!$D$26</c:f>
              <c:strCache>
                <c:ptCount val="1"/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forecast'!$E$26:$N$26</c:f>
              <c:numCache>
                <c:formatCode>#,##0</c:formatCode>
                <c:ptCount val="10"/>
                <c:pt idx="0">
                  <c:v>3200</c:v>
                </c:pt>
                <c:pt idx="1">
                  <c:v>3900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94-6C4D-8B54-9C7E25E80BC7}"/>
            </c:ext>
          </c:extLst>
        </c:ser>
        <c:ser>
          <c:idx val="0"/>
          <c:order val="2"/>
          <c:tx>
            <c:strRef>
              <c:f>'LiDAR forecast'!$D$25</c:f>
              <c:strCache>
                <c:ptCount val="1"/>
              </c:strCache>
            </c:strRef>
          </c:tx>
          <c:invertIfNegative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forecast'!$E$25:$N$25</c:f>
              <c:numCache>
                <c:formatCode>#,##0</c:formatCode>
                <c:ptCount val="10"/>
                <c:pt idx="0">
                  <c:v>25000</c:v>
                </c:pt>
                <c:pt idx="1">
                  <c:v>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94-6C4D-8B54-9C7E25E80BC7}"/>
            </c:ext>
          </c:extLst>
        </c:ser>
        <c:ser>
          <c:idx val="1"/>
          <c:order val="3"/>
          <c:tx>
            <c:strRef>
              <c:f>'LiDAR forecast'!$D$24</c:f>
              <c:strCache>
                <c:ptCount val="1"/>
              </c:strCache>
            </c:strRef>
          </c:tx>
          <c:invertIfNegative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forecast'!$E$24:$M$24</c:f>
              <c:numCache>
                <c:formatCode>#,##0</c:formatCode>
                <c:ptCount val="9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94-6C4D-8B54-9C7E25E80BC7}"/>
            </c:ext>
          </c:extLst>
        </c:ser>
        <c:ser>
          <c:idx val="4"/>
          <c:order val="4"/>
          <c:tx>
            <c:strRef>
              <c:f>'LiDAR forecast'!$D$27</c:f>
              <c:strCache>
                <c:ptCount val="1"/>
              </c:strCache>
            </c:strRef>
          </c:tx>
          <c:invertIfNegative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forecast'!$E$27:$N$27</c:f>
              <c:numCache>
                <c:formatCode>#,##0</c:formatCode>
                <c:ptCount val="10"/>
                <c:pt idx="0">
                  <c:v>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94-6C4D-8B54-9C7E25E80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89440"/>
        <c:axId val="150590976"/>
      </c:barChart>
      <c:catAx>
        <c:axId val="150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590976"/>
        <c:crosses val="autoZero"/>
        <c:auto val="1"/>
        <c:lblAlgn val="ctr"/>
        <c:lblOffset val="100"/>
        <c:noMultiLvlLbl val="0"/>
      </c:catAx>
      <c:valAx>
        <c:axId val="150590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58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shipments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207532833230282"/>
          <c:y val="0.15604568195731566"/>
          <c:w val="0.74425093159651345"/>
          <c:h val="0.7147304861807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'LiDAR forecast'!$O$52</c:f>
              <c:strCache>
                <c:ptCount val="1"/>
                <c:pt idx="0">
                  <c:v>Sensors for AEBS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forecast'!$E$52:$M$52</c:f>
              <c:numCache>
                <c:formatCode>_-* #,##0_-;\-* #,##0_-;_-* "-"??_-;_-@_-</c:formatCode>
                <c:ptCount val="9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4-1242-8802-26F4415FDCB2}"/>
            </c:ext>
          </c:extLst>
        </c:ser>
        <c:ser>
          <c:idx val="0"/>
          <c:order val="1"/>
          <c:tx>
            <c:strRef>
              <c:f>'LiDAR forecast'!$O$53</c:f>
              <c:strCache>
                <c:ptCount val="1"/>
                <c:pt idx="0">
                  <c:v>Level 2/3 sensors for light vehicles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forecast'!$E$53:$N$53</c:f>
              <c:numCache>
                <c:formatCode>_-* #,##0_-;\-* #,##0_-;_-* "-"??_-;_-@_-</c:formatCode>
                <c:ptCount val="10"/>
                <c:pt idx="0">
                  <c:v>125000</c:v>
                </c:pt>
                <c:pt idx="1">
                  <c:v>175000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14-1242-8802-26F4415FDCB2}"/>
            </c:ext>
          </c:extLst>
        </c:ser>
        <c:ser>
          <c:idx val="1"/>
          <c:order val="2"/>
          <c:tx>
            <c:strRef>
              <c:f>'LiDAR forecast'!$O$54</c:f>
              <c:strCache>
                <c:ptCount val="1"/>
                <c:pt idx="0">
                  <c:v>Level 4/5 sensors for Robotaxis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forecast'!$E$54:$N$54</c:f>
              <c:numCache>
                <c:formatCode>_-* #,##0_-;\-* #,##0_-;_-* "-"??_-;_-@_-</c:formatCode>
                <c:ptCount val="10"/>
                <c:pt idx="0">
                  <c:v>16000</c:v>
                </c:pt>
                <c:pt idx="1">
                  <c:v>19500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14-1242-8802-26F4415FDCB2}"/>
            </c:ext>
          </c:extLst>
        </c:ser>
        <c:ser>
          <c:idx val="3"/>
          <c:order val="3"/>
          <c:tx>
            <c:strRef>
              <c:f>'LiDAR forecast'!$O$55</c:f>
              <c:strCache>
                <c:ptCount val="1"/>
                <c:pt idx="0">
                  <c:v>Level 4/5 sensors for Auton Trucks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forecast'!$E$55:$N$55</c:f>
              <c:numCache>
                <c:formatCode>_-* #,##0_-;\-* #,##0_-;_-* "-"??_-;_-@_-</c:formatCode>
                <c:ptCount val="10"/>
                <c:pt idx="0">
                  <c:v>35</c:v>
                </c:pt>
                <c:pt idx="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14-1242-8802-26F4415F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27456"/>
        <c:axId val="150628992"/>
      </c:barChart>
      <c:catAx>
        <c:axId val="1506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628992"/>
        <c:crosses val="autoZero"/>
        <c:auto val="1"/>
        <c:lblAlgn val="ctr"/>
        <c:lblOffset val="100"/>
        <c:noMultiLvlLbl val="0"/>
      </c:catAx>
      <c:valAx>
        <c:axId val="1506289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062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526616486805114"/>
          <c:y val="0.17856728032364538"/>
          <c:w val="0.51738852956452541"/>
          <c:h val="0.3574463789757116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ASP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504001492472372"/>
          <c:y val="0.15604568195731566"/>
          <c:w val="0.75885593802371976"/>
          <c:h val="0.69850330370902025"/>
        </c:manualLayout>
      </c:layout>
      <c:lineChart>
        <c:grouping val="standard"/>
        <c:varyColors val="0"/>
        <c:ser>
          <c:idx val="2"/>
          <c:order val="0"/>
          <c:tx>
            <c:strRef>
              <c:f>'LiDAR forecast'!$O$52</c:f>
              <c:strCache>
                <c:ptCount val="1"/>
                <c:pt idx="0">
                  <c:v>Sensors for AEBS</c:v>
                </c:pt>
              </c:strCache>
            </c:strRef>
          </c:tx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forecast'!$E$57:$M$57</c:f>
              <c:numCache>
                <c:formatCode>_("$"* #,##0_);_("$"* \(#,##0\);_("$"* "-"??_);_(@_)</c:formatCode>
                <c:ptCount val="9"/>
                <c:pt idx="0">
                  <c:v>75</c:v>
                </c:pt>
                <c:pt idx="1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C0-DC43-810C-0497D42DB129}"/>
            </c:ext>
          </c:extLst>
        </c:ser>
        <c:ser>
          <c:idx val="0"/>
          <c:order val="1"/>
          <c:tx>
            <c:strRef>
              <c:f>'LiDAR forecast'!$O$53</c:f>
              <c:strCache>
                <c:ptCount val="1"/>
                <c:pt idx="0">
                  <c:v>Level 2/3 sensors for light vehicles</c:v>
                </c:pt>
              </c:strCache>
            </c:strRef>
          </c:tx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forecast'!$E$58:$N$58</c:f>
              <c:numCache>
                <c:formatCode>_("$"* #,##0_);_("$"* \(#,##0\);_("$"* "-"??_);_(@_)</c:formatCode>
                <c:ptCount val="10"/>
                <c:pt idx="0">
                  <c:v>720</c:v>
                </c:pt>
                <c:pt idx="1">
                  <c:v>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2"/>
          <c:tx>
            <c:strRef>
              <c:f>'LiDAR forecast'!$O$54</c:f>
              <c:strCache>
                <c:ptCount val="1"/>
                <c:pt idx="0">
                  <c:v>Level 4/5 sensors for Robotaxis</c:v>
                </c:pt>
              </c:strCache>
            </c:strRef>
          </c:tx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forecast'!$E$59:$N$59</c:f>
              <c:numCache>
                <c:formatCode>_("$"* #,##0_);_("$"* \(#,##0\);_("$"* "-"??_);_(@_)</c:formatCode>
                <c:ptCount val="10"/>
                <c:pt idx="0">
                  <c:v>10560</c:v>
                </c:pt>
                <c:pt idx="1">
                  <c:v>6400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3"/>
          <c:tx>
            <c:strRef>
              <c:f>'LiDAR forecast'!$O$55</c:f>
              <c:strCache>
                <c:ptCount val="1"/>
                <c:pt idx="0">
                  <c:v>Level 4/5 sensors for Auton Trucks</c:v>
                </c:pt>
              </c:strCache>
            </c:strRef>
          </c:tx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forecast'!$E$60:$N$60</c:f>
              <c:numCache>
                <c:formatCode>_("$"* #,##0_);_("$"* \(#,##0\);_("$"* "-"??_);_(@_)</c:formatCode>
                <c:ptCount val="10"/>
                <c:pt idx="0">
                  <c:v>7771.4285714285716</c:v>
                </c:pt>
                <c:pt idx="1">
                  <c:v>4742.8571428571422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05824"/>
        <c:axId val="151011712"/>
      </c:lineChart>
      <c:catAx>
        <c:axId val="1510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011712"/>
        <c:crosses val="autoZero"/>
        <c:auto val="1"/>
        <c:lblAlgn val="ctr"/>
        <c:lblOffset val="100"/>
        <c:noMultiLvlLbl val="0"/>
      </c:catAx>
      <c:valAx>
        <c:axId val="15101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A.S.P.</a:t>
                </a:r>
              </a:p>
            </c:rich>
          </c:tx>
          <c:layout>
            <c:manualLayout>
              <c:xMode val="edge"/>
              <c:yMode val="edge"/>
              <c:x val="2.4612817437555238E-4"/>
              <c:y val="0.35485465791306919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151005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151967129100912"/>
          <c:y val="0.16768082974113607"/>
          <c:w val="0.57565980303285791"/>
          <c:h val="0.3304010838561735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revenues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351380779053791"/>
          <c:y val="0.15604568195731566"/>
          <c:w val="0.79404105977659001"/>
          <c:h val="0.69850330370902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'LiDAR forecast'!$O$52</c:f>
              <c:strCache>
                <c:ptCount val="1"/>
                <c:pt idx="0">
                  <c:v>Sensors for AEBS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forecast'!$E$61:$N$61</c:f>
              <c:numCache>
                <c:formatCode>_("$"* #,##0_);_("$"* \(#,##0\);_("$"* "-"??_);_(@_)</c:formatCode>
                <c:ptCount val="10"/>
                <c:pt idx="0">
                  <c:v>70.259196000000003</c:v>
                </c:pt>
                <c:pt idx="1">
                  <c:v>75.063447874999994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0-3648-AE7C-E3F120587C93}"/>
            </c:ext>
          </c:extLst>
        </c:ser>
        <c:ser>
          <c:idx val="0"/>
          <c:order val="1"/>
          <c:tx>
            <c:strRef>
              <c:f>'LiDAR forecast'!$O$53</c:f>
              <c:strCache>
                <c:ptCount val="1"/>
                <c:pt idx="0">
                  <c:v>Level 2/3 sensors for light vehicles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forecast'!$E$62:$N$62</c:f>
              <c:numCache>
                <c:formatCode>_("$"* #,##0_);_("$"* \(#,##0\);_("$"* "-"??_);_(@_)</c:formatCode>
                <c:ptCount val="10"/>
                <c:pt idx="0">
                  <c:v>90</c:v>
                </c:pt>
                <c:pt idx="1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0-3648-AE7C-E3F120587C93}"/>
            </c:ext>
          </c:extLst>
        </c:ser>
        <c:ser>
          <c:idx val="1"/>
          <c:order val="2"/>
          <c:tx>
            <c:strRef>
              <c:f>'LiDAR forecast'!$O$54</c:f>
              <c:strCache>
                <c:ptCount val="1"/>
                <c:pt idx="0">
                  <c:v>Level 4/5 sensors for Robotaxis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forecast'!$E$63:$N$63</c:f>
              <c:numCache>
                <c:formatCode>_("$"* #,##0_);_("$"* \(#,##0\);_("$"* "-"??_);_(@_)</c:formatCode>
                <c:ptCount val="10"/>
                <c:pt idx="0">
                  <c:v>168.96</c:v>
                </c:pt>
                <c:pt idx="1">
                  <c:v>124.8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C0-3648-AE7C-E3F120587C93}"/>
            </c:ext>
          </c:extLst>
        </c:ser>
        <c:ser>
          <c:idx val="3"/>
          <c:order val="3"/>
          <c:tx>
            <c:strRef>
              <c:f>'LiDAR forecast'!$O$55</c:f>
              <c:strCache>
                <c:ptCount val="1"/>
                <c:pt idx="0">
                  <c:v>Level 4/5 sensors for Auton Trucks</c:v>
                </c:pt>
              </c:strCache>
            </c:strRef>
          </c:tx>
          <c:invertIfNegative val="0"/>
          <c:cat>
            <c:numRef>
              <c:f>'LiDAR forecast'!$E$51:$N$51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forecast'!$E$64:$N$64</c:f>
              <c:numCache>
                <c:formatCode>_("$"* #,##0_);_("$"* \(#,##0\);_("$"* "-"??_);_(@_)</c:formatCode>
                <c:ptCount val="10"/>
                <c:pt idx="0">
                  <c:v>0.27200000000000002</c:v>
                </c:pt>
                <c:pt idx="1">
                  <c:v>0.16599999999999998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C0-3648-AE7C-E3F12058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53056"/>
        <c:axId val="151054592"/>
      </c:barChart>
      <c:catAx>
        <c:axId val="1510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054592"/>
        <c:crosses val="autoZero"/>
        <c:auto val="1"/>
        <c:lblAlgn val="ctr"/>
        <c:lblOffset val="100"/>
        <c:noMultiLvlLbl val="0"/>
      </c:catAx>
      <c:valAx>
        <c:axId val="1510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sales ($ mn)</a:t>
                </a:r>
              </a:p>
            </c:rich>
          </c:tx>
          <c:layout>
            <c:manualLayout>
              <c:xMode val="edge"/>
              <c:yMode val="edge"/>
              <c:x val="3.0520489574564769E-2"/>
              <c:y val="0.2599083827658271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151053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4862835659729661"/>
          <c:y val="0.14587357720458552"/>
          <c:w val="0.4735016808926184"/>
          <c:h val="0.3249920248322659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market penetration</a:t>
            </a:r>
            <a:endParaRPr lang="en-US" sz="1400"/>
          </a:p>
        </c:rich>
      </c:tx>
      <c:layout>
        <c:manualLayout>
          <c:xMode val="edge"/>
          <c:yMode val="edge"/>
          <c:x val="0.18144702720543168"/>
          <c:y val="1.0620122824029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20749179402219"/>
          <c:y val="0.16118906402701333"/>
          <c:w val="0.84511953736279422"/>
          <c:h val="0.71593522529953024"/>
        </c:manualLayout>
      </c:layout>
      <c:lineChart>
        <c:grouping val="standard"/>
        <c:varyColors val="0"/>
        <c:ser>
          <c:idx val="0"/>
          <c:order val="0"/>
          <c:cat>
            <c:numRef>
              <c:f>'LiDAR forecast'!$E$21:$N$21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forecast'!$E$28:$N$28</c:f>
              <c:numCache>
                <c:formatCode>0%</c:formatCode>
                <c:ptCount val="10"/>
                <c:pt idx="0">
                  <c:v>1.0301081583683366E-2</c:v>
                </c:pt>
                <c:pt idx="1">
                  <c:v>1.2921114582328263E-2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A3-EA45-B71D-1ADB91CD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48160"/>
        <c:axId val="150749952"/>
      </c:lineChart>
      <c:catAx>
        <c:axId val="1507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749952"/>
        <c:crosses val="autoZero"/>
        <c:auto val="1"/>
        <c:lblAlgn val="ctr"/>
        <c:lblOffset val="100"/>
        <c:noMultiLvlLbl val="0"/>
      </c:catAx>
      <c:valAx>
        <c:axId val="15074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074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shipments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38165567141945"/>
          <c:y val="0.12990204655790574"/>
          <c:w val="0.81258575110543618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forecast'!$O$83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forecast'!$E$83:$N$83</c:f>
              <c:numCache>
                <c:formatCode>_-* #,##0_-;\-* #,##0_-;_-* "-"??_-;_-@_-</c:formatCode>
                <c:ptCount val="10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AE-CE43-ABF8-3DF5A0E1D6AD}"/>
            </c:ext>
          </c:extLst>
        </c:ser>
        <c:ser>
          <c:idx val="1"/>
          <c:order val="1"/>
          <c:tx>
            <c:strRef>
              <c:f>'LiDAR forecast'!$O$84</c:f>
              <c:strCache>
                <c:ptCount val="1"/>
                <c:pt idx="0">
                  <c:v>L2/3 forward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forecast'!$E$84:$N$84</c:f>
              <c:numCache>
                <c:formatCode>_-* #,##0_-;\-* #,##0_-;_-* "-"??_-;_-@_-</c:formatCode>
                <c:ptCount val="10"/>
                <c:pt idx="0">
                  <c:v>25000</c:v>
                </c:pt>
                <c:pt idx="1">
                  <c:v>35000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E-CE43-ABF8-3DF5A0E1D6AD}"/>
            </c:ext>
          </c:extLst>
        </c:ser>
        <c:ser>
          <c:idx val="2"/>
          <c:order val="2"/>
          <c:tx>
            <c:strRef>
              <c:f>'LiDAR forecast'!$O$85</c:f>
              <c:strCache>
                <c:ptCount val="1"/>
                <c:pt idx="0">
                  <c:v>L2/3/4/5 corner/side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forecast'!$E$85:$N$85</c:f>
              <c:numCache>
                <c:formatCode>_-* #,##0_-;\-* #,##0_-;_-* "-"??_-;_-@_-</c:formatCode>
                <c:ptCount val="10"/>
                <c:pt idx="0">
                  <c:v>112820</c:v>
                </c:pt>
                <c:pt idx="1">
                  <c:v>155620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AE-CE43-ABF8-3DF5A0E1D6AD}"/>
            </c:ext>
          </c:extLst>
        </c:ser>
        <c:ser>
          <c:idx val="3"/>
          <c:order val="3"/>
          <c:tx>
            <c:strRef>
              <c:f>'LiDAR forecast'!$O$86</c:f>
              <c:strCache>
                <c:ptCount val="1"/>
                <c:pt idx="0">
                  <c:v>L2/3/4/5 front-rear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forecast'!$E$86:$N$86</c:f>
              <c:numCache>
                <c:formatCode>_-* #,##0_-;\-* #,##0_-;_-* "-"??_-;_-@_-</c:formatCode>
                <c:ptCount val="10"/>
                <c:pt idx="0">
                  <c:v>10</c:v>
                </c:pt>
                <c:pt idx="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AE-CE43-ABF8-3DF5A0E1D6AD}"/>
            </c:ext>
          </c:extLst>
        </c:ser>
        <c:ser>
          <c:idx val="5"/>
          <c:order val="4"/>
          <c:tx>
            <c:strRef>
              <c:f>'LiDAR forecast'!$O$87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forecast'!$E$87:$N$87</c:f>
              <c:numCache>
                <c:formatCode>_-* #,##0_-;\-* #,##0_-;_-* "-"??_-;_-@_-</c:formatCode>
                <c:ptCount val="10"/>
                <c:pt idx="0">
                  <c:v>3205</c:v>
                </c:pt>
                <c:pt idx="1">
                  <c:v>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AE-CE43-ABF8-3DF5A0E1D6AD}"/>
            </c:ext>
          </c:extLst>
        </c:ser>
        <c:ser>
          <c:idx val="4"/>
          <c:order val="5"/>
          <c:tx>
            <c:strRef>
              <c:f>'LiDAR forecast'!$O$88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forecast'!$E$82:$N$82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forecast'!$E$88:$N$88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AE-CE43-ABF8-3DF5A0E1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78848"/>
        <c:axId val="150884736"/>
      </c:lineChart>
      <c:catAx>
        <c:axId val="1508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0884736"/>
        <c:crosses val="autoZero"/>
        <c:auto val="1"/>
        <c:lblAlgn val="ctr"/>
        <c:lblOffset val="100"/>
        <c:noMultiLvlLbl val="0"/>
      </c:catAx>
      <c:valAx>
        <c:axId val="150884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0878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357430623303481"/>
          <c:y val="0.12965623199539081"/>
          <c:w val="0.35871469370316456"/>
          <c:h val="0.5882863613007195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ASPs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68091952902172"/>
          <c:y val="0.12990204655790574"/>
          <c:w val="0.81586536947137178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forecast'!$O$83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forecast'!$E$92:$N$92</c:f>
              <c:numCache>
                <c:formatCode>_("$"* #,##0_);_("$"* \(#,##0\);_("$"* "-"??_);_(@_)</c:formatCode>
                <c:ptCount val="10"/>
                <c:pt idx="0">
                  <c:v>75</c:v>
                </c:pt>
                <c:pt idx="1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F9-CC40-BF57-A7A931879557}"/>
            </c:ext>
          </c:extLst>
        </c:ser>
        <c:ser>
          <c:idx val="1"/>
          <c:order val="1"/>
          <c:tx>
            <c:strRef>
              <c:f>'LiDAR forecast'!$O$84</c:f>
              <c:strCache>
                <c:ptCount val="1"/>
                <c:pt idx="0">
                  <c:v>L2/3 forward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forecast'!$E$93:$N$93</c:f>
              <c:numCache>
                <c:formatCode>_("$"* #,##0_);_("$"* \(#,##0\);_("$"* "-"??_);_(@_)</c:formatCode>
                <c:ptCount val="10"/>
                <c:pt idx="0">
                  <c:v>800</c:v>
                </c:pt>
                <c:pt idx="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F9-CC40-BF57-A7A931879557}"/>
            </c:ext>
          </c:extLst>
        </c:ser>
        <c:ser>
          <c:idx val="2"/>
          <c:order val="2"/>
          <c:tx>
            <c:strRef>
              <c:f>'LiDAR forecast'!$O$85</c:f>
              <c:strCache>
                <c:ptCount val="1"/>
                <c:pt idx="0">
                  <c:v>L2/3/4/5 corner/side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forecast'!$E$94:$N$94</c:f>
              <c:numCache>
                <c:formatCode>_("$"* #,##0_);_("$"* \(#,##0\);_("$"* "-"??_);_(@_)</c:formatCode>
                <c:ptCount val="10"/>
                <c:pt idx="0">
                  <c:v>700</c:v>
                </c:pt>
                <c:pt idx="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F9-CC40-BF57-A7A931879557}"/>
            </c:ext>
          </c:extLst>
        </c:ser>
        <c:ser>
          <c:idx val="3"/>
          <c:order val="3"/>
          <c:tx>
            <c:strRef>
              <c:f>'LiDAR forecast'!$O$86</c:f>
              <c:strCache>
                <c:ptCount val="1"/>
                <c:pt idx="0">
                  <c:v>L2/3/4/5 front-rear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forecast'!$E$95:$N$95</c:f>
              <c:numCache>
                <c:formatCode>_("$"* #,##0_);_("$"* \(#,##0\);_("$"* "-"??_);_(@_)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F9-CC40-BF57-A7A931879557}"/>
            </c:ext>
          </c:extLst>
        </c:ser>
        <c:ser>
          <c:idx val="5"/>
          <c:order val="4"/>
          <c:tx>
            <c:strRef>
              <c:f>'LiDAR forecast'!$O$87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forecast'!$E$96:$N$96</c:f>
              <c:numCache>
                <c:formatCode>_("$"* #,##0_);_("$"* \(#,##0\);_("$"* "-"??_);_(@_)</c:formatCode>
                <c:ptCount val="10"/>
                <c:pt idx="0">
                  <c:v>50000</c:v>
                </c:pt>
                <c:pt idx="1">
                  <c:v>30000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41696"/>
        <c:axId val="150943232"/>
      </c:lineChart>
      <c:lineChart>
        <c:grouping val="standard"/>
        <c:varyColors val="0"/>
        <c:ser>
          <c:idx val="4"/>
          <c:order val="5"/>
          <c:tx>
            <c:strRef>
              <c:f>'LiDAR forecast'!$O$88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forecast'!$E$91:$N$91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forecast'!$E$97:$N$97</c:f>
              <c:numCache>
                <c:formatCode>_("$"* #,##0_);_("$"* \(#,##0\);_("$"* "-"??_);_(@_)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47328"/>
        <c:axId val="150945152"/>
      </c:lineChart>
      <c:catAx>
        <c:axId val="1509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0943232"/>
        <c:crosses val="autoZero"/>
        <c:auto val="1"/>
        <c:lblAlgn val="ctr"/>
        <c:lblOffset val="100"/>
        <c:noMultiLvlLbl val="0"/>
      </c:catAx>
      <c:valAx>
        <c:axId val="150943232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 othe product ASPs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0941696"/>
        <c:crosses val="autoZero"/>
        <c:crossBetween val="between"/>
        <c:majorUnit val="100"/>
      </c:valAx>
      <c:valAx>
        <c:axId val="150945152"/>
        <c:scaling>
          <c:orientation val="minMax"/>
        </c:scaling>
        <c:delete val="1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50947328"/>
        <c:crosses val="max"/>
        <c:crossBetween val="between"/>
      </c:valAx>
      <c:catAx>
        <c:axId val="15094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945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4093439376924311"/>
          <c:y val="0.12965623199539081"/>
          <c:w val="0.39802534468196071"/>
          <c:h val="0.4372131532338945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revenues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2944658573181"/>
          <c:y val="0.12990223429908132"/>
          <c:w val="0.81248653128885218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forecast'!$O$83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forecast'!$E$101:$N$101</c:f>
              <c:numCache>
                <c:formatCode>_("$"* #,##0_);_("$"* \(#,##0\);_("$"* "-"??_);_(@_)</c:formatCode>
                <c:ptCount val="10"/>
                <c:pt idx="0">
                  <c:v>70.259196000000003</c:v>
                </c:pt>
                <c:pt idx="1">
                  <c:v>75.063447874999994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9B-3D4A-8371-0AC2D1ED8426}"/>
            </c:ext>
          </c:extLst>
        </c:ser>
        <c:ser>
          <c:idx val="1"/>
          <c:order val="1"/>
          <c:tx>
            <c:strRef>
              <c:f>'LiDAR forecast'!$O$84</c:f>
              <c:strCache>
                <c:ptCount val="1"/>
                <c:pt idx="0">
                  <c:v>L2/3 forward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forecast'!$E$102:$N$102</c:f>
              <c:numCache>
                <c:formatCode>_("$"* #,##0_);_("$"* \(#,##0\);_("$"* "-"??_);_(@_)</c:formatCode>
                <c:ptCount val="10"/>
                <c:pt idx="0">
                  <c:v>20</c:v>
                </c:pt>
                <c:pt idx="1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B-3D4A-8371-0AC2D1ED8426}"/>
            </c:ext>
          </c:extLst>
        </c:ser>
        <c:ser>
          <c:idx val="2"/>
          <c:order val="2"/>
          <c:tx>
            <c:strRef>
              <c:f>'LiDAR forecast'!$O$85</c:f>
              <c:strCache>
                <c:ptCount val="1"/>
                <c:pt idx="0">
                  <c:v>L2/3/4/5 corner/side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forecast'!$E$103:$N$103</c:f>
              <c:numCache>
                <c:formatCode>_("$"* #,##0_);_("$"* \(#,##0\);_("$"* "-"??_);_(@_)</c:formatCode>
                <c:ptCount val="10"/>
                <c:pt idx="0">
                  <c:v>78.974000000000004</c:v>
                </c:pt>
                <c:pt idx="1">
                  <c:v>77.81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9B-3D4A-8371-0AC2D1ED8426}"/>
            </c:ext>
          </c:extLst>
        </c:ser>
        <c:ser>
          <c:idx val="3"/>
          <c:order val="3"/>
          <c:tx>
            <c:strRef>
              <c:f>'LiDAR forecast'!$O$86</c:f>
              <c:strCache>
                <c:ptCount val="1"/>
                <c:pt idx="0">
                  <c:v>L2/3/4/5 front-rear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forecast'!$E$104:$N$104</c:f>
              <c:numCache>
                <c:formatCode>_("$"* #,##0_);_("$"* \(#,##0\);_("$"* "-"??_);_(@_)</c:formatCode>
                <c:ptCount val="10"/>
                <c:pt idx="0">
                  <c:v>8.0000000000000002E-3</c:v>
                </c:pt>
                <c:pt idx="1">
                  <c:v>6.0000000000000001E-3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9B-3D4A-8371-0AC2D1ED8426}"/>
            </c:ext>
          </c:extLst>
        </c:ser>
        <c:ser>
          <c:idx val="5"/>
          <c:order val="4"/>
          <c:tx>
            <c:strRef>
              <c:f>'LiDAR forecast'!$O$87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forecast'!$E$105:$N$105</c:f>
              <c:numCache>
                <c:formatCode>_("$"* #,##0_);_("$"* \(#,##0\);_("$"* "-"??_);_(@_)</c:formatCode>
                <c:ptCount val="10"/>
                <c:pt idx="0">
                  <c:v>160.25</c:v>
                </c:pt>
                <c:pt idx="1">
                  <c:v>117.15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9B-3D4A-8371-0AC2D1ED8426}"/>
            </c:ext>
          </c:extLst>
        </c:ser>
        <c:ser>
          <c:idx val="4"/>
          <c:order val="5"/>
          <c:tx>
            <c:strRef>
              <c:f>'LiDAR forecast'!$O$88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forecast'!$E$100:$N$100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'LiDAR forecast'!$E$106:$N$106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9B-3D4A-8371-0AC2D1ED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0480"/>
        <c:axId val="151062016"/>
      </c:lineChart>
      <c:catAx>
        <c:axId val="1510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1062016"/>
        <c:crosses val="autoZero"/>
        <c:auto val="1"/>
        <c:lblAlgn val="ctr"/>
        <c:lblOffset val="100"/>
        <c:noMultiLvlLbl val="0"/>
      </c:catAx>
      <c:valAx>
        <c:axId val="15106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1060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25528387898881"/>
          <c:y val="0.12965623199539081"/>
          <c:w val="0.4469189100418775"/>
          <c:h val="0.4209529906322685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VCSEL Array ASPs</a:t>
            </a:r>
          </a:p>
        </c:rich>
      </c:tx>
      <c:layout>
        <c:manualLayout>
          <c:xMode val="edge"/>
          <c:yMode val="edge"/>
          <c:x val="0.41983057243544497"/>
          <c:y val="1.6913307976688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63519528226894"/>
          <c:y val="0.12460890749796685"/>
          <c:w val="0.57014638353476643"/>
          <c:h val="0.73415564860094529"/>
        </c:manualLayout>
      </c:layout>
      <c:lineChart>
        <c:grouping val="standard"/>
        <c:varyColors val="0"/>
        <c:ser>
          <c:idx val="5"/>
          <c:order val="0"/>
          <c:tx>
            <c:strRef>
              <c:f>'3D sensors forecast'!$B$57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forecast'!$F$57:$O$57</c:f>
              <c:numCache>
                <c:formatCode>_("$"* #,##0.00_);_("$"* \(#,##0.00\);_("$"* "-"??_);_(@_)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9-431C-B2FE-88773A4461B9}"/>
            </c:ext>
          </c:extLst>
        </c:ser>
        <c:ser>
          <c:idx val="4"/>
          <c:order val="1"/>
          <c:tx>
            <c:strRef>
              <c:f>'3D sensors forecast'!$B$56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forecast'!$F$56:$O$56</c:f>
              <c:numCache>
                <c:formatCode>_("$"* #,##0.00_);_("$"* \(#,##0.00\);_("$"* "-"??_);_(@_)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9-431C-B2FE-88773A4461B9}"/>
            </c:ext>
          </c:extLst>
        </c:ser>
        <c:ser>
          <c:idx val="3"/>
          <c:order val="2"/>
          <c:tx>
            <c:strRef>
              <c:f>'3D sensors forecast'!$B$55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forecast'!$F$55:$O$55</c:f>
              <c:numCache>
                <c:formatCode>_("$"* #,##0.00_);_("$"* \(#,##0.00\);_("$"* "-"??_);_(@_)</c:formatCode>
                <c:ptCount val="10"/>
                <c:pt idx="1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C9-431C-B2FE-88773A4461B9}"/>
            </c:ext>
          </c:extLst>
        </c:ser>
        <c:ser>
          <c:idx val="2"/>
          <c:order val="3"/>
          <c:tx>
            <c:strRef>
              <c:f>'3D sensors forecast'!$B$54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forecast'!$F$54:$O$54</c:f>
              <c:numCache>
                <c:formatCode>_("$"* #,##0.00_);_("$"* \(#,##0.00\);_("$"* "-"??_);_(@_)</c:formatCode>
                <c:ptCount val="10"/>
                <c:pt idx="0">
                  <c:v>5</c:v>
                </c:pt>
                <c:pt idx="1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C9-431C-B2FE-88773A4461B9}"/>
            </c:ext>
          </c:extLst>
        </c:ser>
        <c:ser>
          <c:idx val="1"/>
          <c:order val="4"/>
          <c:tx>
            <c:strRef>
              <c:f>'3D sensors forecast'!$B$53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forecast'!$F$53:$O$53</c:f>
              <c:numCache>
                <c:formatCode>_("$"* #,##0.00_);_("$"* \(#,##0.00\);_("$"* "-"??_);_(@_)</c:formatCode>
                <c:ptCount val="10"/>
                <c:pt idx="0">
                  <c:v>1</c:v>
                </c:pt>
                <c:pt idx="1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C9-431C-B2FE-88773A4461B9}"/>
            </c:ext>
          </c:extLst>
        </c:ser>
        <c:ser>
          <c:idx val="0"/>
          <c:order val="5"/>
          <c:tx>
            <c:strRef>
              <c:f>'3D sensors forecast'!$B$52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forecast'!$F$51:$O$51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forecast'!$F$52:$O$52</c:f>
              <c:numCache>
                <c:formatCode>_("$"* #,##0.00_);_("$"* \(#,##0.00\);_("$"* "-"??_);_(@_)</c:formatCode>
                <c:ptCount val="10"/>
                <c:pt idx="0">
                  <c:v>0.5</c:v>
                </c:pt>
                <c:pt idx="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C9-431C-B2FE-88773A44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2016"/>
        <c:axId val="149543552"/>
      </c:lineChart>
      <c:catAx>
        <c:axId val="1495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543552"/>
        <c:crosses val="autoZero"/>
        <c:auto val="1"/>
        <c:lblAlgn val="ctr"/>
        <c:lblOffset val="100"/>
        <c:noMultiLvlLbl val="0"/>
      </c:catAx>
      <c:valAx>
        <c:axId val="1495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4954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07683088643724"/>
          <c:y val="0.21742229339207753"/>
          <c:w val="0.28521635190613098"/>
          <c:h val="0.634359540324754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5474785467062333"/>
          <c:h val="0.7584724219025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forecast'!$F$78:$O$78</c:f>
              <c:numCache>
                <c:formatCode>_("$"* #,##0_);_("$"* \(#,##0\);_("$"* "-"??_);_(@_)</c:formatCode>
                <c:ptCount val="10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4-4517-A5FF-874DC6204E58}"/>
            </c:ext>
          </c:extLst>
        </c:ser>
        <c:ser>
          <c:idx val="1"/>
          <c:order val="1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forecast'!$F$79:$O$79</c:f>
              <c:numCache>
                <c:formatCode>_("$"* #,##0_);_("$"* \(#,##0\);_("$"* "-"??_);_(@_)</c:formatCode>
                <c:ptCount val="10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94-4517-A5FF-874DC6204E58}"/>
            </c:ext>
          </c:extLst>
        </c:ser>
        <c:ser>
          <c:idx val="2"/>
          <c:order val="2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forecast'!$F$80:$O$80</c:f>
              <c:numCache>
                <c:formatCode>_("$"* #,##0_);_("$"* \(#,##0\);_("$"* "-"??_);_(@_)</c:formatCode>
                <c:ptCount val="10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94-4517-A5FF-874DC6204E58}"/>
            </c:ext>
          </c:extLst>
        </c:ser>
        <c:ser>
          <c:idx val="3"/>
          <c:order val="3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forecast'!$F$81:$O$81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94-4517-A5FF-874DC6204E58}"/>
            </c:ext>
          </c:extLst>
        </c:ser>
        <c:ser>
          <c:idx val="4"/>
          <c:order val="4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forecast'!$F$82:$O$82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94-4517-A5FF-874DC6204E58}"/>
            </c:ext>
          </c:extLst>
        </c:ser>
        <c:ser>
          <c:idx val="5"/>
          <c:order val="5"/>
          <c:tx>
            <c:strRef>
              <c:f>'3D sensors forecast'!$B$83</c:f>
              <c:strCache>
                <c:ptCount val="1"/>
                <c:pt idx="0">
                  <c:v>Next generation arrays</c:v>
                </c:pt>
              </c:strCache>
            </c:strRef>
          </c:tx>
          <c:invertIfNegative val="0"/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forecast'!$F$83:$O$83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94-4517-A5FF-874DC62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251584"/>
        <c:axId val="149253120"/>
      </c:barChart>
      <c:catAx>
        <c:axId val="1492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253120"/>
        <c:crosses val="autoZero"/>
        <c:auto val="1"/>
        <c:lblAlgn val="ctr"/>
        <c:lblOffset val="100"/>
        <c:noMultiLvlLbl val="0"/>
      </c:catAx>
      <c:valAx>
        <c:axId val="14925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8030550348087468E-2"/>
              <c:y val="0.1378477530900898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25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31461544665032"/>
          <c:y val="0.13634820899852554"/>
          <c:w val="0.26976779913164389"/>
          <c:h val="0.80813134143288057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55065111814280854"/>
          <c:h val="0.75847242190252218"/>
        </c:manualLayout>
      </c:layout>
      <c:lineChart>
        <c:grouping val="standard"/>
        <c:varyColors val="0"/>
        <c:ser>
          <c:idx val="2"/>
          <c:order val="0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forecast'!$F$80:$O$80</c:f>
              <c:numCache>
                <c:formatCode>_("$"* #,##0_);_("$"* \(#,##0\);_("$"* "-"??_);_(@_)</c:formatCode>
                <c:ptCount val="10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5-4590-B3A3-4AE1B94DAC5F}"/>
            </c:ext>
          </c:extLst>
        </c:ser>
        <c:ser>
          <c:idx val="3"/>
          <c:order val="1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forecast'!$F$81:$O$81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5-4590-B3A3-4AE1B94DAC5F}"/>
            </c:ext>
          </c:extLst>
        </c:ser>
        <c:ser>
          <c:idx val="4"/>
          <c:order val="2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forecast'!$F$82:$O$82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45-4590-B3A3-4AE1B94DAC5F}"/>
            </c:ext>
          </c:extLst>
        </c:ser>
        <c:ser>
          <c:idx val="1"/>
          <c:order val="3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forecast'!$F$79:$O$79</c:f>
              <c:numCache>
                <c:formatCode>_("$"* #,##0_);_("$"* \(#,##0\);_("$"* "-"??_);_(@_)</c:formatCode>
                <c:ptCount val="10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45-4590-B3A3-4AE1B94DAC5F}"/>
            </c:ext>
          </c:extLst>
        </c:ser>
        <c:ser>
          <c:idx val="5"/>
          <c:order val="4"/>
          <c:tx>
            <c:strRef>
              <c:f>'3D sensors forecast'!$B$83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forecast'!$F$83:$O$83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45-4590-B3A3-4AE1B94DAC5F}"/>
            </c:ext>
          </c:extLst>
        </c:ser>
        <c:ser>
          <c:idx val="0"/>
          <c:order val="5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forecast'!$F$77:$O$77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forecast'!$F$78:$O$78</c:f>
              <c:numCache>
                <c:formatCode>_("$"* #,##0_);_("$"* \(#,##0\);_("$"* "-"??_);_(@_)</c:formatCode>
                <c:ptCount val="10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45-4590-B3A3-4AE1B94D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3408"/>
        <c:axId val="149314944"/>
      </c:lineChart>
      <c:catAx>
        <c:axId val="149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14944"/>
        <c:crosses val="autoZero"/>
        <c:auto val="1"/>
        <c:lblAlgn val="ctr"/>
        <c:lblOffset val="100"/>
        <c:noMultiLvlLbl val="0"/>
      </c:catAx>
      <c:valAx>
        <c:axId val="14931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3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06836955104991"/>
          <c:y val="0.13644079254301195"/>
          <c:w val="0.26671391221737184"/>
          <c:h val="0.79483266526387952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64537854572231"/>
          <c:y val="0.12954240112132717"/>
          <c:w val="0.79879901851475454"/>
          <c:h val="0.75447782388695483"/>
        </c:manualLayout>
      </c:layout>
      <c:barChart>
        <c:barDir val="col"/>
        <c:grouping val="stacked"/>
        <c:varyColors val="0"/>
        <c:ser>
          <c:idx val="0"/>
          <c:order val="0"/>
          <c:tx>
            <c:v>Communications</c:v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forecast'!$F$168:$O$168</c:f>
              <c:numCache>
                <c:formatCode>_("$"* #,##0_);_("$"* \(#,##0\);_("$"* "-"??_);_(@_)</c:formatCode>
                <c:ptCount val="10"/>
                <c:pt idx="0">
                  <c:v>310.74702345277012</c:v>
                </c:pt>
                <c:pt idx="1">
                  <c:v>345.9156152991327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A-41C9-8F93-68B8EE4827A5}"/>
            </c:ext>
          </c:extLst>
        </c:ser>
        <c:ser>
          <c:idx val="1"/>
          <c:order val="1"/>
          <c:tx>
            <c:v>Handset 3D Depth Sensors</c:v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forecast'!$F$84:$O$84</c:f>
              <c:numCache>
                <c:formatCode>_("$"* #,##0_);_("$"* \(#,##0\);_("$"* "-"??_);_(@_)</c:formatCode>
                <c:ptCount val="10"/>
                <c:pt idx="0">
                  <c:v>238.875</c:v>
                </c:pt>
                <c:pt idx="1">
                  <c:v>613.67423722500007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A-41C9-8F93-68B8EE48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341696"/>
        <c:axId val="149343232"/>
      </c:barChart>
      <c:catAx>
        <c:axId val="1493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43232"/>
        <c:crosses val="autoZero"/>
        <c:auto val="1"/>
        <c:lblAlgn val="ctr"/>
        <c:lblOffset val="100"/>
        <c:noMultiLvlLbl val="0"/>
      </c:catAx>
      <c:valAx>
        <c:axId val="14934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34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57932024809653"/>
          <c:y val="2.1796997313361946E-2"/>
          <c:w val="0.7373326533492082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2096516464901"/>
          <c:y val="0.14429078923274125"/>
          <c:w val="0.81882360016907485"/>
          <c:h val="0.73972935359824221"/>
        </c:manualLayout>
      </c:layout>
      <c:lineChart>
        <c:grouping val="standard"/>
        <c:varyColors val="0"/>
        <c:ser>
          <c:idx val="0"/>
          <c:order val="0"/>
          <c:tx>
            <c:v>Communications</c:v>
          </c:tx>
          <c:cat>
            <c:numRef>
              <c:f>'Comm VCSELs forecast'!$F$79:$O$79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'Comm VCSELs forecast'!$F$122:$O$122</c:f>
              <c:numCache>
                <c:formatCode>_("$"* #,##0.0_);_("$"* \(#,##0.0\);_("$"* "-"??_);_(@_)</c:formatCode>
                <c:ptCount val="10"/>
                <c:pt idx="0">
                  <c:v>9.7303971077372449</c:v>
                </c:pt>
                <c:pt idx="1">
                  <c:v>8.8866327711128239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9A-4746-BB60-B271530777CC}"/>
            </c:ext>
          </c:extLst>
        </c:ser>
        <c:ser>
          <c:idx val="1"/>
          <c:order val="1"/>
          <c:tx>
            <c:v>3D Depth Sensing</c:v>
          </c:tx>
          <c:cat>
            <c:numRef>
              <c:f>'Comm VCSELs forecast'!$F$79:$O$79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forecast'!$F$58:$O$58</c:f>
              <c:numCache>
                <c:formatCode>_("$"* #,##0.00_);_("$"* \(#,##0.00\);_("$"* "-"??_);_(@_)</c:formatCode>
                <c:ptCount val="10"/>
                <c:pt idx="0">
                  <c:v>2.1666666666666665</c:v>
                </c:pt>
                <c:pt idx="1">
                  <c:v>1.6662464827710113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A-4746-BB60-B2715307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43328"/>
        <c:axId val="149444864"/>
      </c:lineChart>
      <c:catAx>
        <c:axId val="1494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9444864"/>
        <c:crosses val="autoZero"/>
        <c:auto val="1"/>
        <c:lblAlgn val="ctr"/>
        <c:lblOffset val="100"/>
        <c:noMultiLvlLbl val="0"/>
      </c:catAx>
      <c:valAx>
        <c:axId val="14944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ASP</a:t>
                </a:r>
                <a:r>
                  <a:rPr lang="en-US" sz="1050" baseline="0"/>
                  <a:t> </a:t>
                </a:r>
                <a:r>
                  <a:rPr lang="en-US" sz="1050"/>
                  <a:t>(USD)</a:t>
                </a:r>
              </a:p>
            </c:rich>
          </c:tx>
          <c:layout>
            <c:manualLayout>
              <c:xMode val="edge"/>
              <c:yMode val="edge"/>
              <c:x val="3.5966607613223033E-2"/>
              <c:y val="0.3998647488471868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9443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970224150296178"/>
          <c:y val="4.1666666666666664E-2"/>
          <c:w val="0.69429711320598075"/>
          <c:h val="8.371719160104987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VCSEL arrays for Handset 3D Sensors</a:t>
            </a:r>
          </a:p>
        </c:rich>
      </c:tx>
      <c:layout>
        <c:manualLayout>
          <c:xMode val="edge"/>
          <c:yMode val="edge"/>
          <c:x val="0.20277586681752982"/>
          <c:y val="1.0149239117131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409566341521"/>
          <c:y val="0.12954240112132717"/>
          <c:w val="0.77790339640380768"/>
          <c:h val="0.75447782388695483"/>
        </c:manualLayout>
      </c:layout>
      <c:barChart>
        <c:barDir val="col"/>
        <c:grouping val="stacked"/>
        <c:varyColors val="0"/>
        <c:ser>
          <c:idx val="1"/>
          <c:order val="0"/>
          <c:tx>
            <c:v>Handset 3D Depth Sensors</c:v>
          </c:tx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forecast'!$F$84:$O$84</c:f>
              <c:numCache>
                <c:formatCode>_("$"* #,##0_);_("$"* \(#,##0\);_("$"* "-"??_);_(@_)</c:formatCode>
                <c:ptCount val="10"/>
                <c:pt idx="0">
                  <c:v>238.875</c:v>
                </c:pt>
                <c:pt idx="1">
                  <c:v>613.67423722500007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6A-A54F-B866-AC4A7702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461632"/>
        <c:axId val="149483904"/>
      </c:barChart>
      <c:catAx>
        <c:axId val="1494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483904"/>
        <c:crosses val="autoZero"/>
        <c:auto val="1"/>
        <c:lblAlgn val="ctr"/>
        <c:lblOffset val="100"/>
        <c:noMultiLvlLbl val="0"/>
      </c:catAx>
      <c:valAx>
        <c:axId val="14948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46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Automotive</a:t>
            </a:r>
            <a:r>
              <a:rPr lang="en-US" sz="1400" baseline="0"/>
              <a:t> LIDAR modules</a:t>
            </a:r>
            <a:endParaRPr lang="en-US" sz="1400"/>
          </a:p>
        </c:rich>
      </c:tx>
      <c:layout>
        <c:manualLayout>
          <c:xMode val="edge"/>
          <c:yMode val="edge"/>
          <c:x val="0.20277586681752982"/>
          <c:y val="1.0149239117131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409566341521"/>
          <c:y val="0.12954240112132717"/>
          <c:w val="0.77790339640380768"/>
          <c:h val="0.75447782388695483"/>
        </c:manualLayout>
      </c:layout>
      <c:barChart>
        <c:barDir val="col"/>
        <c:grouping val="stacked"/>
        <c:varyColors val="0"/>
        <c:ser>
          <c:idx val="1"/>
          <c:order val="0"/>
          <c:tx>
            <c:v>Handset 3D Depth Sensors</c:v>
          </c:tx>
          <c:spPr>
            <a:solidFill>
              <a:schemeClr val="accent1"/>
            </a:solidFill>
          </c:spPr>
          <c:invertIfNegative val="0"/>
          <c:cat>
            <c:numRef>
              <c:f>'Comm VCSELs forecast'!$F$125:$O$125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'3D sensors forecast'!$F$88:$O$88</c:f>
              <c:numCache>
                <c:formatCode>_("$"* #,##0_);_("$"* \(#,##0\);_("$"* "-"??_);_(@_)</c:formatCode>
                <c:ptCount val="10"/>
                <c:pt idx="0">
                  <c:v>329.491196</c:v>
                </c:pt>
                <c:pt idx="1">
                  <c:v>291.02944787500002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8-8640-ADBD-E493465A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574400"/>
        <c:axId val="149575936"/>
      </c:barChart>
      <c:catAx>
        <c:axId val="1495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575936"/>
        <c:crosses val="autoZero"/>
        <c:auto val="1"/>
        <c:lblAlgn val="ctr"/>
        <c:lblOffset val="100"/>
        <c:noMultiLvlLbl val="0"/>
      </c:catAx>
      <c:valAx>
        <c:axId val="149575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4957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6373813</xdr:colOff>
      <xdr:row>0</xdr:row>
      <xdr:rowOff>87313</xdr:rowOff>
    </xdr:from>
    <xdr:to>
      <xdr:col>1</xdr:col>
      <xdr:colOff>9779001</xdr:colOff>
      <xdr:row>4</xdr:row>
      <xdr:rowOff>2594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87313"/>
          <a:ext cx="3405188" cy="716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5</xdr:row>
      <xdr:rowOff>190500</xdr:rowOff>
    </xdr:from>
    <xdr:to>
      <xdr:col>12</xdr:col>
      <xdr:colOff>203730</xdr:colOff>
      <xdr:row>22</xdr:row>
      <xdr:rowOff>3521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58875"/>
          <a:ext cx="6109230" cy="2718146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0</xdr:row>
      <xdr:rowOff>47625</xdr:rowOff>
    </xdr:from>
    <xdr:to>
      <xdr:col>17</xdr:col>
      <xdr:colOff>23813</xdr:colOff>
      <xdr:row>3</xdr:row>
      <xdr:rowOff>161344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6125" y="47625"/>
          <a:ext cx="3405188" cy="716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58736</xdr:colOff>
      <xdr:row>17</xdr:row>
      <xdr:rowOff>122239</xdr:rowOff>
    </xdr:from>
    <xdr:to>
      <xdr:col>5</xdr:col>
      <xdr:colOff>345280</xdr:colOff>
      <xdr:row>22</xdr:row>
      <xdr:rowOff>214313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92111" y="3908427"/>
          <a:ext cx="3858419" cy="996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new phones are using 940 nm products starting in 2018. </a:t>
          </a:r>
        </a:p>
        <a:p>
          <a:r>
            <a:rPr lang="en-US" sz="1100" baseline="0"/>
            <a:t>Some legacy devices use 850 nm. </a:t>
          </a:r>
        </a:p>
        <a:p>
          <a:endParaRPr lang="en-US" sz="1100" baseline="0"/>
        </a:p>
        <a:p>
          <a:r>
            <a:rPr lang="en-US" sz="1100" baseline="0"/>
            <a:t>Front camera = located on display side of the phone, facing user</a:t>
          </a:r>
        </a:p>
        <a:p>
          <a:r>
            <a:rPr lang="en-US" sz="1100" baseline="0"/>
            <a:t>Rear camera = faces away from user, also called world facing</a:t>
          </a:r>
          <a:endParaRPr lang="en-US" sz="1100"/>
        </a:p>
      </xdr:txBody>
    </xdr:sp>
    <xdr:clientData/>
  </xdr:twoCellAnchor>
  <xdr:twoCellAnchor editAs="oneCell">
    <xdr:from>
      <xdr:col>1</xdr:col>
      <xdr:colOff>141740</xdr:colOff>
      <xdr:row>48</xdr:row>
      <xdr:rowOff>1575</xdr:rowOff>
    </xdr:from>
    <xdr:to>
      <xdr:col>11</xdr:col>
      <xdr:colOff>754968</xdr:colOff>
      <xdr:row>70</xdr:row>
      <xdr:rowOff>22770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240" y="9891700"/>
          <a:ext cx="9280072" cy="36883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372381</xdr:colOff>
      <xdr:row>4</xdr:row>
      <xdr:rowOff>91040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0250" y="166688"/>
          <a:ext cx="3405188" cy="716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51593</xdr:colOff>
      <xdr:row>6</xdr:row>
      <xdr:rowOff>87312</xdr:rowOff>
    </xdr:from>
    <xdr:to>
      <xdr:col>8</xdr:col>
      <xdr:colOff>523875</xdr:colOff>
      <xdr:row>21</xdr:row>
      <xdr:rowOff>103188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55562</xdr:colOff>
      <xdr:row>6</xdr:row>
      <xdr:rowOff>87311</xdr:rowOff>
    </xdr:from>
    <xdr:to>
      <xdr:col>19</xdr:col>
      <xdr:colOff>230186</xdr:colOff>
      <xdr:row>21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1178718</xdr:colOff>
      <xdr:row>32</xdr:row>
      <xdr:rowOff>104774</xdr:rowOff>
    </xdr:from>
    <xdr:to>
      <xdr:col>11</xdr:col>
      <xdr:colOff>18520</xdr:colOff>
      <xdr:row>49</xdr:row>
      <xdr:rowOff>37040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29370</xdr:colOff>
      <xdr:row>59</xdr:row>
      <xdr:rowOff>139700</xdr:rowOff>
    </xdr:from>
    <xdr:to>
      <xdr:col>8</xdr:col>
      <xdr:colOff>482600</xdr:colOff>
      <xdr:row>74</xdr:row>
      <xdr:rowOff>88901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357189</xdr:colOff>
      <xdr:row>59</xdr:row>
      <xdr:rowOff>87312</xdr:rowOff>
    </xdr:from>
    <xdr:to>
      <xdr:col>20</xdr:col>
      <xdr:colOff>238126</xdr:colOff>
      <xdr:row>74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41954</xdr:colOff>
      <xdr:row>91</xdr:row>
      <xdr:rowOff>7938</xdr:rowOff>
    </xdr:from>
    <xdr:to>
      <xdr:col>7</xdr:col>
      <xdr:colOff>129266</xdr:colOff>
      <xdr:row>106</xdr:row>
      <xdr:rowOff>53976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396876</xdr:colOff>
      <xdr:row>91</xdr:row>
      <xdr:rowOff>0</xdr:rowOff>
    </xdr:from>
    <xdr:to>
      <xdr:col>19</xdr:col>
      <xdr:colOff>15875</xdr:colOff>
      <xdr:row>106</xdr:row>
      <xdr:rowOff>142874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14</xdr:col>
      <xdr:colOff>246062</xdr:colOff>
      <xdr:row>0</xdr:row>
      <xdr:rowOff>119064</xdr:rowOff>
    </xdr:from>
    <xdr:to>
      <xdr:col>21</xdr:col>
      <xdr:colOff>309563</xdr:colOff>
      <xdr:row>4</xdr:row>
      <xdr:rowOff>34345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42375" y="119064"/>
          <a:ext cx="3405188" cy="716969"/>
        </a:xfrm>
        <a:prstGeom prst="rect">
          <a:avLst/>
        </a:prstGeom>
      </xdr:spPr>
    </xdr:pic>
    <xdr:clientData/>
  </xdr:twoCellAnchor>
  <xdr:twoCellAnchor>
    <xdr:from>
      <xdr:col>20</xdr:col>
      <xdr:colOff>1</xdr:colOff>
      <xdr:row>91</xdr:row>
      <xdr:rowOff>0</xdr:rowOff>
    </xdr:from>
    <xdr:to>
      <xdr:col>26</xdr:col>
      <xdr:colOff>523875</xdr:colOff>
      <xdr:row>108</xdr:row>
      <xdr:rowOff>127000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15875</xdr:colOff>
      <xdr:row>91</xdr:row>
      <xdr:rowOff>15876</xdr:rowOff>
    </xdr:from>
    <xdr:to>
      <xdr:col>33</xdr:col>
      <xdr:colOff>444499</xdr:colOff>
      <xdr:row>108</xdr:row>
      <xdr:rowOff>127001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7</xdr:col>
      <xdr:colOff>87312</xdr:colOff>
      <xdr:row>124</xdr:row>
      <xdr:rowOff>46038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7</xdr:row>
      <xdr:rowOff>7937</xdr:rowOff>
    </xdr:from>
    <xdr:to>
      <xdr:col>8</xdr:col>
      <xdr:colOff>515938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7</xdr:row>
      <xdr:rowOff>15874</xdr:rowOff>
    </xdr:from>
    <xdr:to>
      <xdr:col>17</xdr:col>
      <xdr:colOff>217715</xdr:colOff>
      <xdr:row>22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107155</xdr:colOff>
      <xdr:row>28</xdr:row>
      <xdr:rowOff>9524</xdr:rowOff>
    </xdr:from>
    <xdr:to>
      <xdr:col>11</xdr:col>
      <xdr:colOff>365124</xdr:colOff>
      <xdr:row>44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100807</xdr:colOff>
      <xdr:row>51</xdr:row>
      <xdr:rowOff>57149</xdr:rowOff>
    </xdr:from>
    <xdr:to>
      <xdr:col>8</xdr:col>
      <xdr:colOff>460375</xdr:colOff>
      <xdr:row>66</xdr:row>
      <xdr:rowOff>73026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96838</xdr:colOff>
      <xdr:row>51</xdr:row>
      <xdr:rowOff>87313</xdr:rowOff>
    </xdr:from>
    <xdr:to>
      <xdr:col>17</xdr:col>
      <xdr:colOff>244929</xdr:colOff>
      <xdr:row>66</xdr:row>
      <xdr:rowOff>88901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612321</xdr:colOff>
      <xdr:row>0</xdr:row>
      <xdr:rowOff>150813</xdr:rowOff>
    </xdr:from>
    <xdr:to>
      <xdr:col>17</xdr:col>
      <xdr:colOff>43091</xdr:colOff>
      <xdr:row>4</xdr:row>
      <xdr:rowOff>66094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32750" y="150813"/>
          <a:ext cx="3404055" cy="7226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309563</xdr:colOff>
      <xdr:row>6</xdr:row>
      <xdr:rowOff>119064</xdr:rowOff>
    </xdr:from>
    <xdr:to>
      <xdr:col>12</xdr:col>
      <xdr:colOff>587376</xdr:colOff>
      <xdr:row>23</xdr:row>
      <xdr:rowOff>100013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27780</xdr:colOff>
      <xdr:row>6</xdr:row>
      <xdr:rowOff>95251</xdr:rowOff>
    </xdr:from>
    <xdr:to>
      <xdr:col>6</xdr:col>
      <xdr:colOff>206375</xdr:colOff>
      <xdr:row>23</xdr:row>
      <xdr:rowOff>71438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468312</xdr:colOff>
      <xdr:row>1</xdr:row>
      <xdr:rowOff>7937</xdr:rowOff>
    </xdr:from>
    <xdr:to>
      <xdr:col>12</xdr:col>
      <xdr:colOff>666750</xdr:colOff>
      <xdr:row>4</xdr:row>
      <xdr:rowOff>113719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50125" y="174625"/>
          <a:ext cx="3405188" cy="7169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158750</xdr:rowOff>
    </xdr:from>
    <xdr:to>
      <xdr:col>5</xdr:col>
      <xdr:colOff>546100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72A3A328-2ECC-3B47-A00A-C1427FB1F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3</xdr:row>
      <xdr:rowOff>165100</xdr:rowOff>
    </xdr:from>
    <xdr:to>
      <xdr:col>10</xdr:col>
      <xdr:colOff>622300</xdr:colOff>
      <xdr:row>19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1B53D8D-65E6-904E-A767-442650B4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29</xdr:row>
      <xdr:rowOff>171450</xdr:rowOff>
    </xdr:from>
    <xdr:to>
      <xdr:col>7</xdr:col>
      <xdr:colOff>31750</xdr:colOff>
      <xdr:row>45</xdr:row>
      <xdr:rowOff>69850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15ACE97-B794-554F-9D22-BB7750E18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6</xdr:row>
      <xdr:rowOff>50800</xdr:rowOff>
    </xdr:from>
    <xdr:to>
      <xdr:col>7</xdr:col>
      <xdr:colOff>539750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36</xdr:row>
      <xdr:rowOff>95250</xdr:rowOff>
    </xdr:from>
    <xdr:to>
      <xdr:col>5</xdr:col>
      <xdr:colOff>357186</xdr:colOff>
      <xdr:row>49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452435</xdr:colOff>
      <xdr:row>36</xdr:row>
      <xdr:rowOff>90489</xdr:rowOff>
    </xdr:from>
    <xdr:to>
      <xdr:col>11</xdr:col>
      <xdr:colOff>544285</xdr:colOff>
      <xdr:row>49</xdr:row>
      <xdr:rowOff>65089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653143</xdr:colOff>
      <xdr:row>36</xdr:row>
      <xdr:rowOff>101600</xdr:rowOff>
    </xdr:from>
    <xdr:to>
      <xdr:col>17</xdr:col>
      <xdr:colOff>476250</xdr:colOff>
      <xdr:row>49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615950</xdr:colOff>
      <xdr:row>6</xdr:row>
      <xdr:rowOff>52387</xdr:rowOff>
    </xdr:from>
    <xdr:to>
      <xdr:col>14</xdr:col>
      <xdr:colOff>714375</xdr:colOff>
      <xdr:row>19</xdr:row>
      <xdr:rowOff>39687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</xdr:col>
      <xdr:colOff>1</xdr:colOff>
      <xdr:row>80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41275</xdr:colOff>
      <xdr:row>68</xdr:row>
      <xdr:rowOff>53975</xdr:rowOff>
    </xdr:from>
    <xdr:to>
      <xdr:col>12</xdr:col>
      <xdr:colOff>0</xdr:colOff>
      <xdr:row>80</xdr:row>
      <xdr:rowOff>15875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90487</xdr:colOff>
      <xdr:row>68</xdr:row>
      <xdr:rowOff>55563</xdr:rowOff>
    </xdr:from>
    <xdr:to>
      <xdr:col>17</xdr:col>
      <xdr:colOff>453572</xdr:colOff>
      <xdr:row>80</xdr:row>
      <xdr:rowOff>17463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555626</xdr:colOff>
      <xdr:row>0</xdr:row>
      <xdr:rowOff>158750</xdr:rowOff>
    </xdr:from>
    <xdr:to>
      <xdr:col>13</xdr:col>
      <xdr:colOff>508002</xdr:colOff>
      <xdr:row>3</xdr:row>
      <xdr:rowOff>235049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46876" y="158750"/>
          <a:ext cx="3405189" cy="71696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11"/>
  <sheetViews>
    <sheetView showGridLines="0" zoomScale="70" zoomScaleNormal="70" workbookViewId="0"/>
  </sheetViews>
  <sheetFormatPr defaultColWidth="9" defaultRowHeight="13" x14ac:dyDescent="0.3"/>
  <cols>
    <col min="1" max="1" width="5" customWidth="1"/>
    <col min="2" max="2" width="159.796875" customWidth="1"/>
  </cols>
  <sheetData>
    <row r="2" spans="2:2" ht="18" x14ac:dyDescent="0.35">
      <c r="B2" s="7" t="s">
        <v>0</v>
      </c>
    </row>
    <row r="3" spans="2:2" ht="15.65" x14ac:dyDescent="0.3">
      <c r="B3" s="158" t="s">
        <v>287</v>
      </c>
    </row>
    <row r="4" spans="2:2" ht="15.65" x14ac:dyDescent="0.3">
      <c r="B4" s="8" t="s">
        <v>149</v>
      </c>
    </row>
    <row r="6" spans="2:2" ht="47.5" customHeight="1" x14ac:dyDescent="0.3">
      <c r="B6" s="156" t="s">
        <v>229</v>
      </c>
    </row>
    <row r="8" spans="2:2" ht="31.25" x14ac:dyDescent="0.3">
      <c r="B8" s="156" t="s">
        <v>230</v>
      </c>
    </row>
    <row r="10" spans="2:2" ht="15.65" x14ac:dyDescent="0.3">
      <c r="B10" s="155" t="s">
        <v>255</v>
      </c>
    </row>
    <row r="11" spans="2:2" ht="15.65" x14ac:dyDescent="0.3">
      <c r="B11" s="155" t="s">
        <v>231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C45"/>
  <sheetViews>
    <sheetView showGridLines="0" zoomScale="70" zoomScaleNormal="70" workbookViewId="0"/>
  </sheetViews>
  <sheetFormatPr defaultColWidth="9" defaultRowHeight="13" x14ac:dyDescent="0.3"/>
  <cols>
    <col min="1" max="1" width="5" customWidth="1"/>
  </cols>
  <sheetData>
    <row r="2" spans="2:2" ht="18" x14ac:dyDescent="0.35">
      <c r="B2" s="7" t="str">
        <f>Introduction!B2</f>
        <v>LightCounting Market Research</v>
      </c>
    </row>
    <row r="3" spans="2:2" ht="15.65" x14ac:dyDescent="0.3">
      <c r="B3" s="158" t="str">
        <f>Introduction!B3</f>
        <v>Sample template for the November 2021 forecast - published 30 November 2021</v>
      </c>
    </row>
    <row r="4" spans="2:2" ht="15.65" x14ac:dyDescent="0.3">
      <c r="B4" s="8" t="str">
        <f>Introduction!B4</f>
        <v>3D Depth Sensing and Automotive LiDAR forecast</v>
      </c>
    </row>
    <row r="6" spans="2:2" ht="18" x14ac:dyDescent="0.35">
      <c r="B6" s="155" t="s">
        <v>232</v>
      </c>
    </row>
    <row r="24" spans="2:3" ht="15.65" x14ac:dyDescent="0.3">
      <c r="B24" s="155" t="s">
        <v>115</v>
      </c>
    </row>
    <row r="25" spans="2:3" ht="14.4" x14ac:dyDescent="0.3">
      <c r="B25" s="157" t="s">
        <v>132</v>
      </c>
      <c r="C25" s="154" t="s">
        <v>116</v>
      </c>
    </row>
    <row r="26" spans="2:3" ht="14.4" x14ac:dyDescent="0.3">
      <c r="B26" s="157" t="s">
        <v>117</v>
      </c>
      <c r="C26" s="154" t="s">
        <v>118</v>
      </c>
    </row>
    <row r="27" spans="2:3" ht="14.4" x14ac:dyDescent="0.3">
      <c r="B27" s="157" t="s">
        <v>119</v>
      </c>
      <c r="C27" s="154" t="s">
        <v>120</v>
      </c>
    </row>
    <row r="28" spans="2:3" ht="14.4" x14ac:dyDescent="0.3">
      <c r="B28" s="157" t="s">
        <v>121</v>
      </c>
      <c r="C28" s="154" t="s">
        <v>122</v>
      </c>
    </row>
    <row r="29" spans="2:3" ht="14.4" x14ac:dyDescent="0.3">
      <c r="B29" s="157" t="s">
        <v>123</v>
      </c>
      <c r="C29" s="154" t="s">
        <v>124</v>
      </c>
    </row>
    <row r="30" spans="2:3" ht="14.4" x14ac:dyDescent="0.3">
      <c r="B30" s="157" t="s">
        <v>125</v>
      </c>
      <c r="C30" s="154" t="s">
        <v>126</v>
      </c>
    </row>
    <row r="31" spans="2:3" ht="14.4" x14ac:dyDescent="0.3">
      <c r="B31" s="157" t="s">
        <v>127</v>
      </c>
      <c r="C31" s="154" t="s">
        <v>128</v>
      </c>
    </row>
    <row r="32" spans="2:3" ht="14.4" x14ac:dyDescent="0.3">
      <c r="B32" s="157" t="s">
        <v>129</v>
      </c>
      <c r="C32" s="154" t="s">
        <v>130</v>
      </c>
    </row>
    <row r="33" spans="2:3" ht="14.4" x14ac:dyDescent="0.3">
      <c r="B33" s="157" t="s">
        <v>131</v>
      </c>
      <c r="C33" s="154" t="s">
        <v>138</v>
      </c>
    </row>
    <row r="36" spans="2:3" ht="18" x14ac:dyDescent="0.35">
      <c r="B36" s="155" t="s">
        <v>237</v>
      </c>
    </row>
    <row r="37" spans="2:3" ht="14.4" x14ac:dyDescent="0.3">
      <c r="B37" s="157" t="s">
        <v>132</v>
      </c>
      <c r="C37" s="154" t="s">
        <v>222</v>
      </c>
    </row>
    <row r="38" spans="2:3" ht="14.4" x14ac:dyDescent="0.3">
      <c r="B38" s="157" t="s">
        <v>117</v>
      </c>
      <c r="C38" s="154" t="s">
        <v>223</v>
      </c>
    </row>
    <row r="39" spans="2:3" ht="14.4" x14ac:dyDescent="0.3">
      <c r="B39" s="157" t="s">
        <v>119</v>
      </c>
      <c r="C39" s="154" t="s">
        <v>224</v>
      </c>
    </row>
    <row r="40" spans="2:3" ht="14.4" x14ac:dyDescent="0.3">
      <c r="B40" s="157" t="s">
        <v>121</v>
      </c>
      <c r="C40" s="154" t="s">
        <v>225</v>
      </c>
    </row>
    <row r="41" spans="2:3" ht="14.4" x14ac:dyDescent="0.3">
      <c r="B41" s="157" t="s">
        <v>123</v>
      </c>
      <c r="C41" s="154" t="s">
        <v>236</v>
      </c>
    </row>
    <row r="42" spans="2:3" ht="14.4" x14ac:dyDescent="0.3">
      <c r="B42" s="157" t="s">
        <v>125</v>
      </c>
      <c r="C42" s="154" t="s">
        <v>128</v>
      </c>
    </row>
    <row r="43" spans="2:3" ht="14.4" x14ac:dyDescent="0.3">
      <c r="B43" s="157" t="s">
        <v>127</v>
      </c>
      <c r="C43" s="154" t="s">
        <v>130</v>
      </c>
    </row>
    <row r="44" spans="2:3" ht="14.4" x14ac:dyDescent="0.3">
      <c r="B44" s="157" t="s">
        <v>129</v>
      </c>
      <c r="C44" s="154" t="s">
        <v>138</v>
      </c>
    </row>
    <row r="45" spans="2:3" ht="14.4" x14ac:dyDescent="0.3">
      <c r="B45" s="157"/>
      <c r="C45" s="1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B2:N47"/>
  <sheetViews>
    <sheetView showGridLines="0" zoomScale="70" zoomScaleNormal="70" workbookViewId="0"/>
  </sheetViews>
  <sheetFormatPr defaultColWidth="9" defaultRowHeight="13" x14ac:dyDescent="0.3"/>
  <cols>
    <col min="1" max="1" width="5" customWidth="1"/>
    <col min="2" max="2" width="17.796875" customWidth="1"/>
    <col min="3" max="3" width="12" customWidth="1"/>
    <col min="4" max="4" width="13.3984375" customWidth="1"/>
    <col min="5" max="5" width="11.59765625" customWidth="1"/>
    <col min="6" max="6" width="10.796875" customWidth="1"/>
    <col min="7" max="7" width="9.3984375" customWidth="1"/>
    <col min="8" max="8" width="12.796875" customWidth="1"/>
    <col min="9" max="9" width="15.69921875" customWidth="1"/>
    <col min="10" max="10" width="17.59765625" customWidth="1"/>
    <col min="11" max="11" width="14" customWidth="1"/>
    <col min="12" max="12" width="15" customWidth="1"/>
    <col min="14" max="14" width="13" customWidth="1"/>
  </cols>
  <sheetData>
    <row r="2" spans="2:11" ht="18" x14ac:dyDescent="0.35">
      <c r="B2" s="7" t="str">
        <f>Introduction!B2</f>
        <v>LightCounting Market Research</v>
      </c>
    </row>
    <row r="3" spans="2:11" ht="15.65" x14ac:dyDescent="0.3">
      <c r="B3" s="158" t="str">
        <f>Introduction!B3</f>
        <v>Sample template for the November 2021 forecast - published 30 November 2021</v>
      </c>
    </row>
    <row r="4" spans="2:11" ht="15.65" x14ac:dyDescent="0.3">
      <c r="B4" s="8" t="str">
        <f>Introduction!B4</f>
        <v>3D Depth Sensing and Automotive LiDAR forecast</v>
      </c>
    </row>
    <row r="5" spans="2:11" ht="13.75" x14ac:dyDescent="0.3">
      <c r="J5" s="36"/>
    </row>
    <row r="6" spans="2:11" ht="18" x14ac:dyDescent="0.35">
      <c r="B6" s="232" t="s">
        <v>234</v>
      </c>
      <c r="J6" s="36"/>
    </row>
    <row r="7" spans="2:11" ht="14.4" x14ac:dyDescent="0.3">
      <c r="B7" s="44" t="s">
        <v>27</v>
      </c>
    </row>
    <row r="9" spans="2:11" ht="13.75" x14ac:dyDescent="0.3">
      <c r="B9" s="308" t="s">
        <v>20</v>
      </c>
      <c r="C9" s="309"/>
      <c r="D9" s="309"/>
      <c r="E9" s="310"/>
      <c r="F9" s="314" t="s">
        <v>25</v>
      </c>
      <c r="G9" s="317"/>
      <c r="H9" s="317"/>
      <c r="I9" s="317"/>
      <c r="J9" s="315"/>
    </row>
    <row r="10" spans="2:11" ht="40" customHeight="1" x14ac:dyDescent="0.3">
      <c r="B10" s="26" t="s">
        <v>30</v>
      </c>
      <c r="C10" s="33" t="s">
        <v>29</v>
      </c>
      <c r="D10" s="33" t="s">
        <v>9</v>
      </c>
      <c r="E10" s="34" t="s">
        <v>6</v>
      </c>
      <c r="F10" s="38" t="s">
        <v>72</v>
      </c>
      <c r="G10" s="38" t="s">
        <v>73</v>
      </c>
      <c r="H10" s="38" t="s">
        <v>146</v>
      </c>
      <c r="I10" s="39" t="s">
        <v>24</v>
      </c>
      <c r="J10" s="39" t="s">
        <v>23</v>
      </c>
      <c r="K10" s="26" t="s">
        <v>139</v>
      </c>
    </row>
    <row r="11" spans="2:11" x14ac:dyDescent="0.3">
      <c r="B11" s="3" t="s">
        <v>140</v>
      </c>
      <c r="C11" s="16" t="s">
        <v>10</v>
      </c>
      <c r="D11" s="16">
        <v>940</v>
      </c>
      <c r="E11" s="16" t="s">
        <v>11</v>
      </c>
      <c r="F11" s="185" t="s">
        <v>235</v>
      </c>
      <c r="G11" s="185" t="s">
        <v>235</v>
      </c>
      <c r="H11" s="185" t="s">
        <v>235</v>
      </c>
      <c r="I11" s="259"/>
      <c r="J11" s="259"/>
      <c r="K11" s="16">
        <v>5</v>
      </c>
    </row>
    <row r="12" spans="2:11" ht="13.5" thickBot="1" x14ac:dyDescent="0.35">
      <c r="B12" s="13" t="s">
        <v>143</v>
      </c>
      <c r="C12" s="16" t="s">
        <v>1</v>
      </c>
      <c r="D12" s="16">
        <v>940</v>
      </c>
      <c r="E12" s="16" t="s">
        <v>7</v>
      </c>
      <c r="F12" s="185" t="s">
        <v>235</v>
      </c>
      <c r="G12" s="259"/>
      <c r="H12" s="259"/>
      <c r="I12" s="185" t="s">
        <v>235</v>
      </c>
      <c r="J12" s="259"/>
      <c r="K12" s="16">
        <v>35</v>
      </c>
    </row>
    <row r="13" spans="2:11" ht="15.5" thickTop="1" thickBot="1" x14ac:dyDescent="0.4">
      <c r="B13" s="13" t="s">
        <v>28</v>
      </c>
      <c r="C13" s="161" t="s">
        <v>12</v>
      </c>
      <c r="D13" s="16">
        <v>940</v>
      </c>
      <c r="E13" s="161" t="s">
        <v>8</v>
      </c>
      <c r="F13" s="185" t="s">
        <v>235</v>
      </c>
      <c r="G13" s="259"/>
      <c r="H13" s="259"/>
      <c r="I13" s="185" t="s">
        <v>235</v>
      </c>
      <c r="J13" s="259"/>
      <c r="K13" s="10">
        <f>(50+300)/2</f>
        <v>175</v>
      </c>
    </row>
    <row r="14" spans="2:11" ht="15.5" thickTop="1" thickBot="1" x14ac:dyDescent="0.4">
      <c r="B14" s="13" t="s">
        <v>141</v>
      </c>
      <c r="C14" s="161" t="s">
        <v>12</v>
      </c>
      <c r="D14" s="18">
        <v>940</v>
      </c>
      <c r="E14" s="161" t="s">
        <v>8</v>
      </c>
      <c r="F14" s="3"/>
      <c r="G14" s="185" t="s">
        <v>235</v>
      </c>
      <c r="H14" s="32"/>
      <c r="I14" s="259"/>
      <c r="J14" s="259"/>
      <c r="K14" s="10">
        <f>(50+300)/2</f>
        <v>175</v>
      </c>
    </row>
    <row r="15" spans="2:11" ht="15.5" thickTop="1" thickBot="1" x14ac:dyDescent="0.4">
      <c r="B15" s="13" t="s">
        <v>142</v>
      </c>
      <c r="C15" s="161" t="s">
        <v>136</v>
      </c>
      <c r="D15" s="18">
        <v>940</v>
      </c>
      <c r="E15" s="161" t="s">
        <v>137</v>
      </c>
      <c r="F15" s="21"/>
      <c r="G15" s="258"/>
      <c r="H15" s="258"/>
      <c r="I15" s="258"/>
      <c r="J15" s="185" t="s">
        <v>235</v>
      </c>
      <c r="K15" s="10">
        <v>500</v>
      </c>
    </row>
    <row r="16" spans="2:11" ht="14.4" thickTop="1" x14ac:dyDescent="0.3">
      <c r="B16" s="3" t="s">
        <v>74</v>
      </c>
      <c r="C16" s="10" t="s">
        <v>62</v>
      </c>
      <c r="D16" s="10" t="s">
        <v>62</v>
      </c>
      <c r="E16" s="10" t="s">
        <v>62</v>
      </c>
      <c r="F16" s="95"/>
      <c r="G16" s="94"/>
      <c r="H16" s="94"/>
      <c r="I16" s="95"/>
      <c r="J16" s="94"/>
      <c r="K16" s="10" t="s">
        <v>62</v>
      </c>
    </row>
    <row r="17" spans="2:14" ht="27.65" x14ac:dyDescent="0.3">
      <c r="B17" s="96" t="s">
        <v>75</v>
      </c>
      <c r="E17" s="35" t="s">
        <v>26</v>
      </c>
      <c r="F17" s="311" t="s">
        <v>21</v>
      </c>
      <c r="G17" s="312"/>
      <c r="H17" s="313"/>
      <c r="I17" s="314" t="s">
        <v>22</v>
      </c>
      <c r="J17" s="315"/>
    </row>
    <row r="19" spans="2:14" ht="13.75" x14ac:dyDescent="0.3">
      <c r="G19" t="s">
        <v>147</v>
      </c>
      <c r="H19" t="s">
        <v>148</v>
      </c>
    </row>
    <row r="22" spans="2:14" ht="19" customHeight="1" x14ac:dyDescent="0.3"/>
    <row r="23" spans="2:14" ht="19" customHeight="1" x14ac:dyDescent="0.3"/>
    <row r="25" spans="2:14" ht="18" x14ac:dyDescent="0.35">
      <c r="B25" s="232" t="s">
        <v>233</v>
      </c>
    </row>
    <row r="27" spans="2:14" ht="14.4" x14ac:dyDescent="0.3">
      <c r="B27" s="186" t="s">
        <v>166</v>
      </c>
      <c r="C27" s="11" t="s">
        <v>268</v>
      </c>
      <c r="D27" s="10" t="s">
        <v>156</v>
      </c>
      <c r="E27" s="10" t="s">
        <v>167</v>
      </c>
      <c r="F27" s="10" t="s">
        <v>157</v>
      </c>
    </row>
    <row r="28" spans="2:14" ht="17.25" customHeight="1" x14ac:dyDescent="0.3">
      <c r="B28" s="41" t="s">
        <v>168</v>
      </c>
      <c r="C28" s="11" t="s">
        <v>266</v>
      </c>
      <c r="D28" s="233"/>
      <c r="E28" s="233"/>
      <c r="F28" s="43"/>
    </row>
    <row r="29" spans="2:14" ht="17.25" customHeight="1" x14ac:dyDescent="0.3">
      <c r="B29" s="21" t="s">
        <v>169</v>
      </c>
      <c r="C29" s="277" t="s">
        <v>267</v>
      </c>
      <c r="D29" s="3"/>
      <c r="E29" s="3"/>
      <c r="F29" s="234"/>
    </row>
    <row r="30" spans="2:14" ht="17.25" customHeight="1" x14ac:dyDescent="0.3">
      <c r="B30" s="132" t="s">
        <v>265</v>
      </c>
      <c r="C30" s="277" t="s">
        <v>267</v>
      </c>
      <c r="D30" s="3"/>
      <c r="E30" s="3"/>
      <c r="F30" s="234"/>
    </row>
    <row r="31" spans="2:14" ht="13.75" x14ac:dyDescent="0.3">
      <c r="K31" s="316" t="s">
        <v>170</v>
      </c>
      <c r="L31" s="316"/>
      <c r="M31" s="316"/>
      <c r="N31" s="316"/>
    </row>
    <row r="32" spans="2:14" ht="14.4" x14ac:dyDescent="0.3">
      <c r="B32" s="186" t="s">
        <v>171</v>
      </c>
      <c r="C32" s="32"/>
      <c r="D32" s="32"/>
      <c r="E32" s="32"/>
      <c r="F32" s="32"/>
      <c r="G32" s="32"/>
      <c r="H32" s="32"/>
      <c r="I32" s="32"/>
      <c r="J32" s="32"/>
      <c r="K32" s="235" t="s">
        <v>172</v>
      </c>
      <c r="L32" s="3"/>
      <c r="M32" s="3"/>
      <c r="N32" s="3"/>
    </row>
    <row r="33" spans="2:14" ht="28.75" x14ac:dyDescent="0.3">
      <c r="B33" s="306" t="s">
        <v>173</v>
      </c>
      <c r="C33" s="307"/>
      <c r="D33" s="236" t="s">
        <v>174</v>
      </c>
      <c r="E33" s="236" t="s">
        <v>175</v>
      </c>
      <c r="F33" s="236" t="s">
        <v>176</v>
      </c>
      <c r="G33" s="236" t="s">
        <v>177</v>
      </c>
      <c r="H33" s="237" t="s">
        <v>178</v>
      </c>
      <c r="I33" s="278" t="s">
        <v>179</v>
      </c>
      <c r="K33" s="238" t="s">
        <v>180</v>
      </c>
      <c r="L33" s="238" t="s">
        <v>181</v>
      </c>
      <c r="M33" s="238" t="s">
        <v>182</v>
      </c>
      <c r="N33" s="238" t="s">
        <v>183</v>
      </c>
    </row>
    <row r="34" spans="2:14" ht="34.5" customHeight="1" x14ac:dyDescent="0.35">
      <c r="B34" s="298" t="s">
        <v>184</v>
      </c>
      <c r="C34" s="299"/>
      <c r="D34" s="239" t="s">
        <v>185</v>
      </c>
      <c r="E34" s="109" t="s">
        <v>186</v>
      </c>
      <c r="F34" s="109">
        <v>1</v>
      </c>
      <c r="G34" s="277" t="s">
        <v>187</v>
      </c>
      <c r="H34" s="277" t="s">
        <v>188</v>
      </c>
      <c r="I34" s="24" t="s">
        <v>189</v>
      </c>
      <c r="K34" s="85"/>
      <c r="L34" s="54"/>
      <c r="M34" s="240"/>
      <c r="N34" s="241"/>
    </row>
    <row r="35" spans="2:14" ht="28.5" customHeight="1" x14ac:dyDescent="0.3">
      <c r="B35" s="298" t="s">
        <v>279</v>
      </c>
      <c r="C35" s="299"/>
      <c r="D35" s="109" t="s">
        <v>190</v>
      </c>
      <c r="E35" s="109" t="s">
        <v>191</v>
      </c>
      <c r="F35" s="109">
        <v>4</v>
      </c>
      <c r="G35" s="277" t="s">
        <v>192</v>
      </c>
      <c r="H35" s="277" t="s">
        <v>193</v>
      </c>
      <c r="I35" s="24" t="s">
        <v>194</v>
      </c>
      <c r="K35" s="242"/>
      <c r="L35" s="243"/>
      <c r="M35" s="244"/>
      <c r="N35" s="245"/>
    </row>
    <row r="36" spans="2:14" ht="39" x14ac:dyDescent="0.3">
      <c r="B36" s="298" t="s">
        <v>280</v>
      </c>
      <c r="C36" s="299"/>
      <c r="D36" s="109" t="s">
        <v>195</v>
      </c>
      <c r="E36" s="239" t="s">
        <v>186</v>
      </c>
      <c r="F36" s="246">
        <v>64</v>
      </c>
      <c r="G36" s="277" t="s">
        <v>196</v>
      </c>
      <c r="H36" s="277" t="s">
        <v>197</v>
      </c>
      <c r="I36" s="24" t="s">
        <v>198</v>
      </c>
      <c r="K36" s="247">
        <v>4</v>
      </c>
      <c r="L36" s="12">
        <v>4</v>
      </c>
      <c r="M36" s="12">
        <v>4</v>
      </c>
      <c r="N36" s="248">
        <v>4</v>
      </c>
    </row>
    <row r="37" spans="2:14" ht="27.75" customHeight="1" x14ac:dyDescent="0.3">
      <c r="B37" s="298" t="s">
        <v>281</v>
      </c>
      <c r="C37" s="299"/>
      <c r="D37" s="109" t="s">
        <v>190</v>
      </c>
      <c r="E37" s="109" t="s">
        <v>199</v>
      </c>
      <c r="F37" s="109">
        <v>16</v>
      </c>
      <c r="G37" s="277" t="s">
        <v>192</v>
      </c>
      <c r="H37" s="277" t="s">
        <v>197</v>
      </c>
      <c r="I37" s="24" t="s">
        <v>200</v>
      </c>
      <c r="K37" s="74"/>
      <c r="L37" s="12"/>
      <c r="M37" s="12">
        <v>2</v>
      </c>
      <c r="N37" s="248"/>
    </row>
    <row r="38" spans="2:14" x14ac:dyDescent="0.3">
      <c r="B38" s="300" t="s">
        <v>282</v>
      </c>
      <c r="C38" s="301"/>
      <c r="D38" s="109" t="s">
        <v>201</v>
      </c>
      <c r="E38" s="109" t="s">
        <v>191</v>
      </c>
      <c r="F38" s="239">
        <v>32</v>
      </c>
      <c r="G38" s="277" t="s">
        <v>192</v>
      </c>
      <c r="H38" s="277" t="s">
        <v>197</v>
      </c>
      <c r="I38" s="24" t="s">
        <v>202</v>
      </c>
      <c r="K38" s="304">
        <v>1</v>
      </c>
      <c r="L38" s="304">
        <v>1</v>
      </c>
      <c r="M38" s="304">
        <v>1</v>
      </c>
      <c r="N38" s="304"/>
    </row>
    <row r="39" spans="2:14" x14ac:dyDescent="0.3">
      <c r="B39" s="302"/>
      <c r="C39" s="303"/>
      <c r="D39" s="109" t="s">
        <v>201</v>
      </c>
      <c r="E39" s="109" t="s">
        <v>199</v>
      </c>
      <c r="F39" s="239">
        <v>64</v>
      </c>
      <c r="G39" s="277" t="s">
        <v>192</v>
      </c>
      <c r="H39" s="277" t="s">
        <v>197</v>
      </c>
      <c r="I39" s="24" t="s">
        <v>202</v>
      </c>
      <c r="K39" s="305"/>
      <c r="L39" s="305">
        <v>1</v>
      </c>
      <c r="M39" s="305"/>
      <c r="N39" s="305"/>
    </row>
    <row r="40" spans="2:14" ht="29.5" customHeight="1" x14ac:dyDescent="0.3">
      <c r="B40" s="298" t="s">
        <v>283</v>
      </c>
      <c r="C40" s="299"/>
      <c r="D40" s="109" t="s">
        <v>201</v>
      </c>
      <c r="E40" s="109" t="s">
        <v>199</v>
      </c>
      <c r="F40" s="239" t="s">
        <v>203</v>
      </c>
      <c r="G40" s="277" t="s">
        <v>192</v>
      </c>
      <c r="H40" s="277" t="s">
        <v>197</v>
      </c>
      <c r="I40" s="24" t="s">
        <v>204</v>
      </c>
      <c r="K40" s="249"/>
      <c r="L40" s="16"/>
      <c r="M40" s="16"/>
      <c r="N40" s="250">
        <v>1</v>
      </c>
    </row>
    <row r="41" spans="2:14" x14ac:dyDescent="0.3">
      <c r="D41" s="32"/>
      <c r="E41" s="251" t="s">
        <v>205</v>
      </c>
      <c r="K41" s="252" t="s">
        <v>206</v>
      </c>
      <c r="L41" s="252" t="s">
        <v>207</v>
      </c>
      <c r="M41" s="252" t="s">
        <v>208</v>
      </c>
      <c r="N41" s="252" t="s">
        <v>209</v>
      </c>
    </row>
    <row r="42" spans="2:14" x14ac:dyDescent="0.3">
      <c r="K42" s="252" t="s">
        <v>210</v>
      </c>
    </row>
    <row r="43" spans="2:14" ht="14.5" x14ac:dyDescent="0.35">
      <c r="B43" s="253" t="s">
        <v>211</v>
      </c>
      <c r="C43" s="40"/>
      <c r="D43" s="40"/>
      <c r="E43" s="40"/>
      <c r="F43" s="253" t="s">
        <v>212</v>
      </c>
      <c r="G43" s="40"/>
      <c r="H43" s="40"/>
      <c r="I43" s="40"/>
      <c r="J43" s="40"/>
    </row>
    <row r="44" spans="2:14" x14ac:dyDescent="0.3">
      <c r="B44" s="254" t="s">
        <v>213</v>
      </c>
      <c r="C44" s="96"/>
      <c r="D44" s="96"/>
      <c r="E44" s="96"/>
      <c r="F44" s="254" t="s">
        <v>214</v>
      </c>
      <c r="G44" s="96"/>
      <c r="H44" s="254" t="s">
        <v>215</v>
      </c>
      <c r="I44" s="96"/>
      <c r="J44" s="96"/>
    </row>
    <row r="45" spans="2:14" x14ac:dyDescent="0.3">
      <c r="B45" s="254" t="s">
        <v>216</v>
      </c>
      <c r="C45" s="96"/>
      <c r="D45" s="96"/>
      <c r="E45" s="96"/>
      <c r="F45" s="254" t="s">
        <v>196</v>
      </c>
      <c r="G45" s="96"/>
      <c r="H45" s="254" t="s">
        <v>217</v>
      </c>
      <c r="I45" s="96"/>
      <c r="J45" s="96"/>
    </row>
    <row r="46" spans="2:14" x14ac:dyDescent="0.3">
      <c r="B46" s="255" t="s">
        <v>218</v>
      </c>
      <c r="C46" s="256"/>
      <c r="D46" s="256"/>
      <c r="E46" s="256"/>
      <c r="F46" s="255" t="s">
        <v>219</v>
      </c>
      <c r="G46" s="256"/>
      <c r="H46" s="255"/>
      <c r="I46" s="256"/>
      <c r="J46" s="256"/>
    </row>
    <row r="47" spans="2:14" x14ac:dyDescent="0.3">
      <c r="B47" s="255" t="s">
        <v>216</v>
      </c>
      <c r="C47" s="256"/>
      <c r="D47" s="256"/>
      <c r="E47" s="256"/>
      <c r="F47" s="255" t="s">
        <v>220</v>
      </c>
      <c r="G47" s="256"/>
      <c r="H47" s="255" t="s">
        <v>221</v>
      </c>
      <c r="I47" s="256"/>
      <c r="J47" s="256"/>
    </row>
  </sheetData>
  <mergeCells count="16">
    <mergeCell ref="B9:E9"/>
    <mergeCell ref="F17:H17"/>
    <mergeCell ref="I17:J17"/>
    <mergeCell ref="K31:N31"/>
    <mergeCell ref="F9:J9"/>
    <mergeCell ref="N38:N39"/>
    <mergeCell ref="B33:C33"/>
    <mergeCell ref="B34:C34"/>
    <mergeCell ref="B35:C35"/>
    <mergeCell ref="B36:C36"/>
    <mergeCell ref="B37:C37"/>
    <mergeCell ref="B40:C40"/>
    <mergeCell ref="B38:C39"/>
    <mergeCell ref="K38:K39"/>
    <mergeCell ref="L38:L39"/>
    <mergeCell ref="M38:M39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O90"/>
  <sheetViews>
    <sheetView showGridLines="0" zoomScale="70" zoomScaleNormal="70" workbookViewId="0"/>
  </sheetViews>
  <sheetFormatPr defaultColWidth="9" defaultRowHeight="13" x14ac:dyDescent="0.3"/>
  <cols>
    <col min="1" max="1" width="5" customWidth="1"/>
    <col min="2" max="2" width="22.3984375" customWidth="1"/>
    <col min="3" max="3" width="13" customWidth="1"/>
    <col min="4" max="4" width="12.59765625" customWidth="1"/>
    <col min="5" max="14" width="9" customWidth="1"/>
    <col min="15" max="15" width="9.3984375" customWidth="1"/>
    <col min="16" max="20" width="6.796875" customWidth="1"/>
  </cols>
  <sheetData>
    <row r="2" spans="2:5" ht="18" x14ac:dyDescent="0.35">
      <c r="B2" s="7" t="str">
        <f>Introduction!B2</f>
        <v>LightCounting Market Research</v>
      </c>
      <c r="D2" s="7"/>
      <c r="E2" s="7"/>
    </row>
    <row r="3" spans="2:5" ht="15.65" x14ac:dyDescent="0.3">
      <c r="B3" s="158" t="str">
        <f>Introduction!B3</f>
        <v>Sample template for the November 2021 forecast - published 30 November 2021</v>
      </c>
      <c r="D3" s="6"/>
      <c r="E3" s="6"/>
    </row>
    <row r="4" spans="2:5" ht="15.65" x14ac:dyDescent="0.3">
      <c r="B4" s="8" t="str">
        <f>Introduction!B4</f>
        <v>3D Depth Sensing and Automotive LiDAR forecast</v>
      </c>
      <c r="D4" s="8"/>
      <c r="E4" s="8"/>
    </row>
    <row r="6" spans="2:5" ht="18" x14ac:dyDescent="0.35">
      <c r="B6" s="257" t="s">
        <v>31</v>
      </c>
      <c r="D6" s="1"/>
      <c r="E6" s="1"/>
    </row>
    <row r="23" spans="2:15" ht="13.75" x14ac:dyDescent="0.3">
      <c r="B23" s="1" t="s">
        <v>4</v>
      </c>
    </row>
    <row r="24" spans="2:15" ht="27.65" x14ac:dyDescent="0.3">
      <c r="B24" s="24" t="str">
        <f>'Product definitions'!B10</f>
        <v>Product category</v>
      </c>
      <c r="C24" s="9" t="str">
        <f>'Product definitions'!C10</f>
        <v># emitters/ VCSEL die</v>
      </c>
      <c r="D24" s="9" t="str">
        <f>'Product definitions'!D10</f>
        <v>Wavelength (nm)</v>
      </c>
      <c r="E24" s="9" t="str">
        <f>'Product definitions'!E10</f>
        <v>Power (mW)</v>
      </c>
      <c r="F24" s="159">
        <v>2017</v>
      </c>
      <c r="G24" s="159">
        <v>2018</v>
      </c>
      <c r="H24" s="159">
        <v>2019</v>
      </c>
      <c r="I24" s="159">
        <v>2020</v>
      </c>
      <c r="J24" s="159">
        <v>2021</v>
      </c>
      <c r="K24" s="159">
        <v>2022</v>
      </c>
      <c r="L24" s="159">
        <v>2023</v>
      </c>
      <c r="M24" s="159">
        <v>2024</v>
      </c>
      <c r="N24" s="159">
        <v>2025</v>
      </c>
      <c r="O24" s="159">
        <v>2026</v>
      </c>
    </row>
    <row r="25" spans="2:15" ht="16.5" customHeight="1" x14ac:dyDescent="0.3">
      <c r="B25" s="45" t="str">
        <f>'Product definitions'!B11</f>
        <v>Proximity sensor (3D)</v>
      </c>
      <c r="C25" s="46" t="str">
        <f>'Product definitions'!C11</f>
        <v>1-10</v>
      </c>
      <c r="D25" s="46">
        <f>'Product definitions'!D11</f>
        <v>940</v>
      </c>
      <c r="E25" s="46" t="str">
        <f>'Product definitions'!E11</f>
        <v>≤20</v>
      </c>
      <c r="F25" s="14">
        <v>36.75</v>
      </c>
      <c r="G25" s="14">
        <v>122.73484744500001</v>
      </c>
      <c r="H25" s="14"/>
      <c r="I25" s="14"/>
      <c r="J25" s="14"/>
      <c r="K25" s="14"/>
      <c r="L25" s="14"/>
      <c r="M25" s="14"/>
      <c r="N25" s="14"/>
      <c r="O25" s="14"/>
    </row>
    <row r="26" spans="2:15" ht="16.5" customHeight="1" x14ac:dyDescent="0.3">
      <c r="B26" s="48" t="str">
        <f>'Product definitions'!B12</f>
        <v>Flood illuminator</v>
      </c>
      <c r="C26" s="47" t="str">
        <f>'Product definitions'!C12</f>
        <v>20-50</v>
      </c>
      <c r="D26" s="47">
        <f>'Product definitions'!D12</f>
        <v>940</v>
      </c>
      <c r="E26" s="47" t="str">
        <f>'Product definitions'!E12</f>
        <v>200-500</v>
      </c>
      <c r="F26" s="20">
        <v>36.75</v>
      </c>
      <c r="G26" s="20">
        <v>122.73484744500001</v>
      </c>
      <c r="H26" s="20"/>
      <c r="I26" s="20"/>
      <c r="J26" s="20"/>
      <c r="K26" s="20"/>
      <c r="L26" s="20"/>
      <c r="M26" s="20"/>
      <c r="N26" s="20"/>
      <c r="O26" s="20"/>
    </row>
    <row r="27" spans="2:15" ht="16.5" customHeight="1" x14ac:dyDescent="0.3">
      <c r="B27" s="48" t="str">
        <f>'Product definitions'!B13</f>
        <v>Dot projector array</v>
      </c>
      <c r="C27" s="47" t="str">
        <f>'Product definitions'!C13</f>
        <v>50-300</v>
      </c>
      <c r="D27" s="47">
        <f>'Product definitions'!D13</f>
        <v>940</v>
      </c>
      <c r="E27" s="47" t="str">
        <f>'Product definitions'!E13</f>
        <v>500-1000</v>
      </c>
      <c r="F27" s="20">
        <v>36.75</v>
      </c>
      <c r="G27" s="20">
        <v>122.73484744500001</v>
      </c>
      <c r="H27" s="20"/>
      <c r="I27" s="20"/>
      <c r="J27" s="20"/>
      <c r="K27" s="20"/>
      <c r="L27" s="20"/>
      <c r="M27" s="20"/>
      <c r="N27" s="20"/>
      <c r="O27" s="20"/>
    </row>
    <row r="28" spans="2:15" ht="16.5" customHeight="1" x14ac:dyDescent="0.3">
      <c r="B28" s="48" t="str">
        <f>'Product definitions'!B14</f>
        <v>Flash illuminator LP</v>
      </c>
      <c r="C28" s="32" t="str">
        <f>'Product definitions'!C14</f>
        <v>50-300</v>
      </c>
      <c r="D28" s="47">
        <f>'Product definitions'!D14</f>
        <v>940</v>
      </c>
      <c r="E28" s="47" t="str">
        <f>'Product definitions'!E14</f>
        <v>500-1000</v>
      </c>
      <c r="F28" s="20">
        <v>0</v>
      </c>
      <c r="G28" s="20">
        <v>0</v>
      </c>
      <c r="H28" s="20"/>
      <c r="I28" s="20"/>
      <c r="J28" s="20"/>
      <c r="K28" s="20"/>
      <c r="L28" s="20"/>
      <c r="M28" s="20"/>
      <c r="N28" s="20"/>
      <c r="O28" s="20"/>
    </row>
    <row r="29" spans="2:15" ht="16.5" customHeight="1" x14ac:dyDescent="0.3">
      <c r="B29" s="48" t="str">
        <f>'Product definitions'!B15</f>
        <v>Flash illuminator HP</v>
      </c>
      <c r="C29" s="32" t="str">
        <f>'Product definitions'!C15</f>
        <v>300-1000</v>
      </c>
      <c r="D29" s="47">
        <f>'Product definitions'!D15</f>
        <v>940</v>
      </c>
      <c r="E29" s="47" t="str">
        <f>'Product definitions'!E15</f>
        <v>1000-3000</v>
      </c>
      <c r="F29" s="20">
        <v>0</v>
      </c>
      <c r="G29" s="160">
        <v>9.2851580241000056E-2</v>
      </c>
      <c r="H29" s="20"/>
      <c r="I29" s="20"/>
      <c r="J29" s="20"/>
      <c r="K29" s="20"/>
      <c r="L29" s="20"/>
      <c r="M29" s="20"/>
      <c r="N29" s="20"/>
      <c r="O29" s="20"/>
    </row>
    <row r="30" spans="2:15" ht="16.5" customHeight="1" x14ac:dyDescent="0.3">
      <c r="B30" s="48" t="str">
        <f>'Product definitions'!B16</f>
        <v>Next generation arrays</v>
      </c>
      <c r="C30" s="47" t="str">
        <f>'Product definitions'!C16</f>
        <v>TBD</v>
      </c>
      <c r="D30" s="47" t="str">
        <f>'Product definitions'!D16</f>
        <v>TBD</v>
      </c>
      <c r="E30" s="47" t="str">
        <f>'Product definitions'!E16</f>
        <v>TBD</v>
      </c>
      <c r="F30" s="20">
        <v>0</v>
      </c>
      <c r="G30" s="20">
        <v>0</v>
      </c>
      <c r="H30" s="20"/>
      <c r="I30" s="20"/>
      <c r="J30" s="20"/>
      <c r="K30" s="20"/>
      <c r="L30" s="20"/>
      <c r="M30" s="20"/>
      <c r="N30" s="20"/>
      <c r="O30" s="20"/>
    </row>
    <row r="31" spans="2:15" ht="13.75" x14ac:dyDescent="0.3">
      <c r="B31" s="169" t="s">
        <v>2</v>
      </c>
      <c r="C31" s="170"/>
      <c r="D31" s="170"/>
      <c r="E31" s="171"/>
      <c r="F31" s="57">
        <f>SUM(F25:F30)</f>
        <v>110.25</v>
      </c>
      <c r="G31" s="57">
        <f>SUM(G25:G30)</f>
        <v>368.29739391524106</v>
      </c>
      <c r="H31" s="57">
        <f t="shared" ref="H31:L31" si="0">SUM(H25:H30)</f>
        <v>0</v>
      </c>
      <c r="I31" s="57">
        <f t="shared" si="0"/>
        <v>0</v>
      </c>
      <c r="J31" s="57">
        <f>SUM(J25:J30)</f>
        <v>0</v>
      </c>
      <c r="K31" s="57">
        <f t="shared" si="0"/>
        <v>0</v>
      </c>
      <c r="L31" s="57">
        <f t="shared" si="0"/>
        <v>0</v>
      </c>
      <c r="M31" s="57">
        <f t="shared" ref="M31:N31" si="1">SUM(M25:M30)</f>
        <v>0</v>
      </c>
      <c r="N31" s="57">
        <f t="shared" si="1"/>
        <v>0</v>
      </c>
      <c r="O31" s="57">
        <f t="shared" ref="O31" si="2">SUM(O25:O30)</f>
        <v>0</v>
      </c>
    </row>
    <row r="32" spans="2:15" ht="13.75" x14ac:dyDescent="0.3">
      <c r="G32" s="53"/>
      <c r="H32" s="53"/>
      <c r="I32" s="53"/>
      <c r="J32" s="53"/>
      <c r="K32" s="53"/>
      <c r="L32" s="53"/>
      <c r="M32" s="53"/>
      <c r="N32" s="53"/>
      <c r="O32" s="53"/>
    </row>
    <row r="50" spans="2:15" ht="13.75" x14ac:dyDescent="0.3">
      <c r="B50" s="1" t="s">
        <v>5</v>
      </c>
    </row>
    <row r="51" spans="2:15" ht="27.65" x14ac:dyDescent="0.3">
      <c r="B51" s="3" t="str">
        <f t="shared" ref="B51:E51" si="3">B24</f>
        <v>Product category</v>
      </c>
      <c r="C51" s="9" t="str">
        <f t="shared" si="3"/>
        <v># emitters/ VCSEL die</v>
      </c>
      <c r="D51" s="9" t="str">
        <f t="shared" si="3"/>
        <v>Wavelength (nm)</v>
      </c>
      <c r="E51" s="9" t="str">
        <f t="shared" si="3"/>
        <v>Power (mW)</v>
      </c>
      <c r="F51" s="3">
        <v>2017</v>
      </c>
      <c r="G51" s="3">
        <v>2018</v>
      </c>
      <c r="H51" s="3">
        <v>2019</v>
      </c>
      <c r="I51" s="3">
        <v>2020</v>
      </c>
      <c r="J51" s="3">
        <v>2021</v>
      </c>
      <c r="K51" s="3">
        <v>2022</v>
      </c>
      <c r="L51" s="3">
        <v>2023</v>
      </c>
      <c r="M51" s="3">
        <v>2024</v>
      </c>
      <c r="N51" s="3">
        <v>2025</v>
      </c>
      <c r="O51" s="3">
        <v>2026</v>
      </c>
    </row>
    <row r="52" spans="2:15" x14ac:dyDescent="0.3">
      <c r="B52" s="49" t="str">
        <f t="shared" ref="B52:E55" si="4">B25</f>
        <v>Proximity sensor (3D)</v>
      </c>
      <c r="C52" s="11" t="str">
        <f t="shared" si="4"/>
        <v>1-10</v>
      </c>
      <c r="D52" s="11">
        <f t="shared" si="4"/>
        <v>940</v>
      </c>
      <c r="E52" s="11" t="str">
        <f t="shared" si="4"/>
        <v>≤20</v>
      </c>
      <c r="F52" s="100">
        <v>0.5</v>
      </c>
      <c r="G52" s="100">
        <v>0.4</v>
      </c>
      <c r="H52" s="100"/>
      <c r="I52" s="100"/>
      <c r="J52" s="100"/>
      <c r="K52" s="100"/>
      <c r="L52" s="100"/>
      <c r="M52" s="100"/>
      <c r="N52" s="100"/>
      <c r="O52" s="100"/>
    </row>
    <row r="53" spans="2:15" x14ac:dyDescent="0.3">
      <c r="B53" s="50" t="str">
        <f t="shared" si="4"/>
        <v>Flood illuminator</v>
      </c>
      <c r="C53" s="12" t="str">
        <f t="shared" si="4"/>
        <v>20-50</v>
      </c>
      <c r="D53" s="12">
        <f t="shared" si="4"/>
        <v>940</v>
      </c>
      <c r="E53" s="12" t="str">
        <f t="shared" si="4"/>
        <v>200-500</v>
      </c>
      <c r="F53" s="288">
        <v>1</v>
      </c>
      <c r="G53" s="288">
        <v>0.85</v>
      </c>
      <c r="H53" s="288"/>
      <c r="I53" s="288"/>
      <c r="J53" s="288"/>
      <c r="K53" s="288"/>
      <c r="L53" s="288"/>
      <c r="M53" s="288"/>
      <c r="N53" s="288"/>
      <c r="O53" s="288"/>
    </row>
    <row r="54" spans="2:15" x14ac:dyDescent="0.3">
      <c r="B54" s="50" t="str">
        <f t="shared" si="4"/>
        <v>Dot projector array</v>
      </c>
      <c r="C54" s="12" t="str">
        <f t="shared" si="4"/>
        <v>50-300</v>
      </c>
      <c r="D54" s="12">
        <f t="shared" si="4"/>
        <v>940</v>
      </c>
      <c r="E54" s="12" t="str">
        <f t="shared" si="4"/>
        <v>500-1000</v>
      </c>
      <c r="F54" s="288">
        <v>5</v>
      </c>
      <c r="G54" s="288">
        <v>3.75</v>
      </c>
      <c r="H54" s="288"/>
      <c r="I54" s="288"/>
      <c r="J54" s="288"/>
      <c r="K54" s="288"/>
      <c r="L54" s="288"/>
      <c r="M54" s="288"/>
      <c r="N54" s="288"/>
      <c r="O54" s="288"/>
    </row>
    <row r="55" spans="2:15" x14ac:dyDescent="0.3">
      <c r="B55" s="50" t="str">
        <f t="shared" si="4"/>
        <v>Flash illuminator LP</v>
      </c>
      <c r="C55" s="12" t="str">
        <f t="shared" si="4"/>
        <v>50-300</v>
      </c>
      <c r="D55" s="12">
        <f t="shared" si="4"/>
        <v>940</v>
      </c>
      <c r="E55" s="12" t="str">
        <f t="shared" si="4"/>
        <v>500-1000</v>
      </c>
      <c r="F55" s="288"/>
      <c r="G55" s="288">
        <v>4.5</v>
      </c>
      <c r="H55" s="288"/>
      <c r="I55" s="288"/>
      <c r="J55" s="288"/>
      <c r="K55" s="288"/>
      <c r="L55" s="288"/>
      <c r="M55" s="288"/>
      <c r="N55" s="288"/>
      <c r="O55" s="288"/>
    </row>
    <row r="56" spans="2:15" x14ac:dyDescent="0.3">
      <c r="B56" s="50" t="str">
        <f t="shared" ref="B56:B57" si="5">B29</f>
        <v>Flash illuminator HP</v>
      </c>
      <c r="C56" s="12" t="str">
        <f t="shared" ref="C56:E57" si="6">C29</f>
        <v>300-1000</v>
      </c>
      <c r="D56" s="12">
        <f t="shared" si="6"/>
        <v>940</v>
      </c>
      <c r="E56" s="12" t="str">
        <f t="shared" si="6"/>
        <v>1000-3000</v>
      </c>
      <c r="F56" s="288"/>
      <c r="G56" s="288"/>
      <c r="H56" s="288"/>
      <c r="I56" s="288"/>
      <c r="J56" s="288"/>
      <c r="K56" s="288"/>
      <c r="L56" s="288"/>
      <c r="M56" s="288"/>
      <c r="N56" s="288"/>
      <c r="O56" s="288"/>
    </row>
    <row r="57" spans="2:15" x14ac:dyDescent="0.3">
      <c r="B57" s="50" t="str">
        <f t="shared" si="5"/>
        <v>Next generation arrays</v>
      </c>
      <c r="C57" s="12" t="str">
        <f t="shared" si="6"/>
        <v>TBD</v>
      </c>
      <c r="D57" s="12" t="str">
        <f t="shared" si="6"/>
        <v>TBD</v>
      </c>
      <c r="E57" s="12" t="str">
        <f t="shared" si="6"/>
        <v>TBD</v>
      </c>
      <c r="F57" s="102"/>
      <c r="G57" s="102"/>
      <c r="H57" s="102"/>
      <c r="I57" s="102"/>
      <c r="J57" s="288"/>
      <c r="K57" s="288"/>
      <c r="L57" s="288"/>
      <c r="M57" s="288"/>
      <c r="N57" s="288"/>
      <c r="O57" s="288"/>
    </row>
    <row r="58" spans="2:15" x14ac:dyDescent="0.3">
      <c r="B58" s="321" t="s">
        <v>71</v>
      </c>
      <c r="C58" s="322"/>
      <c r="D58" s="322"/>
      <c r="E58" s="323"/>
      <c r="F58" s="90">
        <f>F84/F31</f>
        <v>2.1666666666666665</v>
      </c>
      <c r="G58" s="90">
        <f t="shared" ref="G58:M58" si="7">G84/G31</f>
        <v>1.6662464827710113</v>
      </c>
      <c r="H58" s="90" t="e">
        <f t="shared" si="7"/>
        <v>#DIV/0!</v>
      </c>
      <c r="I58" s="90" t="e">
        <f t="shared" si="7"/>
        <v>#DIV/0!</v>
      </c>
      <c r="J58" s="90" t="e">
        <f t="shared" si="7"/>
        <v>#DIV/0!</v>
      </c>
      <c r="K58" s="90" t="e">
        <f t="shared" si="7"/>
        <v>#DIV/0!</v>
      </c>
      <c r="L58" s="90" t="e">
        <f>L84/L31</f>
        <v>#DIV/0!</v>
      </c>
      <c r="M58" s="90" t="e">
        <f t="shared" si="7"/>
        <v>#DIV/0!</v>
      </c>
      <c r="N58" s="90" t="e">
        <f t="shared" ref="N58" si="8">N84/N31</f>
        <v>#DIV/0!</v>
      </c>
      <c r="O58" s="90" t="e">
        <f t="shared" ref="O58" si="9">O84/O31</f>
        <v>#DIV/0!</v>
      </c>
    </row>
    <row r="59" spans="2:15" x14ac:dyDescent="0.3">
      <c r="B59" t="s">
        <v>135</v>
      </c>
      <c r="F59" s="97">
        <f>SUM(F79:F83)/SUM(F26:F30)</f>
        <v>3</v>
      </c>
      <c r="G59" s="97">
        <f t="shared" ref="G59:M59" si="10">SUM(G79:G83)/SUM(G26:G30)</f>
        <v>2.2991303289625229</v>
      </c>
      <c r="H59" s="97" t="e">
        <f t="shared" si="10"/>
        <v>#DIV/0!</v>
      </c>
      <c r="I59" s="97" t="e">
        <f t="shared" si="10"/>
        <v>#DIV/0!</v>
      </c>
      <c r="J59" s="97" t="e">
        <f t="shared" si="10"/>
        <v>#DIV/0!</v>
      </c>
      <c r="K59" s="97" t="e">
        <f t="shared" si="10"/>
        <v>#DIV/0!</v>
      </c>
      <c r="L59" s="97" t="e">
        <f t="shared" si="10"/>
        <v>#DIV/0!</v>
      </c>
      <c r="M59" s="97" t="e">
        <f t="shared" si="10"/>
        <v>#DIV/0!</v>
      </c>
      <c r="N59" s="97" t="e">
        <f t="shared" ref="N59" si="11">SUM(N79:N83)/SUM(N26:N30)</f>
        <v>#DIV/0!</v>
      </c>
      <c r="O59" s="97" t="e">
        <f t="shared" ref="O59" si="12">SUM(O79:O83)/SUM(O26:O30)</f>
        <v>#DIV/0!</v>
      </c>
    </row>
    <row r="76" spans="2:15" x14ac:dyDescent="0.3">
      <c r="B76" s="1" t="s">
        <v>3</v>
      </c>
    </row>
    <row r="77" spans="2:15" ht="26" x14ac:dyDescent="0.3">
      <c r="B77" s="3" t="str">
        <f t="shared" ref="B77:E77" si="13">B24</f>
        <v>Product category</v>
      </c>
      <c r="C77" s="9" t="str">
        <f t="shared" si="13"/>
        <v># emitters/ VCSEL die</v>
      </c>
      <c r="D77" s="9" t="str">
        <f t="shared" si="13"/>
        <v>Wavelength (nm)</v>
      </c>
      <c r="E77" s="9" t="str">
        <f t="shared" si="13"/>
        <v>Power (mW)</v>
      </c>
      <c r="F77" s="11">
        <v>2017</v>
      </c>
      <c r="G77" s="11">
        <v>2018</v>
      </c>
      <c r="H77" s="11">
        <v>2019</v>
      </c>
      <c r="I77" s="11">
        <v>2020</v>
      </c>
      <c r="J77" s="11">
        <v>2021</v>
      </c>
      <c r="K77" s="11">
        <v>2022</v>
      </c>
      <c r="L77" s="11">
        <v>2023</v>
      </c>
      <c r="M77" s="11">
        <v>2024</v>
      </c>
      <c r="N77" s="11">
        <v>2025</v>
      </c>
      <c r="O77" s="11">
        <v>2026</v>
      </c>
    </row>
    <row r="78" spans="2:15" x14ac:dyDescent="0.3">
      <c r="B78" s="49" t="str">
        <f t="shared" ref="B78:E81" si="14">B52</f>
        <v>Proximity sensor (3D)</v>
      </c>
      <c r="C78" s="11" t="str">
        <f t="shared" si="14"/>
        <v>1-10</v>
      </c>
      <c r="D78" s="11">
        <f t="shared" si="14"/>
        <v>940</v>
      </c>
      <c r="E78" s="11" t="str">
        <f t="shared" si="14"/>
        <v>≤20</v>
      </c>
      <c r="F78" s="15">
        <f>F52*F25</f>
        <v>18.375</v>
      </c>
      <c r="G78" s="15">
        <f t="shared" ref="F78:G81" si="15">G52*G25</f>
        <v>49.093938978000011</v>
      </c>
      <c r="H78" s="15"/>
      <c r="I78" s="15"/>
      <c r="J78" s="15"/>
      <c r="K78" s="15"/>
      <c r="L78" s="15"/>
      <c r="M78" s="15"/>
      <c r="N78" s="15"/>
      <c r="O78" s="15"/>
    </row>
    <row r="79" spans="2:15" x14ac:dyDescent="0.3">
      <c r="B79" s="50" t="str">
        <f t="shared" si="14"/>
        <v>Flood illuminator</v>
      </c>
      <c r="C79" s="12" t="str">
        <f t="shared" si="14"/>
        <v>20-50</v>
      </c>
      <c r="D79" s="12">
        <f t="shared" si="14"/>
        <v>940</v>
      </c>
      <c r="E79" s="12" t="str">
        <f t="shared" si="14"/>
        <v>200-500</v>
      </c>
      <c r="F79" s="29">
        <f t="shared" si="15"/>
        <v>36.75</v>
      </c>
      <c r="G79" s="29">
        <f t="shared" si="15"/>
        <v>104.32462032825001</v>
      </c>
      <c r="H79" s="29"/>
      <c r="I79" s="29"/>
      <c r="J79" s="29"/>
      <c r="K79" s="29"/>
      <c r="L79" s="29"/>
      <c r="M79" s="29"/>
      <c r="N79" s="29"/>
      <c r="O79" s="29"/>
    </row>
    <row r="80" spans="2:15" x14ac:dyDescent="0.3">
      <c r="B80" s="50" t="str">
        <f t="shared" si="14"/>
        <v>Dot projector array</v>
      </c>
      <c r="C80" s="12" t="str">
        <f t="shared" si="14"/>
        <v>50-300</v>
      </c>
      <c r="D80" s="12">
        <f t="shared" si="14"/>
        <v>940</v>
      </c>
      <c r="E80" s="12" t="str">
        <f t="shared" si="14"/>
        <v>500-1000</v>
      </c>
      <c r="F80" s="29">
        <f t="shared" si="15"/>
        <v>183.75</v>
      </c>
      <c r="G80" s="29">
        <f t="shared" si="15"/>
        <v>460.25567791875005</v>
      </c>
      <c r="H80" s="29"/>
      <c r="I80" s="29"/>
      <c r="J80" s="29"/>
      <c r="K80" s="29"/>
      <c r="L80" s="29"/>
      <c r="M80" s="29"/>
      <c r="N80" s="29"/>
      <c r="O80" s="29"/>
    </row>
    <row r="81" spans="2:15" x14ac:dyDescent="0.3">
      <c r="B81" s="50" t="str">
        <f t="shared" si="14"/>
        <v>Flash illuminator LP</v>
      </c>
      <c r="C81" s="12" t="str">
        <f t="shared" si="14"/>
        <v>50-300</v>
      </c>
      <c r="D81" s="12">
        <f t="shared" si="14"/>
        <v>940</v>
      </c>
      <c r="E81" s="12" t="str">
        <f t="shared" si="14"/>
        <v>500-1000</v>
      </c>
      <c r="F81" s="29">
        <f t="shared" si="15"/>
        <v>0</v>
      </c>
      <c r="G81" s="29">
        <f t="shared" si="15"/>
        <v>0</v>
      </c>
      <c r="H81" s="29"/>
      <c r="I81" s="29"/>
      <c r="J81" s="29"/>
      <c r="K81" s="29"/>
      <c r="L81" s="29"/>
      <c r="M81" s="29"/>
      <c r="N81" s="29"/>
      <c r="O81" s="29"/>
    </row>
    <row r="82" spans="2:15" x14ac:dyDescent="0.3">
      <c r="B82" s="50" t="str">
        <f t="shared" ref="B82:E82" si="16">B56</f>
        <v>Flash illuminator HP</v>
      </c>
      <c r="C82" s="12" t="str">
        <f t="shared" si="16"/>
        <v>300-1000</v>
      </c>
      <c r="D82" s="12">
        <f t="shared" si="16"/>
        <v>940</v>
      </c>
      <c r="E82" s="12" t="str">
        <f t="shared" si="16"/>
        <v>1000-3000</v>
      </c>
      <c r="F82" s="29">
        <f t="shared" ref="F82:G82" si="17">F56*F29</f>
        <v>0</v>
      </c>
      <c r="G82" s="29">
        <f t="shared" si="17"/>
        <v>0</v>
      </c>
      <c r="H82" s="29"/>
      <c r="I82" s="29"/>
      <c r="J82" s="29"/>
      <c r="K82" s="29"/>
      <c r="L82" s="29"/>
      <c r="M82" s="29"/>
      <c r="N82" s="29"/>
      <c r="O82" s="29"/>
    </row>
    <row r="83" spans="2:15" x14ac:dyDescent="0.3">
      <c r="B83" s="50" t="str">
        <f t="shared" ref="B83:E83" si="18">B57</f>
        <v>Next generation arrays</v>
      </c>
      <c r="C83" s="12" t="str">
        <f t="shared" si="18"/>
        <v>TBD</v>
      </c>
      <c r="D83" s="12" t="str">
        <f t="shared" si="18"/>
        <v>TBD</v>
      </c>
      <c r="E83" s="12" t="str">
        <f t="shared" si="18"/>
        <v>TBD</v>
      </c>
      <c r="F83" s="29">
        <f t="shared" ref="F83:G83" si="19">F57*F30</f>
        <v>0</v>
      </c>
      <c r="G83" s="29">
        <f t="shared" si="19"/>
        <v>0</v>
      </c>
      <c r="H83" s="29"/>
      <c r="I83" s="29"/>
      <c r="J83" s="29"/>
      <c r="K83" s="29"/>
      <c r="L83" s="29"/>
      <c r="M83" s="29"/>
      <c r="N83" s="29"/>
      <c r="O83" s="29"/>
    </row>
    <row r="84" spans="2:15" x14ac:dyDescent="0.3">
      <c r="B84" s="318" t="s">
        <v>2</v>
      </c>
      <c r="C84" s="319"/>
      <c r="D84" s="319"/>
      <c r="E84" s="320"/>
      <c r="F84" s="15">
        <f>SUM(F78:F83)</f>
        <v>238.875</v>
      </c>
      <c r="G84" s="15">
        <f t="shared" ref="G84:L84" si="20">SUM(G78:G83)</f>
        <v>613.67423722500007</v>
      </c>
      <c r="H84" s="15">
        <f t="shared" si="20"/>
        <v>0</v>
      </c>
      <c r="I84" s="15">
        <f t="shared" si="20"/>
        <v>0</v>
      </c>
      <c r="J84" s="15">
        <f t="shared" si="20"/>
        <v>0</v>
      </c>
      <c r="K84" s="15">
        <f t="shared" si="20"/>
        <v>0</v>
      </c>
      <c r="L84" s="15">
        <f t="shared" si="20"/>
        <v>0</v>
      </c>
      <c r="M84" s="15">
        <f t="shared" ref="M84:N84" si="21">SUM(M78:M83)</f>
        <v>0</v>
      </c>
      <c r="N84" s="15">
        <f t="shared" si="21"/>
        <v>0</v>
      </c>
      <c r="O84" s="15">
        <f t="shared" ref="O84" si="22">SUM(O78:O83)</f>
        <v>0</v>
      </c>
    </row>
    <row r="85" spans="2:15" x14ac:dyDescent="0.3">
      <c r="F85" s="42"/>
      <c r="G85" s="187"/>
      <c r="H85" s="187"/>
      <c r="I85" s="187"/>
      <c r="J85" s="187"/>
      <c r="K85" s="187"/>
      <c r="L85" s="187"/>
      <c r="M85" s="187"/>
      <c r="N85" s="187"/>
      <c r="O85" s="187"/>
    </row>
    <row r="86" spans="2:15" x14ac:dyDescent="0.3">
      <c r="B86" t="s">
        <v>278</v>
      </c>
      <c r="F86" s="287">
        <f>SUM(F78:F81)</f>
        <v>238.875</v>
      </c>
      <c r="G86" s="287">
        <f t="shared" ref="G86" si="23">SUM(G78:G81)</f>
        <v>613.67423722500007</v>
      </c>
      <c r="H86" s="287"/>
      <c r="I86" s="287"/>
      <c r="J86" s="287"/>
      <c r="K86" s="287"/>
      <c r="L86" s="287"/>
      <c r="M86" s="287"/>
      <c r="N86" s="287"/>
      <c r="O86" s="287"/>
    </row>
    <row r="87" spans="2:15" x14ac:dyDescent="0.3">
      <c r="B87" t="s">
        <v>275</v>
      </c>
      <c r="F87" s="287">
        <f>F82+F83</f>
        <v>0</v>
      </c>
      <c r="G87" s="287">
        <f t="shared" ref="G87" si="24">G82+G83</f>
        <v>0</v>
      </c>
      <c r="H87" s="287"/>
      <c r="I87" s="287"/>
      <c r="J87" s="287"/>
      <c r="K87" s="287"/>
      <c r="L87" s="287"/>
      <c r="M87" s="287"/>
      <c r="N87" s="287"/>
      <c r="O87" s="287"/>
    </row>
    <row r="88" spans="2:15" x14ac:dyDescent="0.3">
      <c r="B88" t="s">
        <v>276</v>
      </c>
      <c r="F88" s="55">
        <f>'LiDAR forecast'!E65</f>
        <v>329.491196</v>
      </c>
      <c r="G88" s="55">
        <f>'LiDAR forecast'!F65</f>
        <v>291.02944787500002</v>
      </c>
      <c r="H88" s="55"/>
      <c r="I88" s="55"/>
      <c r="J88" s="55"/>
      <c r="K88" s="55"/>
      <c r="L88" s="55"/>
      <c r="M88" s="55"/>
      <c r="N88" s="55"/>
      <c r="O88" s="55"/>
    </row>
    <row r="89" spans="2:15" x14ac:dyDescent="0.3"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2:15" ht="14.5" x14ac:dyDescent="0.35">
      <c r="B90" s="137" t="s">
        <v>92</v>
      </c>
    </row>
  </sheetData>
  <mergeCells count="2">
    <mergeCell ref="B84:E84"/>
    <mergeCell ref="B58:E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T76"/>
  <sheetViews>
    <sheetView showGridLines="0" zoomScale="70" zoomScaleNormal="70" workbookViewId="0"/>
  </sheetViews>
  <sheetFormatPr defaultColWidth="9" defaultRowHeight="13" x14ac:dyDescent="0.3"/>
  <cols>
    <col min="1" max="1" width="5" customWidth="1"/>
    <col min="2" max="2" width="22.3984375" customWidth="1"/>
    <col min="3" max="3" width="13" customWidth="1"/>
    <col min="4" max="4" width="12.59765625" customWidth="1"/>
    <col min="5" max="5" width="9" customWidth="1"/>
    <col min="6" max="10" width="9" bestFit="1" customWidth="1"/>
    <col min="11" max="11" width="9.796875" customWidth="1"/>
    <col min="12" max="12" width="11.59765625" customWidth="1"/>
    <col min="13" max="14" width="12.796875" customWidth="1"/>
    <col min="15" max="15" width="11.59765625" customWidth="1"/>
    <col min="16" max="18" width="6.796875" customWidth="1"/>
  </cols>
  <sheetData>
    <row r="2" spans="2:5" ht="18" x14ac:dyDescent="0.35">
      <c r="B2" s="7" t="str">
        <f>Introduction!B2</f>
        <v>LightCounting Market Research</v>
      </c>
      <c r="D2" s="7"/>
      <c r="E2" s="7"/>
    </row>
    <row r="3" spans="2:5" ht="15.65" x14ac:dyDescent="0.3">
      <c r="B3" s="158" t="str">
        <f>Introduction!B3</f>
        <v>Sample template for the November 2021 forecast - published 30 November 2021</v>
      </c>
      <c r="D3" s="6"/>
      <c r="E3" s="6"/>
    </row>
    <row r="4" spans="2:5" ht="15.65" x14ac:dyDescent="0.3">
      <c r="B4" s="8" t="str">
        <f>Introduction!B4</f>
        <v>3D Depth Sensing and Automotive LiDAR forecast</v>
      </c>
      <c r="D4" s="8"/>
      <c r="E4" s="8"/>
    </row>
    <row r="6" spans="2:5" ht="18" x14ac:dyDescent="0.35">
      <c r="B6" s="257" t="s">
        <v>79</v>
      </c>
      <c r="D6" s="1"/>
      <c r="E6" s="1"/>
    </row>
    <row r="23" spans="2:15" ht="13.75" x14ac:dyDescent="0.3">
      <c r="B23" s="1" t="s">
        <v>4</v>
      </c>
    </row>
    <row r="24" spans="2:15" ht="27.65" x14ac:dyDescent="0.3">
      <c r="B24" s="24" t="s">
        <v>78</v>
      </c>
      <c r="C24" s="9" t="str">
        <f>'Product definitions'!C10</f>
        <v># emitters/ VCSEL die</v>
      </c>
      <c r="D24" s="9" t="str">
        <f>'Product definitions'!D10</f>
        <v>Wavelength (nm)</v>
      </c>
      <c r="E24" s="9" t="str">
        <f>'Product definitions'!E10</f>
        <v>Power (mW)</v>
      </c>
      <c r="F24" s="3">
        <v>2017</v>
      </c>
      <c r="G24" s="3">
        <v>2018</v>
      </c>
      <c r="H24" s="3">
        <v>2019</v>
      </c>
      <c r="I24" s="3">
        <v>2020</v>
      </c>
      <c r="J24" s="3">
        <v>2021</v>
      </c>
      <c r="K24" s="3">
        <v>2022</v>
      </c>
      <c r="L24" s="3">
        <v>2023</v>
      </c>
      <c r="M24" s="3">
        <v>2024</v>
      </c>
      <c r="N24" s="3">
        <v>2025</v>
      </c>
      <c r="O24" s="3">
        <v>2026</v>
      </c>
    </row>
    <row r="25" spans="2:15" ht="16.5" customHeight="1" x14ac:dyDescent="0.3">
      <c r="B25" s="104" t="s">
        <v>76</v>
      </c>
      <c r="C25" s="46" t="str">
        <f>'Product definitions'!C11</f>
        <v>1-10</v>
      </c>
      <c r="D25" s="46">
        <f>'Product definitions'!D11</f>
        <v>940</v>
      </c>
      <c r="E25" s="46" t="str">
        <f>'Product definitions'!E11</f>
        <v>≤20</v>
      </c>
      <c r="F25" s="14">
        <v>36.75</v>
      </c>
      <c r="G25" s="14">
        <v>122.73484744500001</v>
      </c>
      <c r="H25" s="14"/>
      <c r="I25" s="14"/>
      <c r="J25" s="14"/>
      <c r="K25" s="14"/>
      <c r="L25" s="14"/>
      <c r="M25" s="14"/>
      <c r="N25" s="14"/>
      <c r="O25" s="14"/>
    </row>
    <row r="26" spans="2:15" ht="16.5" customHeight="1" x14ac:dyDescent="0.3">
      <c r="B26" s="105" t="s">
        <v>77</v>
      </c>
      <c r="C26" s="47" t="str">
        <f>C25</f>
        <v>1-10</v>
      </c>
      <c r="D26" s="47">
        <f t="shared" ref="D26:E26" si="0">D25</f>
        <v>940</v>
      </c>
      <c r="E26" s="47" t="str">
        <f t="shared" si="0"/>
        <v>≤20</v>
      </c>
      <c r="F26" s="99">
        <v>265.72012888349508</v>
      </c>
      <c r="G26" s="99">
        <v>267.10508900000002</v>
      </c>
      <c r="H26" s="99"/>
      <c r="I26" s="99"/>
      <c r="J26" s="99"/>
      <c r="K26" s="99"/>
      <c r="L26" s="99"/>
      <c r="M26" s="99"/>
      <c r="N26" s="99"/>
      <c r="O26" s="99"/>
    </row>
    <row r="27" spans="2:15" ht="13.75" x14ac:dyDescent="0.3">
      <c r="B27" s="321" t="s">
        <v>80</v>
      </c>
      <c r="C27" s="322"/>
      <c r="D27" s="322"/>
      <c r="E27" s="323"/>
      <c r="F27" s="57">
        <f t="shared" ref="F27:G27" si="1">SUM(F25:F26)</f>
        <v>302.47012888349508</v>
      </c>
      <c r="G27" s="57">
        <f t="shared" si="1"/>
        <v>389.83993644500003</v>
      </c>
      <c r="H27" s="57"/>
      <c r="I27" s="57"/>
      <c r="J27" s="57"/>
      <c r="K27" s="57"/>
      <c r="L27" s="57"/>
      <c r="M27" s="57"/>
      <c r="N27" s="57"/>
      <c r="O27" s="57"/>
    </row>
    <row r="46" spans="2:20" ht="13.75" x14ac:dyDescent="0.3">
      <c r="B46" s="1" t="s">
        <v>5</v>
      </c>
    </row>
    <row r="47" spans="2:20" ht="27.65" x14ac:dyDescent="0.3">
      <c r="B47" s="103" t="s">
        <v>78</v>
      </c>
      <c r="C47" s="9" t="str">
        <f t="shared" ref="C47:E48" si="2">C24</f>
        <v># emitters/ VCSEL die</v>
      </c>
      <c r="D47" s="9" t="str">
        <f t="shared" si="2"/>
        <v>Wavelength (nm)</v>
      </c>
      <c r="E47" s="9" t="str">
        <f t="shared" si="2"/>
        <v>Power (mW)</v>
      </c>
      <c r="F47" s="3">
        <v>2017</v>
      </c>
      <c r="G47" s="3">
        <v>2018</v>
      </c>
      <c r="H47" s="3">
        <v>2019</v>
      </c>
      <c r="I47" s="3">
        <v>2020</v>
      </c>
      <c r="J47" s="3">
        <v>2021</v>
      </c>
      <c r="K47" s="3">
        <v>2022</v>
      </c>
      <c r="L47" s="3">
        <v>2023</v>
      </c>
      <c r="M47" s="3">
        <v>2024</v>
      </c>
      <c r="N47" s="3">
        <v>2025</v>
      </c>
      <c r="O47" s="3">
        <v>2026</v>
      </c>
    </row>
    <row r="48" spans="2:20" ht="13.75" x14ac:dyDescent="0.3">
      <c r="B48" s="49" t="str">
        <f>B25</f>
        <v>for 3D sensing</v>
      </c>
      <c r="C48" s="11" t="str">
        <f t="shared" si="2"/>
        <v>1-10</v>
      </c>
      <c r="D48" s="11">
        <f t="shared" si="2"/>
        <v>940</v>
      </c>
      <c r="E48" s="11" t="str">
        <f t="shared" si="2"/>
        <v>≤20</v>
      </c>
      <c r="F48" s="100">
        <v>0.5</v>
      </c>
      <c r="G48" s="101">
        <v>0.4</v>
      </c>
      <c r="H48" s="101">
        <v>0.34</v>
      </c>
      <c r="I48" s="101">
        <v>0.28900000000000003</v>
      </c>
      <c r="J48" s="101">
        <v>0.24565000000000003</v>
      </c>
      <c r="K48" s="101">
        <v>0.20880250000000003</v>
      </c>
      <c r="L48" s="101">
        <v>0.17748212500000002</v>
      </c>
      <c r="M48" s="101">
        <v>0.15085980625000001</v>
      </c>
      <c r="N48" s="101">
        <v>0.12823083531250001</v>
      </c>
      <c r="O48" s="101">
        <v>0.10899621001562501</v>
      </c>
      <c r="P48" s="93"/>
      <c r="T48" s="93"/>
    </row>
    <row r="49" spans="2:15" ht="13.75" x14ac:dyDescent="0.3">
      <c r="B49" s="98" t="str">
        <f>B26</f>
        <v>for other applications</v>
      </c>
      <c r="C49" s="16" t="str">
        <f t="shared" ref="C49:E49" si="3">C48</f>
        <v>1-10</v>
      </c>
      <c r="D49" s="16">
        <f t="shared" si="3"/>
        <v>940</v>
      </c>
      <c r="E49" s="16" t="str">
        <f t="shared" si="3"/>
        <v>≤20</v>
      </c>
      <c r="F49" s="102">
        <v>0.5</v>
      </c>
      <c r="G49" s="102">
        <v>0.4</v>
      </c>
      <c r="H49" s="102">
        <v>0.34</v>
      </c>
      <c r="I49" s="102">
        <v>0.28900000000000003</v>
      </c>
      <c r="J49" s="102">
        <v>0.24565000000000003</v>
      </c>
      <c r="K49" s="102">
        <v>0.20880250000000003</v>
      </c>
      <c r="L49" s="102">
        <v>0.17748212500000002</v>
      </c>
      <c r="M49" s="102">
        <v>0.15085980625000001</v>
      </c>
      <c r="N49" s="102">
        <v>0.12823083531250001</v>
      </c>
      <c r="O49" s="102">
        <v>0.10899621001562501</v>
      </c>
    </row>
    <row r="68" spans="2:15" x14ac:dyDescent="0.3">
      <c r="B68" s="1" t="s">
        <v>3</v>
      </c>
    </row>
    <row r="69" spans="2:15" ht="26" x14ac:dyDescent="0.3">
      <c r="B69" s="3" t="str">
        <f>B24</f>
        <v>Proximity sensor VCSELs</v>
      </c>
      <c r="C69" s="9" t="str">
        <f>C24</f>
        <v># emitters/ VCSEL die</v>
      </c>
      <c r="D69" s="9" t="str">
        <f>D24</f>
        <v>Wavelength (nm)</v>
      </c>
      <c r="E69" s="9" t="str">
        <f>E24</f>
        <v>Power (mW)</v>
      </c>
      <c r="F69" s="11">
        <v>2017</v>
      </c>
      <c r="G69" s="11">
        <v>2018</v>
      </c>
      <c r="H69" s="11">
        <v>2019</v>
      </c>
      <c r="I69" s="11">
        <v>2020</v>
      </c>
      <c r="J69" s="11">
        <v>2021</v>
      </c>
      <c r="K69" s="11">
        <v>2022</v>
      </c>
      <c r="L69" s="11">
        <v>2023</v>
      </c>
      <c r="M69" s="11">
        <v>2024</v>
      </c>
      <c r="N69" s="11">
        <v>2025</v>
      </c>
      <c r="O69" s="11">
        <v>2026</v>
      </c>
    </row>
    <row r="70" spans="2:15" x14ac:dyDescent="0.3">
      <c r="B70" s="49" t="str">
        <f t="shared" ref="B70:E71" si="4">B48</f>
        <v>for 3D sensing</v>
      </c>
      <c r="C70" s="11" t="str">
        <f t="shared" si="4"/>
        <v>1-10</v>
      </c>
      <c r="D70" s="11">
        <f t="shared" si="4"/>
        <v>940</v>
      </c>
      <c r="E70" s="11" t="str">
        <f t="shared" si="4"/>
        <v>≤20</v>
      </c>
      <c r="F70" s="15">
        <f t="shared" ref="F70:L71" si="5">F48*F25</f>
        <v>18.375</v>
      </c>
      <c r="G70" s="15">
        <f t="shared" si="5"/>
        <v>49.093938978000011</v>
      </c>
      <c r="H70" s="15">
        <f t="shared" si="5"/>
        <v>0</v>
      </c>
      <c r="I70" s="15">
        <f t="shared" si="5"/>
        <v>0</v>
      </c>
      <c r="J70" s="15">
        <f t="shared" si="5"/>
        <v>0</v>
      </c>
      <c r="K70" s="15">
        <f t="shared" si="5"/>
        <v>0</v>
      </c>
      <c r="L70" s="15">
        <f t="shared" si="5"/>
        <v>0</v>
      </c>
      <c r="M70" s="15">
        <f t="shared" ref="M70:N70" si="6">M48*M25</f>
        <v>0</v>
      </c>
      <c r="N70" s="15">
        <f t="shared" si="6"/>
        <v>0</v>
      </c>
      <c r="O70" s="15">
        <f t="shared" ref="O70" si="7">O48*O25</f>
        <v>0</v>
      </c>
    </row>
    <row r="71" spans="2:15" x14ac:dyDescent="0.3">
      <c r="B71" s="50" t="str">
        <f t="shared" si="4"/>
        <v>for other applications</v>
      </c>
      <c r="C71" s="12" t="str">
        <f t="shared" si="4"/>
        <v>1-10</v>
      </c>
      <c r="D71" s="12">
        <f t="shared" si="4"/>
        <v>940</v>
      </c>
      <c r="E71" s="12" t="str">
        <f t="shared" si="4"/>
        <v>≤20</v>
      </c>
      <c r="F71" s="29">
        <f t="shared" si="5"/>
        <v>132.86006444174754</v>
      </c>
      <c r="G71" s="29">
        <f t="shared" si="5"/>
        <v>106.84203560000002</v>
      </c>
      <c r="H71" s="29">
        <f t="shared" si="5"/>
        <v>0</v>
      </c>
      <c r="I71" s="29">
        <f t="shared" si="5"/>
        <v>0</v>
      </c>
      <c r="J71" s="29">
        <f t="shared" si="5"/>
        <v>0</v>
      </c>
      <c r="K71" s="29">
        <f t="shared" si="5"/>
        <v>0</v>
      </c>
      <c r="L71" s="29">
        <f t="shared" si="5"/>
        <v>0</v>
      </c>
      <c r="M71" s="29">
        <f t="shared" ref="M71:N71" si="8">M49*M26</f>
        <v>0</v>
      </c>
      <c r="N71" s="29">
        <f t="shared" si="8"/>
        <v>0</v>
      </c>
      <c r="O71" s="29">
        <f t="shared" ref="O71" si="9">O49*O26</f>
        <v>0</v>
      </c>
    </row>
    <row r="72" spans="2:15" x14ac:dyDescent="0.3">
      <c r="B72" s="318" t="s">
        <v>2</v>
      </c>
      <c r="C72" s="319"/>
      <c r="D72" s="319"/>
      <c r="E72" s="320"/>
      <c r="F72" s="51">
        <f t="shared" ref="F72:L72" si="10">SUM(F70:F71)</f>
        <v>151.23506444174754</v>
      </c>
      <c r="G72" s="51">
        <f t="shared" si="10"/>
        <v>155.93597457800001</v>
      </c>
      <c r="H72" s="51">
        <f t="shared" si="10"/>
        <v>0</v>
      </c>
      <c r="I72" s="51">
        <f t="shared" si="10"/>
        <v>0</v>
      </c>
      <c r="J72" s="51">
        <f t="shared" si="10"/>
        <v>0</v>
      </c>
      <c r="K72" s="51">
        <f t="shared" si="10"/>
        <v>0</v>
      </c>
      <c r="L72" s="51">
        <f t="shared" si="10"/>
        <v>0</v>
      </c>
      <c r="M72" s="51">
        <f t="shared" ref="M72:N72" si="11">SUM(M70:M71)</f>
        <v>0</v>
      </c>
      <c r="N72" s="51">
        <f t="shared" si="11"/>
        <v>0</v>
      </c>
      <c r="O72" s="51">
        <f t="shared" ref="O72" si="12">SUM(O70:O71)</f>
        <v>0</v>
      </c>
    </row>
    <row r="76" spans="2:15" x14ac:dyDescent="0.3">
      <c r="G76" s="52"/>
    </row>
  </sheetData>
  <mergeCells count="2">
    <mergeCell ref="B27:E27"/>
    <mergeCell ref="B72:E7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AA265"/>
  <sheetViews>
    <sheetView showGridLines="0" zoomScale="70" zoomScaleNormal="70" workbookViewId="0"/>
  </sheetViews>
  <sheetFormatPr defaultColWidth="9" defaultRowHeight="13" x14ac:dyDescent="0.3"/>
  <cols>
    <col min="1" max="1" width="5" customWidth="1"/>
    <col min="2" max="2" width="16.59765625" customWidth="1"/>
    <col min="3" max="3" width="20.59765625" customWidth="1"/>
    <col min="4" max="4" width="14.3984375" customWidth="1"/>
    <col min="5" max="5" width="13.59765625" customWidth="1"/>
    <col min="6" max="15" width="12.59765625" customWidth="1"/>
    <col min="16" max="16" width="14.3984375" customWidth="1"/>
    <col min="17" max="17" width="13.59765625" customWidth="1"/>
  </cols>
  <sheetData>
    <row r="2" spans="2:2" ht="18" x14ac:dyDescent="0.35">
      <c r="B2" s="7" t="str">
        <f>Introduction!B2</f>
        <v>LightCounting Market Research</v>
      </c>
    </row>
    <row r="3" spans="2:2" ht="13.5" customHeight="1" x14ac:dyDescent="0.3">
      <c r="B3" s="158" t="str">
        <f>Introduction!B3</f>
        <v>Sample template for the November 2021 forecast - published 30 November 2021</v>
      </c>
    </row>
    <row r="4" spans="2:2" ht="15.65" x14ac:dyDescent="0.3">
      <c r="B4" s="8" t="str">
        <f>Introduction!B4</f>
        <v>3D Depth Sensing and Automotive LiDAR forecast</v>
      </c>
    </row>
    <row r="6" spans="2:2" ht="18" x14ac:dyDescent="0.35">
      <c r="B6" s="257" t="s">
        <v>13</v>
      </c>
    </row>
    <row r="25" spans="2:15" ht="13.75" x14ac:dyDescent="0.3">
      <c r="B25" s="1" t="s">
        <v>90</v>
      </c>
    </row>
    <row r="26" spans="2:15" ht="13.75" x14ac:dyDescent="0.3">
      <c r="B26" s="3" t="s">
        <v>14</v>
      </c>
      <c r="C26" s="3" t="s">
        <v>17</v>
      </c>
      <c r="D26" s="67" t="s">
        <v>18</v>
      </c>
      <c r="E26" s="3" t="s">
        <v>19</v>
      </c>
      <c r="F26" s="10">
        <v>2017</v>
      </c>
      <c r="G26" s="10">
        <v>2018</v>
      </c>
      <c r="H26" s="10">
        <v>2019</v>
      </c>
      <c r="I26" s="10">
        <v>2020</v>
      </c>
      <c r="J26" s="10">
        <v>2021</v>
      </c>
      <c r="K26" s="10">
        <v>2022</v>
      </c>
      <c r="L26" s="10">
        <v>2023</v>
      </c>
      <c r="M26" s="10">
        <v>2024</v>
      </c>
      <c r="N26" s="260">
        <v>2025</v>
      </c>
      <c r="O26" s="279">
        <v>2026</v>
      </c>
    </row>
    <row r="27" spans="2:15" ht="13.75" x14ac:dyDescent="0.3">
      <c r="B27" s="41" t="s">
        <v>16</v>
      </c>
      <c r="C27" s="42" t="s">
        <v>32</v>
      </c>
      <c r="D27" s="72" t="s">
        <v>33</v>
      </c>
      <c r="E27" s="43" t="s">
        <v>34</v>
      </c>
      <c r="F27" s="289">
        <v>2403350</v>
      </c>
      <c r="G27" s="290">
        <v>1265392</v>
      </c>
      <c r="H27" s="290"/>
      <c r="I27" s="290"/>
      <c r="J27" s="290"/>
      <c r="K27" s="290"/>
      <c r="L27" s="290"/>
      <c r="M27" s="290"/>
      <c r="N27" s="290"/>
      <c r="O27" s="290"/>
    </row>
    <row r="28" spans="2:15" ht="13.75" x14ac:dyDescent="0.3">
      <c r="B28" s="74" t="s">
        <v>16</v>
      </c>
      <c r="C28" s="40" t="s">
        <v>35</v>
      </c>
      <c r="D28" s="68" t="s">
        <v>33</v>
      </c>
      <c r="E28" s="59" t="s">
        <v>34</v>
      </c>
      <c r="F28" s="291">
        <v>4592506</v>
      </c>
      <c r="G28" s="292">
        <v>5445119</v>
      </c>
      <c r="H28" s="292"/>
      <c r="I28" s="292"/>
      <c r="J28" s="292"/>
      <c r="K28" s="292"/>
      <c r="L28" s="292"/>
      <c r="M28" s="292"/>
      <c r="N28" s="292"/>
      <c r="O28" s="292"/>
    </row>
    <row r="29" spans="2:15" ht="13.75" x14ac:dyDescent="0.3">
      <c r="B29" s="74" t="s">
        <v>16</v>
      </c>
      <c r="C29" s="40" t="s">
        <v>36</v>
      </c>
      <c r="D29" s="68" t="s">
        <v>33</v>
      </c>
      <c r="E29" s="59" t="s">
        <v>34</v>
      </c>
      <c r="F29" s="291">
        <v>420821</v>
      </c>
      <c r="G29" s="292">
        <v>823199</v>
      </c>
      <c r="H29" s="292"/>
      <c r="I29" s="292"/>
      <c r="J29" s="292"/>
      <c r="K29" s="292"/>
      <c r="L29" s="292"/>
      <c r="M29" s="292"/>
      <c r="N29" s="292"/>
      <c r="O29" s="292"/>
    </row>
    <row r="30" spans="2:15" ht="13.75" x14ac:dyDescent="0.3">
      <c r="B30" s="23" t="s">
        <v>16</v>
      </c>
      <c r="C30" s="27" t="s">
        <v>37</v>
      </c>
      <c r="D30" s="66" t="s">
        <v>33</v>
      </c>
      <c r="E30" s="17" t="s">
        <v>34</v>
      </c>
      <c r="F30" s="283">
        <v>0</v>
      </c>
      <c r="G30" s="284">
        <v>300</v>
      </c>
      <c r="H30" s="284"/>
      <c r="I30" s="284"/>
      <c r="J30" s="284"/>
      <c r="K30" s="284"/>
      <c r="L30" s="284"/>
      <c r="M30" s="284"/>
      <c r="N30" s="284"/>
      <c r="O30" s="284"/>
    </row>
    <row r="31" spans="2:15" ht="13.75" x14ac:dyDescent="0.3">
      <c r="B31" s="28" t="s">
        <v>15</v>
      </c>
      <c r="C31" s="62" t="s">
        <v>238</v>
      </c>
      <c r="D31" s="71" t="s">
        <v>68</v>
      </c>
      <c r="E31" s="63" t="s">
        <v>69</v>
      </c>
      <c r="F31" s="173">
        <v>83582</v>
      </c>
      <c r="G31" s="173">
        <v>55887</v>
      </c>
      <c r="H31" s="173"/>
      <c r="I31" s="173"/>
      <c r="J31" s="173"/>
      <c r="K31" s="173"/>
      <c r="L31" s="173"/>
      <c r="M31" s="173"/>
      <c r="N31" s="173"/>
      <c r="O31" s="173"/>
    </row>
    <row r="32" spans="2:15" ht="13.75" x14ac:dyDescent="0.3">
      <c r="B32" s="28" t="s">
        <v>15</v>
      </c>
      <c r="C32" s="62" t="s">
        <v>238</v>
      </c>
      <c r="D32" s="71" t="s">
        <v>68</v>
      </c>
      <c r="E32" s="63" t="s">
        <v>34</v>
      </c>
      <c r="F32" s="173">
        <v>12500000</v>
      </c>
      <c r="G32" s="173">
        <v>13931207</v>
      </c>
      <c r="H32" s="173"/>
      <c r="I32" s="173"/>
      <c r="J32" s="173"/>
      <c r="K32" s="173"/>
      <c r="L32" s="173"/>
      <c r="M32" s="173"/>
      <c r="N32" s="173"/>
      <c r="O32" s="173"/>
    </row>
    <row r="33" spans="2:16" ht="13.75" x14ac:dyDescent="0.3">
      <c r="B33" s="28" t="s">
        <v>15</v>
      </c>
      <c r="C33" s="62" t="s">
        <v>239</v>
      </c>
      <c r="D33" s="71" t="s">
        <v>64</v>
      </c>
      <c r="E33" s="63" t="s">
        <v>56</v>
      </c>
      <c r="F33" s="173">
        <v>95865</v>
      </c>
      <c r="G33" s="173">
        <v>318978</v>
      </c>
      <c r="H33" s="173"/>
      <c r="I33" s="173"/>
      <c r="J33" s="173"/>
      <c r="K33" s="173"/>
      <c r="L33" s="173"/>
      <c r="M33" s="173"/>
      <c r="N33" s="173"/>
      <c r="O33" s="173"/>
    </row>
    <row r="34" spans="2:16" ht="13.75" x14ac:dyDescent="0.3">
      <c r="B34" s="28" t="s">
        <v>15</v>
      </c>
      <c r="C34" s="62" t="s">
        <v>240</v>
      </c>
      <c r="D34" s="71" t="s">
        <v>33</v>
      </c>
      <c r="E34" s="63" t="s">
        <v>52</v>
      </c>
      <c r="F34" s="173">
        <v>793812</v>
      </c>
      <c r="G34" s="173">
        <v>960639.5</v>
      </c>
      <c r="H34" s="173"/>
      <c r="I34" s="173"/>
      <c r="J34" s="173"/>
      <c r="K34" s="173"/>
      <c r="L34" s="173"/>
      <c r="M34" s="173"/>
      <c r="N34" s="173"/>
      <c r="O34" s="173"/>
    </row>
    <row r="35" spans="2:16" ht="13.75" x14ac:dyDescent="0.3">
      <c r="B35" s="28" t="s">
        <v>15</v>
      </c>
      <c r="C35" s="62" t="s">
        <v>241</v>
      </c>
      <c r="D35" s="71" t="s">
        <v>33</v>
      </c>
      <c r="E35" s="63" t="s">
        <v>52</v>
      </c>
      <c r="F35" s="173">
        <v>750519</v>
      </c>
      <c r="G35" s="173">
        <v>594327</v>
      </c>
      <c r="H35" s="173"/>
      <c r="I35" s="173"/>
      <c r="J35" s="173"/>
      <c r="K35" s="173"/>
      <c r="L35" s="173"/>
      <c r="M35" s="173"/>
      <c r="N35" s="173"/>
      <c r="O35" s="173"/>
    </row>
    <row r="36" spans="2:16" ht="13.75" x14ac:dyDescent="0.3">
      <c r="B36" s="28" t="s">
        <v>15</v>
      </c>
      <c r="C36" s="62" t="s">
        <v>242</v>
      </c>
      <c r="D36" s="71" t="s">
        <v>68</v>
      </c>
      <c r="E36" s="63" t="s">
        <v>52</v>
      </c>
      <c r="F36" s="173">
        <v>466535</v>
      </c>
      <c r="G36" s="173">
        <v>491067</v>
      </c>
      <c r="H36" s="173"/>
      <c r="I36" s="173"/>
      <c r="J36" s="173"/>
      <c r="K36" s="173"/>
      <c r="L36" s="173"/>
      <c r="M36" s="173"/>
      <c r="N36" s="173"/>
      <c r="O36" s="173"/>
    </row>
    <row r="37" spans="2:16" ht="13.75" x14ac:dyDescent="0.3">
      <c r="B37" s="28" t="s">
        <v>15</v>
      </c>
      <c r="C37" s="62" t="s">
        <v>243</v>
      </c>
      <c r="D37" s="71" t="s">
        <v>33</v>
      </c>
      <c r="E37" s="63" t="s">
        <v>65</v>
      </c>
      <c r="F37" s="173">
        <v>0</v>
      </c>
      <c r="G37" s="173">
        <v>0</v>
      </c>
      <c r="H37" s="173"/>
      <c r="I37" s="173"/>
      <c r="J37" s="173"/>
      <c r="K37" s="173"/>
      <c r="L37" s="173"/>
      <c r="M37" s="173"/>
      <c r="N37" s="173"/>
      <c r="O37" s="173"/>
    </row>
    <row r="38" spans="2:16" ht="13.75" x14ac:dyDescent="0.3">
      <c r="B38" s="28" t="s">
        <v>15</v>
      </c>
      <c r="C38" s="62" t="s">
        <v>228</v>
      </c>
      <c r="D38" s="71" t="s">
        <v>33</v>
      </c>
      <c r="E38" s="63" t="s">
        <v>66</v>
      </c>
      <c r="F38" s="173">
        <v>6913</v>
      </c>
      <c r="G38" s="173">
        <v>5094</v>
      </c>
      <c r="H38" s="173"/>
      <c r="I38" s="173"/>
      <c r="J38" s="173"/>
      <c r="K38" s="173"/>
      <c r="L38" s="173"/>
      <c r="M38" s="173"/>
      <c r="N38" s="173"/>
      <c r="O38" s="173"/>
    </row>
    <row r="39" spans="2:16" ht="13.75" x14ac:dyDescent="0.3">
      <c r="B39" s="28" t="s">
        <v>15</v>
      </c>
      <c r="C39" s="62" t="s">
        <v>228</v>
      </c>
      <c r="D39" s="71" t="s">
        <v>33</v>
      </c>
      <c r="E39" s="63" t="s">
        <v>67</v>
      </c>
      <c r="F39" s="173">
        <v>2269</v>
      </c>
      <c r="G39" s="173">
        <v>2000</v>
      </c>
      <c r="H39" s="173"/>
      <c r="I39" s="173"/>
      <c r="J39" s="173"/>
      <c r="K39" s="173"/>
      <c r="L39" s="173"/>
      <c r="M39" s="173"/>
      <c r="N39" s="173"/>
      <c r="O39" s="173"/>
    </row>
    <row r="40" spans="2:16" ht="13.75" x14ac:dyDescent="0.3">
      <c r="B40" s="28" t="s">
        <v>15</v>
      </c>
      <c r="C40" s="62" t="s">
        <v>244</v>
      </c>
      <c r="D40" s="71" t="s">
        <v>33</v>
      </c>
      <c r="E40" s="63" t="s">
        <v>57</v>
      </c>
      <c r="F40" s="173">
        <v>622792</v>
      </c>
      <c r="G40" s="173">
        <v>1915817</v>
      </c>
      <c r="H40" s="173"/>
      <c r="I40" s="173"/>
      <c r="J40" s="173"/>
      <c r="K40" s="173"/>
      <c r="L40" s="173"/>
      <c r="M40" s="173"/>
      <c r="N40" s="173"/>
      <c r="O40" s="173"/>
    </row>
    <row r="41" spans="2:16" ht="13.75" x14ac:dyDescent="0.3">
      <c r="B41" s="28" t="s">
        <v>15</v>
      </c>
      <c r="C41" s="62" t="s">
        <v>245</v>
      </c>
      <c r="D41" s="71" t="s">
        <v>64</v>
      </c>
      <c r="E41" s="63" t="s">
        <v>57</v>
      </c>
      <c r="F41" s="173">
        <v>0</v>
      </c>
      <c r="G41" s="173">
        <v>150000</v>
      </c>
      <c r="H41" s="173"/>
      <c r="I41" s="173"/>
      <c r="J41" s="173"/>
      <c r="K41" s="173"/>
      <c r="L41" s="173"/>
      <c r="M41" s="173"/>
      <c r="N41" s="173"/>
      <c r="O41" s="173"/>
    </row>
    <row r="42" spans="2:16" ht="13.75" x14ac:dyDescent="0.3">
      <c r="B42" s="28" t="s">
        <v>15</v>
      </c>
      <c r="C42" s="62" t="s">
        <v>246</v>
      </c>
      <c r="D42" s="71" t="s">
        <v>68</v>
      </c>
      <c r="E42" s="63" t="s">
        <v>57</v>
      </c>
      <c r="F42" s="173">
        <v>0</v>
      </c>
      <c r="G42" s="173">
        <v>10000</v>
      </c>
      <c r="H42" s="173"/>
      <c r="I42" s="173"/>
      <c r="J42" s="173"/>
      <c r="K42" s="173"/>
      <c r="L42" s="173"/>
      <c r="M42" s="173"/>
      <c r="N42" s="173"/>
      <c r="O42" s="173"/>
    </row>
    <row r="43" spans="2:16" ht="13.75" x14ac:dyDescent="0.3">
      <c r="B43" s="28" t="s">
        <v>15</v>
      </c>
      <c r="C43" s="62" t="s">
        <v>247</v>
      </c>
      <c r="D43" s="71" t="s">
        <v>33</v>
      </c>
      <c r="E43" s="63" t="s">
        <v>61</v>
      </c>
      <c r="F43" s="173">
        <v>0</v>
      </c>
      <c r="G43" s="173">
        <v>500</v>
      </c>
      <c r="H43" s="173"/>
      <c r="I43" s="173"/>
      <c r="J43" s="173"/>
      <c r="K43" s="173"/>
      <c r="L43" s="173"/>
      <c r="M43" s="173"/>
      <c r="N43" s="173"/>
      <c r="O43" s="173"/>
    </row>
    <row r="44" spans="2:16" ht="13.75" x14ac:dyDescent="0.3">
      <c r="B44" s="28" t="s">
        <v>15</v>
      </c>
      <c r="C44" s="62" t="s">
        <v>248</v>
      </c>
      <c r="D44" s="71" t="s">
        <v>33</v>
      </c>
      <c r="E44" s="63" t="s">
        <v>249</v>
      </c>
      <c r="F44" s="173">
        <v>0</v>
      </c>
      <c r="G44" s="173">
        <v>23000</v>
      </c>
      <c r="H44" s="173"/>
      <c r="I44" s="173"/>
      <c r="J44" s="173"/>
      <c r="K44" s="173"/>
      <c r="L44" s="173"/>
      <c r="M44" s="173"/>
      <c r="N44" s="173"/>
      <c r="O44" s="173"/>
    </row>
    <row r="45" spans="2:16" ht="13.75" x14ac:dyDescent="0.3">
      <c r="B45" s="28" t="s">
        <v>15</v>
      </c>
      <c r="C45" s="62" t="s">
        <v>250</v>
      </c>
      <c r="D45" s="71" t="s">
        <v>33</v>
      </c>
      <c r="E45" s="63" t="s">
        <v>251</v>
      </c>
      <c r="F45" s="173">
        <v>0</v>
      </c>
      <c r="G45" s="173">
        <v>0</v>
      </c>
      <c r="H45" s="173"/>
      <c r="I45" s="173"/>
      <c r="J45" s="173"/>
      <c r="K45" s="173"/>
      <c r="L45" s="173"/>
      <c r="M45" s="173"/>
      <c r="N45" s="173"/>
      <c r="O45" s="173"/>
    </row>
    <row r="46" spans="2:16" ht="13.75" x14ac:dyDescent="0.3">
      <c r="B46" s="73" t="s">
        <v>15</v>
      </c>
      <c r="C46" s="64" t="s">
        <v>252</v>
      </c>
      <c r="D46" s="75" t="s">
        <v>253</v>
      </c>
      <c r="E46" s="65" t="s">
        <v>254</v>
      </c>
      <c r="F46" s="283">
        <v>0</v>
      </c>
      <c r="G46" s="284">
        <v>0</v>
      </c>
      <c r="H46" s="284"/>
      <c r="I46" s="284"/>
      <c r="J46" s="284"/>
      <c r="K46" s="284"/>
      <c r="L46" s="284"/>
      <c r="M46" s="284"/>
      <c r="N46" s="284"/>
      <c r="O46" s="284"/>
    </row>
    <row r="47" spans="2:16" ht="13.75" x14ac:dyDescent="0.3">
      <c r="B47" s="85" t="s">
        <v>63</v>
      </c>
      <c r="C47" s="86" t="s">
        <v>50</v>
      </c>
      <c r="D47" s="87" t="s">
        <v>51</v>
      </c>
      <c r="E47" s="88" t="s">
        <v>19</v>
      </c>
      <c r="F47" s="293"/>
      <c r="G47" s="293"/>
      <c r="H47" s="293"/>
      <c r="I47" s="293"/>
      <c r="J47" s="293"/>
      <c r="K47" s="293"/>
      <c r="L47" s="293"/>
      <c r="M47" s="293"/>
      <c r="N47" s="293"/>
      <c r="O47" s="293"/>
    </row>
    <row r="48" spans="2:16" x14ac:dyDescent="0.3">
      <c r="B48" s="74" t="s">
        <v>44</v>
      </c>
      <c r="C48" s="40" t="s">
        <v>39</v>
      </c>
      <c r="D48" s="69">
        <v>1</v>
      </c>
      <c r="E48" s="59" t="s">
        <v>34</v>
      </c>
      <c r="F48" s="292">
        <v>6611410</v>
      </c>
      <c r="G48" s="292">
        <v>8699070</v>
      </c>
      <c r="H48" s="292"/>
      <c r="I48" s="292"/>
      <c r="J48" s="292"/>
      <c r="K48" s="292"/>
      <c r="L48" s="292"/>
      <c r="M48" s="292"/>
      <c r="N48" s="292"/>
      <c r="O48" s="292"/>
      <c r="P48" s="146" t="s">
        <v>107</v>
      </c>
    </row>
    <row r="49" spans="2:16" x14ac:dyDescent="0.3">
      <c r="B49" s="74" t="s">
        <v>44</v>
      </c>
      <c r="C49" s="40" t="s">
        <v>39</v>
      </c>
      <c r="D49" s="69">
        <v>4</v>
      </c>
      <c r="E49" s="59" t="s">
        <v>52</v>
      </c>
      <c r="F49" s="292">
        <v>1133712</v>
      </c>
      <c r="G49" s="292">
        <v>1034122</v>
      </c>
      <c r="H49" s="292"/>
      <c r="I49" s="292"/>
      <c r="J49" s="292"/>
      <c r="K49" s="292"/>
      <c r="L49" s="292"/>
      <c r="M49" s="292"/>
      <c r="N49" s="292"/>
      <c r="O49" s="292"/>
      <c r="P49" s="93" t="s">
        <v>91</v>
      </c>
    </row>
    <row r="50" spans="2:16" x14ac:dyDescent="0.3">
      <c r="B50" s="74" t="s">
        <v>44</v>
      </c>
      <c r="C50" s="40" t="s">
        <v>39</v>
      </c>
      <c r="D50" s="69" t="s">
        <v>47</v>
      </c>
      <c r="E50" s="59" t="s">
        <v>53</v>
      </c>
      <c r="F50" s="292">
        <v>37000</v>
      </c>
      <c r="G50" s="292">
        <v>46592</v>
      </c>
      <c r="H50" s="292"/>
      <c r="I50" s="292"/>
      <c r="J50" s="292"/>
      <c r="K50" s="292"/>
      <c r="L50" s="292"/>
      <c r="M50" s="292"/>
      <c r="N50" s="292"/>
      <c r="O50" s="292"/>
      <c r="P50" s="146" t="s">
        <v>106</v>
      </c>
    </row>
    <row r="51" spans="2:16" x14ac:dyDescent="0.3">
      <c r="B51" s="74" t="s">
        <v>44</v>
      </c>
      <c r="C51" s="40" t="s">
        <v>40</v>
      </c>
      <c r="D51" s="69">
        <v>12</v>
      </c>
      <c r="E51" s="59" t="s">
        <v>54</v>
      </c>
      <c r="F51" s="292">
        <v>180464</v>
      </c>
      <c r="G51" s="292">
        <v>110246</v>
      </c>
      <c r="H51" s="292"/>
      <c r="I51" s="292"/>
      <c r="J51" s="292"/>
      <c r="K51" s="292"/>
      <c r="L51" s="292"/>
      <c r="M51" s="292"/>
      <c r="N51" s="292"/>
      <c r="O51" s="292"/>
      <c r="P51" s="93" t="s">
        <v>91</v>
      </c>
    </row>
    <row r="52" spans="2:16" x14ac:dyDescent="0.3">
      <c r="B52" s="74" t="s">
        <v>45</v>
      </c>
      <c r="C52" s="40" t="s">
        <v>40</v>
      </c>
      <c r="D52" s="69">
        <v>12</v>
      </c>
      <c r="E52" s="59" t="s">
        <v>54</v>
      </c>
      <c r="F52" s="292">
        <v>16425</v>
      </c>
      <c r="G52" s="292">
        <v>14319</v>
      </c>
      <c r="H52" s="292"/>
      <c r="I52" s="292"/>
      <c r="J52" s="292"/>
      <c r="K52" s="292"/>
      <c r="L52" s="292"/>
      <c r="M52" s="292"/>
      <c r="N52" s="292"/>
      <c r="O52" s="292"/>
      <c r="P52" s="93"/>
    </row>
    <row r="53" spans="2:16" ht="13.75" x14ac:dyDescent="0.3">
      <c r="B53" s="74" t="s">
        <v>44</v>
      </c>
      <c r="C53" s="40" t="s">
        <v>41</v>
      </c>
      <c r="D53" s="69">
        <v>4</v>
      </c>
      <c r="E53" s="59" t="s">
        <v>52</v>
      </c>
      <c r="F53" s="173">
        <v>274410</v>
      </c>
      <c r="G53" s="173">
        <v>158416</v>
      </c>
      <c r="H53" s="173"/>
      <c r="I53" s="173"/>
      <c r="J53" s="173"/>
      <c r="K53" s="173"/>
      <c r="L53" s="173"/>
      <c r="M53" s="173"/>
      <c r="N53" s="173"/>
      <c r="O53" s="173"/>
      <c r="P53" s="93" t="s">
        <v>91</v>
      </c>
    </row>
    <row r="54" spans="2:16" ht="13.75" x14ac:dyDescent="0.3">
      <c r="B54" s="74" t="s">
        <v>44</v>
      </c>
      <c r="C54" s="40" t="s">
        <v>41</v>
      </c>
      <c r="D54" s="70">
        <v>4</v>
      </c>
      <c r="E54" s="59" t="s">
        <v>55</v>
      </c>
      <c r="F54" s="173">
        <v>73000</v>
      </c>
      <c r="G54" s="173">
        <v>96000</v>
      </c>
      <c r="H54" s="173"/>
      <c r="I54" s="173"/>
      <c r="J54" s="173"/>
      <c r="K54" s="173"/>
      <c r="L54" s="173"/>
      <c r="M54" s="173"/>
      <c r="N54" s="173"/>
      <c r="O54" s="173"/>
      <c r="P54" s="93" t="s">
        <v>91</v>
      </c>
    </row>
    <row r="55" spans="2:16" x14ac:dyDescent="0.3">
      <c r="B55" s="74" t="s">
        <v>44</v>
      </c>
      <c r="C55" s="40" t="s">
        <v>42</v>
      </c>
      <c r="D55" s="70">
        <v>1</v>
      </c>
      <c r="E55" s="59" t="s">
        <v>56</v>
      </c>
      <c r="F55" s="173">
        <v>355304</v>
      </c>
      <c r="G55" s="173">
        <v>2061604</v>
      </c>
      <c r="H55" s="173"/>
      <c r="I55" s="173"/>
      <c r="J55" s="173"/>
      <c r="K55" s="173"/>
      <c r="L55" s="173"/>
      <c r="M55" s="173"/>
      <c r="N55" s="173"/>
      <c r="O55" s="173"/>
      <c r="P55" s="146" t="s">
        <v>107</v>
      </c>
    </row>
    <row r="56" spans="2:16" x14ac:dyDescent="0.3">
      <c r="B56" s="74" t="s">
        <v>44</v>
      </c>
      <c r="C56" s="40" t="s">
        <v>259</v>
      </c>
      <c r="D56" s="70" t="s">
        <v>257</v>
      </c>
      <c r="E56" s="59" t="s">
        <v>258</v>
      </c>
      <c r="F56" s="173">
        <v>393418</v>
      </c>
      <c r="G56" s="173">
        <v>542020</v>
      </c>
      <c r="H56" s="173"/>
      <c r="I56" s="173"/>
      <c r="J56" s="173"/>
      <c r="K56" s="173"/>
      <c r="L56" s="173"/>
      <c r="M56" s="173"/>
      <c r="N56" s="173"/>
      <c r="O56" s="173"/>
      <c r="P56" s="93" t="s">
        <v>91</v>
      </c>
    </row>
    <row r="57" spans="2:16" x14ac:dyDescent="0.3">
      <c r="B57" s="74" t="s">
        <v>44</v>
      </c>
      <c r="C57" s="40" t="s">
        <v>42</v>
      </c>
      <c r="D57" s="70" t="s">
        <v>47</v>
      </c>
      <c r="E57" s="59" t="s">
        <v>58</v>
      </c>
      <c r="F57" s="173">
        <v>3500</v>
      </c>
      <c r="G57" s="173">
        <v>2701</v>
      </c>
      <c r="H57" s="173"/>
      <c r="I57" s="173"/>
      <c r="J57" s="173"/>
      <c r="K57" s="173"/>
      <c r="L57" s="173"/>
      <c r="M57" s="173"/>
      <c r="N57" s="173"/>
      <c r="O57" s="173"/>
      <c r="P57" s="146" t="s">
        <v>106</v>
      </c>
    </row>
    <row r="58" spans="2:16" x14ac:dyDescent="0.3">
      <c r="B58" s="74" t="s">
        <v>44</v>
      </c>
      <c r="C58" s="40" t="s">
        <v>42</v>
      </c>
      <c r="D58" s="70">
        <v>4</v>
      </c>
      <c r="E58" s="59" t="s">
        <v>55</v>
      </c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93" t="s">
        <v>91</v>
      </c>
    </row>
    <row r="59" spans="2:16" x14ac:dyDescent="0.3">
      <c r="B59" s="74" t="s">
        <v>44</v>
      </c>
      <c r="C59" s="40" t="s">
        <v>42</v>
      </c>
      <c r="D59" s="70">
        <v>12</v>
      </c>
      <c r="E59" s="59" t="s">
        <v>59</v>
      </c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93" t="s">
        <v>91</v>
      </c>
    </row>
    <row r="60" spans="2:16" x14ac:dyDescent="0.3">
      <c r="B60" s="74" t="s">
        <v>46</v>
      </c>
      <c r="C60" s="40" t="s">
        <v>42</v>
      </c>
      <c r="D60" s="70" t="s">
        <v>48</v>
      </c>
      <c r="E60" s="59" t="s">
        <v>45</v>
      </c>
      <c r="F60" s="173">
        <v>118091</v>
      </c>
      <c r="G60" s="173">
        <v>166270</v>
      </c>
      <c r="H60" s="173"/>
      <c r="I60" s="173"/>
      <c r="J60" s="173"/>
      <c r="K60" s="173"/>
      <c r="L60" s="173"/>
      <c r="M60" s="173"/>
      <c r="N60" s="173"/>
      <c r="O60" s="173"/>
      <c r="P60" s="93"/>
    </row>
    <row r="61" spans="2:16" x14ac:dyDescent="0.3">
      <c r="B61" s="74" t="s">
        <v>45</v>
      </c>
      <c r="C61" s="40" t="s">
        <v>42</v>
      </c>
      <c r="D61" s="70">
        <v>12</v>
      </c>
      <c r="E61" s="59" t="s">
        <v>59</v>
      </c>
      <c r="F61" s="173"/>
      <c r="G61" s="173">
        <v>1500</v>
      </c>
      <c r="H61" s="173"/>
      <c r="I61" s="173"/>
      <c r="J61" s="173"/>
      <c r="K61" s="173"/>
      <c r="L61" s="173"/>
      <c r="M61" s="173"/>
      <c r="N61" s="173"/>
      <c r="O61" s="173"/>
      <c r="P61" s="93"/>
    </row>
    <row r="62" spans="2:16" x14ac:dyDescent="0.3">
      <c r="B62" s="172" t="s">
        <v>44</v>
      </c>
      <c r="C62" s="40" t="s">
        <v>43</v>
      </c>
      <c r="D62" s="69">
        <v>1</v>
      </c>
      <c r="E62" s="59" t="s">
        <v>60</v>
      </c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93"/>
    </row>
    <row r="63" spans="2:16" x14ac:dyDescent="0.3">
      <c r="B63" s="172" t="s">
        <v>44</v>
      </c>
      <c r="C63" s="40" t="s">
        <v>43</v>
      </c>
      <c r="D63" s="69">
        <v>4</v>
      </c>
      <c r="E63" s="59" t="s">
        <v>61</v>
      </c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93" t="s">
        <v>91</v>
      </c>
    </row>
    <row r="64" spans="2:16" x14ac:dyDescent="0.3">
      <c r="B64" s="172" t="s">
        <v>46</v>
      </c>
      <c r="C64" s="40" t="s">
        <v>43</v>
      </c>
      <c r="D64" s="69" t="s">
        <v>49</v>
      </c>
      <c r="E64" s="59" t="s">
        <v>62</v>
      </c>
      <c r="F64" s="173">
        <v>0</v>
      </c>
      <c r="G64" s="173">
        <v>0</v>
      </c>
      <c r="H64" s="173"/>
      <c r="I64" s="173"/>
      <c r="J64" s="173"/>
      <c r="K64" s="173"/>
      <c r="L64" s="173"/>
      <c r="M64" s="173"/>
      <c r="N64" s="173"/>
      <c r="O64" s="173"/>
    </row>
    <row r="65" spans="2:27" x14ac:dyDescent="0.3">
      <c r="B65" s="172" t="s">
        <v>44</v>
      </c>
      <c r="C65" s="40" t="s">
        <v>261</v>
      </c>
      <c r="D65" s="69" t="s">
        <v>260</v>
      </c>
      <c r="E65" s="274" t="s">
        <v>263</v>
      </c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93" t="s">
        <v>91</v>
      </c>
    </row>
    <row r="66" spans="2:27" x14ac:dyDescent="0.3">
      <c r="B66" s="172" t="s">
        <v>44</v>
      </c>
      <c r="C66" s="40" t="s">
        <v>261</v>
      </c>
      <c r="D66" s="69" t="s">
        <v>262</v>
      </c>
      <c r="E66" s="274" t="s">
        <v>263</v>
      </c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93" t="s">
        <v>91</v>
      </c>
    </row>
    <row r="67" spans="2:27" x14ac:dyDescent="0.3">
      <c r="B67" s="172" t="s">
        <v>44</v>
      </c>
      <c r="C67" s="96" t="s">
        <v>228</v>
      </c>
      <c r="D67" s="70">
        <v>8</v>
      </c>
      <c r="E67" s="275" t="s">
        <v>264</v>
      </c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07"/>
    </row>
    <row r="68" spans="2:27" x14ac:dyDescent="0.3">
      <c r="B68" s="174"/>
      <c r="C68" s="115"/>
      <c r="D68" s="175"/>
      <c r="E68" s="116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107" t="s">
        <v>145</v>
      </c>
    </row>
    <row r="69" spans="2:27" x14ac:dyDescent="0.3">
      <c r="B69" s="21" t="s">
        <v>2</v>
      </c>
      <c r="C69" s="25"/>
      <c r="D69" s="25"/>
      <c r="E69" s="22"/>
      <c r="F69" s="60">
        <f t="shared" ref="F69:G69" si="0">SUM(F27:F68)</f>
        <v>31935698</v>
      </c>
      <c r="G69" s="57">
        <f t="shared" si="0"/>
        <v>38925386.5</v>
      </c>
      <c r="H69" s="57"/>
      <c r="I69" s="57"/>
      <c r="J69" s="57"/>
      <c r="K69" s="57"/>
      <c r="L69" s="57"/>
      <c r="M69" s="57"/>
      <c r="N69" s="57"/>
      <c r="O69" s="135"/>
    </row>
    <row r="70" spans="2:27" x14ac:dyDescent="0.3">
      <c r="O70" s="107"/>
    </row>
    <row r="71" spans="2:27" x14ac:dyDescent="0.3">
      <c r="B71" s="1" t="s">
        <v>96</v>
      </c>
      <c r="F71" s="10">
        <v>2017</v>
      </c>
      <c r="G71" s="10">
        <v>2018</v>
      </c>
      <c r="H71" s="10">
        <v>2019</v>
      </c>
      <c r="I71" s="10">
        <v>2020</v>
      </c>
      <c r="J71" s="10">
        <v>2021</v>
      </c>
      <c r="K71" s="10">
        <v>2022</v>
      </c>
      <c r="L71" s="10">
        <v>2023</v>
      </c>
      <c r="M71" s="10">
        <v>2024</v>
      </c>
      <c r="N71" s="260">
        <v>2025</v>
      </c>
      <c r="O71" s="109">
        <v>2026</v>
      </c>
    </row>
    <row r="72" spans="2:27" x14ac:dyDescent="0.3">
      <c r="B72" s="41" t="s">
        <v>93</v>
      </c>
      <c r="C72" s="42" t="s">
        <v>65</v>
      </c>
      <c r="D72" s="42" t="s">
        <v>65</v>
      </c>
      <c r="E72" s="43" t="s">
        <v>65</v>
      </c>
      <c r="F72" s="138">
        <f t="shared" ref="F72:N72" si="1">SUM(F27:F30)</f>
        <v>7416677</v>
      </c>
      <c r="G72" s="139">
        <f t="shared" si="1"/>
        <v>7534010</v>
      </c>
      <c r="H72" s="139">
        <f t="shared" si="1"/>
        <v>0</v>
      </c>
      <c r="I72" s="139">
        <f t="shared" si="1"/>
        <v>0</v>
      </c>
      <c r="J72" s="139">
        <f t="shared" si="1"/>
        <v>0</v>
      </c>
      <c r="K72" s="139">
        <f t="shared" si="1"/>
        <v>0</v>
      </c>
      <c r="L72" s="139">
        <f t="shared" si="1"/>
        <v>0</v>
      </c>
      <c r="M72" s="139">
        <f t="shared" si="1"/>
        <v>0</v>
      </c>
      <c r="N72" s="139">
        <f t="shared" si="1"/>
        <v>0</v>
      </c>
      <c r="O72" s="139">
        <f t="shared" ref="O72" si="2">SUM(O27:O30)</f>
        <v>0</v>
      </c>
      <c r="R72" s="83"/>
    </row>
    <row r="73" spans="2:27" x14ac:dyDescent="0.3">
      <c r="B73" s="74" t="s">
        <v>95</v>
      </c>
      <c r="C73" s="40" t="s">
        <v>65</v>
      </c>
      <c r="D73" s="40" t="s">
        <v>65</v>
      </c>
      <c r="E73" s="59" t="s">
        <v>65</v>
      </c>
      <c r="F73" s="30">
        <f>SUM(F48:F68)</f>
        <v>9196734</v>
      </c>
      <c r="G73" s="30">
        <f t="shared" ref="G73:N73" si="3">SUM(G48:G68)</f>
        <v>12932860</v>
      </c>
      <c r="H73" s="30">
        <f t="shared" si="3"/>
        <v>0</v>
      </c>
      <c r="I73" s="30">
        <f t="shared" si="3"/>
        <v>0</v>
      </c>
      <c r="J73" s="30">
        <f t="shared" si="3"/>
        <v>0</v>
      </c>
      <c r="K73" s="30">
        <f t="shared" si="3"/>
        <v>0</v>
      </c>
      <c r="L73" s="30">
        <f t="shared" si="3"/>
        <v>0</v>
      </c>
      <c r="M73" s="30">
        <f t="shared" si="3"/>
        <v>0</v>
      </c>
      <c r="N73" s="30">
        <f t="shared" si="3"/>
        <v>0</v>
      </c>
      <c r="O73" s="30">
        <f t="shared" ref="O73" si="4">SUM(O48:O68)</f>
        <v>0</v>
      </c>
    </row>
    <row r="74" spans="2:27" x14ac:dyDescent="0.3">
      <c r="B74" s="23" t="s">
        <v>94</v>
      </c>
      <c r="C74" s="27" t="s">
        <v>65</v>
      </c>
      <c r="D74" s="27" t="s">
        <v>65</v>
      </c>
      <c r="E74" s="17" t="s">
        <v>65</v>
      </c>
      <c r="F74" s="140">
        <f t="shared" ref="F74:N74" si="5">SUM(F31:F46)</f>
        <v>15322287</v>
      </c>
      <c r="G74" s="141">
        <f t="shared" si="5"/>
        <v>18458516.5</v>
      </c>
      <c r="H74" s="141">
        <f t="shared" si="5"/>
        <v>0</v>
      </c>
      <c r="I74" s="141">
        <f t="shared" si="5"/>
        <v>0</v>
      </c>
      <c r="J74" s="141">
        <f t="shared" si="5"/>
        <v>0</v>
      </c>
      <c r="K74" s="141">
        <f t="shared" si="5"/>
        <v>0</v>
      </c>
      <c r="L74" s="141">
        <f t="shared" si="5"/>
        <v>0</v>
      </c>
      <c r="M74" s="141">
        <f t="shared" si="5"/>
        <v>0</v>
      </c>
      <c r="N74" s="141">
        <f t="shared" si="5"/>
        <v>0</v>
      </c>
      <c r="O74" s="141">
        <f t="shared" ref="O74" si="6">SUM(O31:O46)</f>
        <v>0</v>
      </c>
    </row>
    <row r="75" spans="2:27" x14ac:dyDescent="0.3">
      <c r="F75" s="168">
        <f>SUM(F72:F74)-F69</f>
        <v>0</v>
      </c>
      <c r="G75" s="168">
        <f t="shared" ref="G75:M75" si="7">SUM(G72:G74)-G69</f>
        <v>0</v>
      </c>
      <c r="H75" s="168">
        <f t="shared" si="7"/>
        <v>0</v>
      </c>
      <c r="I75" s="168">
        <f t="shared" si="7"/>
        <v>0</v>
      </c>
      <c r="J75" s="168">
        <f t="shared" si="7"/>
        <v>0</v>
      </c>
      <c r="K75" s="168">
        <f t="shared" si="7"/>
        <v>0</v>
      </c>
      <c r="L75" s="168">
        <f t="shared" si="7"/>
        <v>0</v>
      </c>
      <c r="M75" s="168">
        <f t="shared" si="7"/>
        <v>0</v>
      </c>
      <c r="N75" s="168"/>
      <c r="O75" s="107"/>
    </row>
    <row r="76" spans="2:27" x14ac:dyDescent="0.3">
      <c r="O76" s="107"/>
    </row>
    <row r="77" spans="2:27" x14ac:dyDescent="0.3">
      <c r="B77" s="5"/>
      <c r="E77" s="162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4"/>
    </row>
    <row r="78" spans="2:27" x14ac:dyDescent="0.3">
      <c r="B78" s="1" t="s">
        <v>82</v>
      </c>
      <c r="E78" s="165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4"/>
    </row>
    <row r="79" spans="2:27" x14ac:dyDescent="0.3">
      <c r="B79" s="3" t="s">
        <v>14</v>
      </c>
      <c r="C79" s="3" t="s">
        <v>17</v>
      </c>
      <c r="D79" s="3" t="s">
        <v>18</v>
      </c>
      <c r="E79" s="3" t="s">
        <v>19</v>
      </c>
      <c r="F79" s="37">
        <v>2017</v>
      </c>
      <c r="G79" s="10">
        <v>2018</v>
      </c>
      <c r="H79" s="10">
        <v>2019</v>
      </c>
      <c r="I79" s="10">
        <v>2020</v>
      </c>
      <c r="J79" s="10">
        <v>2021</v>
      </c>
      <c r="K79" s="10">
        <v>2022</v>
      </c>
      <c r="L79" s="10">
        <v>2023</v>
      </c>
      <c r="M79" s="10">
        <v>2024</v>
      </c>
      <c r="N79" s="260">
        <v>2025</v>
      </c>
      <c r="O79" s="109">
        <v>2026</v>
      </c>
    </row>
    <row r="80" spans="2:27" x14ac:dyDescent="0.3">
      <c r="B80" s="41" t="str">
        <f t="shared" ref="B80:E87" si="8">B27</f>
        <v>Fibre Channel</v>
      </c>
      <c r="C80" s="42" t="str">
        <f t="shared" si="8"/>
        <v>8 Gbps</v>
      </c>
      <c r="D80" s="42" t="str">
        <f t="shared" si="8"/>
        <v>100 m</v>
      </c>
      <c r="E80" s="43" t="str">
        <f t="shared" si="8"/>
        <v>SFP+</v>
      </c>
      <c r="F80" s="150">
        <v>3.8493769113945109</v>
      </c>
      <c r="G80" s="150">
        <v>3.4624398202296249</v>
      </c>
      <c r="H80" s="150"/>
      <c r="I80" s="150"/>
      <c r="J80" s="150"/>
      <c r="K80" s="150"/>
      <c r="L80" s="150"/>
      <c r="M80" s="150"/>
      <c r="N80" s="150"/>
      <c r="O80" s="150"/>
      <c r="P80" s="58"/>
      <c r="W80" s="53"/>
      <c r="X80" s="53"/>
      <c r="Y80" s="53"/>
      <c r="Z80" s="53"/>
      <c r="AA80" s="53"/>
    </row>
    <row r="81" spans="2:27" x14ac:dyDescent="0.3">
      <c r="B81" s="74" t="str">
        <f t="shared" si="8"/>
        <v>Fibre Channel</v>
      </c>
      <c r="C81" s="40" t="str">
        <f t="shared" si="8"/>
        <v>16 Gbps</v>
      </c>
      <c r="D81" s="40" t="str">
        <f t="shared" si="8"/>
        <v>100 m</v>
      </c>
      <c r="E81" s="59" t="str">
        <f t="shared" si="8"/>
        <v>SFP+</v>
      </c>
      <c r="F81" s="150">
        <v>8.0880900318910829</v>
      </c>
      <c r="G81" s="150">
        <v>6.8524768496335939</v>
      </c>
      <c r="H81" s="150"/>
      <c r="I81" s="150"/>
      <c r="J81" s="150"/>
      <c r="K81" s="150"/>
      <c r="L81" s="150"/>
      <c r="M81" s="150"/>
      <c r="N81" s="150"/>
      <c r="O81" s="150"/>
      <c r="P81" s="58"/>
      <c r="W81" s="53"/>
      <c r="X81" s="53"/>
      <c r="Y81" s="53"/>
      <c r="Z81" s="53"/>
      <c r="AA81" s="53"/>
    </row>
    <row r="82" spans="2:27" x14ac:dyDescent="0.3">
      <c r="B82" s="74" t="str">
        <f t="shared" si="8"/>
        <v>Fibre Channel</v>
      </c>
      <c r="C82" s="40" t="str">
        <f t="shared" si="8"/>
        <v>32 Gbps</v>
      </c>
      <c r="D82" s="40" t="str">
        <f t="shared" si="8"/>
        <v>100 m</v>
      </c>
      <c r="E82" s="59" t="str">
        <f t="shared" si="8"/>
        <v>SFP+</v>
      </c>
      <c r="F82" s="150">
        <v>30.549768904118373</v>
      </c>
      <c r="G82" s="150">
        <v>17.211676626186382</v>
      </c>
      <c r="H82" s="150"/>
      <c r="I82" s="150"/>
      <c r="J82" s="150"/>
      <c r="K82" s="150"/>
      <c r="L82" s="150"/>
      <c r="M82" s="150"/>
      <c r="N82" s="150"/>
      <c r="O82" s="150"/>
      <c r="P82" s="58"/>
      <c r="W82" s="53"/>
      <c r="X82" s="53"/>
      <c r="Y82" s="53"/>
      <c r="Z82" s="53"/>
      <c r="AA82" s="53"/>
    </row>
    <row r="83" spans="2:27" x14ac:dyDescent="0.3">
      <c r="B83" s="23" t="str">
        <f t="shared" si="8"/>
        <v>Fibre Channel</v>
      </c>
      <c r="C83" s="27" t="str">
        <f t="shared" si="8"/>
        <v>64 Gbps</v>
      </c>
      <c r="D83" s="27" t="str">
        <f t="shared" si="8"/>
        <v>100 m</v>
      </c>
      <c r="E83" s="17" t="str">
        <f t="shared" si="8"/>
        <v>SFP+</v>
      </c>
      <c r="F83" s="166">
        <v>36.659722684942047</v>
      </c>
      <c r="G83" s="167">
        <v>20.654011951423659</v>
      </c>
      <c r="H83" s="167"/>
      <c r="I83" s="167"/>
      <c r="J83" s="167"/>
      <c r="K83" s="167"/>
      <c r="L83" s="167"/>
      <c r="M83" s="167"/>
      <c r="N83" s="167"/>
      <c r="O83" s="167"/>
      <c r="P83" s="143" t="s">
        <v>98</v>
      </c>
      <c r="W83" s="53"/>
      <c r="X83" s="53"/>
      <c r="Y83" s="53"/>
      <c r="Z83" s="53"/>
      <c r="AA83" s="53"/>
    </row>
    <row r="84" spans="2:27" x14ac:dyDescent="0.3">
      <c r="B84" s="74" t="str">
        <f t="shared" si="8"/>
        <v xml:space="preserve">Ethernet </v>
      </c>
      <c r="C84" s="40" t="str">
        <f t="shared" si="8"/>
        <v>10G</v>
      </c>
      <c r="D84" s="40" t="str">
        <f t="shared" si="8"/>
        <v>300 m</v>
      </c>
      <c r="E84" s="59" t="str">
        <f t="shared" si="8"/>
        <v>XFP</v>
      </c>
      <c r="F84" s="150">
        <v>17.624725419348664</v>
      </c>
      <c r="G84" s="150">
        <v>16.157945139298945</v>
      </c>
      <c r="H84" s="150"/>
      <c r="I84" s="150"/>
      <c r="J84" s="150"/>
      <c r="K84" s="150"/>
      <c r="L84" s="150"/>
      <c r="M84" s="150"/>
      <c r="N84" s="150"/>
      <c r="O84" s="150"/>
      <c r="W84" s="53"/>
      <c r="X84" s="53"/>
      <c r="Y84" s="53"/>
      <c r="Z84" s="53"/>
      <c r="AA84" s="53"/>
    </row>
    <row r="85" spans="2:27" x14ac:dyDescent="0.3">
      <c r="B85" s="74" t="str">
        <f t="shared" si="8"/>
        <v xml:space="preserve">Ethernet </v>
      </c>
      <c r="C85" s="40" t="str">
        <f t="shared" si="8"/>
        <v>10G</v>
      </c>
      <c r="D85" s="40" t="str">
        <f t="shared" si="8"/>
        <v>300 m</v>
      </c>
      <c r="E85" s="59" t="str">
        <f t="shared" si="8"/>
        <v>SFP+</v>
      </c>
      <c r="F85" s="150">
        <v>4.5293074118245213</v>
      </c>
      <c r="G85" s="150">
        <v>3.8619358446504188</v>
      </c>
      <c r="H85" s="150"/>
      <c r="I85" s="150"/>
      <c r="J85" s="150"/>
      <c r="K85" s="150"/>
      <c r="L85" s="150"/>
      <c r="M85" s="150"/>
      <c r="N85" s="150"/>
      <c r="O85" s="150"/>
      <c r="W85" s="53"/>
      <c r="X85" s="53"/>
      <c r="Y85" s="53"/>
      <c r="Z85" s="53"/>
      <c r="AA85" s="53"/>
    </row>
    <row r="86" spans="2:27" x14ac:dyDescent="0.3">
      <c r="B86" s="74" t="str">
        <f t="shared" si="8"/>
        <v xml:space="preserve">Ethernet </v>
      </c>
      <c r="C86" s="40" t="str">
        <f t="shared" si="8"/>
        <v>25G SR, eSR</v>
      </c>
      <c r="D86" s="40" t="str">
        <f t="shared" si="8"/>
        <v>100 - 300 m</v>
      </c>
      <c r="E86" s="59" t="str">
        <f t="shared" si="8"/>
        <v>SFP28</v>
      </c>
      <c r="F86" s="150">
        <v>42.333215459239547</v>
      </c>
      <c r="G86" s="150">
        <v>26.189016402385136</v>
      </c>
      <c r="H86" s="150"/>
      <c r="I86" s="150"/>
      <c r="J86" s="150"/>
      <c r="K86" s="150"/>
      <c r="L86" s="150"/>
      <c r="M86" s="150"/>
      <c r="N86" s="150"/>
      <c r="O86" s="150"/>
      <c r="W86" s="53"/>
      <c r="X86" s="53"/>
      <c r="Y86" s="53"/>
      <c r="Z86" s="53"/>
      <c r="AA86" s="53"/>
    </row>
    <row r="87" spans="2:27" x14ac:dyDescent="0.3">
      <c r="B87" s="74" t="str">
        <f t="shared" si="8"/>
        <v xml:space="preserve">Ethernet </v>
      </c>
      <c r="C87" s="40" t="str">
        <f t="shared" si="8"/>
        <v>40G</v>
      </c>
      <c r="D87" s="40" t="str">
        <f t="shared" si="8"/>
        <v>100 m</v>
      </c>
      <c r="E87" s="59" t="str">
        <f t="shared" si="8"/>
        <v>QSFP+</v>
      </c>
      <c r="F87" s="150">
        <v>19.274451944368902</v>
      </c>
      <c r="G87" s="150">
        <v>16.364025266295538</v>
      </c>
      <c r="H87" s="150"/>
      <c r="I87" s="150"/>
      <c r="J87" s="150"/>
      <c r="K87" s="150"/>
      <c r="L87" s="150"/>
      <c r="M87" s="150"/>
      <c r="N87" s="150"/>
      <c r="O87" s="150"/>
      <c r="P87" s="146" t="s">
        <v>108</v>
      </c>
      <c r="W87" s="53"/>
      <c r="X87" s="53"/>
      <c r="Y87" s="53"/>
      <c r="Z87" s="53"/>
      <c r="AA87" s="53"/>
    </row>
    <row r="88" spans="2:27" x14ac:dyDescent="0.3">
      <c r="B88" s="74" t="str">
        <f>B36</f>
        <v xml:space="preserve">Ethernet </v>
      </c>
      <c r="C88" s="40" t="str">
        <f t="shared" ref="C88:E99" si="9">C35</f>
        <v>40G MM duplex</v>
      </c>
      <c r="D88" s="40" t="str">
        <f t="shared" si="9"/>
        <v>100 m</v>
      </c>
      <c r="E88" s="59" t="str">
        <f t="shared" si="9"/>
        <v>QSFP+</v>
      </c>
      <c r="F88" s="150">
        <v>72</v>
      </c>
      <c r="G88" s="150">
        <v>68.100000000000009</v>
      </c>
      <c r="H88" s="150"/>
      <c r="I88" s="150"/>
      <c r="J88" s="150"/>
      <c r="K88" s="150"/>
      <c r="L88" s="150"/>
      <c r="M88" s="150"/>
      <c r="N88" s="150"/>
      <c r="O88" s="150"/>
      <c r="W88" s="53"/>
      <c r="X88" s="53"/>
      <c r="Y88" s="53"/>
      <c r="Z88" s="53"/>
      <c r="AA88" s="53"/>
    </row>
    <row r="89" spans="2:27" x14ac:dyDescent="0.3">
      <c r="B89" s="74" t="str">
        <f>B35</f>
        <v xml:space="preserve">Ethernet </v>
      </c>
      <c r="C89" s="40" t="str">
        <f t="shared" si="9"/>
        <v>40G eSR</v>
      </c>
      <c r="D89" s="40" t="str">
        <f t="shared" si="9"/>
        <v>300 m</v>
      </c>
      <c r="E89" s="59" t="str">
        <f t="shared" si="9"/>
        <v>QSFP+</v>
      </c>
      <c r="F89" s="150">
        <v>25.056787527679575</v>
      </c>
      <c r="G89" s="150">
        <v>21.2732328461842</v>
      </c>
      <c r="H89" s="150"/>
      <c r="I89" s="150"/>
      <c r="J89" s="150"/>
      <c r="K89" s="150"/>
      <c r="L89" s="150"/>
      <c r="M89" s="150"/>
      <c r="N89" s="150"/>
      <c r="O89" s="150"/>
      <c r="P89" s="146" t="s">
        <v>109</v>
      </c>
      <c r="W89" s="53"/>
      <c r="X89" s="53"/>
      <c r="Y89" s="53"/>
      <c r="Z89" s="53"/>
      <c r="AA89" s="53"/>
    </row>
    <row r="90" spans="2:27" x14ac:dyDescent="0.3">
      <c r="B90" s="74" t="str">
        <f>B37</f>
        <v xml:space="preserve">Ethernet </v>
      </c>
      <c r="C90" s="147" t="str">
        <f t="shared" si="9"/>
        <v xml:space="preserve">50G </v>
      </c>
      <c r="D90" s="147" t="str">
        <f t="shared" si="9"/>
        <v>100 m</v>
      </c>
      <c r="E90" s="148" t="str">
        <f t="shared" si="9"/>
        <v>all</v>
      </c>
      <c r="F90" s="149"/>
      <c r="G90" s="150">
        <v>32.736270502981419</v>
      </c>
      <c r="H90" s="150"/>
      <c r="I90" s="150"/>
      <c r="J90" s="150"/>
      <c r="K90" s="150"/>
      <c r="L90" s="150"/>
      <c r="M90" s="150"/>
      <c r="N90" s="150"/>
      <c r="O90" s="150"/>
      <c r="P90" s="146" t="s">
        <v>134</v>
      </c>
      <c r="W90" s="53"/>
      <c r="X90" s="53"/>
      <c r="Y90" s="53"/>
      <c r="Z90" s="53"/>
      <c r="AA90" s="53"/>
    </row>
    <row r="91" spans="2:27" x14ac:dyDescent="0.3">
      <c r="B91" s="74" t="str">
        <f>B38</f>
        <v xml:space="preserve">Ethernet </v>
      </c>
      <c r="C91" s="147" t="str">
        <f t="shared" si="9"/>
        <v>100G</v>
      </c>
      <c r="D91" s="147" t="str">
        <f t="shared" si="9"/>
        <v>100 m</v>
      </c>
      <c r="E91" s="148" t="str">
        <f t="shared" si="9"/>
        <v>CFP</v>
      </c>
      <c r="F91" s="150">
        <v>54.606832159398323</v>
      </c>
      <c r="G91" s="150">
        <v>34.064048946255404</v>
      </c>
      <c r="H91" s="150"/>
      <c r="I91" s="150"/>
      <c r="J91" s="150"/>
      <c r="K91" s="150"/>
      <c r="L91" s="150"/>
      <c r="M91" s="150"/>
      <c r="N91" s="150"/>
      <c r="O91" s="150"/>
      <c r="P91" s="146" t="s">
        <v>112</v>
      </c>
      <c r="W91" s="53"/>
      <c r="X91" s="53"/>
      <c r="Y91" s="53"/>
      <c r="Z91" s="53"/>
      <c r="AA91" s="53"/>
    </row>
    <row r="92" spans="2:27" x14ac:dyDescent="0.3">
      <c r="B92" s="74" t="str">
        <f>B39</f>
        <v xml:space="preserve">Ethernet </v>
      </c>
      <c r="C92" s="147" t="str">
        <f t="shared" si="9"/>
        <v>100G</v>
      </c>
      <c r="D92" s="147" t="str">
        <f t="shared" si="9"/>
        <v>100 m</v>
      </c>
      <c r="E92" s="148" t="str">
        <f t="shared" si="9"/>
        <v>CFP2/4</v>
      </c>
      <c r="F92" s="150">
        <v>54.606832159398323</v>
      </c>
      <c r="G92" s="150">
        <v>34.064048946255404</v>
      </c>
      <c r="H92" s="150"/>
      <c r="I92" s="150"/>
      <c r="J92" s="150"/>
      <c r="K92" s="150"/>
      <c r="L92" s="150"/>
      <c r="M92" s="150"/>
      <c r="N92" s="150"/>
      <c r="O92" s="150"/>
      <c r="P92" s="146" t="s">
        <v>112</v>
      </c>
      <c r="W92" s="53"/>
      <c r="X92" s="53"/>
      <c r="Y92" s="53"/>
      <c r="Z92" s="53"/>
      <c r="AA92" s="53"/>
    </row>
    <row r="93" spans="2:27" x14ac:dyDescent="0.3">
      <c r="B93" s="74" t="str">
        <f>B42</f>
        <v xml:space="preserve">Ethernet </v>
      </c>
      <c r="C93" s="147" t="str">
        <f t="shared" si="9"/>
        <v>100G SR2, SR4</v>
      </c>
      <c r="D93" s="147" t="str">
        <f t="shared" si="9"/>
        <v>100 m</v>
      </c>
      <c r="E93" s="148" t="str">
        <f t="shared" si="9"/>
        <v>QSFP28</v>
      </c>
      <c r="F93" s="150">
        <v>54.606832159398323</v>
      </c>
      <c r="G93" s="150">
        <v>34.064048946255404</v>
      </c>
      <c r="H93" s="150"/>
      <c r="I93" s="150"/>
      <c r="J93" s="150"/>
      <c r="K93" s="150"/>
      <c r="L93" s="150"/>
      <c r="M93" s="150"/>
      <c r="N93" s="150"/>
      <c r="O93" s="150"/>
      <c r="P93" s="143" t="s">
        <v>110</v>
      </c>
      <c r="W93" s="53"/>
      <c r="X93" s="53"/>
      <c r="Y93" s="53"/>
      <c r="Z93" s="53"/>
      <c r="AA93" s="53"/>
    </row>
    <row r="94" spans="2:27" x14ac:dyDescent="0.3">
      <c r="B94" s="74" t="str">
        <f>B41</f>
        <v xml:space="preserve">Ethernet </v>
      </c>
      <c r="C94" s="147" t="str">
        <f t="shared" si="9"/>
        <v>100G MM Duplex</v>
      </c>
      <c r="D94" s="147" t="str">
        <f t="shared" si="9"/>
        <v>100 - 300 m</v>
      </c>
      <c r="E94" s="148" t="str">
        <f t="shared" si="9"/>
        <v>QSFP28</v>
      </c>
      <c r="F94" s="150"/>
      <c r="G94" s="150">
        <v>51</v>
      </c>
      <c r="H94" s="150"/>
      <c r="I94" s="150"/>
      <c r="J94" s="150"/>
      <c r="K94" s="150"/>
      <c r="L94" s="150"/>
      <c r="M94" s="150"/>
      <c r="N94" s="150"/>
      <c r="O94" s="150"/>
      <c r="P94" s="83"/>
      <c r="W94" s="53"/>
      <c r="X94" s="53"/>
      <c r="Y94" s="53"/>
      <c r="Z94" s="53"/>
      <c r="AA94" s="53"/>
    </row>
    <row r="95" spans="2:27" x14ac:dyDescent="0.3">
      <c r="B95" s="74" t="str">
        <f>B40</f>
        <v xml:space="preserve">Ethernet </v>
      </c>
      <c r="C95" s="147" t="str">
        <f t="shared" si="9"/>
        <v>100G eSR4</v>
      </c>
      <c r="D95" s="147" t="str">
        <f t="shared" si="9"/>
        <v>300 m</v>
      </c>
      <c r="E95" s="148" t="str">
        <f t="shared" si="9"/>
        <v>QSFP28</v>
      </c>
      <c r="F95" s="149"/>
      <c r="G95" s="150">
        <v>44.283263630132026</v>
      </c>
      <c r="H95" s="150"/>
      <c r="I95" s="150"/>
      <c r="J95" s="150"/>
      <c r="K95" s="150"/>
      <c r="L95" s="150"/>
      <c r="M95" s="150"/>
      <c r="N95" s="150"/>
      <c r="O95" s="150"/>
      <c r="P95" s="146" t="s">
        <v>113</v>
      </c>
      <c r="W95" s="53"/>
      <c r="X95" s="53"/>
      <c r="Y95" s="53"/>
      <c r="Z95" s="53"/>
      <c r="AA95" s="53"/>
    </row>
    <row r="96" spans="2:27" x14ac:dyDescent="0.3">
      <c r="B96" s="74" t="str">
        <f>B43</f>
        <v xml:space="preserve">Ethernet </v>
      </c>
      <c r="C96" s="147" t="str">
        <f t="shared" si="9"/>
        <v>200G SR4</v>
      </c>
      <c r="D96" s="147" t="str">
        <f t="shared" si="9"/>
        <v>100 m</v>
      </c>
      <c r="E96" s="148" t="str">
        <f t="shared" si="9"/>
        <v>QSFP56</v>
      </c>
      <c r="F96" s="149"/>
      <c r="G96" s="150"/>
      <c r="H96" s="150"/>
      <c r="I96" s="150"/>
      <c r="J96" s="150"/>
      <c r="K96" s="150"/>
      <c r="L96" s="150"/>
      <c r="M96" s="150"/>
      <c r="N96" s="150"/>
      <c r="O96" s="150"/>
      <c r="P96" s="146" t="s">
        <v>133</v>
      </c>
      <c r="W96" s="53"/>
      <c r="X96" s="53"/>
      <c r="Y96" s="53"/>
      <c r="Z96" s="53"/>
      <c r="AA96" s="53"/>
    </row>
    <row r="97" spans="2:27" x14ac:dyDescent="0.3">
      <c r="B97" s="74" t="str">
        <f>B44</f>
        <v xml:space="preserve">Ethernet </v>
      </c>
      <c r="C97" s="147" t="str">
        <f t="shared" si="9"/>
        <v>2x200G (400G SR8)</v>
      </c>
      <c r="D97" s="147" t="str">
        <f t="shared" si="9"/>
        <v>100 m</v>
      </c>
      <c r="E97" s="148" t="str">
        <f t="shared" si="9"/>
        <v>OSFP, QSFP-DD</v>
      </c>
      <c r="F97" s="149"/>
      <c r="G97" s="150">
        <v>193.20000000000002</v>
      </c>
      <c r="H97" s="150"/>
      <c r="I97" s="150"/>
      <c r="J97" s="150"/>
      <c r="K97" s="150"/>
      <c r="L97" s="150"/>
      <c r="M97" s="150"/>
      <c r="N97" s="150"/>
      <c r="O97" s="150"/>
      <c r="P97" s="146"/>
      <c r="W97" s="53"/>
      <c r="X97" s="53"/>
      <c r="Y97" s="53"/>
      <c r="Z97" s="53"/>
      <c r="AA97" s="53"/>
    </row>
    <row r="98" spans="2:27" x14ac:dyDescent="0.3">
      <c r="B98" s="74" t="str">
        <f>B45</f>
        <v xml:space="preserve">Ethernet </v>
      </c>
      <c r="C98" s="147" t="str">
        <f t="shared" si="9"/>
        <v>400G SR4.2, SR4</v>
      </c>
      <c r="D98" s="147" t="str">
        <f t="shared" si="9"/>
        <v>100 m</v>
      </c>
      <c r="E98" s="148" t="str">
        <f t="shared" si="9"/>
        <v>OSFP, QSFP-DD, QSFP112</v>
      </c>
      <c r="F98" s="149"/>
      <c r="G98" s="150"/>
      <c r="H98" s="150"/>
      <c r="I98" s="150"/>
      <c r="J98" s="150"/>
      <c r="K98" s="150"/>
      <c r="L98" s="150"/>
      <c r="M98" s="150"/>
      <c r="N98" s="150"/>
      <c r="O98" s="150"/>
      <c r="P98" s="146" t="s">
        <v>114</v>
      </c>
      <c r="W98" s="53"/>
      <c r="X98" s="53"/>
      <c r="Y98" s="53"/>
      <c r="Z98" s="53"/>
      <c r="AA98" s="53"/>
    </row>
    <row r="99" spans="2:27" x14ac:dyDescent="0.3">
      <c r="B99" s="23" t="str">
        <f>B46</f>
        <v xml:space="preserve">Ethernet </v>
      </c>
      <c r="C99" s="151" t="str">
        <f t="shared" si="9"/>
        <v>800G SR8</v>
      </c>
      <c r="D99" s="151" t="str">
        <f t="shared" si="9"/>
        <v>50 m</v>
      </c>
      <c r="E99" s="152" t="str">
        <f t="shared" si="9"/>
        <v>OSFP, QSFP-DD800</v>
      </c>
      <c r="F99" s="166"/>
      <c r="G99" s="167"/>
      <c r="H99" s="167"/>
      <c r="I99" s="167"/>
      <c r="J99" s="167"/>
      <c r="K99" s="167"/>
      <c r="L99" s="167"/>
      <c r="M99" s="167"/>
      <c r="N99" s="167"/>
      <c r="O99" s="167"/>
      <c r="W99" s="53"/>
      <c r="X99" s="53"/>
      <c r="Y99" s="53"/>
      <c r="Z99" s="53"/>
      <c r="AA99" s="53"/>
    </row>
    <row r="100" spans="2:27" x14ac:dyDescent="0.3">
      <c r="B100" s="85" t="s">
        <v>63</v>
      </c>
      <c r="C100" s="86" t="s">
        <v>50</v>
      </c>
      <c r="D100" s="87" t="s">
        <v>51</v>
      </c>
      <c r="E100" s="88" t="s">
        <v>19</v>
      </c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143"/>
      <c r="W100" s="53"/>
      <c r="X100" s="53"/>
      <c r="Y100" s="53"/>
      <c r="Z100" s="53"/>
      <c r="AA100" s="53"/>
    </row>
    <row r="101" spans="2:27" x14ac:dyDescent="0.3">
      <c r="B101" s="74" t="str">
        <f t="shared" ref="B101:E121" si="10">B48</f>
        <v>AOC</v>
      </c>
      <c r="C101" s="40" t="str">
        <f t="shared" si="10"/>
        <v>≤10G</v>
      </c>
      <c r="D101" s="68">
        <f t="shared" si="10"/>
        <v>1</v>
      </c>
      <c r="E101" s="59" t="str">
        <f t="shared" si="10"/>
        <v>SFP+</v>
      </c>
      <c r="F101" s="150">
        <v>2.8094030550437004</v>
      </c>
      <c r="G101" s="150">
        <v>2.3578926538248366</v>
      </c>
      <c r="H101" s="150"/>
      <c r="I101" s="150"/>
      <c r="J101" s="150"/>
      <c r="K101" s="150"/>
      <c r="L101" s="150"/>
      <c r="M101" s="150"/>
      <c r="N101" s="150"/>
      <c r="O101" s="150"/>
      <c r="P101" t="s">
        <v>89</v>
      </c>
      <c r="W101" s="53"/>
      <c r="X101" s="53"/>
      <c r="Y101" s="53"/>
      <c r="Z101" s="53"/>
      <c r="AA101" s="53"/>
    </row>
    <row r="102" spans="2:27" x14ac:dyDescent="0.3">
      <c r="B102" s="74" t="str">
        <f t="shared" si="10"/>
        <v>AOC</v>
      </c>
      <c r="C102" s="40" t="str">
        <f t="shared" si="10"/>
        <v>≤10G</v>
      </c>
      <c r="D102" s="68">
        <f t="shared" si="10"/>
        <v>4</v>
      </c>
      <c r="E102" s="59" t="str">
        <f t="shared" si="10"/>
        <v>QSFP+</v>
      </c>
      <c r="F102" s="150">
        <v>14.826501495668385</v>
      </c>
      <c r="G102" s="150">
        <v>12.58771174330426</v>
      </c>
      <c r="H102" s="150"/>
      <c r="I102" s="150"/>
      <c r="J102" s="150"/>
      <c r="K102" s="150"/>
      <c r="L102" s="150"/>
      <c r="M102" s="150"/>
      <c r="N102" s="150"/>
      <c r="O102" s="150"/>
      <c r="P102" t="s">
        <v>89</v>
      </c>
      <c r="W102" s="53"/>
      <c r="X102" s="53"/>
      <c r="Y102" s="53"/>
      <c r="Z102" s="53"/>
      <c r="AA102" s="53"/>
    </row>
    <row r="103" spans="2:27" x14ac:dyDescent="0.3">
      <c r="B103" s="74" t="str">
        <f t="shared" si="10"/>
        <v>AOC</v>
      </c>
      <c r="C103" s="40" t="str">
        <f t="shared" si="10"/>
        <v>≤10G</v>
      </c>
      <c r="D103" s="68" t="str">
        <f t="shared" si="10"/>
        <v>4:1</v>
      </c>
      <c r="E103" s="59" t="str">
        <f t="shared" si="10"/>
        <v>QSFP+/SFP+</v>
      </c>
      <c r="F103" s="150">
        <v>14.826501495668385</v>
      </c>
      <c r="G103" s="150">
        <v>12.58771174330426</v>
      </c>
      <c r="H103" s="150"/>
      <c r="I103" s="150"/>
      <c r="J103" s="150"/>
      <c r="K103" s="150"/>
      <c r="L103" s="150"/>
      <c r="M103" s="150"/>
      <c r="N103" s="150"/>
      <c r="O103" s="150"/>
      <c r="P103" s="146" t="s">
        <v>104</v>
      </c>
      <c r="W103" s="53"/>
      <c r="X103" s="53"/>
      <c r="Y103" s="53"/>
      <c r="Z103" s="53"/>
      <c r="AA103" s="53"/>
    </row>
    <row r="104" spans="2:27" x14ac:dyDescent="0.3">
      <c r="B104" s="74" t="str">
        <f t="shared" si="10"/>
        <v>AOC</v>
      </c>
      <c r="C104" s="40" t="str">
        <f t="shared" si="10"/>
        <v>≤12.5G</v>
      </c>
      <c r="D104" s="68">
        <f t="shared" si="10"/>
        <v>12</v>
      </c>
      <c r="E104" s="59" t="str">
        <f t="shared" si="10"/>
        <v>CXP</v>
      </c>
      <c r="F104" s="150">
        <v>47.67399869225995</v>
      </c>
      <c r="G104" s="150">
        <v>41.487380204270451</v>
      </c>
      <c r="H104" s="150"/>
      <c r="I104" s="150"/>
      <c r="J104" s="150"/>
      <c r="K104" s="150"/>
      <c r="L104" s="150"/>
      <c r="M104" s="150"/>
      <c r="N104" s="150"/>
      <c r="O104" s="150"/>
      <c r="P104" t="s">
        <v>89</v>
      </c>
      <c r="W104" s="53"/>
      <c r="X104" s="53"/>
      <c r="Y104" s="53"/>
      <c r="Z104" s="53"/>
      <c r="AA104" s="53"/>
    </row>
    <row r="105" spans="2:27" x14ac:dyDescent="0.3">
      <c r="B105" s="74" t="str">
        <f t="shared" si="10"/>
        <v>XCVR</v>
      </c>
      <c r="C105" s="40" t="str">
        <f t="shared" si="10"/>
        <v>≤12.5G</v>
      </c>
      <c r="D105" s="68">
        <f t="shared" si="10"/>
        <v>12</v>
      </c>
      <c r="E105" s="59" t="str">
        <f t="shared" si="10"/>
        <v>CXP</v>
      </c>
      <c r="F105" s="150">
        <v>47.67399869225995</v>
      </c>
      <c r="G105" s="150">
        <v>41.487380204270451</v>
      </c>
      <c r="H105" s="150"/>
      <c r="I105" s="150"/>
      <c r="J105" s="150"/>
      <c r="K105" s="150"/>
      <c r="L105" s="150"/>
      <c r="M105" s="150"/>
      <c r="N105" s="150"/>
      <c r="O105" s="150"/>
      <c r="P105" s="146" t="s">
        <v>105</v>
      </c>
      <c r="W105" s="53"/>
      <c r="X105" s="53"/>
      <c r="Y105" s="53"/>
      <c r="Z105" s="53"/>
      <c r="AA105" s="53"/>
    </row>
    <row r="106" spans="2:27" x14ac:dyDescent="0.3">
      <c r="B106" s="74" t="str">
        <f t="shared" si="10"/>
        <v>AOC</v>
      </c>
      <c r="C106" s="40" t="str">
        <f t="shared" si="10"/>
        <v>12-14G</v>
      </c>
      <c r="D106" s="68">
        <f t="shared" si="10"/>
        <v>4</v>
      </c>
      <c r="E106" s="59" t="str">
        <f t="shared" si="10"/>
        <v>QSFP+</v>
      </c>
      <c r="F106" s="150">
        <v>20.371757158559273</v>
      </c>
      <c r="G106" s="150">
        <v>16.963202718006816</v>
      </c>
      <c r="H106" s="150"/>
      <c r="I106" s="150"/>
      <c r="J106" s="150"/>
      <c r="K106" s="150"/>
      <c r="L106" s="150"/>
      <c r="M106" s="150"/>
      <c r="N106" s="150"/>
      <c r="O106" s="150"/>
      <c r="P106" t="s">
        <v>89</v>
      </c>
      <c r="W106" s="53"/>
      <c r="X106" s="53"/>
      <c r="Y106" s="53"/>
      <c r="Z106" s="53"/>
      <c r="AA106" s="53"/>
    </row>
    <row r="107" spans="2:27" x14ac:dyDescent="0.3">
      <c r="B107" s="74" t="str">
        <f t="shared" si="10"/>
        <v>AOC</v>
      </c>
      <c r="C107" s="40" t="str">
        <f t="shared" si="10"/>
        <v>12-14G</v>
      </c>
      <c r="D107" s="68">
        <f t="shared" si="10"/>
        <v>4</v>
      </c>
      <c r="E107" s="59" t="str">
        <f t="shared" si="10"/>
        <v>Mini-SAS HD</v>
      </c>
      <c r="F107" s="150">
        <v>19.954545454545457</v>
      </c>
      <c r="G107" s="150">
        <v>17.460227272727277</v>
      </c>
      <c r="H107" s="150"/>
      <c r="I107" s="150"/>
      <c r="J107" s="150"/>
      <c r="K107" s="150"/>
      <c r="L107" s="150"/>
      <c r="M107" s="150"/>
      <c r="N107" s="150"/>
      <c r="O107" s="150"/>
      <c r="P107" t="s">
        <v>89</v>
      </c>
      <c r="W107" s="53"/>
      <c r="X107" s="53"/>
      <c r="Y107" s="53"/>
      <c r="Z107" s="53"/>
      <c r="AA107" s="53"/>
    </row>
    <row r="108" spans="2:27" x14ac:dyDescent="0.3">
      <c r="B108" s="74" t="str">
        <f t="shared" si="10"/>
        <v>AOC</v>
      </c>
      <c r="C108" s="40" t="str">
        <f t="shared" si="10"/>
        <v>25-28G</v>
      </c>
      <c r="D108" s="68">
        <f t="shared" si="10"/>
        <v>1</v>
      </c>
      <c r="E108" s="59" t="str">
        <f t="shared" si="10"/>
        <v>SFP28</v>
      </c>
      <c r="F108" s="150">
        <v>11.553704029252511</v>
      </c>
      <c r="G108" s="150">
        <v>11.553704029252511</v>
      </c>
      <c r="H108" s="150"/>
      <c r="I108" s="150"/>
      <c r="J108" s="150"/>
      <c r="K108" s="150"/>
      <c r="L108" s="150"/>
      <c r="M108" s="150"/>
      <c r="N108" s="150"/>
      <c r="O108" s="150"/>
      <c r="P108" t="s">
        <v>89</v>
      </c>
      <c r="W108" s="53"/>
      <c r="X108" s="53"/>
      <c r="Y108" s="53"/>
      <c r="Z108" s="53"/>
      <c r="AA108" s="53"/>
    </row>
    <row r="109" spans="2:27" x14ac:dyDescent="0.3">
      <c r="B109" s="74" t="str">
        <f t="shared" si="10"/>
        <v>AOC</v>
      </c>
      <c r="C109" s="40" t="str">
        <f t="shared" si="10"/>
        <v>25-28G, 50G, 100G</v>
      </c>
      <c r="D109" s="68" t="str">
        <f t="shared" si="10"/>
        <v>1, 2, or 4</v>
      </c>
      <c r="E109" s="59" t="str">
        <f t="shared" si="10"/>
        <v>QSFP28, SFP-DD, SFP112</v>
      </c>
      <c r="F109" s="150">
        <v>43.685465727518661</v>
      </c>
      <c r="G109" s="150">
        <v>27.251239157004324</v>
      </c>
      <c r="H109" s="150"/>
      <c r="I109" s="150"/>
      <c r="J109" s="150"/>
      <c r="K109" s="150"/>
      <c r="L109" s="150"/>
      <c r="M109" s="150"/>
      <c r="N109" s="150"/>
      <c r="O109" s="150"/>
      <c r="P109" s="146" t="s">
        <v>111</v>
      </c>
      <c r="W109" s="53"/>
      <c r="X109" s="53"/>
      <c r="Y109" s="53"/>
      <c r="Z109" s="53"/>
      <c r="AA109" s="53"/>
    </row>
    <row r="110" spans="2:27" x14ac:dyDescent="0.3">
      <c r="B110" s="74" t="str">
        <f t="shared" si="10"/>
        <v>AOC</v>
      </c>
      <c r="C110" s="40" t="str">
        <f t="shared" si="10"/>
        <v>25-28G</v>
      </c>
      <c r="D110" s="68" t="str">
        <f t="shared" si="10"/>
        <v>4:1</v>
      </c>
      <c r="E110" s="59" t="str">
        <f t="shared" si="10"/>
        <v>QSFP28/SFP28</v>
      </c>
      <c r="F110" s="150">
        <v>43.685465727518661</v>
      </c>
      <c r="G110" s="150">
        <v>27.251239157004324</v>
      </c>
      <c r="H110" s="150"/>
      <c r="I110" s="150"/>
      <c r="J110" s="150"/>
      <c r="K110" s="150"/>
      <c r="L110" s="150"/>
      <c r="M110" s="150"/>
      <c r="N110" s="150"/>
      <c r="O110" s="150"/>
      <c r="P110" s="146" t="s">
        <v>103</v>
      </c>
      <c r="W110" s="53"/>
      <c r="X110" s="53"/>
      <c r="Y110" s="53"/>
      <c r="Z110" s="53"/>
      <c r="AA110" s="53"/>
    </row>
    <row r="111" spans="2:27" x14ac:dyDescent="0.3">
      <c r="B111" s="74" t="str">
        <f t="shared" si="10"/>
        <v>AOC</v>
      </c>
      <c r="C111" s="40" t="str">
        <f t="shared" si="10"/>
        <v>25-28G</v>
      </c>
      <c r="D111" s="68">
        <f t="shared" si="10"/>
        <v>4</v>
      </c>
      <c r="E111" s="59" t="str">
        <f t="shared" si="10"/>
        <v>Mini-SAS HD</v>
      </c>
      <c r="F111" s="150">
        <v>43.685465727518661</v>
      </c>
      <c r="G111" s="150">
        <v>27.251239157004324</v>
      </c>
      <c r="H111" s="150"/>
      <c r="I111" s="150"/>
      <c r="J111" s="150"/>
      <c r="K111" s="150"/>
      <c r="L111" s="150"/>
      <c r="M111" s="150"/>
      <c r="N111" s="150"/>
      <c r="O111" s="150"/>
      <c r="P111" s="146" t="s">
        <v>102</v>
      </c>
      <c r="W111" s="53"/>
      <c r="X111" s="53"/>
      <c r="Y111" s="53"/>
      <c r="Z111" s="53"/>
      <c r="AA111" s="53"/>
    </row>
    <row r="112" spans="2:27" x14ac:dyDescent="0.3">
      <c r="B112" s="172" t="str">
        <f t="shared" si="10"/>
        <v>AOC</v>
      </c>
      <c r="C112" s="96" t="str">
        <f t="shared" si="10"/>
        <v>25-28G</v>
      </c>
      <c r="D112" s="19">
        <f t="shared" si="10"/>
        <v>12</v>
      </c>
      <c r="E112" s="113" t="str">
        <f t="shared" si="10"/>
        <v>CXP28</v>
      </c>
      <c r="F112" s="150"/>
      <c r="G112" s="150">
        <v>249.75</v>
      </c>
      <c r="H112" s="150"/>
      <c r="I112" s="150"/>
      <c r="J112" s="150"/>
      <c r="K112" s="150"/>
      <c r="L112" s="150"/>
      <c r="M112" s="150"/>
      <c r="N112" s="150"/>
      <c r="O112" s="150"/>
      <c r="P112" s="144" t="s">
        <v>100</v>
      </c>
      <c r="W112" s="53"/>
      <c r="X112" s="53"/>
      <c r="Y112" s="53"/>
      <c r="Z112" s="53"/>
      <c r="AA112" s="53"/>
    </row>
    <row r="113" spans="2:27" x14ac:dyDescent="0.3">
      <c r="B113" s="172" t="str">
        <f t="shared" si="10"/>
        <v>EOM</v>
      </c>
      <c r="C113" s="96" t="str">
        <f t="shared" si="10"/>
        <v>25-28G</v>
      </c>
      <c r="D113" s="19" t="str">
        <f t="shared" si="10"/>
        <v>4,8,12,24</v>
      </c>
      <c r="E113" s="113" t="str">
        <f t="shared" si="10"/>
        <v>XCVR</v>
      </c>
      <c r="F113" s="150"/>
      <c r="G113" s="285"/>
      <c r="H113" s="285"/>
      <c r="I113" s="285"/>
      <c r="J113" s="285"/>
      <c r="K113" s="285"/>
      <c r="L113" s="285"/>
      <c r="M113" s="285"/>
      <c r="N113" s="285"/>
      <c r="O113" s="285"/>
      <c r="W113" s="53"/>
      <c r="X113" s="53"/>
      <c r="Y113" s="53"/>
      <c r="Z113" s="53"/>
      <c r="AA113" s="53"/>
    </row>
    <row r="114" spans="2:27" x14ac:dyDescent="0.3">
      <c r="B114" s="172" t="str">
        <f t="shared" si="10"/>
        <v>XCVR</v>
      </c>
      <c r="C114" s="96" t="str">
        <f t="shared" si="10"/>
        <v>25-28G</v>
      </c>
      <c r="D114" s="19">
        <f t="shared" si="10"/>
        <v>12</v>
      </c>
      <c r="E114" s="113" t="str">
        <f t="shared" si="10"/>
        <v>CXP28</v>
      </c>
      <c r="F114" s="150"/>
      <c r="G114" s="285"/>
      <c r="H114" s="150"/>
      <c r="I114" s="150"/>
      <c r="J114" s="150"/>
      <c r="K114" s="150"/>
      <c r="L114" s="150"/>
      <c r="M114" s="150"/>
      <c r="N114" s="150"/>
      <c r="O114" s="150"/>
      <c r="P114" s="146" t="s">
        <v>101</v>
      </c>
      <c r="W114" s="53"/>
      <c r="X114" s="53"/>
      <c r="Y114" s="53"/>
      <c r="Z114" s="53"/>
      <c r="AA114" s="53"/>
    </row>
    <row r="115" spans="2:27" x14ac:dyDescent="0.3">
      <c r="B115" s="172" t="str">
        <f t="shared" si="10"/>
        <v>AOC</v>
      </c>
      <c r="C115" s="96" t="str">
        <f t="shared" si="10"/>
        <v>50-56G</v>
      </c>
      <c r="D115" s="19">
        <f t="shared" si="10"/>
        <v>1</v>
      </c>
      <c r="E115" s="113" t="str">
        <f t="shared" si="10"/>
        <v>SFP56</v>
      </c>
      <c r="F115" s="150"/>
      <c r="G115" s="285"/>
      <c r="H115" s="285"/>
      <c r="I115" s="285"/>
      <c r="J115" s="285"/>
      <c r="K115" s="285"/>
      <c r="L115" s="285"/>
      <c r="M115" s="285"/>
      <c r="N115" s="285"/>
      <c r="O115" s="285"/>
      <c r="W115" s="53"/>
      <c r="X115" s="53"/>
      <c r="Y115" s="53"/>
      <c r="Z115" s="53"/>
      <c r="AA115" s="53"/>
    </row>
    <row r="116" spans="2:27" x14ac:dyDescent="0.3">
      <c r="B116" s="172" t="str">
        <f t="shared" si="10"/>
        <v>AOC</v>
      </c>
      <c r="C116" s="96" t="str">
        <f t="shared" si="10"/>
        <v>50-56G</v>
      </c>
      <c r="D116" s="19">
        <f t="shared" si="10"/>
        <v>4</v>
      </c>
      <c r="E116" s="113" t="str">
        <f t="shared" si="10"/>
        <v>QSFP56</v>
      </c>
      <c r="F116" s="150"/>
      <c r="G116" s="285"/>
      <c r="H116" s="285"/>
      <c r="I116" s="285"/>
      <c r="J116" s="285"/>
      <c r="K116" s="285"/>
      <c r="L116" s="285"/>
      <c r="M116" s="285"/>
      <c r="N116" s="285"/>
      <c r="O116" s="285"/>
      <c r="P116" t="s">
        <v>99</v>
      </c>
      <c r="W116" s="53"/>
      <c r="X116" s="53"/>
      <c r="Y116" s="53"/>
      <c r="Z116" s="53"/>
      <c r="AA116" s="53"/>
    </row>
    <row r="117" spans="2:27" x14ac:dyDescent="0.3">
      <c r="B117" s="172" t="str">
        <f t="shared" si="10"/>
        <v>EOM</v>
      </c>
      <c r="C117" s="96" t="str">
        <f t="shared" si="10"/>
        <v>50-56G</v>
      </c>
      <c r="D117" s="19" t="str">
        <f t="shared" si="10"/>
        <v>8,12,16,24</v>
      </c>
      <c r="E117" s="113" t="str">
        <f t="shared" si="10"/>
        <v>TBD</v>
      </c>
      <c r="F117" s="150"/>
      <c r="G117" s="285"/>
      <c r="H117" s="285"/>
      <c r="I117" s="285"/>
      <c r="J117" s="285"/>
      <c r="K117" s="285"/>
      <c r="L117" s="285"/>
      <c r="M117" s="285"/>
      <c r="N117" s="285"/>
      <c r="O117" s="285"/>
      <c r="P117" s="145" t="s">
        <v>99</v>
      </c>
      <c r="W117" s="53"/>
      <c r="X117" s="53"/>
      <c r="Y117" s="53"/>
      <c r="Z117" s="53"/>
      <c r="AA117" s="53"/>
    </row>
    <row r="118" spans="2:27" x14ac:dyDescent="0.3">
      <c r="B118" s="172" t="str">
        <f t="shared" si="10"/>
        <v>AOC</v>
      </c>
      <c r="C118" s="96" t="str">
        <f t="shared" si="10"/>
        <v>50-56G, 100G</v>
      </c>
      <c r="D118" s="19" t="str">
        <f t="shared" si="10"/>
        <v>4 or 8</v>
      </c>
      <c r="E118" s="113" t="str">
        <f t="shared" si="10"/>
        <v>QSFP-DD, OSFP, QSFP112</v>
      </c>
      <c r="F118" s="150"/>
      <c r="G118" s="285"/>
      <c r="H118" s="285"/>
      <c r="I118" s="285"/>
      <c r="J118" s="285"/>
      <c r="K118" s="285"/>
      <c r="L118" s="285"/>
      <c r="M118" s="285"/>
      <c r="N118" s="285"/>
      <c r="O118" s="285"/>
      <c r="P118" s="145"/>
      <c r="W118" s="53"/>
      <c r="X118" s="53"/>
      <c r="Y118" s="53"/>
      <c r="Z118" s="53"/>
      <c r="AA118" s="53"/>
    </row>
    <row r="119" spans="2:27" x14ac:dyDescent="0.3">
      <c r="B119" s="172" t="str">
        <f t="shared" si="10"/>
        <v>AOC</v>
      </c>
      <c r="C119" s="96" t="str">
        <f t="shared" si="10"/>
        <v>50-56G, 100G</v>
      </c>
      <c r="D119" s="19" t="str">
        <f t="shared" si="10"/>
        <v>4:1 or 8:1</v>
      </c>
      <c r="E119" s="113" t="str">
        <f t="shared" si="10"/>
        <v>QSFP-DD, OSFP, QSFP112</v>
      </c>
      <c r="F119" s="150"/>
      <c r="G119" s="150"/>
      <c r="H119" s="285"/>
      <c r="I119" s="285"/>
      <c r="J119" s="285"/>
      <c r="K119" s="285"/>
      <c r="L119" s="285"/>
      <c r="M119" s="285"/>
      <c r="N119" s="285"/>
      <c r="O119" s="285"/>
      <c r="P119" s="145" t="s">
        <v>103</v>
      </c>
      <c r="W119" s="53"/>
      <c r="X119" s="53"/>
      <c r="Y119" s="53"/>
      <c r="Z119" s="53"/>
      <c r="AA119" s="53"/>
    </row>
    <row r="120" spans="2:27" x14ac:dyDescent="0.3">
      <c r="B120" s="172" t="str">
        <f t="shared" si="10"/>
        <v>AOC</v>
      </c>
      <c r="C120" s="96" t="str">
        <f t="shared" si="10"/>
        <v>100G</v>
      </c>
      <c r="D120" s="19">
        <f t="shared" si="10"/>
        <v>8</v>
      </c>
      <c r="E120" s="113" t="str">
        <f t="shared" si="10"/>
        <v xml:space="preserve">QSFP-DD800, OSFP </v>
      </c>
      <c r="F120" s="286"/>
      <c r="G120" s="285"/>
      <c r="H120" s="285"/>
      <c r="I120" s="285"/>
      <c r="J120" s="285"/>
      <c r="K120" s="285"/>
      <c r="L120" s="285"/>
      <c r="M120" s="285"/>
      <c r="N120" s="285"/>
      <c r="O120" s="285"/>
      <c r="P120" s="145"/>
      <c r="W120" s="53"/>
      <c r="X120" s="53"/>
      <c r="Y120" s="53"/>
      <c r="Z120" s="53"/>
      <c r="AA120" s="53"/>
    </row>
    <row r="121" spans="2:27" x14ac:dyDescent="0.3">
      <c r="B121" s="174">
        <f t="shared" si="10"/>
        <v>0</v>
      </c>
      <c r="C121" s="115">
        <f t="shared" si="10"/>
        <v>0</v>
      </c>
      <c r="D121" s="119">
        <f t="shared" si="10"/>
        <v>0</v>
      </c>
      <c r="E121" s="116">
        <f t="shared" si="10"/>
        <v>0</v>
      </c>
      <c r="F121" s="281"/>
      <c r="G121" s="282"/>
      <c r="H121" s="282"/>
      <c r="I121" s="282"/>
      <c r="J121" s="282"/>
      <c r="K121" s="282"/>
      <c r="L121" s="282"/>
      <c r="M121" s="282"/>
      <c r="N121" s="282"/>
      <c r="O121" s="282"/>
      <c r="P121" s="145"/>
      <c r="W121" s="53"/>
      <c r="X121" s="53"/>
      <c r="Y121" s="53"/>
      <c r="Z121" s="53"/>
      <c r="AA121" s="53"/>
    </row>
    <row r="122" spans="2:27" x14ac:dyDescent="0.3">
      <c r="B122" s="21" t="s">
        <v>70</v>
      </c>
      <c r="C122" s="25"/>
      <c r="D122" s="25"/>
      <c r="E122" s="22"/>
      <c r="F122" s="89">
        <f t="shared" ref="F122:G122" si="11">F168*10^6/F69</f>
        <v>9.7303971077372449</v>
      </c>
      <c r="G122" s="89">
        <f t="shared" si="11"/>
        <v>8.8866327711128239</v>
      </c>
      <c r="H122" s="89"/>
      <c r="I122" s="89"/>
      <c r="J122" s="89"/>
      <c r="K122" s="89"/>
      <c r="L122" s="89"/>
      <c r="M122" s="89"/>
      <c r="N122" s="89"/>
      <c r="O122" s="89"/>
    </row>
    <row r="123" spans="2:27" x14ac:dyDescent="0.3">
      <c r="O123" s="107"/>
    </row>
    <row r="124" spans="2:27" x14ac:dyDescent="0.3">
      <c r="B124" s="1" t="s">
        <v>38</v>
      </c>
      <c r="N124" s="2" t="str">
        <f>B124</f>
        <v>Revenues ($ mn)</v>
      </c>
      <c r="O124" s="107"/>
    </row>
    <row r="125" spans="2:27" x14ac:dyDescent="0.3">
      <c r="B125" s="3" t="s">
        <v>14</v>
      </c>
      <c r="C125" s="3" t="s">
        <v>17</v>
      </c>
      <c r="D125" s="3" t="s">
        <v>18</v>
      </c>
      <c r="E125" s="3" t="s">
        <v>19</v>
      </c>
      <c r="F125" s="10">
        <v>2017</v>
      </c>
      <c r="G125" s="10">
        <v>2018</v>
      </c>
      <c r="H125" s="10">
        <v>2019</v>
      </c>
      <c r="I125" s="10">
        <v>2020</v>
      </c>
      <c r="J125" s="10">
        <v>2021</v>
      </c>
      <c r="K125" s="10">
        <v>2022</v>
      </c>
      <c r="L125" s="10">
        <v>2023</v>
      </c>
      <c r="M125" s="10">
        <v>2024</v>
      </c>
      <c r="N125" s="260">
        <v>2025</v>
      </c>
      <c r="O125" s="109">
        <v>2026</v>
      </c>
      <c r="Q125" t="s">
        <v>87</v>
      </c>
    </row>
    <row r="126" spans="2:27" x14ac:dyDescent="0.3">
      <c r="B126" s="81" t="str">
        <f t="shared" ref="B126:E145" si="12">B80</f>
        <v>Fibre Channel</v>
      </c>
      <c r="C126" s="72" t="str">
        <f t="shared" si="12"/>
        <v>8 Gbps</v>
      </c>
      <c r="D126" s="72" t="str">
        <f t="shared" si="12"/>
        <v>100 m</v>
      </c>
      <c r="E126" s="76" t="str">
        <f t="shared" si="12"/>
        <v>SFP+</v>
      </c>
      <c r="F126" s="55">
        <f t="shared" ref="F126:G126" si="13">F80*F27/10^6</f>
        <v>9.2513999999999985</v>
      </c>
      <c r="G126" s="55">
        <f t="shared" si="13"/>
        <v>4.3813436490000059</v>
      </c>
      <c r="H126" s="55"/>
      <c r="I126" s="55"/>
      <c r="J126" s="55"/>
      <c r="K126" s="55"/>
      <c r="L126" s="55"/>
      <c r="M126" s="55"/>
      <c r="N126" s="55"/>
      <c r="O126" s="55"/>
      <c r="Q126" t="s">
        <v>85</v>
      </c>
    </row>
    <row r="127" spans="2:27" x14ac:dyDescent="0.3">
      <c r="B127" s="80" t="str">
        <f t="shared" si="12"/>
        <v>Fibre Channel</v>
      </c>
      <c r="C127" s="68" t="str">
        <f t="shared" si="12"/>
        <v>16 Gbps</v>
      </c>
      <c r="D127" s="68" t="str">
        <f t="shared" si="12"/>
        <v>100 m</v>
      </c>
      <c r="E127" s="77" t="str">
        <f t="shared" si="12"/>
        <v>SFP+</v>
      </c>
      <c r="F127" s="55">
        <f t="shared" ref="F127:G127" si="14">F81*F28/10^6</f>
        <v>37.144601999999992</v>
      </c>
      <c r="G127" s="55">
        <f t="shared" si="14"/>
        <v>37.312551891000027</v>
      </c>
      <c r="H127" s="55"/>
      <c r="I127" s="55"/>
      <c r="J127" s="55"/>
      <c r="K127" s="55"/>
      <c r="L127" s="55"/>
      <c r="M127" s="55"/>
      <c r="N127" s="55"/>
      <c r="O127" s="55"/>
      <c r="Q127" t="s">
        <v>85</v>
      </c>
    </row>
    <row r="128" spans="2:27" x14ac:dyDescent="0.3">
      <c r="B128" s="80" t="str">
        <f t="shared" si="12"/>
        <v>Fibre Channel</v>
      </c>
      <c r="C128" s="68" t="str">
        <f t="shared" si="12"/>
        <v>32 Gbps</v>
      </c>
      <c r="D128" s="68" t="str">
        <f t="shared" si="12"/>
        <v>100 m</v>
      </c>
      <c r="E128" s="77" t="str">
        <f t="shared" si="12"/>
        <v>SFP+</v>
      </c>
      <c r="F128" s="55">
        <f t="shared" ref="F128:G128" si="15">F82*F29/10^6</f>
        <v>12.855984299999999</v>
      </c>
      <c r="G128" s="55">
        <f t="shared" si="15"/>
        <v>14.168634987000004</v>
      </c>
      <c r="H128" s="55"/>
      <c r="I128" s="55"/>
      <c r="J128" s="55"/>
      <c r="K128" s="55"/>
      <c r="L128" s="55"/>
      <c r="M128" s="55"/>
      <c r="N128" s="55"/>
      <c r="O128" s="55"/>
      <c r="Q128" t="s">
        <v>85</v>
      </c>
    </row>
    <row r="129" spans="2:18" x14ac:dyDescent="0.3">
      <c r="B129" s="78" t="str">
        <f t="shared" si="12"/>
        <v>Fibre Channel</v>
      </c>
      <c r="C129" s="66" t="str">
        <f t="shared" si="12"/>
        <v>64 Gbps</v>
      </c>
      <c r="D129" s="66" t="str">
        <f t="shared" si="12"/>
        <v>100 m</v>
      </c>
      <c r="E129" s="79" t="str">
        <f t="shared" si="12"/>
        <v>SFP+</v>
      </c>
      <c r="F129" s="153">
        <f t="shared" ref="F129:G129" si="16">F83*F30/10^6</f>
        <v>0</v>
      </c>
      <c r="G129" s="56">
        <f t="shared" si="16"/>
        <v>6.1962035854270982E-3</v>
      </c>
      <c r="H129" s="56"/>
      <c r="I129" s="56"/>
      <c r="J129" s="56"/>
      <c r="K129" s="56"/>
      <c r="L129" s="56"/>
      <c r="M129" s="56"/>
      <c r="N129" s="56"/>
      <c r="O129" s="56"/>
      <c r="Q129" t="s">
        <v>85</v>
      </c>
      <c r="R129" s="83"/>
    </row>
    <row r="130" spans="2:18" x14ac:dyDescent="0.3">
      <c r="B130" s="80" t="str">
        <f t="shared" si="12"/>
        <v xml:space="preserve">Ethernet </v>
      </c>
      <c r="C130" s="68" t="str">
        <f t="shared" si="12"/>
        <v>10G</v>
      </c>
      <c r="D130" s="68" t="str">
        <f t="shared" si="12"/>
        <v>300 m</v>
      </c>
      <c r="E130" s="77" t="str">
        <f t="shared" si="12"/>
        <v>XFP</v>
      </c>
      <c r="F130" s="55">
        <f t="shared" ref="F130:G130" si="17">F84*F31/10^6</f>
        <v>1.4731098</v>
      </c>
      <c r="G130" s="55">
        <f t="shared" si="17"/>
        <v>0.9030190800000002</v>
      </c>
      <c r="H130" s="55"/>
      <c r="I130" s="55"/>
      <c r="J130" s="55"/>
      <c r="K130" s="55"/>
      <c r="L130" s="55"/>
      <c r="M130" s="55"/>
      <c r="N130" s="55"/>
      <c r="O130" s="55"/>
      <c r="Q130" t="s">
        <v>85</v>
      </c>
    </row>
    <row r="131" spans="2:18" x14ac:dyDescent="0.3">
      <c r="B131" s="80" t="str">
        <f t="shared" si="12"/>
        <v xml:space="preserve">Ethernet </v>
      </c>
      <c r="C131" s="68" t="str">
        <f t="shared" si="12"/>
        <v>10G</v>
      </c>
      <c r="D131" s="68" t="str">
        <f t="shared" si="12"/>
        <v>300 m</v>
      </c>
      <c r="E131" s="77" t="str">
        <f t="shared" si="12"/>
        <v>SFP+</v>
      </c>
      <c r="F131" s="55">
        <f t="shared" ref="F131:G131" si="18">F85*F32/10^6</f>
        <v>56.616342647806519</v>
      </c>
      <c r="G131" s="55">
        <f t="shared" si="18"/>
        <v>53.801427672544833</v>
      </c>
      <c r="H131" s="55"/>
      <c r="I131" s="55"/>
      <c r="J131" s="55"/>
      <c r="K131" s="55"/>
      <c r="L131" s="55"/>
      <c r="M131" s="55"/>
      <c r="N131" s="55"/>
      <c r="O131" s="55"/>
      <c r="Q131" t="s">
        <v>85</v>
      </c>
    </row>
    <row r="132" spans="2:18" x14ac:dyDescent="0.3">
      <c r="B132" s="80" t="str">
        <f t="shared" si="12"/>
        <v xml:space="preserve">Ethernet </v>
      </c>
      <c r="C132" s="68" t="str">
        <f t="shared" si="12"/>
        <v>25G SR, eSR</v>
      </c>
      <c r="D132" s="68" t="str">
        <f t="shared" si="12"/>
        <v>100 - 300 m</v>
      </c>
      <c r="E132" s="77" t="str">
        <f t="shared" si="12"/>
        <v>SFP28</v>
      </c>
      <c r="F132" s="55">
        <f t="shared" ref="F132:G132" si="19">F86*F33/10^6</f>
        <v>4.0582736999999991</v>
      </c>
      <c r="G132" s="55">
        <f t="shared" si="19"/>
        <v>8.3537200740000053</v>
      </c>
      <c r="H132" s="55"/>
      <c r="I132" s="55"/>
      <c r="J132" s="55"/>
      <c r="K132" s="55"/>
      <c r="L132" s="55"/>
      <c r="M132" s="55"/>
      <c r="N132" s="55"/>
      <c r="O132" s="55"/>
      <c r="Q132" t="s">
        <v>85</v>
      </c>
    </row>
    <row r="133" spans="2:18" x14ac:dyDescent="0.3">
      <c r="B133" s="80" t="str">
        <f t="shared" si="12"/>
        <v xml:space="preserve">Ethernet </v>
      </c>
      <c r="C133" s="68" t="str">
        <f t="shared" si="12"/>
        <v>40G</v>
      </c>
      <c r="D133" s="68" t="str">
        <f t="shared" si="12"/>
        <v>100 m</v>
      </c>
      <c r="E133" s="77" t="str">
        <f t="shared" si="12"/>
        <v>QSFP+</v>
      </c>
      <c r="F133" s="55">
        <f t="shared" ref="F133:G133" si="20">F87*F34/10^6</f>
        <v>15.300291246863367</v>
      </c>
      <c r="G133" s="55">
        <f t="shared" si="20"/>
        <v>15.719929049801513</v>
      </c>
      <c r="H133" s="55"/>
      <c r="I133" s="55"/>
      <c r="J133" s="55"/>
      <c r="K133" s="55"/>
      <c r="L133" s="55"/>
      <c r="M133" s="55"/>
      <c r="N133" s="55"/>
      <c r="O133" s="55"/>
      <c r="Q133" t="s">
        <v>86</v>
      </c>
    </row>
    <row r="134" spans="2:18" x14ac:dyDescent="0.3">
      <c r="B134" s="80" t="str">
        <f t="shared" si="12"/>
        <v xml:space="preserve">Ethernet </v>
      </c>
      <c r="C134" s="68" t="str">
        <f t="shared" si="12"/>
        <v>40G MM duplex</v>
      </c>
      <c r="D134" s="68" t="str">
        <f t="shared" si="12"/>
        <v>100 m</v>
      </c>
      <c r="E134" s="77" t="str">
        <f t="shared" si="12"/>
        <v>QSFP+</v>
      </c>
      <c r="F134" s="55">
        <f t="shared" ref="F134:G134" si="21">F88*F35/10^6</f>
        <v>54.037368000000001</v>
      </c>
      <c r="G134" s="55">
        <f t="shared" si="21"/>
        <v>40.473668700000005</v>
      </c>
      <c r="H134" s="55"/>
      <c r="I134" s="55"/>
      <c r="J134" s="55"/>
      <c r="K134" s="55"/>
      <c r="L134" s="55"/>
      <c r="M134" s="55"/>
      <c r="N134" s="55"/>
      <c r="O134" s="55"/>
      <c r="Q134" t="s">
        <v>86</v>
      </c>
    </row>
    <row r="135" spans="2:18" x14ac:dyDescent="0.3">
      <c r="B135" s="80" t="str">
        <f t="shared" si="12"/>
        <v xml:space="preserve">Ethernet </v>
      </c>
      <c r="C135" s="68" t="str">
        <f t="shared" si="12"/>
        <v>40G eSR</v>
      </c>
      <c r="D135" s="68" t="str">
        <f t="shared" si="12"/>
        <v>300 m</v>
      </c>
      <c r="E135" s="77" t="str">
        <f t="shared" si="12"/>
        <v>QSFP+</v>
      </c>
      <c r="F135" s="55">
        <f t="shared" ref="F135:G135" si="22">F89*F36/10^6</f>
        <v>11.689868369225991</v>
      </c>
      <c r="G135" s="55">
        <f t="shared" si="22"/>
        <v>10.446582634077137</v>
      </c>
      <c r="H135" s="55"/>
      <c r="I135" s="55"/>
      <c r="J135" s="55"/>
      <c r="K135" s="55"/>
      <c r="L135" s="55"/>
      <c r="M135" s="55"/>
      <c r="N135" s="55"/>
      <c r="O135" s="55"/>
      <c r="Q135" t="s">
        <v>86</v>
      </c>
    </row>
    <row r="136" spans="2:18" x14ac:dyDescent="0.3">
      <c r="B136" s="80" t="str">
        <f t="shared" si="12"/>
        <v xml:space="preserve">Ethernet </v>
      </c>
      <c r="C136" s="68" t="str">
        <f t="shared" si="12"/>
        <v xml:space="preserve">50G </v>
      </c>
      <c r="D136" s="68" t="str">
        <f t="shared" si="12"/>
        <v>100 m</v>
      </c>
      <c r="E136" s="77" t="str">
        <f t="shared" si="12"/>
        <v>all</v>
      </c>
      <c r="F136" s="55">
        <f t="shared" ref="F136:G136" si="23">F90*F37/10^6</f>
        <v>0</v>
      </c>
      <c r="G136" s="55">
        <f t="shared" si="23"/>
        <v>0</v>
      </c>
      <c r="H136" s="55"/>
      <c r="I136" s="55"/>
      <c r="J136" s="55"/>
      <c r="K136" s="55"/>
      <c r="L136" s="55"/>
      <c r="M136" s="55"/>
      <c r="N136" s="55"/>
      <c r="O136" s="55"/>
      <c r="Q136" t="s">
        <v>86</v>
      </c>
    </row>
    <row r="137" spans="2:18" x14ac:dyDescent="0.3">
      <c r="B137" s="80" t="str">
        <f t="shared" si="12"/>
        <v xml:space="preserve">Ethernet </v>
      </c>
      <c r="C137" s="68" t="str">
        <f t="shared" si="12"/>
        <v>100G</v>
      </c>
      <c r="D137" s="68" t="str">
        <f t="shared" si="12"/>
        <v>100 m</v>
      </c>
      <c r="E137" s="77" t="str">
        <f t="shared" si="12"/>
        <v>CFP</v>
      </c>
      <c r="F137" s="55">
        <f t="shared" ref="F137:G137" si="24">F91*F38/10^6</f>
        <v>0.37749703071792062</v>
      </c>
      <c r="G137" s="55">
        <f t="shared" si="24"/>
        <v>0.17352226533222503</v>
      </c>
      <c r="H137" s="55"/>
      <c r="I137" s="55"/>
      <c r="J137" s="55"/>
      <c r="K137" s="55"/>
      <c r="L137" s="55"/>
      <c r="M137" s="55"/>
      <c r="N137" s="55"/>
      <c r="O137" s="55"/>
      <c r="Q137" t="s">
        <v>86</v>
      </c>
    </row>
    <row r="138" spans="2:18" x14ac:dyDescent="0.3">
      <c r="B138" s="80" t="str">
        <f t="shared" si="12"/>
        <v xml:space="preserve">Ethernet </v>
      </c>
      <c r="C138" s="68" t="str">
        <f t="shared" si="12"/>
        <v>100G</v>
      </c>
      <c r="D138" s="68" t="str">
        <f t="shared" si="12"/>
        <v>100 m</v>
      </c>
      <c r="E138" s="77" t="str">
        <f t="shared" si="12"/>
        <v>CFP2/4</v>
      </c>
      <c r="F138" s="55">
        <f t="shared" ref="F138:G138" si="25">F92*F39/10^6</f>
        <v>0.1239029021696748</v>
      </c>
      <c r="G138" s="55">
        <f t="shared" si="25"/>
        <v>6.81280978925108E-2</v>
      </c>
      <c r="H138" s="55"/>
      <c r="I138" s="55"/>
      <c r="J138" s="55"/>
      <c r="K138" s="55"/>
      <c r="L138" s="55"/>
      <c r="M138" s="55"/>
      <c r="N138" s="55"/>
      <c r="O138" s="55"/>
      <c r="Q138" t="s">
        <v>86</v>
      </c>
    </row>
    <row r="139" spans="2:18" x14ac:dyDescent="0.3">
      <c r="B139" s="80" t="str">
        <f t="shared" si="12"/>
        <v xml:space="preserve">Ethernet </v>
      </c>
      <c r="C139" s="68" t="str">
        <f t="shared" si="12"/>
        <v>100G SR2, SR4</v>
      </c>
      <c r="D139" s="68" t="str">
        <f t="shared" si="12"/>
        <v>100 m</v>
      </c>
      <c r="E139" s="77" t="str">
        <f t="shared" si="12"/>
        <v>QSFP28</v>
      </c>
      <c r="F139" s="55">
        <f t="shared" ref="F139:G139" si="26">F93*F40/10^6</f>
        <v>34.008698214216004</v>
      </c>
      <c r="G139" s="55">
        <f t="shared" si="26"/>
        <v>65.260484060068194</v>
      </c>
      <c r="H139" s="55"/>
      <c r="I139" s="55"/>
      <c r="J139" s="55"/>
      <c r="K139" s="55"/>
      <c r="L139" s="55"/>
      <c r="M139" s="55"/>
      <c r="N139" s="55"/>
      <c r="O139" s="55"/>
      <c r="Q139" t="s">
        <v>86</v>
      </c>
    </row>
    <row r="140" spans="2:18" x14ac:dyDescent="0.3">
      <c r="B140" s="80" t="str">
        <f t="shared" si="12"/>
        <v xml:space="preserve">Ethernet </v>
      </c>
      <c r="C140" s="68" t="str">
        <f t="shared" si="12"/>
        <v>100G MM Duplex</v>
      </c>
      <c r="D140" s="68" t="str">
        <f t="shared" si="12"/>
        <v>100 - 300 m</v>
      </c>
      <c r="E140" s="77" t="str">
        <f t="shared" si="12"/>
        <v>QSFP28</v>
      </c>
      <c r="F140" s="55">
        <f t="shared" ref="F140:G140" si="27">F94*F41/10^6</f>
        <v>0</v>
      </c>
      <c r="G140" s="55">
        <f t="shared" si="27"/>
        <v>7.65</v>
      </c>
      <c r="H140" s="55"/>
      <c r="I140" s="55"/>
      <c r="J140" s="55"/>
      <c r="K140" s="55"/>
      <c r="L140" s="55"/>
      <c r="M140" s="55"/>
      <c r="N140" s="55"/>
      <c r="O140" s="55"/>
      <c r="Q140" t="s">
        <v>86</v>
      </c>
    </row>
    <row r="141" spans="2:18" x14ac:dyDescent="0.3">
      <c r="B141" s="80" t="str">
        <f t="shared" si="12"/>
        <v xml:space="preserve">Ethernet </v>
      </c>
      <c r="C141" s="68" t="str">
        <f t="shared" si="12"/>
        <v>100G eSR4</v>
      </c>
      <c r="D141" s="68" t="str">
        <f t="shared" si="12"/>
        <v>300 m</v>
      </c>
      <c r="E141" s="77" t="str">
        <f t="shared" si="12"/>
        <v>QSFP28</v>
      </c>
      <c r="F141" s="55">
        <f t="shared" ref="F141:G141" si="28">F95*F42/10^6</f>
        <v>0</v>
      </c>
      <c r="G141" s="55">
        <f t="shared" si="28"/>
        <v>0.4428326363013203</v>
      </c>
      <c r="H141" s="55"/>
      <c r="I141" s="55"/>
      <c r="J141" s="55"/>
      <c r="K141" s="55"/>
      <c r="L141" s="55"/>
      <c r="M141" s="55"/>
      <c r="N141" s="55"/>
      <c r="O141" s="55"/>
      <c r="Q141" t="s">
        <v>86</v>
      </c>
    </row>
    <row r="142" spans="2:18" x14ac:dyDescent="0.3">
      <c r="B142" s="80" t="str">
        <f t="shared" si="12"/>
        <v xml:space="preserve">Ethernet </v>
      </c>
      <c r="C142" s="68" t="str">
        <f t="shared" si="12"/>
        <v>200G SR4</v>
      </c>
      <c r="D142" s="68" t="str">
        <f t="shared" si="12"/>
        <v>100 m</v>
      </c>
      <c r="E142" s="77" t="str">
        <f t="shared" si="12"/>
        <v>QSFP56</v>
      </c>
      <c r="F142" s="55">
        <f t="shared" ref="F142:G142" si="29">F96*F43/10^6</f>
        <v>0</v>
      </c>
      <c r="G142" s="55">
        <f t="shared" si="29"/>
        <v>0</v>
      </c>
      <c r="H142" s="55"/>
      <c r="I142" s="55"/>
      <c r="J142" s="55"/>
      <c r="K142" s="55"/>
      <c r="L142" s="55"/>
      <c r="M142" s="55"/>
      <c r="N142" s="55"/>
      <c r="O142" s="55"/>
      <c r="Q142" t="s">
        <v>86</v>
      </c>
    </row>
    <row r="143" spans="2:18" x14ac:dyDescent="0.3">
      <c r="B143" s="80" t="str">
        <f t="shared" si="12"/>
        <v xml:space="preserve">Ethernet </v>
      </c>
      <c r="C143" s="68" t="str">
        <f t="shared" si="12"/>
        <v>2x200G (400G SR8)</v>
      </c>
      <c r="D143" s="68" t="str">
        <f t="shared" si="12"/>
        <v>100 m</v>
      </c>
      <c r="E143" s="77" t="str">
        <f t="shared" si="12"/>
        <v>OSFP, QSFP-DD</v>
      </c>
      <c r="F143" s="55">
        <f t="shared" ref="F143:G143" si="30">F97*F44/10^6</f>
        <v>0</v>
      </c>
      <c r="G143" s="55">
        <f t="shared" si="30"/>
        <v>4.4436</v>
      </c>
      <c r="H143" s="55"/>
      <c r="I143" s="55"/>
      <c r="J143" s="55"/>
      <c r="K143" s="55"/>
      <c r="L143" s="55"/>
      <c r="M143" s="55"/>
      <c r="N143" s="55"/>
      <c r="O143" s="55"/>
      <c r="Q143" t="s">
        <v>86</v>
      </c>
    </row>
    <row r="144" spans="2:18" x14ac:dyDescent="0.3">
      <c r="B144" s="80" t="str">
        <f t="shared" si="12"/>
        <v xml:space="preserve">Ethernet </v>
      </c>
      <c r="C144" s="68" t="str">
        <f t="shared" si="12"/>
        <v>400G SR4.2, SR4</v>
      </c>
      <c r="D144" s="68" t="str">
        <f t="shared" si="12"/>
        <v>100 m</v>
      </c>
      <c r="E144" s="77" t="str">
        <f t="shared" si="12"/>
        <v>OSFP, QSFP-DD, QSFP112</v>
      </c>
      <c r="F144" s="55">
        <f t="shared" ref="F144:G144" si="31">F98*F45/10^6</f>
        <v>0</v>
      </c>
      <c r="G144" s="55">
        <f t="shared" si="31"/>
        <v>0</v>
      </c>
      <c r="H144" s="55"/>
      <c r="I144" s="55"/>
      <c r="J144" s="55"/>
      <c r="K144" s="55"/>
      <c r="L144" s="55"/>
      <c r="M144" s="55"/>
      <c r="N144" s="55"/>
      <c r="O144" s="55"/>
      <c r="Q144" t="s">
        <v>86</v>
      </c>
    </row>
    <row r="145" spans="2:18" x14ac:dyDescent="0.3">
      <c r="B145" s="78" t="str">
        <f t="shared" si="12"/>
        <v xml:space="preserve">Ethernet </v>
      </c>
      <c r="C145" s="66" t="str">
        <f t="shared" si="12"/>
        <v>800G SR8</v>
      </c>
      <c r="D145" s="66" t="str">
        <f t="shared" si="12"/>
        <v>50 m</v>
      </c>
      <c r="E145" s="79" t="str">
        <f t="shared" si="12"/>
        <v>OSFP, QSFP-DD800</v>
      </c>
      <c r="F145" s="56">
        <f t="shared" ref="F145:G145" si="32">F99*F46/10^6</f>
        <v>0</v>
      </c>
      <c r="G145" s="56">
        <f t="shared" si="32"/>
        <v>0</v>
      </c>
      <c r="H145" s="56"/>
      <c r="I145" s="56"/>
      <c r="J145" s="56"/>
      <c r="K145" s="56"/>
      <c r="L145" s="56"/>
      <c r="M145" s="56"/>
      <c r="N145" s="56"/>
      <c r="O145" s="56"/>
      <c r="Q145" t="s">
        <v>86</v>
      </c>
    </row>
    <row r="146" spans="2:18" x14ac:dyDescent="0.3">
      <c r="B146" s="85" t="s">
        <v>63</v>
      </c>
      <c r="C146" s="86" t="s">
        <v>50</v>
      </c>
      <c r="D146" s="87" t="s">
        <v>51</v>
      </c>
      <c r="E146" s="88" t="s">
        <v>19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R146" s="83"/>
    </row>
    <row r="147" spans="2:18" x14ac:dyDescent="0.3">
      <c r="B147" s="80" t="str">
        <f t="shared" ref="B147:E167" si="33">B101</f>
        <v>AOC</v>
      </c>
      <c r="C147" s="68" t="str">
        <f t="shared" si="33"/>
        <v>≤10G</v>
      </c>
      <c r="D147" s="68">
        <f t="shared" si="33"/>
        <v>1</v>
      </c>
      <c r="E147" s="77" t="str">
        <f t="shared" si="33"/>
        <v>SFP+</v>
      </c>
      <c r="F147" s="55">
        <f t="shared" ref="F147:G147" si="34">F101*F48/10^6</f>
        <v>18.574115452146472</v>
      </c>
      <c r="G147" s="55">
        <f t="shared" si="34"/>
        <v>20.511473248108022</v>
      </c>
      <c r="H147" s="55"/>
      <c r="I147" s="55"/>
      <c r="J147" s="55"/>
      <c r="K147" s="55"/>
      <c r="L147" s="55"/>
      <c r="M147" s="55"/>
      <c r="N147" s="55"/>
      <c r="O147" s="55"/>
      <c r="Q147" t="s">
        <v>85</v>
      </c>
    </row>
    <row r="148" spans="2:18" x14ac:dyDescent="0.3">
      <c r="B148" s="80" t="str">
        <f t="shared" si="33"/>
        <v>AOC</v>
      </c>
      <c r="C148" s="68" t="str">
        <f t="shared" si="33"/>
        <v>≤10G</v>
      </c>
      <c r="D148" s="68">
        <f t="shared" si="33"/>
        <v>4</v>
      </c>
      <c r="E148" s="77" t="str">
        <f t="shared" si="33"/>
        <v>QSFP+</v>
      </c>
      <c r="F148" s="55">
        <f t="shared" ref="F148:G148" si="35">F102*F49/10^6</f>
        <v>16.808982663657197</v>
      </c>
      <c r="G148" s="55">
        <f t="shared" si="35"/>
        <v>13.017229643409287</v>
      </c>
      <c r="H148" s="55"/>
      <c r="I148" s="55"/>
      <c r="J148" s="55"/>
      <c r="K148" s="55"/>
      <c r="L148" s="55"/>
      <c r="M148" s="55"/>
      <c r="N148" s="55"/>
      <c r="O148" s="55"/>
      <c r="Q148" t="s">
        <v>86</v>
      </c>
    </row>
    <row r="149" spans="2:18" x14ac:dyDescent="0.3">
      <c r="B149" s="80" t="str">
        <f t="shared" si="33"/>
        <v>AOC</v>
      </c>
      <c r="C149" s="68" t="str">
        <f t="shared" si="33"/>
        <v>≤10G</v>
      </c>
      <c r="D149" s="68" t="str">
        <f t="shared" si="33"/>
        <v>4:1</v>
      </c>
      <c r="E149" s="77" t="str">
        <f t="shared" si="33"/>
        <v>QSFP+/SFP+</v>
      </c>
      <c r="F149" s="55">
        <f t="shared" ref="F149:G149" si="36">F103*F50/10^6</f>
        <v>0.54858055533973027</v>
      </c>
      <c r="G149" s="55">
        <f t="shared" si="36"/>
        <v>0.58648666554403217</v>
      </c>
      <c r="H149" s="55"/>
      <c r="I149" s="55"/>
      <c r="J149" s="55"/>
      <c r="K149" s="55"/>
      <c r="L149" s="55"/>
      <c r="M149" s="55"/>
      <c r="N149" s="55"/>
      <c r="O149" s="55"/>
      <c r="Q149" t="s">
        <v>86</v>
      </c>
    </row>
    <row r="150" spans="2:18" x14ac:dyDescent="0.3">
      <c r="B150" s="80" t="str">
        <f t="shared" si="33"/>
        <v>AOC</v>
      </c>
      <c r="C150" s="68" t="str">
        <f t="shared" si="33"/>
        <v>≤12.5G</v>
      </c>
      <c r="D150" s="68">
        <f t="shared" si="33"/>
        <v>12</v>
      </c>
      <c r="E150" s="77" t="str">
        <f t="shared" si="33"/>
        <v>CXP</v>
      </c>
      <c r="F150" s="55">
        <f t="shared" ref="F150:G150" si="37">F104*F51/10^6</f>
        <v>8.6034404999999996</v>
      </c>
      <c r="G150" s="55">
        <f t="shared" si="37"/>
        <v>4.5738177179999999</v>
      </c>
      <c r="H150" s="55"/>
      <c r="I150" s="55"/>
      <c r="J150" s="55"/>
      <c r="K150" s="55"/>
      <c r="L150" s="55"/>
      <c r="M150" s="55"/>
      <c r="N150" s="55"/>
      <c r="O150" s="55"/>
      <c r="Q150" t="s">
        <v>86</v>
      </c>
    </row>
    <row r="151" spans="2:18" x14ac:dyDescent="0.3">
      <c r="B151" s="80" t="str">
        <f t="shared" si="33"/>
        <v>XCVR</v>
      </c>
      <c r="C151" s="68" t="str">
        <f t="shared" si="33"/>
        <v>≤12.5G</v>
      </c>
      <c r="D151" s="68">
        <f t="shared" si="33"/>
        <v>12</v>
      </c>
      <c r="E151" s="77" t="str">
        <f t="shared" si="33"/>
        <v>CXP</v>
      </c>
      <c r="F151" s="55">
        <f t="shared" ref="F151:G151" si="38">F105*F52/10^6</f>
        <v>0.78304542852036974</v>
      </c>
      <c r="G151" s="55">
        <f t="shared" si="38"/>
        <v>0.59405779714494866</v>
      </c>
      <c r="H151" s="55"/>
      <c r="I151" s="55"/>
      <c r="J151" s="55"/>
      <c r="K151" s="55"/>
      <c r="L151" s="55"/>
      <c r="M151" s="55"/>
      <c r="N151" s="55"/>
      <c r="O151" s="55"/>
      <c r="Q151" t="s">
        <v>86</v>
      </c>
    </row>
    <row r="152" spans="2:18" x14ac:dyDescent="0.3">
      <c r="B152" s="80" t="str">
        <f t="shared" si="33"/>
        <v>AOC</v>
      </c>
      <c r="C152" s="68" t="str">
        <f t="shared" si="33"/>
        <v>12-14G</v>
      </c>
      <c r="D152" s="68">
        <f t="shared" si="33"/>
        <v>4</v>
      </c>
      <c r="E152" s="77" t="str">
        <f t="shared" si="33"/>
        <v>QSFP+</v>
      </c>
      <c r="F152" s="55">
        <f t="shared" ref="F152:G152" si="39">F106*F53/10^6</f>
        <v>5.59021388188025</v>
      </c>
      <c r="G152" s="55">
        <f t="shared" si="39"/>
        <v>2.687242721775768</v>
      </c>
      <c r="H152" s="55"/>
      <c r="I152" s="55"/>
      <c r="J152" s="55"/>
      <c r="K152" s="55"/>
      <c r="L152" s="55"/>
      <c r="M152" s="55"/>
      <c r="N152" s="55"/>
      <c r="O152" s="55"/>
      <c r="Q152" t="s">
        <v>86</v>
      </c>
    </row>
    <row r="153" spans="2:18" x14ac:dyDescent="0.3">
      <c r="B153" s="80" t="str">
        <f t="shared" si="33"/>
        <v>AOC</v>
      </c>
      <c r="C153" s="68" t="str">
        <f t="shared" si="33"/>
        <v>12-14G</v>
      </c>
      <c r="D153" s="68">
        <f t="shared" si="33"/>
        <v>4</v>
      </c>
      <c r="E153" s="77" t="str">
        <f t="shared" si="33"/>
        <v>Mini-SAS HD</v>
      </c>
      <c r="F153" s="55">
        <f t="shared" ref="F153:G153" si="40">F107*F54/10^6</f>
        <v>1.4566818181818184</v>
      </c>
      <c r="G153" s="55">
        <f t="shared" si="40"/>
        <v>1.6761818181818187</v>
      </c>
      <c r="H153" s="55"/>
      <c r="I153" s="55"/>
      <c r="J153" s="55"/>
      <c r="K153" s="55"/>
      <c r="L153" s="55"/>
      <c r="M153" s="55"/>
      <c r="N153" s="55"/>
      <c r="O153" s="55"/>
      <c r="Q153" t="s">
        <v>86</v>
      </c>
    </row>
    <row r="154" spans="2:18" x14ac:dyDescent="0.3">
      <c r="B154" s="80" t="str">
        <f t="shared" si="33"/>
        <v>AOC</v>
      </c>
      <c r="C154" s="68" t="str">
        <f t="shared" si="33"/>
        <v>25-28G</v>
      </c>
      <c r="D154" s="68">
        <f t="shared" si="33"/>
        <v>1</v>
      </c>
      <c r="E154" s="77" t="str">
        <f t="shared" si="33"/>
        <v>SFP28</v>
      </c>
      <c r="F154" s="55">
        <f t="shared" ref="F154:G154" si="41">F108*F55/10^6</f>
        <v>4.1050772564095341</v>
      </c>
      <c r="G154" s="55">
        <f t="shared" si="41"/>
        <v>23.819162441523094</v>
      </c>
      <c r="H154" s="55"/>
      <c r="I154" s="55"/>
      <c r="J154" s="55"/>
      <c r="K154" s="55"/>
      <c r="L154" s="55"/>
      <c r="M154" s="55"/>
      <c r="N154" s="55"/>
      <c r="O154" s="55"/>
      <c r="Q154" t="s">
        <v>85</v>
      </c>
    </row>
    <row r="155" spans="2:18" x14ac:dyDescent="0.3">
      <c r="B155" s="80" t="str">
        <f t="shared" si="33"/>
        <v>AOC</v>
      </c>
      <c r="C155" s="68" t="str">
        <f t="shared" si="33"/>
        <v>25-28G, 50G, 100G</v>
      </c>
      <c r="D155" s="68" t="str">
        <f t="shared" si="33"/>
        <v>1, 2, or 4</v>
      </c>
      <c r="E155" s="77" t="str">
        <f t="shared" si="33"/>
        <v>QSFP28, SFP-DD, SFP112</v>
      </c>
      <c r="F155" s="55">
        <f t="shared" ref="F155:G155" si="42">F109*F56/10^6</f>
        <v>17.186648555588938</v>
      </c>
      <c r="G155" s="55">
        <f t="shared" si="42"/>
        <v>14.770716647879484</v>
      </c>
      <c r="H155" s="55"/>
      <c r="I155" s="55"/>
      <c r="J155" s="55"/>
      <c r="K155" s="55"/>
      <c r="L155" s="55"/>
      <c r="M155" s="55"/>
      <c r="N155" s="55"/>
      <c r="O155" s="55"/>
      <c r="Q155" t="s">
        <v>86</v>
      </c>
    </row>
    <row r="156" spans="2:18" x14ac:dyDescent="0.3">
      <c r="B156" s="80" t="str">
        <f t="shared" si="33"/>
        <v>AOC</v>
      </c>
      <c r="C156" s="68" t="str">
        <f t="shared" si="33"/>
        <v>25-28G</v>
      </c>
      <c r="D156" s="68" t="str">
        <f t="shared" si="33"/>
        <v>4:1</v>
      </c>
      <c r="E156" s="77" t="str">
        <f t="shared" si="33"/>
        <v>QSFP28/SFP28</v>
      </c>
      <c r="F156" s="55">
        <f t="shared" ref="F156:G156" si="43">F110*F57/10^6</f>
        <v>0.15289913004631531</v>
      </c>
      <c r="G156" s="55">
        <f t="shared" si="43"/>
        <v>7.3605596963068676E-2</v>
      </c>
      <c r="H156" s="55"/>
      <c r="I156" s="55"/>
      <c r="J156" s="55"/>
      <c r="K156" s="55"/>
      <c r="L156" s="55"/>
      <c r="M156" s="55"/>
      <c r="N156" s="55"/>
      <c r="O156" s="55"/>
      <c r="Q156" t="s">
        <v>86</v>
      </c>
    </row>
    <row r="157" spans="2:18" x14ac:dyDescent="0.3">
      <c r="B157" s="80" t="str">
        <f t="shared" si="33"/>
        <v>AOC</v>
      </c>
      <c r="C157" s="68" t="str">
        <f t="shared" si="33"/>
        <v>25-28G</v>
      </c>
      <c r="D157" s="68">
        <f t="shared" si="33"/>
        <v>4</v>
      </c>
      <c r="E157" s="77" t="str">
        <f t="shared" si="33"/>
        <v>Mini-SAS HD</v>
      </c>
      <c r="F157" s="55">
        <f t="shared" ref="F157:G157" si="44">F111*F58/10^6</f>
        <v>0</v>
      </c>
      <c r="G157" s="55">
        <f t="shared" si="44"/>
        <v>0</v>
      </c>
      <c r="H157" s="55"/>
      <c r="I157" s="55"/>
      <c r="J157" s="55"/>
      <c r="K157" s="55"/>
      <c r="L157" s="55"/>
      <c r="M157" s="55"/>
      <c r="N157" s="55"/>
      <c r="O157" s="55"/>
      <c r="Q157" t="s">
        <v>86</v>
      </c>
    </row>
    <row r="158" spans="2:18" x14ac:dyDescent="0.3">
      <c r="B158" s="80" t="str">
        <f t="shared" si="33"/>
        <v>AOC</v>
      </c>
      <c r="C158" s="68" t="str">
        <f t="shared" si="33"/>
        <v>25-28G</v>
      </c>
      <c r="D158" s="68">
        <f t="shared" si="33"/>
        <v>12</v>
      </c>
      <c r="E158" s="77" t="str">
        <f t="shared" si="33"/>
        <v>CXP28</v>
      </c>
      <c r="F158" s="55">
        <f t="shared" ref="F158:G158" si="45">F112*F59/10^6</f>
        <v>0</v>
      </c>
      <c r="G158" s="55">
        <f t="shared" si="45"/>
        <v>0</v>
      </c>
      <c r="H158" s="55"/>
      <c r="I158" s="55"/>
      <c r="J158" s="55"/>
      <c r="K158" s="55"/>
      <c r="L158" s="55"/>
      <c r="M158" s="55"/>
      <c r="N158" s="55"/>
      <c r="O158" s="55"/>
      <c r="Q158" t="s">
        <v>86</v>
      </c>
    </row>
    <row r="159" spans="2:18" x14ac:dyDescent="0.3">
      <c r="B159" s="80" t="str">
        <f t="shared" si="33"/>
        <v>EOM</v>
      </c>
      <c r="C159" s="68" t="str">
        <f t="shared" si="33"/>
        <v>25-28G</v>
      </c>
      <c r="D159" s="68" t="str">
        <f t="shared" si="33"/>
        <v>4,8,12,24</v>
      </c>
      <c r="E159" s="77" t="str">
        <f t="shared" si="33"/>
        <v>XCVR</v>
      </c>
      <c r="F159" s="55">
        <f t="shared" ref="F159:G159" si="46">F113*F60/10^6</f>
        <v>0</v>
      </c>
      <c r="G159" s="55">
        <f t="shared" si="46"/>
        <v>0</v>
      </c>
      <c r="H159" s="55"/>
      <c r="I159" s="55"/>
      <c r="J159" s="55"/>
      <c r="K159" s="55"/>
      <c r="L159" s="55"/>
      <c r="M159" s="55"/>
      <c r="N159" s="55"/>
      <c r="O159" s="55"/>
      <c r="Q159" t="s">
        <v>86</v>
      </c>
    </row>
    <row r="160" spans="2:18" x14ac:dyDescent="0.3">
      <c r="B160" s="80" t="str">
        <f t="shared" si="33"/>
        <v>XCVR</v>
      </c>
      <c r="C160" s="68" t="str">
        <f t="shared" si="33"/>
        <v>25-28G</v>
      </c>
      <c r="D160" s="68">
        <f t="shared" si="33"/>
        <v>12</v>
      </c>
      <c r="E160" s="77" t="str">
        <f t="shared" si="33"/>
        <v>CXP28</v>
      </c>
      <c r="F160" s="55">
        <f t="shared" ref="F160:G160" si="47">F114*F61/10^6</f>
        <v>0</v>
      </c>
      <c r="G160" s="55">
        <f t="shared" si="47"/>
        <v>0</v>
      </c>
      <c r="H160" s="55"/>
      <c r="I160" s="55"/>
      <c r="J160" s="55"/>
      <c r="K160" s="55"/>
      <c r="L160" s="55"/>
      <c r="M160" s="55"/>
      <c r="N160" s="55"/>
      <c r="O160" s="55"/>
      <c r="Q160" t="s">
        <v>86</v>
      </c>
    </row>
    <row r="161" spans="2:17" x14ac:dyDescent="0.3">
      <c r="B161" s="80" t="str">
        <f t="shared" si="33"/>
        <v>AOC</v>
      </c>
      <c r="C161" s="68" t="str">
        <f t="shared" si="33"/>
        <v>50-56G</v>
      </c>
      <c r="D161" s="68">
        <f t="shared" si="33"/>
        <v>1</v>
      </c>
      <c r="E161" s="77" t="str">
        <f t="shared" si="33"/>
        <v>SFP56</v>
      </c>
      <c r="F161" s="55">
        <f t="shared" ref="F161:G161" si="48">F115*F62/10^6</f>
        <v>0</v>
      </c>
      <c r="G161" s="55">
        <f t="shared" si="48"/>
        <v>0</v>
      </c>
      <c r="H161" s="55"/>
      <c r="I161" s="55"/>
      <c r="J161" s="55"/>
      <c r="K161" s="55"/>
      <c r="L161" s="55"/>
      <c r="M161" s="55"/>
      <c r="N161" s="55"/>
      <c r="O161" s="55"/>
      <c r="Q161" t="s">
        <v>85</v>
      </c>
    </row>
    <row r="162" spans="2:17" x14ac:dyDescent="0.3">
      <c r="B162" s="80" t="str">
        <f t="shared" si="33"/>
        <v>AOC</v>
      </c>
      <c r="C162" s="68" t="str">
        <f t="shared" si="33"/>
        <v>50-56G</v>
      </c>
      <c r="D162" s="68">
        <f t="shared" si="33"/>
        <v>4</v>
      </c>
      <c r="E162" s="77" t="str">
        <f t="shared" si="33"/>
        <v>QSFP56</v>
      </c>
      <c r="F162" s="55">
        <f t="shared" ref="F162:G162" si="49">F116*F63/10^6</f>
        <v>0</v>
      </c>
      <c r="G162" s="55">
        <f t="shared" si="49"/>
        <v>0</v>
      </c>
      <c r="H162" s="55"/>
      <c r="I162" s="55"/>
      <c r="J162" s="55"/>
      <c r="K162" s="55"/>
      <c r="L162" s="55"/>
      <c r="M162" s="55"/>
      <c r="N162" s="55"/>
      <c r="O162" s="55"/>
      <c r="Q162" t="s">
        <v>86</v>
      </c>
    </row>
    <row r="163" spans="2:17" x14ac:dyDescent="0.3">
      <c r="B163" s="80" t="str">
        <f t="shared" si="33"/>
        <v>EOM</v>
      </c>
      <c r="C163" s="68" t="str">
        <f t="shared" si="33"/>
        <v>50-56G</v>
      </c>
      <c r="D163" s="68" t="str">
        <f t="shared" si="33"/>
        <v>8,12,16,24</v>
      </c>
      <c r="E163" s="77" t="str">
        <f t="shared" si="33"/>
        <v>TBD</v>
      </c>
      <c r="F163" s="55">
        <f t="shared" ref="F163:G163" si="50">F117*F64/10^6</f>
        <v>0</v>
      </c>
      <c r="G163" s="55">
        <f t="shared" si="50"/>
        <v>0</v>
      </c>
      <c r="H163" s="55"/>
      <c r="I163" s="55"/>
      <c r="J163" s="55"/>
      <c r="K163" s="55"/>
      <c r="L163" s="55"/>
      <c r="M163" s="55"/>
      <c r="N163" s="55"/>
      <c r="O163" s="55"/>
      <c r="Q163" t="s">
        <v>86</v>
      </c>
    </row>
    <row r="164" spans="2:17" x14ac:dyDescent="0.3">
      <c r="B164" s="80" t="str">
        <f t="shared" si="33"/>
        <v>AOC</v>
      </c>
      <c r="C164" s="68" t="str">
        <f t="shared" si="33"/>
        <v>50-56G, 100G</v>
      </c>
      <c r="D164" s="68" t="str">
        <f t="shared" si="33"/>
        <v>4 or 8</v>
      </c>
      <c r="E164" s="77" t="str">
        <f t="shared" si="33"/>
        <v>QSFP-DD, OSFP, QSFP112</v>
      </c>
      <c r="F164" s="55">
        <f t="shared" ref="F164:G164" si="51">F118*F65/10^6</f>
        <v>0</v>
      </c>
      <c r="G164" s="55">
        <f t="shared" si="51"/>
        <v>0</v>
      </c>
      <c r="H164" s="55"/>
      <c r="I164" s="55"/>
      <c r="J164" s="55"/>
      <c r="K164" s="55"/>
      <c r="L164" s="55"/>
      <c r="M164" s="55"/>
      <c r="N164" s="55"/>
      <c r="O164" s="55"/>
      <c r="Q164" t="s">
        <v>86</v>
      </c>
    </row>
    <row r="165" spans="2:17" x14ac:dyDescent="0.3">
      <c r="B165" s="80" t="str">
        <f t="shared" si="33"/>
        <v>AOC</v>
      </c>
      <c r="C165" s="68" t="str">
        <f t="shared" si="33"/>
        <v>50-56G, 100G</v>
      </c>
      <c r="D165" s="68" t="str">
        <f t="shared" si="33"/>
        <v>4:1 or 8:1</v>
      </c>
      <c r="E165" s="77" t="str">
        <f t="shared" si="33"/>
        <v>QSFP-DD, OSFP, QSFP112</v>
      </c>
      <c r="F165" s="55">
        <f t="shared" ref="F165:G165" si="52">F119*F66/10^6</f>
        <v>0</v>
      </c>
      <c r="G165" s="55">
        <f t="shared" si="52"/>
        <v>0</v>
      </c>
      <c r="H165" s="55"/>
      <c r="I165" s="55"/>
      <c r="J165" s="55"/>
      <c r="K165" s="55"/>
      <c r="L165" s="55"/>
      <c r="M165" s="55"/>
      <c r="N165" s="55"/>
      <c r="O165" s="55"/>
      <c r="Q165" t="s">
        <v>86</v>
      </c>
    </row>
    <row r="166" spans="2:17" x14ac:dyDescent="0.3">
      <c r="B166" s="80" t="str">
        <f t="shared" si="33"/>
        <v>AOC</v>
      </c>
      <c r="C166" s="68" t="str">
        <f t="shared" si="33"/>
        <v>100G</v>
      </c>
      <c r="D166" s="68">
        <f t="shared" si="33"/>
        <v>8</v>
      </c>
      <c r="E166" s="77" t="str">
        <f t="shared" si="33"/>
        <v xml:space="preserve">QSFP-DD800, OSFP </v>
      </c>
      <c r="F166" s="55">
        <f t="shared" ref="F166:G166" si="53">F120*F67/10^6</f>
        <v>0</v>
      </c>
      <c r="G166" s="55">
        <f t="shared" si="53"/>
        <v>0</v>
      </c>
      <c r="H166" s="55"/>
      <c r="I166" s="55"/>
      <c r="J166" s="55"/>
      <c r="K166" s="55"/>
      <c r="L166" s="55"/>
      <c r="M166" s="55"/>
      <c r="N166" s="55"/>
      <c r="O166" s="55"/>
      <c r="Q166" t="s">
        <v>144</v>
      </c>
    </row>
    <row r="167" spans="2:17" x14ac:dyDescent="0.3">
      <c r="B167" s="78">
        <f t="shared" si="33"/>
        <v>0</v>
      </c>
      <c r="C167" s="66">
        <f t="shared" si="33"/>
        <v>0</v>
      </c>
      <c r="D167" s="66">
        <f t="shared" si="33"/>
        <v>0</v>
      </c>
      <c r="E167" s="79">
        <f t="shared" si="33"/>
        <v>0</v>
      </c>
      <c r="F167" s="56">
        <f t="shared" ref="F167:G167" si="54">F121*F68/10^6</f>
        <v>0</v>
      </c>
      <c r="G167" s="56">
        <f t="shared" si="54"/>
        <v>0</v>
      </c>
      <c r="H167" s="56"/>
      <c r="I167" s="56"/>
      <c r="J167" s="56"/>
      <c r="K167" s="56"/>
      <c r="L167" s="56"/>
      <c r="M167" s="56"/>
      <c r="N167" s="56"/>
      <c r="O167" s="56"/>
      <c r="Q167" t="s">
        <v>144</v>
      </c>
    </row>
    <row r="168" spans="2:17" x14ac:dyDescent="0.3">
      <c r="B168" s="21" t="s">
        <v>2</v>
      </c>
      <c r="C168" s="25"/>
      <c r="D168" s="25"/>
      <c r="E168" s="22"/>
      <c r="F168" s="61">
        <f t="shared" ref="F168:G168" si="55">SUM(F126:F167)</f>
        <v>310.74702345277012</v>
      </c>
      <c r="G168" s="61">
        <f t="shared" si="55"/>
        <v>345.9156152991327</v>
      </c>
      <c r="H168" s="61"/>
      <c r="I168" s="61"/>
      <c r="J168" s="61"/>
      <c r="K168" s="61"/>
      <c r="L168" s="61"/>
      <c r="M168" s="61"/>
      <c r="N168" s="61"/>
      <c r="O168" s="61"/>
    </row>
    <row r="169" spans="2:17" x14ac:dyDescent="0.3">
      <c r="B169" s="5"/>
      <c r="O169" s="107"/>
    </row>
    <row r="170" spans="2:17" x14ac:dyDescent="0.3">
      <c r="E170" s="136" t="s">
        <v>83</v>
      </c>
      <c r="F170" s="91">
        <f>SUM(F147)+F154+F161+SUM(F126:F132)</f>
        <v>144.07890515636251</v>
      </c>
      <c r="G170" s="91">
        <f t="shared" ref="G170" si="56">SUM(G147)+G154+G161+SUM(G126:G132)</f>
        <v>163.25752924676141</v>
      </c>
      <c r="H170" s="91"/>
      <c r="I170" s="91"/>
      <c r="J170" s="91"/>
      <c r="K170" s="91"/>
      <c r="L170" s="91"/>
      <c r="M170" s="91"/>
      <c r="N170" s="91"/>
      <c r="O170" s="276"/>
    </row>
    <row r="171" spans="2:17" x14ac:dyDescent="0.3">
      <c r="E171" s="136" t="s">
        <v>84</v>
      </c>
      <c r="F171" s="91">
        <f t="shared" ref="F171:L171" si="57">F168-F170</f>
        <v>166.66811829640761</v>
      </c>
      <c r="G171" s="91">
        <f t="shared" si="57"/>
        <v>182.65808605237129</v>
      </c>
      <c r="H171" s="91">
        <f t="shared" si="57"/>
        <v>0</v>
      </c>
      <c r="I171" s="91">
        <f t="shared" si="57"/>
        <v>0</v>
      </c>
      <c r="J171" s="91">
        <f t="shared" si="57"/>
        <v>0</v>
      </c>
      <c r="K171" s="91">
        <f t="shared" si="57"/>
        <v>0</v>
      </c>
      <c r="L171" s="91">
        <f t="shared" si="57"/>
        <v>0</v>
      </c>
      <c r="M171" s="91">
        <f t="shared" ref="M171" si="58">M168-M170</f>
        <v>0</v>
      </c>
      <c r="N171" s="91">
        <f t="shared" ref="N171" si="59">N168-N170</f>
        <v>0</v>
      </c>
      <c r="O171" s="276">
        <f t="shared" ref="O171" si="60">O168-O170</f>
        <v>0</v>
      </c>
    </row>
    <row r="172" spans="2:17" x14ac:dyDescent="0.3">
      <c r="B172" s="5"/>
      <c r="E172" s="83"/>
      <c r="F172" s="84"/>
      <c r="G172" s="84"/>
      <c r="H172" s="84"/>
      <c r="I172" s="84"/>
      <c r="J172" s="84"/>
      <c r="K172" s="84"/>
      <c r="L172" s="84"/>
      <c r="M172" s="84"/>
      <c r="N172" s="84"/>
      <c r="O172" s="280"/>
    </row>
    <row r="173" spans="2:17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07"/>
    </row>
    <row r="174" spans="2:17" x14ac:dyDescent="0.3">
      <c r="B174" s="106" t="s">
        <v>97</v>
      </c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N174" s="165" t="str">
        <f>B174</f>
        <v>Emitters per VCSEL array</v>
      </c>
      <c r="O174" s="107"/>
      <c r="P174" s="107"/>
    </row>
    <row r="175" spans="2:17" x14ac:dyDescent="0.3">
      <c r="B175" s="108" t="s">
        <v>14</v>
      </c>
      <c r="C175" s="108" t="s">
        <v>17</v>
      </c>
      <c r="D175" s="108" t="s">
        <v>18</v>
      </c>
      <c r="E175" s="108" t="s">
        <v>19</v>
      </c>
      <c r="F175" s="109">
        <v>2017</v>
      </c>
      <c r="G175" s="109">
        <v>2018</v>
      </c>
      <c r="H175" s="109">
        <v>2019</v>
      </c>
      <c r="I175" s="109">
        <v>2020</v>
      </c>
      <c r="J175" s="109">
        <v>2021</v>
      </c>
      <c r="K175" s="109">
        <v>2022</v>
      </c>
      <c r="L175" s="109">
        <v>2023</v>
      </c>
      <c r="M175" s="109">
        <v>2024</v>
      </c>
      <c r="N175" s="109">
        <v>2025</v>
      </c>
      <c r="O175" s="109">
        <v>2026</v>
      </c>
      <c r="P175" s="107"/>
    </row>
    <row r="176" spans="2:17" x14ac:dyDescent="0.3">
      <c r="B176" s="110" t="str">
        <f t="shared" ref="B176:E183" si="61">B27</f>
        <v>Fibre Channel</v>
      </c>
      <c r="C176" s="92" t="str">
        <f t="shared" si="61"/>
        <v>8 Gbps</v>
      </c>
      <c r="D176" s="92" t="str">
        <f t="shared" si="61"/>
        <v>100 m</v>
      </c>
      <c r="E176" s="111" t="str">
        <f t="shared" si="61"/>
        <v>SFP+</v>
      </c>
      <c r="F176" s="107">
        <v>1</v>
      </c>
      <c r="G176" s="107">
        <v>1</v>
      </c>
      <c r="H176" s="107">
        <v>1</v>
      </c>
      <c r="I176" s="107">
        <v>1</v>
      </c>
      <c r="J176" s="107">
        <v>1</v>
      </c>
      <c r="K176" s="107">
        <v>1</v>
      </c>
      <c r="L176" s="107">
        <v>1</v>
      </c>
      <c r="M176" s="107">
        <v>2</v>
      </c>
      <c r="N176" s="107">
        <v>2</v>
      </c>
      <c r="O176" s="107">
        <v>2</v>
      </c>
      <c r="P176" s="107"/>
    </row>
    <row r="177" spans="2:16" x14ac:dyDescent="0.3">
      <c r="B177" s="112" t="str">
        <f t="shared" si="61"/>
        <v>Fibre Channel</v>
      </c>
      <c r="C177" s="96" t="str">
        <f t="shared" si="61"/>
        <v>16 Gbps</v>
      </c>
      <c r="D177" s="96" t="str">
        <f t="shared" si="61"/>
        <v>100 m</v>
      </c>
      <c r="E177" s="113" t="str">
        <f t="shared" si="61"/>
        <v>SFP+</v>
      </c>
      <c r="F177" s="107">
        <v>1</v>
      </c>
      <c r="G177" s="107">
        <v>1</v>
      </c>
      <c r="H177" s="107">
        <v>1</v>
      </c>
      <c r="I177" s="107">
        <v>1</v>
      </c>
      <c r="J177" s="107">
        <v>1</v>
      </c>
      <c r="K177" s="107">
        <v>1</v>
      </c>
      <c r="L177" s="107">
        <v>1</v>
      </c>
      <c r="M177" s="107">
        <v>2</v>
      </c>
      <c r="N177" s="107">
        <v>2</v>
      </c>
      <c r="O177" s="107">
        <v>2</v>
      </c>
      <c r="P177" s="107"/>
    </row>
    <row r="178" spans="2:16" x14ac:dyDescent="0.3">
      <c r="B178" s="112" t="str">
        <f t="shared" si="61"/>
        <v>Fibre Channel</v>
      </c>
      <c r="C178" s="96" t="str">
        <f t="shared" si="61"/>
        <v>32 Gbps</v>
      </c>
      <c r="D178" s="96" t="str">
        <f t="shared" si="61"/>
        <v>100 m</v>
      </c>
      <c r="E178" s="113" t="str">
        <f t="shared" si="61"/>
        <v>SFP+</v>
      </c>
      <c r="F178" s="107">
        <v>1</v>
      </c>
      <c r="G178" s="107">
        <v>1</v>
      </c>
      <c r="H178" s="107">
        <v>1</v>
      </c>
      <c r="I178" s="107">
        <v>1</v>
      </c>
      <c r="J178" s="107">
        <v>1</v>
      </c>
      <c r="K178" s="107">
        <v>1</v>
      </c>
      <c r="L178" s="107">
        <v>1</v>
      </c>
      <c r="M178" s="107">
        <v>2</v>
      </c>
      <c r="N178" s="107">
        <v>2</v>
      </c>
      <c r="O178" s="107">
        <v>2</v>
      </c>
      <c r="P178" s="107"/>
    </row>
    <row r="179" spans="2:16" x14ac:dyDescent="0.3">
      <c r="B179" s="114" t="str">
        <f t="shared" si="61"/>
        <v>Fibre Channel</v>
      </c>
      <c r="C179" s="115" t="str">
        <f t="shared" si="61"/>
        <v>64 Gbps</v>
      </c>
      <c r="D179" s="115" t="str">
        <f t="shared" si="61"/>
        <v>100 m</v>
      </c>
      <c r="E179" s="116" t="str">
        <f t="shared" si="61"/>
        <v>SFP+</v>
      </c>
      <c r="F179" s="115">
        <v>1</v>
      </c>
      <c r="G179" s="115">
        <v>1</v>
      </c>
      <c r="H179" s="115">
        <v>1</v>
      </c>
      <c r="I179" s="115">
        <v>1</v>
      </c>
      <c r="J179" s="115">
        <v>1</v>
      </c>
      <c r="K179" s="115">
        <v>1</v>
      </c>
      <c r="L179" s="115">
        <v>1</v>
      </c>
      <c r="M179" s="115">
        <v>2</v>
      </c>
      <c r="N179" s="115">
        <v>2</v>
      </c>
      <c r="O179" s="115">
        <v>2</v>
      </c>
      <c r="P179" s="107"/>
    </row>
    <row r="180" spans="2:16" x14ac:dyDescent="0.3">
      <c r="B180" s="117" t="str">
        <f t="shared" si="61"/>
        <v xml:space="preserve">Ethernet </v>
      </c>
      <c r="C180" s="19" t="str">
        <f t="shared" si="61"/>
        <v>10G</v>
      </c>
      <c r="D180" s="19" t="str">
        <f t="shared" si="61"/>
        <v>300 m</v>
      </c>
      <c r="E180" s="113" t="str">
        <f t="shared" si="61"/>
        <v>XFP</v>
      </c>
      <c r="F180" s="107">
        <v>1</v>
      </c>
      <c r="G180" s="107">
        <f t="shared" ref="G180:K180" si="62">F180</f>
        <v>1</v>
      </c>
      <c r="H180" s="107">
        <f t="shared" si="62"/>
        <v>1</v>
      </c>
      <c r="I180" s="107">
        <f t="shared" si="62"/>
        <v>1</v>
      </c>
      <c r="J180" s="107">
        <f t="shared" si="62"/>
        <v>1</v>
      </c>
      <c r="K180" s="107">
        <f t="shared" si="62"/>
        <v>1</v>
      </c>
      <c r="L180" s="107">
        <f t="shared" ref="L180:L195" si="63">K180</f>
        <v>1</v>
      </c>
      <c r="M180" s="107">
        <f t="shared" ref="M180:O180" si="64">L180</f>
        <v>1</v>
      </c>
      <c r="N180" s="107">
        <f t="shared" si="64"/>
        <v>1</v>
      </c>
      <c r="O180" s="107">
        <f t="shared" si="64"/>
        <v>1</v>
      </c>
      <c r="P180" s="107"/>
    </row>
    <row r="181" spans="2:16" x14ac:dyDescent="0.3">
      <c r="B181" s="117" t="str">
        <f t="shared" si="61"/>
        <v xml:space="preserve">Ethernet </v>
      </c>
      <c r="C181" s="19" t="str">
        <f t="shared" si="61"/>
        <v>10G</v>
      </c>
      <c r="D181" s="19" t="str">
        <f t="shared" si="61"/>
        <v>300 m</v>
      </c>
      <c r="E181" s="113" t="str">
        <f t="shared" si="61"/>
        <v>SFP+</v>
      </c>
      <c r="F181" s="107">
        <v>1</v>
      </c>
      <c r="G181" s="107">
        <f>F181</f>
        <v>1</v>
      </c>
      <c r="H181" s="107">
        <f t="shared" ref="H181:K181" si="65">G181</f>
        <v>1</v>
      </c>
      <c r="I181" s="107">
        <f t="shared" si="65"/>
        <v>1</v>
      </c>
      <c r="J181" s="107">
        <f t="shared" si="65"/>
        <v>1</v>
      </c>
      <c r="K181" s="107">
        <f t="shared" si="65"/>
        <v>1</v>
      </c>
      <c r="L181" s="107">
        <f t="shared" si="63"/>
        <v>1</v>
      </c>
      <c r="M181" s="107">
        <f t="shared" ref="M181:O181" si="66">L181</f>
        <v>1</v>
      </c>
      <c r="N181" s="107">
        <f t="shared" si="66"/>
        <v>1</v>
      </c>
      <c r="O181" s="107">
        <f t="shared" si="66"/>
        <v>1</v>
      </c>
      <c r="P181" s="107"/>
    </row>
    <row r="182" spans="2:16" x14ac:dyDescent="0.3">
      <c r="B182" s="117" t="str">
        <f t="shared" si="61"/>
        <v xml:space="preserve">Ethernet </v>
      </c>
      <c r="C182" s="19" t="str">
        <f t="shared" si="61"/>
        <v>25G SR, eSR</v>
      </c>
      <c r="D182" s="19" t="str">
        <f t="shared" si="61"/>
        <v>100 - 300 m</v>
      </c>
      <c r="E182" s="113" t="str">
        <f t="shared" si="61"/>
        <v>SFP28</v>
      </c>
      <c r="F182" s="107">
        <v>1</v>
      </c>
      <c r="G182" s="107">
        <f t="shared" ref="G182:K182" si="67">F182</f>
        <v>1</v>
      </c>
      <c r="H182" s="107">
        <f t="shared" si="67"/>
        <v>1</v>
      </c>
      <c r="I182" s="107">
        <f t="shared" si="67"/>
        <v>1</v>
      </c>
      <c r="J182" s="107">
        <f t="shared" si="67"/>
        <v>1</v>
      </c>
      <c r="K182" s="107">
        <f t="shared" si="67"/>
        <v>1</v>
      </c>
      <c r="L182" s="107">
        <f t="shared" si="63"/>
        <v>1</v>
      </c>
      <c r="M182" s="107">
        <f t="shared" ref="M182:O182" si="68">L182</f>
        <v>1</v>
      </c>
      <c r="N182" s="107">
        <f t="shared" si="68"/>
        <v>1</v>
      </c>
      <c r="O182" s="107">
        <f t="shared" si="68"/>
        <v>1</v>
      </c>
      <c r="P182" s="107"/>
    </row>
    <row r="183" spans="2:16" x14ac:dyDescent="0.3">
      <c r="B183" s="117" t="str">
        <f t="shared" si="61"/>
        <v xml:space="preserve">Ethernet </v>
      </c>
      <c r="C183" s="19" t="str">
        <f t="shared" si="61"/>
        <v>40G</v>
      </c>
      <c r="D183" s="19" t="str">
        <f t="shared" si="61"/>
        <v>100 m</v>
      </c>
      <c r="E183" s="113" t="str">
        <f t="shared" si="61"/>
        <v>QSFP+</v>
      </c>
      <c r="F183" s="107">
        <v>1</v>
      </c>
      <c r="G183" s="107">
        <f t="shared" ref="G183:K183" si="69">F183</f>
        <v>1</v>
      </c>
      <c r="H183" s="107">
        <f t="shared" si="69"/>
        <v>1</v>
      </c>
      <c r="I183" s="107">
        <f t="shared" si="69"/>
        <v>1</v>
      </c>
      <c r="J183" s="107">
        <f t="shared" si="69"/>
        <v>1</v>
      </c>
      <c r="K183" s="107">
        <f t="shared" si="69"/>
        <v>1</v>
      </c>
      <c r="L183" s="107">
        <f t="shared" si="63"/>
        <v>1</v>
      </c>
      <c r="M183" s="107">
        <f t="shared" ref="M183:O183" si="70">L183</f>
        <v>1</v>
      </c>
      <c r="N183" s="107">
        <f t="shared" si="70"/>
        <v>1</v>
      </c>
      <c r="O183" s="107">
        <f t="shared" si="70"/>
        <v>1</v>
      </c>
      <c r="P183" s="107"/>
    </row>
    <row r="184" spans="2:16" x14ac:dyDescent="0.3">
      <c r="B184" s="117" t="str">
        <f>B36</f>
        <v xml:space="preserve">Ethernet </v>
      </c>
      <c r="C184" s="19" t="str">
        <f>C36</f>
        <v>40G eSR</v>
      </c>
      <c r="D184" s="19" t="str">
        <f>D36</f>
        <v>300 m</v>
      </c>
      <c r="E184" s="113" t="str">
        <f>E36</f>
        <v>QSFP+</v>
      </c>
      <c r="F184" s="107">
        <v>1</v>
      </c>
      <c r="G184" s="107">
        <f t="shared" ref="G184:K184" si="71">F184</f>
        <v>1</v>
      </c>
      <c r="H184" s="107">
        <f t="shared" si="71"/>
        <v>1</v>
      </c>
      <c r="I184" s="107">
        <f t="shared" si="71"/>
        <v>1</v>
      </c>
      <c r="J184" s="107">
        <f t="shared" si="71"/>
        <v>1</v>
      </c>
      <c r="K184" s="107">
        <f t="shared" si="71"/>
        <v>1</v>
      </c>
      <c r="L184" s="107">
        <f t="shared" si="63"/>
        <v>1</v>
      </c>
      <c r="M184" s="107">
        <f t="shared" ref="M184:O184" si="72">L184</f>
        <v>1</v>
      </c>
      <c r="N184" s="107">
        <f t="shared" si="72"/>
        <v>1</v>
      </c>
      <c r="O184" s="107">
        <f t="shared" si="72"/>
        <v>1</v>
      </c>
      <c r="P184" s="107"/>
    </row>
    <row r="185" spans="2:16" x14ac:dyDescent="0.3">
      <c r="B185" s="117" t="str">
        <f>B35</f>
        <v xml:space="preserve">Ethernet </v>
      </c>
      <c r="C185" s="19" t="str">
        <f>C35</f>
        <v>40G MM duplex</v>
      </c>
      <c r="D185" s="19" t="str">
        <f>D35</f>
        <v>100 m</v>
      </c>
      <c r="E185" s="113" t="str">
        <f>E35</f>
        <v>QSFP+</v>
      </c>
      <c r="F185" s="107">
        <v>1</v>
      </c>
      <c r="G185" s="107">
        <f t="shared" ref="G185:K185" si="73">F185</f>
        <v>1</v>
      </c>
      <c r="H185" s="107">
        <f t="shared" si="73"/>
        <v>1</v>
      </c>
      <c r="I185" s="107">
        <f t="shared" si="73"/>
        <v>1</v>
      </c>
      <c r="J185" s="107">
        <f t="shared" si="73"/>
        <v>1</v>
      </c>
      <c r="K185" s="107">
        <f t="shared" si="73"/>
        <v>1</v>
      </c>
      <c r="L185" s="107">
        <f t="shared" si="63"/>
        <v>1</v>
      </c>
      <c r="M185" s="107">
        <f t="shared" ref="M185:O185" si="74">L185</f>
        <v>1</v>
      </c>
      <c r="N185" s="107">
        <f t="shared" si="74"/>
        <v>1</v>
      </c>
      <c r="O185" s="107">
        <f t="shared" si="74"/>
        <v>1</v>
      </c>
      <c r="P185" s="107"/>
    </row>
    <row r="186" spans="2:16" x14ac:dyDescent="0.3">
      <c r="B186" s="117" t="str">
        <f t="shared" ref="B186:E188" si="75">B37</f>
        <v xml:space="preserve">Ethernet </v>
      </c>
      <c r="C186" s="19" t="str">
        <f t="shared" si="75"/>
        <v xml:space="preserve">50G </v>
      </c>
      <c r="D186" s="19" t="str">
        <f t="shared" si="75"/>
        <v>100 m</v>
      </c>
      <c r="E186" s="113" t="str">
        <f t="shared" si="75"/>
        <v>all</v>
      </c>
      <c r="F186" s="107">
        <v>1</v>
      </c>
      <c r="G186" s="107">
        <f t="shared" ref="G186:K186" si="76">F186</f>
        <v>1</v>
      </c>
      <c r="H186" s="107">
        <f t="shared" si="76"/>
        <v>1</v>
      </c>
      <c r="I186" s="107">
        <f t="shared" si="76"/>
        <v>1</v>
      </c>
      <c r="J186" s="107">
        <f t="shared" si="76"/>
        <v>1</v>
      </c>
      <c r="K186" s="107">
        <f t="shared" si="76"/>
        <v>1</v>
      </c>
      <c r="L186" s="107">
        <f t="shared" si="63"/>
        <v>1</v>
      </c>
      <c r="M186" s="107">
        <f t="shared" ref="M186:O186" si="77">L186</f>
        <v>1</v>
      </c>
      <c r="N186" s="107">
        <f t="shared" si="77"/>
        <v>1</v>
      </c>
      <c r="O186" s="107">
        <f t="shared" si="77"/>
        <v>1</v>
      </c>
      <c r="P186" s="107"/>
    </row>
    <row r="187" spans="2:16" x14ac:dyDescent="0.3">
      <c r="B187" s="117" t="str">
        <f t="shared" si="75"/>
        <v xml:space="preserve">Ethernet </v>
      </c>
      <c r="C187" s="19" t="str">
        <f t="shared" si="75"/>
        <v>100G</v>
      </c>
      <c r="D187" s="19" t="str">
        <f t="shared" si="75"/>
        <v>100 m</v>
      </c>
      <c r="E187" s="113" t="str">
        <f t="shared" si="75"/>
        <v>CFP</v>
      </c>
      <c r="F187" s="107">
        <v>1</v>
      </c>
      <c r="G187" s="107">
        <f t="shared" ref="G187:K187" si="78">F187</f>
        <v>1</v>
      </c>
      <c r="H187" s="107">
        <f t="shared" si="78"/>
        <v>1</v>
      </c>
      <c r="I187" s="107">
        <f t="shared" si="78"/>
        <v>1</v>
      </c>
      <c r="J187" s="107">
        <f t="shared" si="78"/>
        <v>1</v>
      </c>
      <c r="K187" s="107">
        <f t="shared" si="78"/>
        <v>1</v>
      </c>
      <c r="L187" s="107">
        <f t="shared" si="63"/>
        <v>1</v>
      </c>
      <c r="M187" s="107">
        <f t="shared" ref="M187:O187" si="79">L187</f>
        <v>1</v>
      </c>
      <c r="N187" s="107">
        <f t="shared" si="79"/>
        <v>1</v>
      </c>
      <c r="O187" s="107">
        <f t="shared" si="79"/>
        <v>1</v>
      </c>
      <c r="P187" s="107"/>
    </row>
    <row r="188" spans="2:16" x14ac:dyDescent="0.3">
      <c r="B188" s="117" t="str">
        <f t="shared" si="75"/>
        <v xml:space="preserve">Ethernet </v>
      </c>
      <c r="C188" s="19" t="str">
        <f t="shared" si="75"/>
        <v>100G</v>
      </c>
      <c r="D188" s="19" t="str">
        <f t="shared" si="75"/>
        <v>100 m</v>
      </c>
      <c r="E188" s="113" t="str">
        <f t="shared" si="75"/>
        <v>CFP2/4</v>
      </c>
      <c r="F188" s="107">
        <v>1</v>
      </c>
      <c r="G188" s="107">
        <f t="shared" ref="G188:K188" si="80">F188</f>
        <v>1</v>
      </c>
      <c r="H188" s="107">
        <f t="shared" si="80"/>
        <v>1</v>
      </c>
      <c r="I188" s="107">
        <f t="shared" si="80"/>
        <v>1</v>
      </c>
      <c r="J188" s="107">
        <f t="shared" si="80"/>
        <v>1</v>
      </c>
      <c r="K188" s="107">
        <f t="shared" si="80"/>
        <v>1</v>
      </c>
      <c r="L188" s="107">
        <f t="shared" si="63"/>
        <v>1</v>
      </c>
      <c r="M188" s="107">
        <f t="shared" ref="M188:O188" si="81">L188</f>
        <v>1</v>
      </c>
      <c r="N188" s="107">
        <f t="shared" si="81"/>
        <v>1</v>
      </c>
      <c r="O188" s="107">
        <f t="shared" si="81"/>
        <v>1</v>
      </c>
      <c r="P188" s="107"/>
    </row>
    <row r="189" spans="2:16" x14ac:dyDescent="0.3">
      <c r="B189" s="117" t="str">
        <f>B42</f>
        <v xml:space="preserve">Ethernet </v>
      </c>
      <c r="C189" s="19" t="str">
        <f>C42</f>
        <v>100G eSR4</v>
      </c>
      <c r="D189" s="19" t="str">
        <f>D42</f>
        <v>300 m</v>
      </c>
      <c r="E189" s="113" t="str">
        <f>E42</f>
        <v>QSFP28</v>
      </c>
      <c r="F189" s="107">
        <v>4</v>
      </c>
      <c r="G189" s="107">
        <f t="shared" ref="G189:K189" si="82">F189</f>
        <v>4</v>
      </c>
      <c r="H189" s="107">
        <f t="shared" si="82"/>
        <v>4</v>
      </c>
      <c r="I189" s="107">
        <f t="shared" si="82"/>
        <v>4</v>
      </c>
      <c r="J189" s="107">
        <f t="shared" si="82"/>
        <v>4</v>
      </c>
      <c r="K189" s="107">
        <f t="shared" si="82"/>
        <v>4</v>
      </c>
      <c r="L189" s="107">
        <f t="shared" si="63"/>
        <v>4</v>
      </c>
      <c r="M189" s="107">
        <f t="shared" ref="M189:O189" si="83">L189</f>
        <v>4</v>
      </c>
      <c r="N189" s="107">
        <f t="shared" si="83"/>
        <v>4</v>
      </c>
      <c r="O189" s="107">
        <f t="shared" si="83"/>
        <v>4</v>
      </c>
      <c r="P189" s="107"/>
    </row>
    <row r="190" spans="2:16" x14ac:dyDescent="0.3">
      <c r="B190" s="117" t="str">
        <f>B41</f>
        <v xml:space="preserve">Ethernet </v>
      </c>
      <c r="C190" s="19" t="str">
        <f>C41</f>
        <v>100G MM Duplex</v>
      </c>
      <c r="D190" s="19" t="str">
        <f>D41</f>
        <v>100 - 300 m</v>
      </c>
      <c r="E190" s="113" t="str">
        <f>E41</f>
        <v>QSFP28</v>
      </c>
      <c r="F190" s="107">
        <v>1</v>
      </c>
      <c r="G190" s="107">
        <f t="shared" ref="G190:K190" si="84">F190</f>
        <v>1</v>
      </c>
      <c r="H190" s="107">
        <f t="shared" si="84"/>
        <v>1</v>
      </c>
      <c r="I190" s="107">
        <f t="shared" si="84"/>
        <v>1</v>
      </c>
      <c r="J190" s="107">
        <f t="shared" si="84"/>
        <v>1</v>
      </c>
      <c r="K190" s="107">
        <f t="shared" si="84"/>
        <v>1</v>
      </c>
      <c r="L190" s="107">
        <f t="shared" si="63"/>
        <v>1</v>
      </c>
      <c r="M190" s="107">
        <f t="shared" ref="M190:O190" si="85">L190</f>
        <v>1</v>
      </c>
      <c r="N190" s="107">
        <f t="shared" si="85"/>
        <v>1</v>
      </c>
      <c r="O190" s="107">
        <f t="shared" si="85"/>
        <v>1</v>
      </c>
      <c r="P190" s="107"/>
    </row>
    <row r="191" spans="2:16" x14ac:dyDescent="0.3">
      <c r="B191" s="117" t="str">
        <f>B40</f>
        <v xml:space="preserve">Ethernet </v>
      </c>
      <c r="C191" s="19" t="str">
        <f>C40</f>
        <v>100G SR2, SR4</v>
      </c>
      <c r="D191" s="19" t="str">
        <f>D40</f>
        <v>100 m</v>
      </c>
      <c r="E191" s="113" t="str">
        <f>E40</f>
        <v>QSFP28</v>
      </c>
      <c r="F191" s="107">
        <v>4</v>
      </c>
      <c r="G191" s="107">
        <f t="shared" ref="G191:K191" si="86">F191</f>
        <v>4</v>
      </c>
      <c r="H191" s="107">
        <f t="shared" si="86"/>
        <v>4</v>
      </c>
      <c r="I191" s="107">
        <f t="shared" si="86"/>
        <v>4</v>
      </c>
      <c r="J191" s="107">
        <f t="shared" si="86"/>
        <v>4</v>
      </c>
      <c r="K191" s="107">
        <f t="shared" si="86"/>
        <v>4</v>
      </c>
      <c r="L191" s="107">
        <f t="shared" si="63"/>
        <v>4</v>
      </c>
      <c r="M191" s="107">
        <f t="shared" ref="M191:O191" si="87">L191</f>
        <v>4</v>
      </c>
      <c r="N191" s="107">
        <f t="shared" si="87"/>
        <v>4</v>
      </c>
      <c r="O191" s="107">
        <f t="shared" si="87"/>
        <v>4</v>
      </c>
      <c r="P191" s="107"/>
    </row>
    <row r="192" spans="2:16" x14ac:dyDescent="0.3">
      <c r="B192" s="117" t="str">
        <f t="shared" ref="B192:E195" si="88">B43</f>
        <v xml:space="preserve">Ethernet </v>
      </c>
      <c r="C192" s="19" t="str">
        <f t="shared" si="88"/>
        <v>200G SR4</v>
      </c>
      <c r="D192" s="19" t="str">
        <f t="shared" si="88"/>
        <v>100 m</v>
      </c>
      <c r="E192" s="113" t="str">
        <f t="shared" si="88"/>
        <v>QSFP56</v>
      </c>
      <c r="F192" s="107">
        <v>1</v>
      </c>
      <c r="G192" s="107">
        <f t="shared" ref="G192:K192" si="89">F192</f>
        <v>1</v>
      </c>
      <c r="H192" s="107">
        <f t="shared" si="89"/>
        <v>1</v>
      </c>
      <c r="I192" s="107">
        <f t="shared" si="89"/>
        <v>1</v>
      </c>
      <c r="J192" s="107">
        <f t="shared" si="89"/>
        <v>1</v>
      </c>
      <c r="K192" s="107">
        <f t="shared" si="89"/>
        <v>1</v>
      </c>
      <c r="L192" s="107">
        <f t="shared" si="63"/>
        <v>1</v>
      </c>
      <c r="M192" s="107">
        <f t="shared" ref="M192:O192" si="90">L192</f>
        <v>1</v>
      </c>
      <c r="N192" s="107">
        <f t="shared" si="90"/>
        <v>1</v>
      </c>
      <c r="O192" s="107">
        <f t="shared" si="90"/>
        <v>1</v>
      </c>
      <c r="P192" s="107"/>
    </row>
    <row r="193" spans="2:16" x14ac:dyDescent="0.3">
      <c r="B193" s="117" t="str">
        <f t="shared" si="88"/>
        <v xml:space="preserve">Ethernet </v>
      </c>
      <c r="C193" s="19" t="str">
        <f t="shared" si="88"/>
        <v>2x200G (400G SR8)</v>
      </c>
      <c r="D193" s="19" t="str">
        <f t="shared" si="88"/>
        <v>100 m</v>
      </c>
      <c r="E193" s="113" t="str">
        <f t="shared" si="88"/>
        <v>OSFP, QSFP-DD</v>
      </c>
      <c r="F193" s="107">
        <v>1</v>
      </c>
      <c r="G193" s="107">
        <f t="shared" ref="G193:G194" si="91">F193</f>
        <v>1</v>
      </c>
      <c r="H193" s="107">
        <f t="shared" ref="H193:H194" si="92">G193</f>
        <v>1</v>
      </c>
      <c r="I193" s="107">
        <f t="shared" ref="I193:I194" si="93">H193</f>
        <v>1</v>
      </c>
      <c r="J193" s="107">
        <f t="shared" ref="J193:J194" si="94">I193</f>
        <v>1</v>
      </c>
      <c r="K193" s="107">
        <f t="shared" ref="K193:K194" si="95">J193</f>
        <v>1</v>
      </c>
      <c r="L193" s="107">
        <f t="shared" ref="L193:L194" si="96">K193</f>
        <v>1</v>
      </c>
      <c r="M193" s="107">
        <f t="shared" ref="M193:M194" si="97">L193</f>
        <v>1</v>
      </c>
      <c r="N193" s="107">
        <f t="shared" ref="N193:O194" si="98">M193</f>
        <v>1</v>
      </c>
      <c r="O193" s="107">
        <f t="shared" si="98"/>
        <v>1</v>
      </c>
      <c r="P193" s="107"/>
    </row>
    <row r="194" spans="2:16" x14ac:dyDescent="0.3">
      <c r="B194" s="117" t="str">
        <f t="shared" si="88"/>
        <v xml:space="preserve">Ethernet </v>
      </c>
      <c r="C194" s="19" t="str">
        <f t="shared" si="88"/>
        <v>400G SR4.2, SR4</v>
      </c>
      <c r="D194" s="19" t="str">
        <f t="shared" si="88"/>
        <v>100 m</v>
      </c>
      <c r="E194" s="113" t="str">
        <f t="shared" si="88"/>
        <v>OSFP, QSFP-DD, QSFP112</v>
      </c>
      <c r="F194" s="107">
        <v>1</v>
      </c>
      <c r="G194" s="107">
        <f t="shared" si="91"/>
        <v>1</v>
      </c>
      <c r="H194" s="107">
        <f t="shared" si="92"/>
        <v>1</v>
      </c>
      <c r="I194" s="107">
        <f t="shared" si="93"/>
        <v>1</v>
      </c>
      <c r="J194" s="107">
        <f t="shared" si="94"/>
        <v>1</v>
      </c>
      <c r="K194" s="107">
        <f t="shared" si="95"/>
        <v>1</v>
      </c>
      <c r="L194" s="107">
        <f t="shared" si="96"/>
        <v>1</v>
      </c>
      <c r="M194" s="107">
        <f t="shared" si="97"/>
        <v>1</v>
      </c>
      <c r="N194" s="107">
        <f t="shared" si="98"/>
        <v>1</v>
      </c>
      <c r="O194" s="107">
        <f t="shared" si="98"/>
        <v>1</v>
      </c>
      <c r="P194" s="107"/>
    </row>
    <row r="195" spans="2:16" x14ac:dyDescent="0.3">
      <c r="B195" s="118" t="str">
        <f t="shared" si="88"/>
        <v xml:space="preserve">Ethernet </v>
      </c>
      <c r="C195" s="119" t="str">
        <f t="shared" si="88"/>
        <v>800G SR8</v>
      </c>
      <c r="D195" s="119" t="str">
        <f t="shared" si="88"/>
        <v>50 m</v>
      </c>
      <c r="E195" s="116" t="str">
        <f t="shared" si="88"/>
        <v>OSFP, QSFP-DD800</v>
      </c>
      <c r="F195" s="115">
        <v>1</v>
      </c>
      <c r="G195" s="115">
        <f t="shared" ref="G195:K195" si="99">F195</f>
        <v>1</v>
      </c>
      <c r="H195" s="115">
        <f t="shared" si="99"/>
        <v>1</v>
      </c>
      <c r="I195" s="115">
        <f t="shared" si="99"/>
        <v>1</v>
      </c>
      <c r="J195" s="115">
        <f t="shared" si="99"/>
        <v>1</v>
      </c>
      <c r="K195" s="115">
        <f t="shared" si="99"/>
        <v>1</v>
      </c>
      <c r="L195" s="115">
        <f t="shared" si="63"/>
        <v>1</v>
      </c>
      <c r="M195" s="115">
        <f t="shared" ref="M195:O195" si="100">L195</f>
        <v>1</v>
      </c>
      <c r="N195" s="115">
        <f t="shared" si="100"/>
        <v>1</v>
      </c>
      <c r="O195" s="115">
        <f t="shared" si="100"/>
        <v>1</v>
      </c>
      <c r="P195" s="107"/>
    </row>
    <row r="196" spans="2:16" x14ac:dyDescent="0.3">
      <c r="B196" s="85" t="s">
        <v>63</v>
      </c>
      <c r="C196" s="86" t="s">
        <v>50</v>
      </c>
      <c r="D196" s="87" t="s">
        <v>51</v>
      </c>
      <c r="E196" s="88" t="s">
        <v>19</v>
      </c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2:16" x14ac:dyDescent="0.3">
      <c r="B197" s="117" t="str">
        <f t="shared" ref="B197:C212" si="101">B48</f>
        <v>AOC</v>
      </c>
      <c r="C197" s="19" t="str">
        <f t="shared" si="101"/>
        <v>≤10G</v>
      </c>
      <c r="D197" s="19">
        <v>1</v>
      </c>
      <c r="E197" s="113" t="str">
        <f t="shared" ref="E197:E212" si="102">E48</f>
        <v>SFP+</v>
      </c>
      <c r="F197" s="107">
        <f>D197</f>
        <v>1</v>
      </c>
      <c r="G197" s="107">
        <f t="shared" ref="G197:G213" si="103">F197</f>
        <v>1</v>
      </c>
      <c r="H197" s="107">
        <f t="shared" ref="H197:K204" si="104">G197</f>
        <v>1</v>
      </c>
      <c r="I197" s="107">
        <f t="shared" si="104"/>
        <v>1</v>
      </c>
      <c r="J197" s="107">
        <f t="shared" si="104"/>
        <v>1</v>
      </c>
      <c r="K197" s="107">
        <f t="shared" si="104"/>
        <v>1</v>
      </c>
      <c r="L197" s="107">
        <f t="shared" ref="L197:L213" si="105">K197</f>
        <v>1</v>
      </c>
      <c r="M197" s="107">
        <f t="shared" ref="M197:O197" si="106">L197</f>
        <v>1</v>
      </c>
      <c r="N197" s="107">
        <f t="shared" si="106"/>
        <v>1</v>
      </c>
      <c r="O197" s="107">
        <f t="shared" si="106"/>
        <v>1</v>
      </c>
      <c r="P197" s="93" t="s">
        <v>88</v>
      </c>
    </row>
    <row r="198" spans="2:16" x14ac:dyDescent="0.3">
      <c r="B198" s="117" t="str">
        <f t="shared" si="101"/>
        <v>AOC</v>
      </c>
      <c r="C198" s="19" t="str">
        <f t="shared" si="101"/>
        <v>≤10G</v>
      </c>
      <c r="D198" s="19">
        <v>4</v>
      </c>
      <c r="E198" s="113" t="str">
        <f t="shared" si="102"/>
        <v>QSFP+</v>
      </c>
      <c r="F198" s="107">
        <f>D198</f>
        <v>4</v>
      </c>
      <c r="G198" s="107">
        <f t="shared" si="103"/>
        <v>4</v>
      </c>
      <c r="H198" s="107">
        <f t="shared" si="104"/>
        <v>4</v>
      </c>
      <c r="I198" s="107">
        <f t="shared" si="104"/>
        <v>4</v>
      </c>
      <c r="J198" s="107">
        <f t="shared" si="104"/>
        <v>4</v>
      </c>
      <c r="K198" s="107">
        <f t="shared" si="104"/>
        <v>4</v>
      </c>
      <c r="L198" s="107">
        <f t="shared" si="105"/>
        <v>4</v>
      </c>
      <c r="M198" s="107">
        <f t="shared" ref="M198:O198" si="107">L198</f>
        <v>4</v>
      </c>
      <c r="N198" s="107">
        <f t="shared" si="107"/>
        <v>4</v>
      </c>
      <c r="O198" s="107">
        <f t="shared" si="107"/>
        <v>4</v>
      </c>
      <c r="P198" s="93" t="s">
        <v>88</v>
      </c>
    </row>
    <row r="199" spans="2:16" x14ac:dyDescent="0.3">
      <c r="B199" s="117" t="str">
        <f t="shared" si="101"/>
        <v>AOC</v>
      </c>
      <c r="C199" s="19" t="str">
        <f t="shared" si="101"/>
        <v>≤10G</v>
      </c>
      <c r="D199" s="19" t="s">
        <v>47</v>
      </c>
      <c r="E199" s="113" t="str">
        <f t="shared" si="102"/>
        <v>QSFP+/SFP+</v>
      </c>
      <c r="F199" s="107">
        <v>4</v>
      </c>
      <c r="G199" s="107">
        <f t="shared" si="103"/>
        <v>4</v>
      </c>
      <c r="H199" s="107">
        <f t="shared" si="104"/>
        <v>4</v>
      </c>
      <c r="I199" s="107">
        <f t="shared" si="104"/>
        <v>4</v>
      </c>
      <c r="J199" s="107">
        <f t="shared" si="104"/>
        <v>4</v>
      </c>
      <c r="K199" s="107">
        <f t="shared" si="104"/>
        <v>4</v>
      </c>
      <c r="L199" s="107">
        <f t="shared" si="105"/>
        <v>4</v>
      </c>
      <c r="M199" s="107">
        <f t="shared" ref="M199:O199" si="108">L199</f>
        <v>4</v>
      </c>
      <c r="N199" s="107">
        <f t="shared" si="108"/>
        <v>4</v>
      </c>
      <c r="O199" s="107">
        <f t="shared" si="108"/>
        <v>4</v>
      </c>
      <c r="P199" s="93" t="s">
        <v>88</v>
      </c>
    </row>
    <row r="200" spans="2:16" x14ac:dyDescent="0.3">
      <c r="B200" s="117" t="str">
        <f t="shared" si="101"/>
        <v>AOC</v>
      </c>
      <c r="C200" s="19" t="str">
        <f t="shared" si="101"/>
        <v>≤12.5G</v>
      </c>
      <c r="D200" s="19">
        <v>12</v>
      </c>
      <c r="E200" s="113" t="str">
        <f t="shared" si="102"/>
        <v>CXP</v>
      </c>
      <c r="F200" s="107">
        <f t="shared" ref="F200:F205" si="109">D200</f>
        <v>12</v>
      </c>
      <c r="G200" s="107">
        <f t="shared" si="103"/>
        <v>12</v>
      </c>
      <c r="H200" s="107">
        <f t="shared" si="104"/>
        <v>12</v>
      </c>
      <c r="I200" s="107">
        <f t="shared" si="104"/>
        <v>12</v>
      </c>
      <c r="J200" s="107">
        <f t="shared" si="104"/>
        <v>12</v>
      </c>
      <c r="K200" s="107">
        <f t="shared" si="104"/>
        <v>12</v>
      </c>
      <c r="L200" s="107">
        <f t="shared" si="105"/>
        <v>12</v>
      </c>
      <c r="M200" s="107">
        <f t="shared" ref="M200:O200" si="110">L200</f>
        <v>12</v>
      </c>
      <c r="N200" s="107">
        <f t="shared" si="110"/>
        <v>12</v>
      </c>
      <c r="O200" s="107">
        <f t="shared" si="110"/>
        <v>12</v>
      </c>
      <c r="P200" s="93" t="s">
        <v>88</v>
      </c>
    </row>
    <row r="201" spans="2:16" x14ac:dyDescent="0.3">
      <c r="B201" s="117" t="str">
        <f t="shared" si="101"/>
        <v>XCVR</v>
      </c>
      <c r="C201" s="19" t="str">
        <f t="shared" si="101"/>
        <v>≤12.5G</v>
      </c>
      <c r="D201" s="19">
        <v>12</v>
      </c>
      <c r="E201" s="113" t="str">
        <f t="shared" si="102"/>
        <v>CXP</v>
      </c>
      <c r="F201" s="107">
        <f t="shared" si="109"/>
        <v>12</v>
      </c>
      <c r="G201" s="107">
        <f t="shared" si="103"/>
        <v>12</v>
      </c>
      <c r="H201" s="107">
        <f t="shared" si="104"/>
        <v>12</v>
      </c>
      <c r="I201" s="107">
        <f t="shared" si="104"/>
        <v>12</v>
      </c>
      <c r="J201" s="107">
        <f t="shared" si="104"/>
        <v>12</v>
      </c>
      <c r="K201" s="107">
        <f t="shared" si="104"/>
        <v>12</v>
      </c>
      <c r="L201" s="107">
        <f t="shared" si="105"/>
        <v>12</v>
      </c>
      <c r="M201" s="107">
        <f t="shared" ref="M201:O201" si="111">L201</f>
        <v>12</v>
      </c>
      <c r="N201" s="107">
        <f t="shared" si="111"/>
        <v>12</v>
      </c>
      <c r="O201" s="107">
        <f t="shared" si="111"/>
        <v>12</v>
      </c>
      <c r="P201" s="93"/>
    </row>
    <row r="202" spans="2:16" x14ac:dyDescent="0.3">
      <c r="B202" s="117" t="str">
        <f t="shared" si="101"/>
        <v>AOC</v>
      </c>
      <c r="C202" s="19" t="str">
        <f t="shared" si="101"/>
        <v>12-14G</v>
      </c>
      <c r="D202" s="19">
        <v>4</v>
      </c>
      <c r="E202" s="113" t="str">
        <f t="shared" si="102"/>
        <v>QSFP+</v>
      </c>
      <c r="F202" s="107">
        <f t="shared" si="109"/>
        <v>4</v>
      </c>
      <c r="G202" s="107">
        <f t="shared" si="103"/>
        <v>4</v>
      </c>
      <c r="H202" s="107">
        <f t="shared" si="104"/>
        <v>4</v>
      </c>
      <c r="I202" s="107">
        <f t="shared" si="104"/>
        <v>4</v>
      </c>
      <c r="J202" s="107">
        <f t="shared" si="104"/>
        <v>4</v>
      </c>
      <c r="K202" s="107">
        <f t="shared" si="104"/>
        <v>4</v>
      </c>
      <c r="L202" s="107">
        <f t="shared" si="105"/>
        <v>4</v>
      </c>
      <c r="M202" s="107">
        <f t="shared" ref="M202:O202" si="112">L202</f>
        <v>4</v>
      </c>
      <c r="N202" s="107">
        <f t="shared" si="112"/>
        <v>4</v>
      </c>
      <c r="O202" s="107">
        <f t="shared" si="112"/>
        <v>4</v>
      </c>
      <c r="P202" s="93" t="s">
        <v>88</v>
      </c>
    </row>
    <row r="203" spans="2:16" x14ac:dyDescent="0.3">
      <c r="B203" s="117" t="str">
        <f t="shared" si="101"/>
        <v>AOC</v>
      </c>
      <c r="C203" s="19" t="str">
        <f t="shared" si="101"/>
        <v>12-14G</v>
      </c>
      <c r="D203" s="19">
        <v>4</v>
      </c>
      <c r="E203" s="113" t="str">
        <f t="shared" si="102"/>
        <v>Mini-SAS HD</v>
      </c>
      <c r="F203" s="107">
        <f t="shared" si="109"/>
        <v>4</v>
      </c>
      <c r="G203" s="107">
        <f t="shared" si="103"/>
        <v>4</v>
      </c>
      <c r="H203" s="107">
        <f t="shared" si="104"/>
        <v>4</v>
      </c>
      <c r="I203" s="107">
        <f t="shared" si="104"/>
        <v>4</v>
      </c>
      <c r="J203" s="107">
        <f t="shared" si="104"/>
        <v>4</v>
      </c>
      <c r="K203" s="107">
        <f t="shared" si="104"/>
        <v>4</v>
      </c>
      <c r="L203" s="107">
        <f t="shared" si="105"/>
        <v>4</v>
      </c>
      <c r="M203" s="107">
        <f t="shared" ref="M203:O203" si="113">L203</f>
        <v>4</v>
      </c>
      <c r="N203" s="107">
        <f t="shared" si="113"/>
        <v>4</v>
      </c>
      <c r="O203" s="107">
        <f t="shared" si="113"/>
        <v>4</v>
      </c>
      <c r="P203" s="93" t="s">
        <v>88</v>
      </c>
    </row>
    <row r="204" spans="2:16" x14ac:dyDescent="0.3">
      <c r="B204" s="117" t="str">
        <f t="shared" si="101"/>
        <v>AOC</v>
      </c>
      <c r="C204" s="19" t="str">
        <f t="shared" si="101"/>
        <v>25-28G</v>
      </c>
      <c r="D204" s="19">
        <v>1</v>
      </c>
      <c r="E204" s="113" t="str">
        <f t="shared" si="102"/>
        <v>SFP28</v>
      </c>
      <c r="F204" s="107">
        <f t="shared" si="109"/>
        <v>1</v>
      </c>
      <c r="G204" s="107">
        <f t="shared" si="103"/>
        <v>1</v>
      </c>
      <c r="H204" s="107">
        <f t="shared" si="104"/>
        <v>1</v>
      </c>
      <c r="I204" s="107">
        <f t="shared" si="104"/>
        <v>1</v>
      </c>
      <c r="J204" s="107">
        <f t="shared" si="104"/>
        <v>1</v>
      </c>
      <c r="K204" s="107">
        <f t="shared" si="104"/>
        <v>1</v>
      </c>
      <c r="L204" s="107">
        <f t="shared" si="105"/>
        <v>1</v>
      </c>
      <c r="M204" s="107">
        <f t="shared" ref="M204:O204" si="114">L204</f>
        <v>1</v>
      </c>
      <c r="N204" s="107">
        <f t="shared" si="114"/>
        <v>1</v>
      </c>
      <c r="O204" s="107">
        <f t="shared" si="114"/>
        <v>1</v>
      </c>
      <c r="P204" s="93" t="s">
        <v>88</v>
      </c>
    </row>
    <row r="205" spans="2:16" x14ac:dyDescent="0.3">
      <c r="B205" s="117" t="str">
        <f t="shared" si="101"/>
        <v>AOC</v>
      </c>
      <c r="C205" s="19" t="str">
        <f t="shared" si="101"/>
        <v>25-28G, 50G, 100G</v>
      </c>
      <c r="D205" s="19">
        <v>4</v>
      </c>
      <c r="E205" s="113" t="str">
        <f t="shared" si="102"/>
        <v>QSFP28, SFP-DD, SFP112</v>
      </c>
      <c r="F205" s="107">
        <f t="shared" si="109"/>
        <v>4</v>
      </c>
      <c r="G205" s="107">
        <f t="shared" si="103"/>
        <v>4</v>
      </c>
      <c r="H205" s="107">
        <f t="shared" ref="H205:K209" si="115">G205</f>
        <v>4</v>
      </c>
      <c r="I205" s="107">
        <f t="shared" si="115"/>
        <v>4</v>
      </c>
      <c r="J205" s="107">
        <f t="shared" si="115"/>
        <v>4</v>
      </c>
      <c r="K205" s="107">
        <f t="shared" si="115"/>
        <v>4</v>
      </c>
      <c r="L205" s="107">
        <f t="shared" si="105"/>
        <v>4</v>
      </c>
      <c r="M205" s="107">
        <f t="shared" ref="M205:O205" si="116">L205</f>
        <v>4</v>
      </c>
      <c r="N205" s="107">
        <f t="shared" si="116"/>
        <v>4</v>
      </c>
      <c r="O205" s="107">
        <f t="shared" si="116"/>
        <v>4</v>
      </c>
      <c r="P205" s="93" t="s">
        <v>88</v>
      </c>
    </row>
    <row r="206" spans="2:16" x14ac:dyDescent="0.3">
      <c r="B206" s="117" t="str">
        <f t="shared" si="101"/>
        <v>AOC</v>
      </c>
      <c r="C206" s="19" t="str">
        <f t="shared" si="101"/>
        <v>25-28G</v>
      </c>
      <c r="D206" s="19" t="s">
        <v>47</v>
      </c>
      <c r="E206" s="113" t="str">
        <f t="shared" si="102"/>
        <v>QSFP28/SFP28</v>
      </c>
      <c r="F206" s="107">
        <v>4</v>
      </c>
      <c r="G206" s="107">
        <f t="shared" si="103"/>
        <v>4</v>
      </c>
      <c r="H206" s="107">
        <f t="shared" si="115"/>
        <v>4</v>
      </c>
      <c r="I206" s="107">
        <f t="shared" si="115"/>
        <v>4</v>
      </c>
      <c r="J206" s="107">
        <f t="shared" si="115"/>
        <v>4</v>
      </c>
      <c r="K206" s="107">
        <f t="shared" si="115"/>
        <v>4</v>
      </c>
      <c r="L206" s="107">
        <f t="shared" si="105"/>
        <v>4</v>
      </c>
      <c r="M206" s="107">
        <f t="shared" ref="M206:O206" si="117">L206</f>
        <v>4</v>
      </c>
      <c r="N206" s="107">
        <f t="shared" si="117"/>
        <v>4</v>
      </c>
      <c r="O206" s="107">
        <f t="shared" si="117"/>
        <v>4</v>
      </c>
      <c r="P206" s="93" t="s">
        <v>88</v>
      </c>
    </row>
    <row r="207" spans="2:16" x14ac:dyDescent="0.3">
      <c r="B207" s="117" t="str">
        <f t="shared" si="101"/>
        <v>AOC</v>
      </c>
      <c r="C207" s="19" t="str">
        <f t="shared" si="101"/>
        <v>25-28G</v>
      </c>
      <c r="D207" s="19">
        <v>4</v>
      </c>
      <c r="E207" s="113" t="str">
        <f t="shared" si="102"/>
        <v>Mini-SAS HD</v>
      </c>
      <c r="F207" s="107">
        <f>D207</f>
        <v>4</v>
      </c>
      <c r="G207" s="107">
        <f t="shared" si="103"/>
        <v>4</v>
      </c>
      <c r="H207" s="107">
        <f t="shared" si="115"/>
        <v>4</v>
      </c>
      <c r="I207" s="107">
        <f t="shared" si="115"/>
        <v>4</v>
      </c>
      <c r="J207" s="107">
        <f t="shared" si="115"/>
        <v>4</v>
      </c>
      <c r="K207" s="107">
        <f t="shared" si="115"/>
        <v>4</v>
      </c>
      <c r="L207" s="107">
        <f t="shared" si="105"/>
        <v>4</v>
      </c>
      <c r="M207" s="107">
        <f t="shared" ref="M207:O207" si="118">L207</f>
        <v>4</v>
      </c>
      <c r="N207" s="107">
        <f t="shared" si="118"/>
        <v>4</v>
      </c>
      <c r="O207" s="107">
        <f t="shared" si="118"/>
        <v>4</v>
      </c>
      <c r="P207" s="93" t="s">
        <v>88</v>
      </c>
    </row>
    <row r="208" spans="2:16" x14ac:dyDescent="0.3">
      <c r="B208" s="117" t="str">
        <f t="shared" si="101"/>
        <v>AOC</v>
      </c>
      <c r="C208" s="19" t="str">
        <f t="shared" si="101"/>
        <v>25-28G</v>
      </c>
      <c r="D208" s="19">
        <v>12</v>
      </c>
      <c r="E208" s="113" t="str">
        <f t="shared" si="102"/>
        <v>CXP28</v>
      </c>
      <c r="F208" s="107">
        <f>D208</f>
        <v>12</v>
      </c>
      <c r="G208" s="107">
        <f t="shared" si="103"/>
        <v>12</v>
      </c>
      <c r="H208" s="107">
        <f t="shared" si="115"/>
        <v>12</v>
      </c>
      <c r="I208" s="107">
        <f t="shared" si="115"/>
        <v>12</v>
      </c>
      <c r="J208" s="107">
        <f t="shared" si="115"/>
        <v>12</v>
      </c>
      <c r="K208" s="107">
        <f t="shared" si="115"/>
        <v>12</v>
      </c>
      <c r="L208" s="107">
        <f t="shared" si="105"/>
        <v>12</v>
      </c>
      <c r="M208" s="107">
        <f t="shared" ref="M208:O208" si="119">L208</f>
        <v>12</v>
      </c>
      <c r="N208" s="107">
        <f t="shared" si="119"/>
        <v>12</v>
      </c>
      <c r="O208" s="107">
        <f t="shared" si="119"/>
        <v>12</v>
      </c>
      <c r="P208" s="93" t="s">
        <v>88</v>
      </c>
    </row>
    <row r="209" spans="2:18" x14ac:dyDescent="0.3">
      <c r="B209" s="117" t="str">
        <f t="shared" si="101"/>
        <v>EOM</v>
      </c>
      <c r="C209" s="19" t="str">
        <f t="shared" si="101"/>
        <v>25-28G</v>
      </c>
      <c r="D209" s="19" t="s">
        <v>48</v>
      </c>
      <c r="E209" s="113" t="str">
        <f t="shared" si="102"/>
        <v>XCVR</v>
      </c>
      <c r="F209" s="107">
        <v>8</v>
      </c>
      <c r="G209" s="107">
        <f t="shared" si="103"/>
        <v>8</v>
      </c>
      <c r="H209" s="107">
        <f t="shared" si="115"/>
        <v>8</v>
      </c>
      <c r="I209" s="107">
        <f t="shared" si="115"/>
        <v>8</v>
      </c>
      <c r="J209" s="107">
        <f t="shared" si="115"/>
        <v>8</v>
      </c>
      <c r="K209" s="107">
        <f t="shared" si="115"/>
        <v>8</v>
      </c>
      <c r="L209" s="107">
        <f t="shared" si="105"/>
        <v>8</v>
      </c>
      <c r="M209" s="107">
        <f t="shared" ref="M209:O209" si="120">L209</f>
        <v>8</v>
      </c>
      <c r="N209" s="107">
        <f t="shared" si="120"/>
        <v>8</v>
      </c>
      <c r="O209" s="107">
        <f t="shared" si="120"/>
        <v>8</v>
      </c>
      <c r="R209" s="93"/>
    </row>
    <row r="210" spans="2:18" x14ac:dyDescent="0.3">
      <c r="B210" s="117" t="str">
        <f t="shared" si="101"/>
        <v>XCVR</v>
      </c>
      <c r="C210" s="19" t="str">
        <f t="shared" si="101"/>
        <v>25-28G</v>
      </c>
      <c r="D210" s="19">
        <v>12</v>
      </c>
      <c r="E210" s="113" t="str">
        <f t="shared" si="102"/>
        <v>CXP28</v>
      </c>
      <c r="F210" s="107">
        <f>D210</f>
        <v>12</v>
      </c>
      <c r="G210" s="107">
        <f t="shared" si="103"/>
        <v>12</v>
      </c>
      <c r="H210" s="107">
        <f t="shared" ref="H210:K213" si="121">G210</f>
        <v>12</v>
      </c>
      <c r="I210" s="107">
        <f t="shared" si="121"/>
        <v>12</v>
      </c>
      <c r="J210" s="107">
        <f t="shared" si="121"/>
        <v>12</v>
      </c>
      <c r="K210" s="107">
        <f t="shared" si="121"/>
        <v>12</v>
      </c>
      <c r="L210" s="107">
        <f t="shared" si="105"/>
        <v>12</v>
      </c>
      <c r="M210" s="107">
        <f t="shared" ref="M210:O210" si="122">L210</f>
        <v>12</v>
      </c>
      <c r="N210" s="107">
        <f t="shared" si="122"/>
        <v>12</v>
      </c>
      <c r="O210" s="107">
        <f t="shared" si="122"/>
        <v>12</v>
      </c>
      <c r="R210" s="93"/>
    </row>
    <row r="211" spans="2:18" x14ac:dyDescent="0.3">
      <c r="B211" s="117" t="str">
        <f t="shared" si="101"/>
        <v>AOC</v>
      </c>
      <c r="C211" s="19" t="str">
        <f t="shared" si="101"/>
        <v>50-56G</v>
      </c>
      <c r="D211" s="19">
        <v>1</v>
      </c>
      <c r="E211" s="113" t="str">
        <f t="shared" si="102"/>
        <v>SFP56</v>
      </c>
      <c r="F211" s="107">
        <f>D211</f>
        <v>1</v>
      </c>
      <c r="G211" s="107">
        <f t="shared" si="103"/>
        <v>1</v>
      </c>
      <c r="H211" s="107">
        <f t="shared" si="121"/>
        <v>1</v>
      </c>
      <c r="I211" s="107">
        <f t="shared" si="121"/>
        <v>1</v>
      </c>
      <c r="J211" s="107">
        <f t="shared" si="121"/>
        <v>1</v>
      </c>
      <c r="K211" s="107">
        <f t="shared" si="121"/>
        <v>1</v>
      </c>
      <c r="L211" s="107">
        <f t="shared" si="105"/>
        <v>1</v>
      </c>
      <c r="M211" s="107">
        <f t="shared" ref="M211:O211" si="123">L211</f>
        <v>1</v>
      </c>
      <c r="N211" s="107">
        <f t="shared" si="123"/>
        <v>1</v>
      </c>
      <c r="O211" s="107">
        <f t="shared" si="123"/>
        <v>1</v>
      </c>
      <c r="P211" s="93" t="s">
        <v>88</v>
      </c>
    </row>
    <row r="212" spans="2:18" x14ac:dyDescent="0.3">
      <c r="B212" s="117" t="str">
        <f t="shared" si="101"/>
        <v>AOC</v>
      </c>
      <c r="C212" s="19" t="str">
        <f t="shared" si="101"/>
        <v>50-56G</v>
      </c>
      <c r="D212" s="19">
        <v>4</v>
      </c>
      <c r="E212" s="113" t="str">
        <f t="shared" si="102"/>
        <v>QSFP56</v>
      </c>
      <c r="F212" s="107">
        <f>D212</f>
        <v>4</v>
      </c>
      <c r="G212" s="107">
        <f t="shared" si="103"/>
        <v>4</v>
      </c>
      <c r="H212" s="107">
        <f t="shared" si="121"/>
        <v>4</v>
      </c>
      <c r="I212" s="107">
        <f t="shared" si="121"/>
        <v>4</v>
      </c>
      <c r="J212" s="107">
        <f t="shared" si="121"/>
        <v>4</v>
      </c>
      <c r="K212" s="107">
        <f t="shared" si="121"/>
        <v>4</v>
      </c>
      <c r="L212" s="107">
        <f t="shared" si="105"/>
        <v>4</v>
      </c>
      <c r="M212" s="107">
        <f t="shared" ref="M212:O212" si="124">L212</f>
        <v>4</v>
      </c>
      <c r="N212" s="107">
        <f t="shared" si="124"/>
        <v>4</v>
      </c>
      <c r="O212" s="107">
        <f t="shared" si="124"/>
        <v>4</v>
      </c>
      <c r="P212" s="93" t="s">
        <v>88</v>
      </c>
    </row>
    <row r="213" spans="2:18" x14ac:dyDescent="0.3">
      <c r="B213" s="117" t="str">
        <f t="shared" ref="B213:E217" si="125">B117</f>
        <v>EOM</v>
      </c>
      <c r="C213" s="19" t="str">
        <f t="shared" si="125"/>
        <v>50-56G</v>
      </c>
      <c r="D213" s="19" t="str">
        <f t="shared" si="125"/>
        <v>8,12,16,24</v>
      </c>
      <c r="E213" s="113" t="str">
        <f t="shared" si="125"/>
        <v>TBD</v>
      </c>
      <c r="F213" s="107">
        <v>12</v>
      </c>
      <c r="G213" s="107">
        <f t="shared" si="103"/>
        <v>12</v>
      </c>
      <c r="H213" s="107">
        <f t="shared" si="121"/>
        <v>12</v>
      </c>
      <c r="I213" s="107">
        <f t="shared" si="121"/>
        <v>12</v>
      </c>
      <c r="J213" s="107">
        <f t="shared" si="121"/>
        <v>12</v>
      </c>
      <c r="K213" s="107">
        <f t="shared" si="121"/>
        <v>12</v>
      </c>
      <c r="L213" s="107">
        <f t="shared" si="105"/>
        <v>12</v>
      </c>
      <c r="M213" s="107">
        <f t="shared" ref="M213:O213" si="126">L213</f>
        <v>12</v>
      </c>
      <c r="N213" s="107">
        <f t="shared" si="126"/>
        <v>12</v>
      </c>
      <c r="O213" s="107">
        <f t="shared" si="126"/>
        <v>12</v>
      </c>
    </row>
    <row r="214" spans="2:18" x14ac:dyDescent="0.3">
      <c r="B214" s="117" t="str">
        <f t="shared" si="125"/>
        <v>AOC</v>
      </c>
      <c r="C214" s="19" t="str">
        <f t="shared" si="125"/>
        <v>50-56G, 100G</v>
      </c>
      <c r="D214" s="19" t="str">
        <f t="shared" si="125"/>
        <v>4 or 8</v>
      </c>
      <c r="E214" s="113" t="str">
        <f t="shared" si="125"/>
        <v>QSFP-DD, OSFP, QSFP112</v>
      </c>
      <c r="F214" s="107">
        <v>8</v>
      </c>
      <c r="G214" s="107">
        <v>8</v>
      </c>
      <c r="H214" s="107">
        <v>8</v>
      </c>
      <c r="I214" s="107">
        <v>8</v>
      </c>
      <c r="J214" s="107">
        <v>8</v>
      </c>
      <c r="K214" s="107">
        <v>8</v>
      </c>
      <c r="L214" s="107">
        <v>8</v>
      </c>
      <c r="M214" s="107">
        <v>8</v>
      </c>
      <c r="N214" s="107">
        <v>9</v>
      </c>
      <c r="O214" s="107">
        <v>9</v>
      </c>
    </row>
    <row r="215" spans="2:18" x14ac:dyDescent="0.3">
      <c r="B215" s="117" t="str">
        <f t="shared" si="125"/>
        <v>AOC</v>
      </c>
      <c r="C215" s="19" t="str">
        <f t="shared" si="125"/>
        <v>50-56G, 100G</v>
      </c>
      <c r="D215" s="19" t="str">
        <f t="shared" si="125"/>
        <v>4:1 or 8:1</v>
      </c>
      <c r="E215" s="113" t="str">
        <f t="shared" si="125"/>
        <v>QSFP-DD, OSFP, QSFP112</v>
      </c>
      <c r="F215" s="107">
        <v>8</v>
      </c>
      <c r="G215" s="107">
        <v>8</v>
      </c>
      <c r="H215" s="107">
        <v>8</v>
      </c>
      <c r="I215" s="107">
        <v>8</v>
      </c>
      <c r="J215" s="107">
        <v>8</v>
      </c>
      <c r="K215" s="107">
        <v>8</v>
      </c>
      <c r="L215" s="107">
        <v>8</v>
      </c>
      <c r="M215" s="107">
        <v>8</v>
      </c>
      <c r="N215" s="107">
        <v>9</v>
      </c>
      <c r="O215" s="107">
        <v>9</v>
      </c>
    </row>
    <row r="216" spans="2:18" x14ac:dyDescent="0.3">
      <c r="B216" s="179" t="str">
        <f t="shared" si="125"/>
        <v>AOC</v>
      </c>
      <c r="C216" s="180" t="str">
        <f t="shared" si="125"/>
        <v>100G</v>
      </c>
      <c r="D216" s="180">
        <f t="shared" si="125"/>
        <v>8</v>
      </c>
      <c r="E216" s="181" t="str">
        <f t="shared" si="125"/>
        <v xml:space="preserve">QSFP-DD800, OSFP </v>
      </c>
      <c r="F216" s="176"/>
      <c r="G216" s="176"/>
      <c r="H216" s="176"/>
      <c r="I216" s="176"/>
      <c r="J216" s="176"/>
      <c r="K216" s="176"/>
      <c r="L216" s="176"/>
      <c r="M216" s="176"/>
      <c r="N216" s="176"/>
      <c r="O216" s="107"/>
      <c r="Q216" s="177"/>
    </row>
    <row r="217" spans="2:18" x14ac:dyDescent="0.3">
      <c r="B217" s="182">
        <f t="shared" si="125"/>
        <v>0</v>
      </c>
      <c r="C217" s="183">
        <f t="shared" si="125"/>
        <v>0</v>
      </c>
      <c r="D217" s="183">
        <f t="shared" si="125"/>
        <v>0</v>
      </c>
      <c r="E217" s="184">
        <f t="shared" si="125"/>
        <v>0</v>
      </c>
      <c r="F217" s="178"/>
      <c r="G217" s="178"/>
      <c r="H217" s="178"/>
      <c r="I217" s="178"/>
      <c r="J217" s="178"/>
      <c r="K217" s="178"/>
      <c r="L217" s="178"/>
      <c r="M217" s="178"/>
      <c r="N217" s="178"/>
      <c r="O217" s="115"/>
      <c r="P217" s="107"/>
      <c r="Q217" s="177"/>
    </row>
    <row r="218" spans="2:18" x14ac:dyDescent="0.3">
      <c r="B218" s="122"/>
      <c r="C218" s="123"/>
      <c r="D218" s="123"/>
      <c r="E218" s="123"/>
      <c r="F218" s="123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8" x14ac:dyDescent="0.3">
      <c r="B219" s="124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8" x14ac:dyDescent="0.3">
      <c r="B220" s="106" t="s">
        <v>81</v>
      </c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65" t="str">
        <f>B220</f>
        <v xml:space="preserve">Total VCSEL emitters used in communications </v>
      </c>
      <c r="O220" s="107"/>
      <c r="P220" s="107"/>
    </row>
    <row r="221" spans="2:18" x14ac:dyDescent="0.3">
      <c r="B221" s="108" t="s">
        <v>14</v>
      </c>
      <c r="C221" s="108" t="s">
        <v>17</v>
      </c>
      <c r="D221" s="108" t="s">
        <v>18</v>
      </c>
      <c r="E221" s="108" t="s">
        <v>19</v>
      </c>
      <c r="F221" s="109">
        <v>2017</v>
      </c>
      <c r="G221" s="109">
        <v>2018</v>
      </c>
      <c r="H221" s="109">
        <v>2019</v>
      </c>
      <c r="I221" s="109">
        <v>2020</v>
      </c>
      <c r="J221" s="109">
        <v>2021</v>
      </c>
      <c r="K221" s="109">
        <v>2022</v>
      </c>
      <c r="L221" s="109">
        <v>2023</v>
      </c>
      <c r="M221" s="109">
        <v>2024</v>
      </c>
      <c r="N221" s="109">
        <v>2025</v>
      </c>
      <c r="O221" s="109">
        <v>2026</v>
      </c>
      <c r="P221" s="107"/>
    </row>
    <row r="222" spans="2:18" x14ac:dyDescent="0.3">
      <c r="B222" s="120" t="str">
        <f t="shared" ref="B222:E229" si="127">B27</f>
        <v>Fibre Channel</v>
      </c>
      <c r="C222" s="121" t="str">
        <f t="shared" si="127"/>
        <v>8 Gbps</v>
      </c>
      <c r="D222" s="121" t="str">
        <f t="shared" si="127"/>
        <v>100 m</v>
      </c>
      <c r="E222" s="125" t="str">
        <f t="shared" si="127"/>
        <v>SFP+</v>
      </c>
      <c r="F222" s="126">
        <f t="shared" ref="F222:H224" si="128">F176*F27</f>
        <v>2403350</v>
      </c>
      <c r="G222" s="126">
        <f t="shared" si="128"/>
        <v>1265392</v>
      </c>
      <c r="H222" s="126">
        <f t="shared" si="128"/>
        <v>0</v>
      </c>
      <c r="I222" s="126"/>
      <c r="J222" s="126"/>
      <c r="K222" s="126"/>
      <c r="L222" s="126"/>
      <c r="M222" s="126"/>
      <c r="N222" s="126"/>
      <c r="O222" s="126"/>
      <c r="P222" s="107"/>
    </row>
    <row r="223" spans="2:18" x14ac:dyDescent="0.3">
      <c r="B223" s="117" t="str">
        <f t="shared" si="127"/>
        <v>Fibre Channel</v>
      </c>
      <c r="C223" s="19" t="str">
        <f t="shared" si="127"/>
        <v>16 Gbps</v>
      </c>
      <c r="D223" s="19" t="str">
        <f t="shared" si="127"/>
        <v>100 m</v>
      </c>
      <c r="E223" s="127" t="str">
        <f t="shared" si="127"/>
        <v>SFP+</v>
      </c>
      <c r="F223" s="126">
        <f t="shared" si="128"/>
        <v>4592506</v>
      </c>
      <c r="G223" s="126">
        <f t="shared" si="128"/>
        <v>5445119</v>
      </c>
      <c r="H223" s="126">
        <f t="shared" si="128"/>
        <v>0</v>
      </c>
      <c r="I223" s="126">
        <f t="shared" ref="I223:O225" si="129">I177*I28</f>
        <v>0</v>
      </c>
      <c r="J223" s="126">
        <f t="shared" si="129"/>
        <v>0</v>
      </c>
      <c r="K223" s="126">
        <f t="shared" si="129"/>
        <v>0</v>
      </c>
      <c r="L223" s="126">
        <f t="shared" si="129"/>
        <v>0</v>
      </c>
      <c r="M223" s="126">
        <f t="shared" si="129"/>
        <v>0</v>
      </c>
      <c r="N223" s="126">
        <f t="shared" si="129"/>
        <v>0</v>
      </c>
      <c r="O223" s="126">
        <f t="shared" si="129"/>
        <v>0</v>
      </c>
      <c r="P223" s="107"/>
    </row>
    <row r="224" spans="2:18" x14ac:dyDescent="0.3">
      <c r="B224" s="117" t="str">
        <f t="shared" si="127"/>
        <v>Fibre Channel</v>
      </c>
      <c r="C224" s="19" t="str">
        <f t="shared" si="127"/>
        <v>32 Gbps</v>
      </c>
      <c r="D224" s="19" t="str">
        <f t="shared" si="127"/>
        <v>100 m</v>
      </c>
      <c r="E224" s="127" t="str">
        <f t="shared" si="127"/>
        <v>SFP+</v>
      </c>
      <c r="F224" s="126">
        <f t="shared" si="128"/>
        <v>420821</v>
      </c>
      <c r="G224" s="126">
        <f t="shared" si="128"/>
        <v>823199</v>
      </c>
      <c r="H224" s="126">
        <f t="shared" si="128"/>
        <v>0</v>
      </c>
      <c r="I224" s="126">
        <f t="shared" si="129"/>
        <v>0</v>
      </c>
      <c r="J224" s="126">
        <f t="shared" si="129"/>
        <v>0</v>
      </c>
      <c r="K224" s="126">
        <f t="shared" si="129"/>
        <v>0</v>
      </c>
      <c r="L224" s="126">
        <f t="shared" si="129"/>
        <v>0</v>
      </c>
      <c r="M224" s="126">
        <f t="shared" si="129"/>
        <v>0</v>
      </c>
      <c r="N224" s="126">
        <f t="shared" si="129"/>
        <v>0</v>
      </c>
      <c r="O224" s="126">
        <f t="shared" si="129"/>
        <v>0</v>
      </c>
      <c r="P224" s="107"/>
    </row>
    <row r="225" spans="2:16" x14ac:dyDescent="0.3">
      <c r="B225" s="128" t="str">
        <f t="shared" si="127"/>
        <v>Fibre Channel</v>
      </c>
      <c r="C225" s="119" t="str">
        <f t="shared" si="127"/>
        <v>64 Gbps</v>
      </c>
      <c r="D225" s="119" t="str">
        <f t="shared" si="127"/>
        <v>100 m</v>
      </c>
      <c r="E225" s="129" t="str">
        <f t="shared" si="127"/>
        <v>SFP+</v>
      </c>
      <c r="F225" s="130"/>
      <c r="G225" s="130">
        <f>G179*G30</f>
        <v>300</v>
      </c>
      <c r="H225" s="130">
        <f>H179*H30</f>
        <v>0</v>
      </c>
      <c r="I225" s="130">
        <f t="shared" si="129"/>
        <v>0</v>
      </c>
      <c r="J225" s="130">
        <f t="shared" si="129"/>
        <v>0</v>
      </c>
      <c r="K225" s="130">
        <f t="shared" si="129"/>
        <v>0</v>
      </c>
      <c r="L225" s="130">
        <f t="shared" si="129"/>
        <v>0</v>
      </c>
      <c r="M225" s="130">
        <f t="shared" si="129"/>
        <v>0</v>
      </c>
      <c r="N225" s="130">
        <f t="shared" si="129"/>
        <v>0</v>
      </c>
      <c r="O225" s="130">
        <f t="shared" si="129"/>
        <v>0</v>
      </c>
      <c r="P225" s="107"/>
    </row>
    <row r="226" spans="2:16" x14ac:dyDescent="0.3">
      <c r="B226" s="117" t="str">
        <f t="shared" si="127"/>
        <v xml:space="preserve">Ethernet </v>
      </c>
      <c r="C226" s="19" t="str">
        <f t="shared" si="127"/>
        <v>10G</v>
      </c>
      <c r="D226" s="19" t="str">
        <f t="shared" si="127"/>
        <v>300 m</v>
      </c>
      <c r="E226" s="127" t="str">
        <f t="shared" si="127"/>
        <v>XFP</v>
      </c>
      <c r="F226" s="82">
        <f t="shared" ref="F226:G231" si="130">F180*F31</f>
        <v>83582</v>
      </c>
      <c r="G226" s="82">
        <f t="shared" si="130"/>
        <v>55887</v>
      </c>
      <c r="H226" s="82"/>
      <c r="I226" s="82"/>
      <c r="J226" s="82"/>
      <c r="K226" s="82"/>
      <c r="L226" s="82"/>
      <c r="M226" s="82"/>
      <c r="N226" s="82"/>
      <c r="O226" s="82"/>
      <c r="P226" s="107"/>
    </row>
    <row r="227" spans="2:16" x14ac:dyDescent="0.3">
      <c r="B227" s="117" t="str">
        <f t="shared" si="127"/>
        <v xml:space="preserve">Ethernet </v>
      </c>
      <c r="C227" s="19" t="str">
        <f t="shared" si="127"/>
        <v>10G</v>
      </c>
      <c r="D227" s="19" t="str">
        <f t="shared" si="127"/>
        <v>300 m</v>
      </c>
      <c r="E227" s="127" t="str">
        <f t="shared" si="127"/>
        <v>SFP+</v>
      </c>
      <c r="F227" s="82">
        <f t="shared" si="130"/>
        <v>12500000</v>
      </c>
      <c r="G227" s="82">
        <f t="shared" si="130"/>
        <v>13931207</v>
      </c>
      <c r="H227" s="82">
        <f t="shared" ref="H227:O241" si="131">H181*H32</f>
        <v>0</v>
      </c>
      <c r="I227" s="82">
        <f t="shared" si="131"/>
        <v>0</v>
      </c>
      <c r="J227" s="82">
        <f t="shared" si="131"/>
        <v>0</v>
      </c>
      <c r="K227" s="82">
        <f t="shared" si="131"/>
        <v>0</v>
      </c>
      <c r="L227" s="82">
        <f t="shared" si="131"/>
        <v>0</v>
      </c>
      <c r="M227" s="82">
        <f t="shared" si="131"/>
        <v>0</v>
      </c>
      <c r="N227" s="82">
        <f t="shared" si="131"/>
        <v>0</v>
      </c>
      <c r="O227" s="82">
        <f t="shared" si="131"/>
        <v>0</v>
      </c>
      <c r="P227" s="107"/>
    </row>
    <row r="228" spans="2:16" x14ac:dyDescent="0.3">
      <c r="B228" s="117" t="str">
        <f t="shared" si="127"/>
        <v xml:space="preserve">Ethernet </v>
      </c>
      <c r="C228" s="19" t="str">
        <f t="shared" si="127"/>
        <v>25G SR, eSR</v>
      </c>
      <c r="D228" s="19" t="str">
        <f t="shared" si="127"/>
        <v>100 - 300 m</v>
      </c>
      <c r="E228" s="127" t="str">
        <f t="shared" si="127"/>
        <v>SFP28</v>
      </c>
      <c r="F228" s="82">
        <f t="shared" si="130"/>
        <v>95865</v>
      </c>
      <c r="G228" s="82">
        <f t="shared" si="130"/>
        <v>318978</v>
      </c>
      <c r="H228" s="82">
        <f t="shared" si="131"/>
        <v>0</v>
      </c>
      <c r="I228" s="82">
        <f t="shared" si="131"/>
        <v>0</v>
      </c>
      <c r="J228" s="82">
        <f t="shared" si="131"/>
        <v>0</v>
      </c>
      <c r="K228" s="82">
        <f t="shared" si="131"/>
        <v>0</v>
      </c>
      <c r="L228" s="82">
        <f t="shared" si="131"/>
        <v>0</v>
      </c>
      <c r="M228" s="82">
        <f t="shared" si="131"/>
        <v>0</v>
      </c>
      <c r="N228" s="82">
        <f t="shared" si="131"/>
        <v>0</v>
      </c>
      <c r="O228" s="82">
        <f t="shared" si="131"/>
        <v>0</v>
      </c>
      <c r="P228" s="107"/>
    </row>
    <row r="229" spans="2:16" x14ac:dyDescent="0.3">
      <c r="B229" s="117" t="str">
        <f t="shared" si="127"/>
        <v xml:space="preserve">Ethernet </v>
      </c>
      <c r="C229" s="19" t="str">
        <f t="shared" si="127"/>
        <v>40G</v>
      </c>
      <c r="D229" s="19" t="str">
        <f t="shared" si="127"/>
        <v>100 m</v>
      </c>
      <c r="E229" s="127" t="str">
        <f t="shared" si="127"/>
        <v>QSFP+</v>
      </c>
      <c r="F229" s="82">
        <f t="shared" si="130"/>
        <v>793812</v>
      </c>
      <c r="G229" s="82">
        <f t="shared" si="130"/>
        <v>960639.5</v>
      </c>
      <c r="H229" s="82">
        <f t="shared" si="131"/>
        <v>0</v>
      </c>
      <c r="I229" s="82">
        <f t="shared" si="131"/>
        <v>0</v>
      </c>
      <c r="J229" s="82">
        <f t="shared" si="131"/>
        <v>0</v>
      </c>
      <c r="K229" s="82">
        <f t="shared" si="131"/>
        <v>0</v>
      </c>
      <c r="L229" s="82">
        <f t="shared" si="131"/>
        <v>0</v>
      </c>
      <c r="M229" s="82">
        <f t="shared" si="131"/>
        <v>0</v>
      </c>
      <c r="N229" s="82">
        <f t="shared" si="131"/>
        <v>0</v>
      </c>
      <c r="O229" s="82">
        <f t="shared" si="131"/>
        <v>0</v>
      </c>
      <c r="P229" s="107"/>
    </row>
    <row r="230" spans="2:16" x14ac:dyDescent="0.3">
      <c r="B230" s="117" t="str">
        <f>B36</f>
        <v xml:space="preserve">Ethernet </v>
      </c>
      <c r="C230" s="19" t="str">
        <f t="shared" ref="C230:E241" si="132">C35</f>
        <v>40G MM duplex</v>
      </c>
      <c r="D230" s="19" t="str">
        <f t="shared" si="132"/>
        <v>100 m</v>
      </c>
      <c r="E230" s="127" t="str">
        <f t="shared" si="132"/>
        <v>QSFP+</v>
      </c>
      <c r="F230" s="82">
        <f t="shared" si="130"/>
        <v>750519</v>
      </c>
      <c r="G230" s="82">
        <f t="shared" si="130"/>
        <v>594327</v>
      </c>
      <c r="H230" s="82">
        <f t="shared" si="131"/>
        <v>0</v>
      </c>
      <c r="I230" s="82">
        <f t="shared" si="131"/>
        <v>0</v>
      </c>
      <c r="J230" s="82">
        <f t="shared" si="131"/>
        <v>0</v>
      </c>
      <c r="K230" s="82">
        <f t="shared" si="131"/>
        <v>0</v>
      </c>
      <c r="L230" s="82">
        <f t="shared" si="131"/>
        <v>0</v>
      </c>
      <c r="M230" s="82">
        <f t="shared" si="131"/>
        <v>0</v>
      </c>
      <c r="N230" s="82">
        <f t="shared" si="131"/>
        <v>0</v>
      </c>
      <c r="O230" s="82">
        <f t="shared" si="131"/>
        <v>0</v>
      </c>
      <c r="P230" s="107"/>
    </row>
    <row r="231" spans="2:16" x14ac:dyDescent="0.3">
      <c r="B231" s="117" t="str">
        <f>B35</f>
        <v xml:space="preserve">Ethernet </v>
      </c>
      <c r="C231" s="19" t="str">
        <f t="shared" si="132"/>
        <v>40G eSR</v>
      </c>
      <c r="D231" s="19" t="str">
        <f t="shared" si="132"/>
        <v>300 m</v>
      </c>
      <c r="E231" s="127" t="str">
        <f t="shared" si="132"/>
        <v>QSFP+</v>
      </c>
      <c r="F231" s="82">
        <f t="shared" si="130"/>
        <v>466535</v>
      </c>
      <c r="G231" s="82">
        <f t="shared" si="130"/>
        <v>491067</v>
      </c>
      <c r="H231" s="82">
        <f t="shared" si="131"/>
        <v>0</v>
      </c>
      <c r="I231" s="82">
        <f t="shared" si="131"/>
        <v>0</v>
      </c>
      <c r="J231" s="82">
        <f t="shared" si="131"/>
        <v>0</v>
      </c>
      <c r="K231" s="82">
        <f t="shared" si="131"/>
        <v>0</v>
      </c>
      <c r="L231" s="82">
        <f t="shared" si="131"/>
        <v>0</v>
      </c>
      <c r="M231" s="82">
        <f t="shared" si="131"/>
        <v>0</v>
      </c>
      <c r="N231" s="82">
        <f t="shared" si="131"/>
        <v>0</v>
      </c>
      <c r="O231" s="82">
        <f t="shared" si="131"/>
        <v>0</v>
      </c>
      <c r="P231" s="107"/>
    </row>
    <row r="232" spans="2:16" x14ac:dyDescent="0.3">
      <c r="B232" s="117" t="str">
        <f>B37</f>
        <v xml:space="preserve">Ethernet </v>
      </c>
      <c r="C232" s="19" t="str">
        <f t="shared" si="132"/>
        <v xml:space="preserve">50G </v>
      </c>
      <c r="D232" s="19" t="str">
        <f t="shared" si="132"/>
        <v>100 m</v>
      </c>
      <c r="E232" s="127" t="str">
        <f t="shared" si="132"/>
        <v>all</v>
      </c>
      <c r="F232" s="82"/>
      <c r="G232" s="82">
        <f t="shared" ref="G232:G237" si="133">G186*G37</f>
        <v>0</v>
      </c>
      <c r="H232" s="82">
        <f t="shared" si="131"/>
        <v>0</v>
      </c>
      <c r="I232" s="82">
        <f t="shared" si="131"/>
        <v>0</v>
      </c>
      <c r="J232" s="82">
        <f t="shared" si="131"/>
        <v>0</v>
      </c>
      <c r="K232" s="82">
        <f t="shared" si="131"/>
        <v>0</v>
      </c>
      <c r="L232" s="82">
        <f t="shared" si="131"/>
        <v>0</v>
      </c>
      <c r="M232" s="82">
        <f t="shared" si="131"/>
        <v>0</v>
      </c>
      <c r="N232" s="82">
        <f t="shared" si="131"/>
        <v>0</v>
      </c>
      <c r="O232" s="82">
        <f t="shared" si="131"/>
        <v>0</v>
      </c>
      <c r="P232" s="107"/>
    </row>
    <row r="233" spans="2:16" x14ac:dyDescent="0.3">
      <c r="B233" s="117" t="str">
        <f>B38</f>
        <v xml:space="preserve">Ethernet </v>
      </c>
      <c r="C233" s="19" t="str">
        <f t="shared" si="132"/>
        <v>100G</v>
      </c>
      <c r="D233" s="19" t="str">
        <f t="shared" si="132"/>
        <v>100 m</v>
      </c>
      <c r="E233" s="127" t="str">
        <f t="shared" si="132"/>
        <v>CFP</v>
      </c>
      <c r="F233" s="82">
        <f>F187*F38</f>
        <v>6913</v>
      </c>
      <c r="G233" s="82">
        <f t="shared" si="133"/>
        <v>5094</v>
      </c>
      <c r="H233" s="82">
        <f t="shared" si="131"/>
        <v>0</v>
      </c>
      <c r="I233" s="82">
        <f t="shared" si="131"/>
        <v>0</v>
      </c>
      <c r="J233" s="82">
        <f t="shared" si="131"/>
        <v>0</v>
      </c>
      <c r="K233" s="82">
        <f t="shared" si="131"/>
        <v>0</v>
      </c>
      <c r="L233" s="82">
        <f t="shared" si="131"/>
        <v>0</v>
      </c>
      <c r="M233" s="82">
        <f t="shared" si="131"/>
        <v>0</v>
      </c>
      <c r="N233" s="82">
        <f t="shared" si="131"/>
        <v>0</v>
      </c>
      <c r="O233" s="82">
        <f t="shared" si="131"/>
        <v>0</v>
      </c>
      <c r="P233" s="107"/>
    </row>
    <row r="234" spans="2:16" x14ac:dyDescent="0.3">
      <c r="B234" s="117" t="str">
        <f>B39</f>
        <v xml:space="preserve">Ethernet </v>
      </c>
      <c r="C234" s="19" t="str">
        <f t="shared" si="132"/>
        <v>100G</v>
      </c>
      <c r="D234" s="19" t="str">
        <f t="shared" si="132"/>
        <v>100 m</v>
      </c>
      <c r="E234" s="127" t="str">
        <f t="shared" si="132"/>
        <v>CFP2/4</v>
      </c>
      <c r="F234" s="82">
        <f>F188*F39</f>
        <v>2269</v>
      </c>
      <c r="G234" s="82">
        <f t="shared" si="133"/>
        <v>2000</v>
      </c>
      <c r="H234" s="82">
        <f t="shared" si="131"/>
        <v>0</v>
      </c>
      <c r="I234" s="82">
        <f t="shared" si="131"/>
        <v>0</v>
      </c>
      <c r="J234" s="82">
        <f t="shared" si="131"/>
        <v>0</v>
      </c>
      <c r="K234" s="82">
        <f t="shared" si="131"/>
        <v>0</v>
      </c>
      <c r="L234" s="82">
        <f t="shared" si="131"/>
        <v>0</v>
      </c>
      <c r="M234" s="82">
        <f t="shared" si="131"/>
        <v>0</v>
      </c>
      <c r="N234" s="82">
        <f t="shared" si="131"/>
        <v>0</v>
      </c>
      <c r="O234" s="82">
        <f t="shared" si="131"/>
        <v>0</v>
      </c>
      <c r="P234" s="107"/>
    </row>
    <row r="235" spans="2:16" x14ac:dyDescent="0.3">
      <c r="B235" s="117" t="str">
        <f>B42</f>
        <v xml:space="preserve">Ethernet </v>
      </c>
      <c r="C235" s="19" t="str">
        <f t="shared" si="132"/>
        <v>100G SR2, SR4</v>
      </c>
      <c r="D235" s="19" t="str">
        <f t="shared" si="132"/>
        <v>100 m</v>
      </c>
      <c r="E235" s="127" t="str">
        <f t="shared" si="132"/>
        <v>QSFP28</v>
      </c>
      <c r="F235" s="82">
        <f>F189*F40</f>
        <v>2491168</v>
      </c>
      <c r="G235" s="82">
        <f t="shared" si="133"/>
        <v>7663268</v>
      </c>
      <c r="H235" s="82">
        <f t="shared" si="131"/>
        <v>0</v>
      </c>
      <c r="I235" s="82">
        <f t="shared" si="131"/>
        <v>0</v>
      </c>
      <c r="J235" s="82">
        <f t="shared" si="131"/>
        <v>0</v>
      </c>
      <c r="K235" s="82">
        <f t="shared" si="131"/>
        <v>0</v>
      </c>
      <c r="L235" s="82">
        <f t="shared" si="131"/>
        <v>0</v>
      </c>
      <c r="M235" s="82">
        <f t="shared" si="131"/>
        <v>0</v>
      </c>
      <c r="N235" s="82">
        <f t="shared" si="131"/>
        <v>0</v>
      </c>
      <c r="O235" s="82">
        <f t="shared" si="131"/>
        <v>0</v>
      </c>
      <c r="P235" s="107"/>
    </row>
    <row r="236" spans="2:16" x14ac:dyDescent="0.3">
      <c r="B236" s="117" t="str">
        <f>B41</f>
        <v xml:space="preserve">Ethernet </v>
      </c>
      <c r="C236" s="19" t="str">
        <f t="shared" si="132"/>
        <v>100G MM Duplex</v>
      </c>
      <c r="D236" s="19" t="str">
        <f t="shared" si="132"/>
        <v>100 - 300 m</v>
      </c>
      <c r="E236" s="127" t="str">
        <f t="shared" si="132"/>
        <v>QSFP28</v>
      </c>
      <c r="F236" s="82"/>
      <c r="G236" s="82">
        <f t="shared" si="133"/>
        <v>150000</v>
      </c>
      <c r="H236" s="82">
        <f t="shared" si="131"/>
        <v>0</v>
      </c>
      <c r="I236" s="82">
        <f t="shared" si="131"/>
        <v>0</v>
      </c>
      <c r="J236" s="82">
        <f t="shared" si="131"/>
        <v>0</v>
      </c>
      <c r="K236" s="82">
        <f t="shared" si="131"/>
        <v>0</v>
      </c>
      <c r="L236" s="82">
        <f t="shared" si="131"/>
        <v>0</v>
      </c>
      <c r="M236" s="82">
        <f t="shared" si="131"/>
        <v>0</v>
      </c>
      <c r="N236" s="82">
        <f t="shared" si="131"/>
        <v>0</v>
      </c>
      <c r="O236" s="82">
        <f t="shared" si="131"/>
        <v>0</v>
      </c>
      <c r="P236" s="107"/>
    </row>
    <row r="237" spans="2:16" x14ac:dyDescent="0.3">
      <c r="B237" s="117" t="str">
        <f>B40</f>
        <v xml:space="preserve">Ethernet </v>
      </c>
      <c r="C237" s="19" t="str">
        <f t="shared" si="132"/>
        <v>100G eSR4</v>
      </c>
      <c r="D237" s="19" t="str">
        <f t="shared" si="132"/>
        <v>300 m</v>
      </c>
      <c r="E237" s="127" t="str">
        <f t="shared" si="132"/>
        <v>QSFP28</v>
      </c>
      <c r="F237" s="82"/>
      <c r="G237" s="82">
        <f t="shared" si="133"/>
        <v>40000</v>
      </c>
      <c r="H237" s="82">
        <f t="shared" si="131"/>
        <v>0</v>
      </c>
      <c r="I237" s="82">
        <f t="shared" si="131"/>
        <v>0</v>
      </c>
      <c r="J237" s="82">
        <f t="shared" si="131"/>
        <v>0</v>
      </c>
      <c r="K237" s="82">
        <f t="shared" si="131"/>
        <v>0</v>
      </c>
      <c r="L237" s="82">
        <f t="shared" si="131"/>
        <v>0</v>
      </c>
      <c r="M237" s="82">
        <f t="shared" si="131"/>
        <v>0</v>
      </c>
      <c r="N237" s="82">
        <f t="shared" si="131"/>
        <v>0</v>
      </c>
      <c r="O237" s="82">
        <f t="shared" si="131"/>
        <v>0</v>
      </c>
      <c r="P237" s="107"/>
    </row>
    <row r="238" spans="2:16" x14ac:dyDescent="0.3">
      <c r="B238" s="117" t="str">
        <f>B43</f>
        <v xml:space="preserve">Ethernet </v>
      </c>
      <c r="C238" s="19" t="str">
        <f t="shared" si="132"/>
        <v>200G SR4</v>
      </c>
      <c r="D238" s="19" t="str">
        <f t="shared" si="132"/>
        <v>100 m</v>
      </c>
      <c r="E238" s="127" t="str">
        <f t="shared" si="132"/>
        <v>QSFP56</v>
      </c>
      <c r="F238" s="82"/>
      <c r="G238" s="82"/>
      <c r="H238" s="82">
        <f t="shared" si="131"/>
        <v>0</v>
      </c>
      <c r="I238" s="82">
        <f t="shared" si="131"/>
        <v>0</v>
      </c>
      <c r="J238" s="82">
        <f t="shared" si="131"/>
        <v>0</v>
      </c>
      <c r="K238" s="82">
        <f t="shared" si="131"/>
        <v>0</v>
      </c>
      <c r="L238" s="82">
        <f t="shared" si="131"/>
        <v>0</v>
      </c>
      <c r="M238" s="82">
        <f t="shared" si="131"/>
        <v>0</v>
      </c>
      <c r="N238" s="82">
        <f t="shared" si="131"/>
        <v>0</v>
      </c>
      <c r="O238" s="82">
        <f t="shared" si="131"/>
        <v>0</v>
      </c>
      <c r="P238" s="107"/>
    </row>
    <row r="239" spans="2:16" x14ac:dyDescent="0.3">
      <c r="B239" s="117" t="str">
        <f>B44</f>
        <v xml:space="preserve">Ethernet </v>
      </c>
      <c r="C239" s="19" t="str">
        <f t="shared" si="132"/>
        <v>2x200G (400G SR8)</v>
      </c>
      <c r="D239" s="19" t="str">
        <f t="shared" si="132"/>
        <v>100 m</v>
      </c>
      <c r="E239" s="127" t="str">
        <f t="shared" si="132"/>
        <v>OSFP, QSFP-DD</v>
      </c>
      <c r="F239" s="82"/>
      <c r="G239" s="82"/>
      <c r="H239" s="82">
        <f t="shared" si="131"/>
        <v>0</v>
      </c>
      <c r="I239" s="82">
        <f t="shared" si="131"/>
        <v>0</v>
      </c>
      <c r="J239" s="82">
        <f t="shared" si="131"/>
        <v>0</v>
      </c>
      <c r="K239" s="82">
        <f t="shared" si="131"/>
        <v>0</v>
      </c>
      <c r="L239" s="82">
        <f t="shared" si="131"/>
        <v>0</v>
      </c>
      <c r="M239" s="82">
        <f t="shared" si="131"/>
        <v>0</v>
      </c>
      <c r="N239" s="82">
        <f t="shared" si="131"/>
        <v>0</v>
      </c>
      <c r="O239" s="82">
        <f t="shared" si="131"/>
        <v>0</v>
      </c>
      <c r="P239" s="107"/>
    </row>
    <row r="240" spans="2:16" x14ac:dyDescent="0.3">
      <c r="B240" s="117" t="str">
        <f>B45</f>
        <v xml:space="preserve">Ethernet </v>
      </c>
      <c r="C240" s="19" t="str">
        <f t="shared" si="132"/>
        <v>400G SR4.2, SR4</v>
      </c>
      <c r="D240" s="19" t="str">
        <f t="shared" si="132"/>
        <v>100 m</v>
      </c>
      <c r="E240" s="127" t="str">
        <f t="shared" si="132"/>
        <v>OSFP, QSFP-DD, QSFP112</v>
      </c>
      <c r="F240" s="82"/>
      <c r="G240" s="82"/>
      <c r="H240" s="82">
        <f t="shared" si="131"/>
        <v>0</v>
      </c>
      <c r="I240" s="82">
        <f t="shared" si="131"/>
        <v>0</v>
      </c>
      <c r="J240" s="82">
        <f t="shared" si="131"/>
        <v>0</v>
      </c>
      <c r="K240" s="82">
        <f t="shared" si="131"/>
        <v>0</v>
      </c>
      <c r="L240" s="82">
        <f t="shared" si="131"/>
        <v>0</v>
      </c>
      <c r="M240" s="82">
        <f t="shared" si="131"/>
        <v>0</v>
      </c>
      <c r="N240" s="82">
        <f t="shared" si="131"/>
        <v>0</v>
      </c>
      <c r="O240" s="82">
        <f t="shared" si="131"/>
        <v>0</v>
      </c>
      <c r="P240" s="107"/>
    </row>
    <row r="241" spans="2:17" x14ac:dyDescent="0.3">
      <c r="B241" s="118" t="str">
        <f>B46</f>
        <v xml:space="preserve">Ethernet </v>
      </c>
      <c r="C241" s="119" t="str">
        <f t="shared" si="132"/>
        <v>800G SR8</v>
      </c>
      <c r="D241" s="119" t="str">
        <f t="shared" si="132"/>
        <v>50 m</v>
      </c>
      <c r="E241" s="129" t="str">
        <f t="shared" si="132"/>
        <v>OSFP, QSFP-DD800</v>
      </c>
      <c r="F241" s="130"/>
      <c r="G241" s="130">
        <f>G195*G46</f>
        <v>0</v>
      </c>
      <c r="H241" s="130">
        <f t="shared" si="131"/>
        <v>0</v>
      </c>
      <c r="I241" s="130">
        <f t="shared" si="131"/>
        <v>0</v>
      </c>
      <c r="J241" s="130">
        <f t="shared" si="131"/>
        <v>0</v>
      </c>
      <c r="K241" s="130">
        <f t="shared" si="131"/>
        <v>0</v>
      </c>
      <c r="L241" s="130">
        <f t="shared" si="131"/>
        <v>0</v>
      </c>
      <c r="M241" s="130">
        <f t="shared" si="131"/>
        <v>0</v>
      </c>
      <c r="N241" s="130">
        <f t="shared" si="131"/>
        <v>0</v>
      </c>
      <c r="O241" s="130">
        <f t="shared" si="131"/>
        <v>0</v>
      </c>
      <c r="P241" s="107"/>
    </row>
    <row r="242" spans="2:17" x14ac:dyDescent="0.3">
      <c r="B242" s="85" t="s">
        <v>63</v>
      </c>
      <c r="C242" s="86" t="s">
        <v>50</v>
      </c>
      <c r="D242" s="87" t="s">
        <v>51</v>
      </c>
      <c r="E242" s="88" t="s">
        <v>19</v>
      </c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107"/>
    </row>
    <row r="243" spans="2:17" x14ac:dyDescent="0.3">
      <c r="B243" s="131" t="str">
        <f t="shared" ref="B243:E260" si="134">B48</f>
        <v>AOC</v>
      </c>
      <c r="C243" s="19" t="str">
        <f t="shared" si="134"/>
        <v>≤10G</v>
      </c>
      <c r="D243" s="19">
        <f t="shared" si="134"/>
        <v>1</v>
      </c>
      <c r="E243" s="127" t="str">
        <f t="shared" si="134"/>
        <v>SFP+</v>
      </c>
      <c r="F243" s="126">
        <f t="shared" ref="F243:N243" si="135">F197*F48</f>
        <v>6611410</v>
      </c>
      <c r="G243" s="126">
        <f t="shared" si="135"/>
        <v>8699070</v>
      </c>
      <c r="H243" s="126">
        <f t="shared" si="135"/>
        <v>0</v>
      </c>
      <c r="I243" s="126">
        <f t="shared" si="135"/>
        <v>0</v>
      </c>
      <c r="J243" s="126">
        <f t="shared" si="135"/>
        <v>0</v>
      </c>
      <c r="K243" s="126">
        <f t="shared" si="135"/>
        <v>0</v>
      </c>
      <c r="L243" s="126">
        <f t="shared" si="135"/>
        <v>0</v>
      </c>
      <c r="M243" s="126">
        <f t="shared" si="135"/>
        <v>0</v>
      </c>
      <c r="N243" s="126">
        <f t="shared" si="135"/>
        <v>0</v>
      </c>
      <c r="O243" s="126">
        <f t="shared" ref="O243" si="136">O197*O48</f>
        <v>0</v>
      </c>
      <c r="P243" s="107"/>
      <c r="Q243" s="93"/>
    </row>
    <row r="244" spans="2:17" x14ac:dyDescent="0.3">
      <c r="B244" s="117" t="str">
        <f t="shared" si="134"/>
        <v>AOC</v>
      </c>
      <c r="C244" s="19" t="str">
        <f t="shared" si="134"/>
        <v>≤10G</v>
      </c>
      <c r="D244" s="19">
        <f t="shared" si="134"/>
        <v>4</v>
      </c>
      <c r="E244" s="127" t="str">
        <f t="shared" si="134"/>
        <v>QSFP+</v>
      </c>
      <c r="F244" s="126">
        <f t="shared" ref="F244:N244" si="137">F198*F49</f>
        <v>4534848</v>
      </c>
      <c r="G244" s="126">
        <f t="shared" si="137"/>
        <v>4136488</v>
      </c>
      <c r="H244" s="126">
        <f t="shared" si="137"/>
        <v>0</v>
      </c>
      <c r="I244" s="126">
        <f t="shared" si="137"/>
        <v>0</v>
      </c>
      <c r="J244" s="126">
        <f t="shared" si="137"/>
        <v>0</v>
      </c>
      <c r="K244" s="126">
        <f t="shared" si="137"/>
        <v>0</v>
      </c>
      <c r="L244" s="126">
        <f t="shared" si="137"/>
        <v>0</v>
      </c>
      <c r="M244" s="126">
        <f t="shared" si="137"/>
        <v>0</v>
      </c>
      <c r="N244" s="126">
        <f t="shared" si="137"/>
        <v>0</v>
      </c>
      <c r="O244" s="126">
        <f t="shared" ref="O244" si="138">O198*O49</f>
        <v>0</v>
      </c>
      <c r="P244" s="107"/>
      <c r="Q244" s="93"/>
    </row>
    <row r="245" spans="2:17" x14ac:dyDescent="0.3">
      <c r="B245" s="117" t="str">
        <f t="shared" si="134"/>
        <v>AOC</v>
      </c>
      <c r="C245" s="19" t="str">
        <f t="shared" si="134"/>
        <v>≤10G</v>
      </c>
      <c r="D245" s="19" t="str">
        <f t="shared" si="134"/>
        <v>4:1</v>
      </c>
      <c r="E245" s="127" t="str">
        <f t="shared" si="134"/>
        <v>QSFP+/SFP+</v>
      </c>
      <c r="F245" s="126">
        <f t="shared" ref="F245:N245" si="139">F199*F50</f>
        <v>148000</v>
      </c>
      <c r="G245" s="126">
        <f t="shared" si="139"/>
        <v>186368</v>
      </c>
      <c r="H245" s="126">
        <f t="shared" si="139"/>
        <v>0</v>
      </c>
      <c r="I245" s="126">
        <f t="shared" si="139"/>
        <v>0</v>
      </c>
      <c r="J245" s="126">
        <f t="shared" si="139"/>
        <v>0</v>
      </c>
      <c r="K245" s="126">
        <f t="shared" si="139"/>
        <v>0</v>
      </c>
      <c r="L245" s="126">
        <f t="shared" si="139"/>
        <v>0</v>
      </c>
      <c r="M245" s="126">
        <f t="shared" si="139"/>
        <v>0</v>
      </c>
      <c r="N245" s="126">
        <f t="shared" si="139"/>
        <v>0</v>
      </c>
      <c r="O245" s="126">
        <f t="shared" ref="O245" si="140">O199*O50</f>
        <v>0</v>
      </c>
      <c r="P245" s="107"/>
      <c r="Q245" s="93"/>
    </row>
    <row r="246" spans="2:17" x14ac:dyDescent="0.3">
      <c r="B246" s="117" t="str">
        <f t="shared" si="134"/>
        <v>AOC</v>
      </c>
      <c r="C246" s="19" t="str">
        <f t="shared" si="134"/>
        <v>≤12.5G</v>
      </c>
      <c r="D246" s="19">
        <f t="shared" si="134"/>
        <v>12</v>
      </c>
      <c r="E246" s="127" t="str">
        <f t="shared" si="134"/>
        <v>CXP</v>
      </c>
      <c r="F246" s="126">
        <f t="shared" ref="F246:N246" si="141">F200*F51</f>
        <v>2165568</v>
      </c>
      <c r="G246" s="126">
        <f t="shared" si="141"/>
        <v>1322952</v>
      </c>
      <c r="H246" s="126">
        <f t="shared" si="141"/>
        <v>0</v>
      </c>
      <c r="I246" s="126">
        <f t="shared" si="141"/>
        <v>0</v>
      </c>
      <c r="J246" s="126">
        <f t="shared" si="141"/>
        <v>0</v>
      </c>
      <c r="K246" s="126">
        <f t="shared" si="141"/>
        <v>0</v>
      </c>
      <c r="L246" s="126">
        <f t="shared" si="141"/>
        <v>0</v>
      </c>
      <c r="M246" s="126">
        <f t="shared" si="141"/>
        <v>0</v>
      </c>
      <c r="N246" s="126">
        <f t="shared" si="141"/>
        <v>0</v>
      </c>
      <c r="O246" s="126">
        <f t="shared" ref="O246" si="142">O200*O51</f>
        <v>0</v>
      </c>
      <c r="P246" s="107"/>
      <c r="Q246" s="93"/>
    </row>
    <row r="247" spans="2:17" x14ac:dyDescent="0.3">
      <c r="B247" s="117" t="str">
        <f t="shared" si="134"/>
        <v>XCVR</v>
      </c>
      <c r="C247" s="19" t="str">
        <f t="shared" si="134"/>
        <v>≤12.5G</v>
      </c>
      <c r="D247" s="19">
        <f t="shared" si="134"/>
        <v>12</v>
      </c>
      <c r="E247" s="127" t="str">
        <f t="shared" si="134"/>
        <v>CXP</v>
      </c>
      <c r="F247" s="126">
        <f t="shared" ref="F247:N247" si="143">F201*F52</f>
        <v>197100</v>
      </c>
      <c r="G247" s="126">
        <f t="shared" si="143"/>
        <v>171828</v>
      </c>
      <c r="H247" s="126">
        <f t="shared" si="143"/>
        <v>0</v>
      </c>
      <c r="I247" s="126">
        <f t="shared" si="143"/>
        <v>0</v>
      </c>
      <c r="J247" s="126">
        <f t="shared" si="143"/>
        <v>0</v>
      </c>
      <c r="K247" s="126">
        <f t="shared" si="143"/>
        <v>0</v>
      </c>
      <c r="L247" s="126">
        <f t="shared" si="143"/>
        <v>0</v>
      </c>
      <c r="M247" s="126">
        <f t="shared" si="143"/>
        <v>0</v>
      </c>
      <c r="N247" s="126">
        <f t="shared" si="143"/>
        <v>0</v>
      </c>
      <c r="O247" s="126">
        <f t="shared" ref="O247" si="144">O201*O52</f>
        <v>0</v>
      </c>
      <c r="P247" s="107"/>
      <c r="Q247" s="93"/>
    </row>
    <row r="248" spans="2:17" x14ac:dyDescent="0.3">
      <c r="B248" s="117" t="str">
        <f t="shared" si="134"/>
        <v>AOC</v>
      </c>
      <c r="C248" s="19" t="str">
        <f t="shared" si="134"/>
        <v>12-14G</v>
      </c>
      <c r="D248" s="19">
        <f t="shared" si="134"/>
        <v>4</v>
      </c>
      <c r="E248" s="127" t="str">
        <f t="shared" si="134"/>
        <v>QSFP+</v>
      </c>
      <c r="F248" s="126">
        <f t="shared" ref="F248:N248" si="145">F202*F53</f>
        <v>1097640</v>
      </c>
      <c r="G248" s="126">
        <f t="shared" si="145"/>
        <v>633664</v>
      </c>
      <c r="H248" s="126">
        <f t="shared" si="145"/>
        <v>0</v>
      </c>
      <c r="I248" s="126">
        <f t="shared" si="145"/>
        <v>0</v>
      </c>
      <c r="J248" s="126">
        <f t="shared" si="145"/>
        <v>0</v>
      </c>
      <c r="K248" s="126">
        <f t="shared" si="145"/>
        <v>0</v>
      </c>
      <c r="L248" s="126">
        <f t="shared" si="145"/>
        <v>0</v>
      </c>
      <c r="M248" s="126">
        <f t="shared" si="145"/>
        <v>0</v>
      </c>
      <c r="N248" s="126">
        <f t="shared" si="145"/>
        <v>0</v>
      </c>
      <c r="O248" s="126">
        <f t="shared" ref="O248" si="146">O202*O53</f>
        <v>0</v>
      </c>
      <c r="P248" s="107"/>
      <c r="Q248" s="93"/>
    </row>
    <row r="249" spans="2:17" x14ac:dyDescent="0.3">
      <c r="B249" s="117" t="str">
        <f t="shared" si="134"/>
        <v>AOC</v>
      </c>
      <c r="C249" s="19" t="str">
        <f t="shared" si="134"/>
        <v>12-14G</v>
      </c>
      <c r="D249" s="19">
        <f t="shared" si="134"/>
        <v>4</v>
      </c>
      <c r="E249" s="127" t="str">
        <f t="shared" si="134"/>
        <v>Mini-SAS HD</v>
      </c>
      <c r="F249" s="126">
        <f t="shared" ref="F249:N249" si="147">F203*F54</f>
        <v>292000</v>
      </c>
      <c r="G249" s="126">
        <f t="shared" si="147"/>
        <v>384000</v>
      </c>
      <c r="H249" s="126">
        <f t="shared" si="147"/>
        <v>0</v>
      </c>
      <c r="I249" s="126">
        <f t="shared" si="147"/>
        <v>0</v>
      </c>
      <c r="J249" s="126">
        <f t="shared" si="147"/>
        <v>0</v>
      </c>
      <c r="K249" s="126">
        <f t="shared" si="147"/>
        <v>0</v>
      </c>
      <c r="L249" s="126">
        <f t="shared" si="147"/>
        <v>0</v>
      </c>
      <c r="M249" s="126">
        <f t="shared" si="147"/>
        <v>0</v>
      </c>
      <c r="N249" s="126">
        <f t="shared" si="147"/>
        <v>0</v>
      </c>
      <c r="O249" s="126">
        <f t="shared" ref="O249" si="148">O203*O54</f>
        <v>0</v>
      </c>
      <c r="P249" s="107"/>
      <c r="Q249" s="93"/>
    </row>
    <row r="250" spans="2:17" x14ac:dyDescent="0.3">
      <c r="B250" s="117" t="str">
        <f t="shared" si="134"/>
        <v>AOC</v>
      </c>
      <c r="C250" s="19" t="str">
        <f t="shared" si="134"/>
        <v>25-28G</v>
      </c>
      <c r="D250" s="19">
        <f t="shared" si="134"/>
        <v>1</v>
      </c>
      <c r="E250" s="127" t="str">
        <f t="shared" si="134"/>
        <v>SFP28</v>
      </c>
      <c r="F250" s="126">
        <f t="shared" ref="F250:N250" si="149">F204*F55</f>
        <v>355304</v>
      </c>
      <c r="G250" s="126">
        <f t="shared" si="149"/>
        <v>2061604</v>
      </c>
      <c r="H250" s="126">
        <f t="shared" si="149"/>
        <v>0</v>
      </c>
      <c r="I250" s="126">
        <f t="shared" si="149"/>
        <v>0</v>
      </c>
      <c r="J250" s="126">
        <f t="shared" si="149"/>
        <v>0</v>
      </c>
      <c r="K250" s="126">
        <f t="shared" si="149"/>
        <v>0</v>
      </c>
      <c r="L250" s="126">
        <f t="shared" si="149"/>
        <v>0</v>
      </c>
      <c r="M250" s="126">
        <f t="shared" si="149"/>
        <v>0</v>
      </c>
      <c r="N250" s="126">
        <f t="shared" si="149"/>
        <v>0</v>
      </c>
      <c r="O250" s="126">
        <f t="shared" ref="O250" si="150">O204*O55</f>
        <v>0</v>
      </c>
      <c r="P250" s="107"/>
      <c r="Q250" s="93"/>
    </row>
    <row r="251" spans="2:17" x14ac:dyDescent="0.3">
      <c r="B251" s="117" t="str">
        <f t="shared" si="134"/>
        <v>AOC</v>
      </c>
      <c r="C251" s="19" t="str">
        <f t="shared" si="134"/>
        <v>25-28G, 50G, 100G</v>
      </c>
      <c r="D251" s="19" t="str">
        <f t="shared" si="134"/>
        <v>1, 2, or 4</v>
      </c>
      <c r="E251" s="127" t="str">
        <f t="shared" si="134"/>
        <v>QSFP28, SFP-DD, SFP112</v>
      </c>
      <c r="F251" s="126">
        <f t="shared" ref="F251:N251" si="151">F205*F56</f>
        <v>1573672</v>
      </c>
      <c r="G251" s="126">
        <f t="shared" si="151"/>
        <v>2168080</v>
      </c>
      <c r="H251" s="126">
        <f t="shared" si="151"/>
        <v>0</v>
      </c>
      <c r="I251" s="126">
        <f t="shared" si="151"/>
        <v>0</v>
      </c>
      <c r="J251" s="126">
        <f t="shared" si="151"/>
        <v>0</v>
      </c>
      <c r="K251" s="126">
        <f t="shared" si="151"/>
        <v>0</v>
      </c>
      <c r="L251" s="126">
        <f t="shared" si="151"/>
        <v>0</v>
      </c>
      <c r="M251" s="126">
        <f t="shared" si="151"/>
        <v>0</v>
      </c>
      <c r="N251" s="126">
        <f t="shared" si="151"/>
        <v>0</v>
      </c>
      <c r="O251" s="126">
        <f t="shared" ref="O251" si="152">O205*O56</f>
        <v>0</v>
      </c>
      <c r="P251" s="107"/>
      <c r="Q251" s="93"/>
    </row>
    <row r="252" spans="2:17" x14ac:dyDescent="0.3">
      <c r="B252" s="117" t="str">
        <f t="shared" si="134"/>
        <v>AOC</v>
      </c>
      <c r="C252" s="19" t="str">
        <f t="shared" si="134"/>
        <v>25-28G</v>
      </c>
      <c r="D252" s="19" t="str">
        <f t="shared" si="134"/>
        <v>4:1</v>
      </c>
      <c r="E252" s="127" t="str">
        <f t="shared" si="134"/>
        <v>QSFP28/SFP28</v>
      </c>
      <c r="F252" s="126">
        <f t="shared" ref="F252:N252" si="153">F206*F57</f>
        <v>14000</v>
      </c>
      <c r="G252" s="126">
        <f t="shared" si="153"/>
        <v>10804</v>
      </c>
      <c r="H252" s="126">
        <f t="shared" si="153"/>
        <v>0</v>
      </c>
      <c r="I252" s="126">
        <f t="shared" si="153"/>
        <v>0</v>
      </c>
      <c r="J252" s="126">
        <f t="shared" si="153"/>
        <v>0</v>
      </c>
      <c r="K252" s="126">
        <f t="shared" si="153"/>
        <v>0</v>
      </c>
      <c r="L252" s="126">
        <f t="shared" si="153"/>
        <v>0</v>
      </c>
      <c r="M252" s="126">
        <f t="shared" si="153"/>
        <v>0</v>
      </c>
      <c r="N252" s="126">
        <f t="shared" si="153"/>
        <v>0</v>
      </c>
      <c r="O252" s="126">
        <f t="shared" ref="O252" si="154">O206*O57</f>
        <v>0</v>
      </c>
      <c r="P252" s="107"/>
      <c r="Q252" s="93"/>
    </row>
    <row r="253" spans="2:17" x14ac:dyDescent="0.3">
      <c r="B253" s="117" t="str">
        <f t="shared" si="134"/>
        <v>AOC</v>
      </c>
      <c r="C253" s="19" t="str">
        <f t="shared" si="134"/>
        <v>25-28G</v>
      </c>
      <c r="D253" s="19">
        <f t="shared" si="134"/>
        <v>4</v>
      </c>
      <c r="E253" s="127" t="str">
        <f t="shared" si="134"/>
        <v>Mini-SAS HD</v>
      </c>
      <c r="F253" s="126">
        <f t="shared" ref="F253:N253" si="155">F207*F58</f>
        <v>0</v>
      </c>
      <c r="G253" s="126">
        <f t="shared" si="155"/>
        <v>0</v>
      </c>
      <c r="H253" s="126">
        <f t="shared" si="155"/>
        <v>0</v>
      </c>
      <c r="I253" s="126">
        <f t="shared" si="155"/>
        <v>0</v>
      </c>
      <c r="J253" s="126">
        <f t="shared" si="155"/>
        <v>0</v>
      </c>
      <c r="K253" s="126">
        <f t="shared" si="155"/>
        <v>0</v>
      </c>
      <c r="L253" s="126">
        <f t="shared" si="155"/>
        <v>0</v>
      </c>
      <c r="M253" s="126">
        <f t="shared" si="155"/>
        <v>0</v>
      </c>
      <c r="N253" s="126">
        <f t="shared" si="155"/>
        <v>0</v>
      </c>
      <c r="O253" s="126">
        <f t="shared" ref="O253" si="156">O207*O58</f>
        <v>0</v>
      </c>
      <c r="P253" s="107"/>
      <c r="Q253" s="93"/>
    </row>
    <row r="254" spans="2:17" x14ac:dyDescent="0.3">
      <c r="B254" s="117" t="str">
        <f t="shared" si="134"/>
        <v>AOC</v>
      </c>
      <c r="C254" s="19" t="str">
        <f t="shared" si="134"/>
        <v>25-28G</v>
      </c>
      <c r="D254" s="19">
        <f t="shared" si="134"/>
        <v>12</v>
      </c>
      <c r="E254" s="127" t="str">
        <f t="shared" si="134"/>
        <v>CXP28</v>
      </c>
      <c r="F254" s="126">
        <f t="shared" ref="F254:N254" si="157">F208*F59</f>
        <v>0</v>
      </c>
      <c r="G254" s="126">
        <f t="shared" si="157"/>
        <v>0</v>
      </c>
      <c r="H254" s="126">
        <f t="shared" si="157"/>
        <v>0</v>
      </c>
      <c r="I254" s="126">
        <f t="shared" si="157"/>
        <v>0</v>
      </c>
      <c r="J254" s="126">
        <f t="shared" si="157"/>
        <v>0</v>
      </c>
      <c r="K254" s="126">
        <f t="shared" si="157"/>
        <v>0</v>
      </c>
      <c r="L254" s="126">
        <f t="shared" si="157"/>
        <v>0</v>
      </c>
      <c r="M254" s="126">
        <f t="shared" si="157"/>
        <v>0</v>
      </c>
      <c r="N254" s="126">
        <f t="shared" si="157"/>
        <v>0</v>
      </c>
      <c r="O254" s="126">
        <f t="shared" ref="O254" si="158">O208*O59</f>
        <v>0</v>
      </c>
      <c r="P254" s="107"/>
      <c r="Q254" s="93"/>
    </row>
    <row r="255" spans="2:17" x14ac:dyDescent="0.3">
      <c r="B255" s="117" t="str">
        <f t="shared" si="134"/>
        <v>EOM</v>
      </c>
      <c r="C255" s="19" t="str">
        <f t="shared" si="134"/>
        <v>25-28G</v>
      </c>
      <c r="D255" s="19" t="str">
        <f t="shared" si="134"/>
        <v>4,8,12,24</v>
      </c>
      <c r="E255" s="127" t="str">
        <f t="shared" si="134"/>
        <v>XCVR</v>
      </c>
      <c r="F255" s="126">
        <f t="shared" ref="F255:N255" si="159">F209*F60</f>
        <v>944728</v>
      </c>
      <c r="G255" s="126">
        <f t="shared" si="159"/>
        <v>1330160</v>
      </c>
      <c r="H255" s="126">
        <f t="shared" si="159"/>
        <v>0</v>
      </c>
      <c r="I255" s="126">
        <f t="shared" si="159"/>
        <v>0</v>
      </c>
      <c r="J255" s="126">
        <f t="shared" si="159"/>
        <v>0</v>
      </c>
      <c r="K255" s="126">
        <f t="shared" si="159"/>
        <v>0</v>
      </c>
      <c r="L255" s="126">
        <f t="shared" si="159"/>
        <v>0</v>
      </c>
      <c r="M255" s="126">
        <f t="shared" si="159"/>
        <v>0</v>
      </c>
      <c r="N255" s="126">
        <f t="shared" si="159"/>
        <v>0</v>
      </c>
      <c r="O255" s="126">
        <f t="shared" ref="O255" si="160">O209*O60</f>
        <v>0</v>
      </c>
      <c r="P255" s="107"/>
      <c r="Q255" s="93"/>
    </row>
    <row r="256" spans="2:17" x14ac:dyDescent="0.3">
      <c r="B256" s="117" t="str">
        <f t="shared" si="134"/>
        <v>XCVR</v>
      </c>
      <c r="C256" s="19" t="str">
        <f t="shared" si="134"/>
        <v>25-28G</v>
      </c>
      <c r="D256" s="19">
        <f t="shared" si="134"/>
        <v>12</v>
      </c>
      <c r="E256" s="127" t="str">
        <f t="shared" si="134"/>
        <v>CXP28</v>
      </c>
      <c r="F256" s="126">
        <f t="shared" ref="F256:N256" si="161">F210*F61</f>
        <v>0</v>
      </c>
      <c r="G256" s="126">
        <f t="shared" si="161"/>
        <v>18000</v>
      </c>
      <c r="H256" s="126">
        <f t="shared" si="161"/>
        <v>0</v>
      </c>
      <c r="I256" s="126">
        <f t="shared" si="161"/>
        <v>0</v>
      </c>
      <c r="J256" s="126">
        <f t="shared" si="161"/>
        <v>0</v>
      </c>
      <c r="K256" s="126">
        <f t="shared" si="161"/>
        <v>0</v>
      </c>
      <c r="L256" s="126">
        <f t="shared" si="161"/>
        <v>0</v>
      </c>
      <c r="M256" s="126">
        <f t="shared" si="161"/>
        <v>0</v>
      </c>
      <c r="N256" s="126">
        <f t="shared" si="161"/>
        <v>0</v>
      </c>
      <c r="O256" s="126">
        <f t="shared" ref="O256" si="162">O210*O61</f>
        <v>0</v>
      </c>
      <c r="P256" s="107"/>
      <c r="Q256" s="93"/>
    </row>
    <row r="257" spans="2:17" x14ac:dyDescent="0.3">
      <c r="B257" s="117" t="str">
        <f t="shared" si="134"/>
        <v>AOC</v>
      </c>
      <c r="C257" s="19" t="str">
        <f t="shared" si="134"/>
        <v>50-56G</v>
      </c>
      <c r="D257" s="19">
        <f t="shared" si="134"/>
        <v>1</v>
      </c>
      <c r="E257" s="127" t="str">
        <f t="shared" si="134"/>
        <v>SFP56</v>
      </c>
      <c r="F257" s="126">
        <f t="shared" ref="F257:N257" si="163">F211*F62</f>
        <v>0</v>
      </c>
      <c r="G257" s="126">
        <f t="shared" si="163"/>
        <v>0</v>
      </c>
      <c r="H257" s="126">
        <f t="shared" si="163"/>
        <v>0</v>
      </c>
      <c r="I257" s="126">
        <f t="shared" si="163"/>
        <v>0</v>
      </c>
      <c r="J257" s="126">
        <f t="shared" si="163"/>
        <v>0</v>
      </c>
      <c r="K257" s="126">
        <f t="shared" si="163"/>
        <v>0</v>
      </c>
      <c r="L257" s="126">
        <f t="shared" si="163"/>
        <v>0</v>
      </c>
      <c r="M257" s="126">
        <f t="shared" si="163"/>
        <v>0</v>
      </c>
      <c r="N257" s="126">
        <f t="shared" si="163"/>
        <v>0</v>
      </c>
      <c r="O257" s="126">
        <f t="shared" ref="O257" si="164">O211*O62</f>
        <v>0</v>
      </c>
      <c r="P257" s="107"/>
      <c r="Q257" s="93"/>
    </row>
    <row r="258" spans="2:17" x14ac:dyDescent="0.3">
      <c r="B258" s="117" t="str">
        <f t="shared" si="134"/>
        <v>AOC</v>
      </c>
      <c r="C258" s="19" t="str">
        <f t="shared" si="134"/>
        <v>50-56G</v>
      </c>
      <c r="D258" s="19">
        <f t="shared" si="134"/>
        <v>4</v>
      </c>
      <c r="E258" s="127" t="str">
        <f t="shared" si="134"/>
        <v>QSFP56</v>
      </c>
      <c r="F258" s="126">
        <f t="shared" ref="F258:N258" si="165">F212*F63</f>
        <v>0</v>
      </c>
      <c r="G258" s="126">
        <f t="shared" si="165"/>
        <v>0</v>
      </c>
      <c r="H258" s="126">
        <f t="shared" si="165"/>
        <v>0</v>
      </c>
      <c r="I258" s="126">
        <f t="shared" si="165"/>
        <v>0</v>
      </c>
      <c r="J258" s="126">
        <f t="shared" si="165"/>
        <v>0</v>
      </c>
      <c r="K258" s="126">
        <f t="shared" si="165"/>
        <v>0</v>
      </c>
      <c r="L258" s="126">
        <f t="shared" si="165"/>
        <v>0</v>
      </c>
      <c r="M258" s="126">
        <f t="shared" si="165"/>
        <v>0</v>
      </c>
      <c r="N258" s="126">
        <f t="shared" si="165"/>
        <v>0</v>
      </c>
      <c r="O258" s="126">
        <f t="shared" ref="O258" si="166">O212*O63</f>
        <v>0</v>
      </c>
      <c r="P258" s="107"/>
      <c r="Q258" s="93"/>
    </row>
    <row r="259" spans="2:17" x14ac:dyDescent="0.3">
      <c r="B259" s="117" t="str">
        <f t="shared" si="134"/>
        <v>EOM</v>
      </c>
      <c r="C259" s="19" t="str">
        <f t="shared" si="134"/>
        <v>50-56G</v>
      </c>
      <c r="D259" s="19" t="str">
        <f t="shared" si="134"/>
        <v>8,12,16,24</v>
      </c>
      <c r="E259" s="127" t="str">
        <f t="shared" si="134"/>
        <v>TBD</v>
      </c>
      <c r="F259" s="126">
        <f t="shared" ref="F259:N259" si="167">F213*F64</f>
        <v>0</v>
      </c>
      <c r="G259" s="126">
        <f t="shared" si="167"/>
        <v>0</v>
      </c>
      <c r="H259" s="126">
        <f t="shared" si="167"/>
        <v>0</v>
      </c>
      <c r="I259" s="126">
        <f t="shared" si="167"/>
        <v>0</v>
      </c>
      <c r="J259" s="126">
        <f t="shared" si="167"/>
        <v>0</v>
      </c>
      <c r="K259" s="126">
        <f t="shared" si="167"/>
        <v>0</v>
      </c>
      <c r="L259" s="126">
        <f t="shared" si="167"/>
        <v>0</v>
      </c>
      <c r="M259" s="126">
        <f t="shared" si="167"/>
        <v>0</v>
      </c>
      <c r="N259" s="126">
        <f t="shared" si="167"/>
        <v>0</v>
      </c>
      <c r="O259" s="126">
        <f>O213*O64</f>
        <v>0</v>
      </c>
      <c r="P259" s="107"/>
      <c r="Q259" s="93"/>
    </row>
    <row r="260" spans="2:17" x14ac:dyDescent="0.3">
      <c r="B260" s="117" t="str">
        <f t="shared" si="134"/>
        <v>AOC</v>
      </c>
      <c r="C260" s="19" t="str">
        <f t="shared" si="134"/>
        <v>50-56G, 100G</v>
      </c>
      <c r="D260" s="19" t="str">
        <f t="shared" si="134"/>
        <v>4 or 8</v>
      </c>
      <c r="E260" s="127" t="str">
        <f t="shared" si="134"/>
        <v>QSFP-DD, OSFP, QSFP112</v>
      </c>
      <c r="F260" s="126">
        <f t="shared" ref="F260:N260" si="168">F214*F65</f>
        <v>0</v>
      </c>
      <c r="G260" s="126">
        <f t="shared" si="168"/>
        <v>0</v>
      </c>
      <c r="H260" s="126">
        <f t="shared" si="168"/>
        <v>0</v>
      </c>
      <c r="I260" s="126">
        <f t="shared" si="168"/>
        <v>0</v>
      </c>
      <c r="J260" s="126">
        <f t="shared" si="168"/>
        <v>0</v>
      </c>
      <c r="K260" s="126">
        <f t="shared" si="168"/>
        <v>0</v>
      </c>
      <c r="L260" s="126">
        <f t="shared" si="168"/>
        <v>0</v>
      </c>
      <c r="M260" s="126">
        <f t="shared" si="168"/>
        <v>0</v>
      </c>
      <c r="N260" s="126">
        <f t="shared" si="168"/>
        <v>0</v>
      </c>
      <c r="O260" s="126">
        <f t="shared" ref="O260" si="169">O214*O65</f>
        <v>0</v>
      </c>
      <c r="P260" s="107"/>
      <c r="Q260" s="93"/>
    </row>
    <row r="261" spans="2:17" x14ac:dyDescent="0.3">
      <c r="B261" s="117" t="str">
        <f>B117</f>
        <v>EOM</v>
      </c>
      <c r="C261" s="19" t="str">
        <f>C117</f>
        <v>50-56G</v>
      </c>
      <c r="D261" s="19" t="str">
        <f>D117</f>
        <v>8,12,16,24</v>
      </c>
      <c r="E261" s="127" t="str">
        <f>E117</f>
        <v>TBD</v>
      </c>
      <c r="F261" s="126">
        <f t="shared" ref="F261:N261" si="170">F213*F64</f>
        <v>0</v>
      </c>
      <c r="G261" s="126">
        <f t="shared" si="170"/>
        <v>0</v>
      </c>
      <c r="H261" s="126">
        <f t="shared" si="170"/>
        <v>0</v>
      </c>
      <c r="I261" s="126">
        <f t="shared" si="170"/>
        <v>0</v>
      </c>
      <c r="J261" s="126">
        <f t="shared" si="170"/>
        <v>0</v>
      </c>
      <c r="K261" s="126">
        <f t="shared" si="170"/>
        <v>0</v>
      </c>
      <c r="L261" s="126">
        <f t="shared" si="170"/>
        <v>0</v>
      </c>
      <c r="M261" s="126">
        <f t="shared" si="170"/>
        <v>0</v>
      </c>
      <c r="N261" s="126">
        <f t="shared" si="170"/>
        <v>0</v>
      </c>
      <c r="O261" s="126">
        <f t="shared" ref="O261" si="171">O213*O64</f>
        <v>0</v>
      </c>
      <c r="P261" s="107"/>
    </row>
    <row r="262" spans="2:17" x14ac:dyDescent="0.3">
      <c r="B262" s="117" t="str">
        <f t="shared" ref="B262:E263" si="172">B120</f>
        <v>AOC</v>
      </c>
      <c r="C262" s="19" t="str">
        <f t="shared" si="172"/>
        <v>100G</v>
      </c>
      <c r="D262" s="19">
        <f t="shared" si="172"/>
        <v>8</v>
      </c>
      <c r="E262" s="127" t="str">
        <f t="shared" si="172"/>
        <v xml:space="preserve">QSFP-DD800, OSFP </v>
      </c>
      <c r="F262" s="126">
        <f t="shared" ref="F262:N262" si="173">F216*F67</f>
        <v>0</v>
      </c>
      <c r="G262" s="126">
        <f t="shared" si="173"/>
        <v>0</v>
      </c>
      <c r="H262" s="126">
        <f t="shared" si="173"/>
        <v>0</v>
      </c>
      <c r="I262" s="126">
        <f t="shared" si="173"/>
        <v>0</v>
      </c>
      <c r="J262" s="126">
        <f t="shared" si="173"/>
        <v>0</v>
      </c>
      <c r="K262" s="126">
        <f t="shared" si="173"/>
        <v>0</v>
      </c>
      <c r="L262" s="126">
        <f t="shared" si="173"/>
        <v>0</v>
      </c>
      <c r="M262" s="126">
        <f t="shared" si="173"/>
        <v>0</v>
      </c>
      <c r="N262" s="126">
        <f t="shared" si="173"/>
        <v>0</v>
      </c>
      <c r="O262" s="126">
        <f t="shared" ref="O262" si="174">O216*O67</f>
        <v>0</v>
      </c>
      <c r="P262" s="107"/>
    </row>
    <row r="263" spans="2:17" x14ac:dyDescent="0.3">
      <c r="B263" s="118">
        <f t="shared" si="172"/>
        <v>0</v>
      </c>
      <c r="C263" s="119">
        <f t="shared" si="172"/>
        <v>0</v>
      </c>
      <c r="D263" s="119">
        <f t="shared" si="172"/>
        <v>0</v>
      </c>
      <c r="E263" s="129">
        <f t="shared" si="172"/>
        <v>0</v>
      </c>
      <c r="F263" s="142">
        <f t="shared" ref="F263:N263" si="175">F217*F68</f>
        <v>0</v>
      </c>
      <c r="G263" s="130">
        <f t="shared" si="175"/>
        <v>0</v>
      </c>
      <c r="H263" s="130">
        <f t="shared" si="175"/>
        <v>0</v>
      </c>
      <c r="I263" s="130">
        <f t="shared" si="175"/>
        <v>0</v>
      </c>
      <c r="J263" s="130">
        <f t="shared" si="175"/>
        <v>0</v>
      </c>
      <c r="K263" s="130">
        <f t="shared" si="175"/>
        <v>0</v>
      </c>
      <c r="L263" s="130">
        <f t="shared" si="175"/>
        <v>0</v>
      </c>
      <c r="M263" s="130">
        <f t="shared" si="175"/>
        <v>0</v>
      </c>
      <c r="N263" s="130">
        <f t="shared" si="175"/>
        <v>0</v>
      </c>
      <c r="O263" s="130">
        <f t="shared" ref="O263" si="176">O217*O68</f>
        <v>0</v>
      </c>
      <c r="P263" s="107"/>
    </row>
    <row r="264" spans="2:17" x14ac:dyDescent="0.3">
      <c r="B264" s="132" t="s">
        <v>2</v>
      </c>
      <c r="C264" s="133"/>
      <c r="D264" s="133"/>
      <c r="E264" s="134"/>
      <c r="F264" s="135">
        <f t="shared" ref="F264:N264" si="177">SUM(F222:F263)</f>
        <v>42541610</v>
      </c>
      <c r="G264" s="135">
        <f t="shared" si="177"/>
        <v>52869495.5</v>
      </c>
      <c r="H264" s="135">
        <f t="shared" si="177"/>
        <v>0</v>
      </c>
      <c r="I264" s="135">
        <f t="shared" si="177"/>
        <v>0</v>
      </c>
      <c r="J264" s="135">
        <f t="shared" si="177"/>
        <v>0</v>
      </c>
      <c r="K264" s="135">
        <f t="shared" si="177"/>
        <v>0</v>
      </c>
      <c r="L264" s="135">
        <f t="shared" si="177"/>
        <v>0</v>
      </c>
      <c r="M264" s="135">
        <f t="shared" si="177"/>
        <v>0</v>
      </c>
      <c r="N264" s="135">
        <f t="shared" si="177"/>
        <v>0</v>
      </c>
      <c r="O264" s="135">
        <f t="shared" ref="O264" si="178">SUM(O222:O263)</f>
        <v>0</v>
      </c>
      <c r="P264" s="107"/>
    </row>
    <row r="265" spans="2:17" x14ac:dyDescent="0.3">
      <c r="B265" s="5"/>
      <c r="O265" s="107"/>
    </row>
  </sheetData>
  <sortState ref="C35:E51">
    <sortCondition ref="C35:C51"/>
    <sortCondition ref="D35:D51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3:L50"/>
  <sheetViews>
    <sheetView showGridLines="0" zoomScale="70" zoomScaleNormal="70" workbookViewId="0"/>
  </sheetViews>
  <sheetFormatPr defaultColWidth="11.19921875" defaultRowHeight="13" x14ac:dyDescent="0.3"/>
  <cols>
    <col min="2" max="2" width="17.3984375" customWidth="1"/>
  </cols>
  <sheetData>
    <row r="3" spans="2:2" ht="15.65" x14ac:dyDescent="0.3">
      <c r="B3" s="4" t="s">
        <v>269</v>
      </c>
    </row>
    <row r="23" spans="2:12" ht="13.75" x14ac:dyDescent="0.3">
      <c r="B23" t="s">
        <v>272</v>
      </c>
      <c r="C23" s="196">
        <v>2017</v>
      </c>
      <c r="D23" s="196">
        <v>2018</v>
      </c>
      <c r="E23" s="196">
        <v>2019</v>
      </c>
      <c r="F23" s="196">
        <v>2020</v>
      </c>
      <c r="G23" s="196">
        <v>2021</v>
      </c>
      <c r="H23" s="196">
        <v>2022</v>
      </c>
      <c r="I23" s="196">
        <v>2023</v>
      </c>
      <c r="J23" s="196">
        <v>2024</v>
      </c>
      <c r="K23" s="196">
        <v>2025</v>
      </c>
      <c r="L23" s="196">
        <v>2026</v>
      </c>
    </row>
    <row r="24" spans="2:12" ht="13.75" x14ac:dyDescent="0.3">
      <c r="B24" t="s">
        <v>270</v>
      </c>
      <c r="C24" s="55">
        <f>'3D sensors forecast'!F84</f>
        <v>238.875</v>
      </c>
      <c r="D24" s="55">
        <f>'3D sensors forecast'!G84</f>
        <v>613.67423722500007</v>
      </c>
      <c r="E24" s="55"/>
      <c r="F24" s="55"/>
      <c r="G24" s="55"/>
      <c r="H24" s="55"/>
      <c r="I24" s="55"/>
      <c r="J24" s="55"/>
      <c r="K24" s="55"/>
      <c r="L24" s="55"/>
    </row>
    <row r="25" spans="2:12" ht="13.75" x14ac:dyDescent="0.3">
      <c r="B25" t="s">
        <v>271</v>
      </c>
      <c r="C25" s="55">
        <f>'LiDAR forecast'!E65</f>
        <v>329.491196</v>
      </c>
      <c r="D25" s="55">
        <f>'LiDAR forecast'!F65</f>
        <v>291.02944787500002</v>
      </c>
      <c r="E25" s="55"/>
      <c r="F25" s="55"/>
      <c r="G25" s="55"/>
      <c r="H25" s="55"/>
      <c r="I25" s="55"/>
      <c r="J25" s="55"/>
      <c r="K25" s="55"/>
      <c r="L25" s="55"/>
    </row>
    <row r="28" spans="2:12" ht="15.65" x14ac:dyDescent="0.3">
      <c r="B28" s="4" t="s">
        <v>273</v>
      </c>
    </row>
    <row r="48" spans="2:12" ht="13.75" x14ac:dyDescent="0.3">
      <c r="B48" t="s">
        <v>272</v>
      </c>
      <c r="C48" s="196">
        <v>2017</v>
      </c>
      <c r="D48" s="196">
        <v>2018</v>
      </c>
      <c r="E48" s="196">
        <v>2019</v>
      </c>
      <c r="F48" s="196">
        <v>2020</v>
      </c>
      <c r="G48" s="196">
        <v>2021</v>
      </c>
      <c r="H48" s="196">
        <v>2022</v>
      </c>
      <c r="I48" s="196">
        <v>2023</v>
      </c>
      <c r="J48" s="196">
        <v>2024</v>
      </c>
      <c r="K48" s="196">
        <v>2025</v>
      </c>
      <c r="L48" s="196">
        <v>2026</v>
      </c>
    </row>
    <row r="49" spans="2:12" ht="13.75" x14ac:dyDescent="0.3">
      <c r="B49" t="s">
        <v>277</v>
      </c>
      <c r="C49" s="55">
        <f>'3D sensors forecast'!F86</f>
        <v>238.875</v>
      </c>
      <c r="D49" s="55">
        <f>'3D sensors forecast'!G86</f>
        <v>613.67423722500007</v>
      </c>
      <c r="E49" s="55"/>
      <c r="F49" s="55"/>
      <c r="G49" s="55"/>
      <c r="H49" s="55"/>
      <c r="I49" s="55"/>
      <c r="J49" s="55"/>
      <c r="K49" s="55"/>
      <c r="L49" s="55"/>
    </row>
    <row r="50" spans="2:12" ht="13.75" x14ac:dyDescent="0.3">
      <c r="B50" t="s">
        <v>274</v>
      </c>
      <c r="C50" s="55">
        <f>'3D sensors forecast'!F87</f>
        <v>0</v>
      </c>
      <c r="D50" s="55">
        <f>'3D sensors forecast'!G87</f>
        <v>0</v>
      </c>
      <c r="E50" s="55"/>
      <c r="F50" s="55"/>
      <c r="G50" s="55"/>
      <c r="H50" s="55"/>
      <c r="I50" s="55"/>
      <c r="J50" s="55"/>
      <c r="K50" s="55"/>
      <c r="L50" s="5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P352"/>
  <sheetViews>
    <sheetView showGridLines="0" tabSelected="1" topLeftCell="A69" zoomScale="70" zoomScaleNormal="70" workbookViewId="0">
      <selection activeCell="V82" sqref="V82"/>
    </sheetView>
  </sheetViews>
  <sheetFormatPr defaultColWidth="8.796875" defaultRowHeight="14.5" x14ac:dyDescent="0.35"/>
  <cols>
    <col min="1" max="1" width="5" style="189" customWidth="1"/>
    <col min="2" max="2" width="16.796875" style="189" customWidth="1"/>
    <col min="3" max="3" width="13" style="189" customWidth="1"/>
    <col min="4" max="4" width="20.8984375" style="189" customWidth="1"/>
    <col min="5" max="13" width="10.796875" style="189" customWidth="1"/>
    <col min="14" max="14" width="12.3984375" style="189" customWidth="1"/>
    <col min="15" max="15" width="12.796875" style="189" customWidth="1"/>
    <col min="16" max="16" width="12.59765625" style="189" customWidth="1"/>
    <col min="17" max="16384" width="8.796875" style="189"/>
  </cols>
  <sheetData>
    <row r="2" spans="2:7" ht="18" x14ac:dyDescent="0.35">
      <c r="B2" s="188" t="str">
        <f>Introduction!B2</f>
        <v>LightCounting Market Research</v>
      </c>
    </row>
    <row r="3" spans="2:7" ht="18" x14ac:dyDescent="0.35">
      <c r="B3" s="190" t="str">
        <f>Introduction!B3</f>
        <v>Sample template for the November 2021 forecast - published 30 November 2021</v>
      </c>
      <c r="G3" s="191"/>
    </row>
    <row r="4" spans="2:7" ht="18" x14ac:dyDescent="0.35">
      <c r="B4" s="192" t="str">
        <f>Introduction!B4</f>
        <v>3D Depth Sensing and Automotive LiDAR forecast</v>
      </c>
      <c r="G4" s="191"/>
    </row>
    <row r="6" spans="2:7" ht="18" x14ac:dyDescent="0.35">
      <c r="B6" s="257" t="s">
        <v>226</v>
      </c>
    </row>
    <row r="21" spans="2:14" ht="14.4" x14ac:dyDescent="0.3">
      <c r="B21" s="193" t="s">
        <v>150</v>
      </c>
      <c r="C21" s="194"/>
      <c r="D21" s="195"/>
      <c r="E21" s="196">
        <v>2017</v>
      </c>
      <c r="F21" s="196">
        <v>2018</v>
      </c>
      <c r="G21" s="196">
        <v>2019</v>
      </c>
      <c r="H21" s="196">
        <v>2020</v>
      </c>
      <c r="I21" s="196">
        <v>2021</v>
      </c>
      <c r="J21" s="196">
        <v>2022</v>
      </c>
      <c r="K21" s="196">
        <v>2023</v>
      </c>
      <c r="L21" s="196">
        <v>2024</v>
      </c>
      <c r="M21" s="196">
        <v>2025</v>
      </c>
      <c r="N21" s="196">
        <v>2026</v>
      </c>
    </row>
    <row r="22" spans="2:14" x14ac:dyDescent="0.35">
      <c r="B22" s="324" t="s">
        <v>288</v>
      </c>
      <c r="C22" s="294" t="s">
        <v>151</v>
      </c>
      <c r="D22" s="228"/>
      <c r="E22" s="197">
        <v>93678928</v>
      </c>
      <c r="F22" s="197">
        <v>92385782</v>
      </c>
      <c r="G22" s="197"/>
      <c r="H22" s="197"/>
      <c r="I22" s="197"/>
      <c r="J22" s="197"/>
      <c r="K22" s="197"/>
      <c r="L22" s="197"/>
      <c r="M22" s="197"/>
      <c r="N22" s="197"/>
    </row>
    <row r="23" spans="2:14" x14ac:dyDescent="0.35">
      <c r="B23" s="324"/>
      <c r="C23" s="196" t="s">
        <v>289</v>
      </c>
      <c r="D23" s="228"/>
      <c r="E23" s="197">
        <f>E25+E26+E24+E27</f>
        <v>964994.28</v>
      </c>
      <c r="F23" s="197">
        <f t="shared" ref="F23" si="0">F25+F26+F24+F27</f>
        <v>1193727.2749999999</v>
      </c>
      <c r="G23" s="197"/>
      <c r="H23" s="197"/>
      <c r="I23" s="197"/>
      <c r="J23" s="197"/>
      <c r="K23" s="197"/>
      <c r="L23" s="197"/>
      <c r="M23" s="197"/>
      <c r="N23" s="197"/>
    </row>
    <row r="24" spans="2:14" x14ac:dyDescent="0.35">
      <c r="B24" s="324"/>
      <c r="C24" s="295" t="s">
        <v>290</v>
      </c>
      <c r="D24" s="228"/>
      <c r="E24" s="197">
        <v>936789.28</v>
      </c>
      <c r="F24" s="197">
        <v>1154822.2749999999</v>
      </c>
      <c r="G24" s="197"/>
      <c r="H24" s="197"/>
      <c r="I24" s="197"/>
      <c r="J24" s="197"/>
      <c r="K24" s="197"/>
      <c r="L24" s="197"/>
      <c r="M24" s="197"/>
      <c r="N24" s="197"/>
    </row>
    <row r="25" spans="2:14" ht="14.4" x14ac:dyDescent="0.3">
      <c r="C25" s="295" t="s">
        <v>291</v>
      </c>
      <c r="D25" s="228"/>
      <c r="E25" s="197">
        <v>25000</v>
      </c>
      <c r="F25" s="197">
        <v>35000</v>
      </c>
      <c r="G25" s="197"/>
      <c r="H25" s="197"/>
      <c r="I25" s="197"/>
      <c r="J25" s="197"/>
      <c r="K25" s="197"/>
      <c r="L25" s="197"/>
      <c r="M25" s="197"/>
      <c r="N25" s="197"/>
    </row>
    <row r="26" spans="2:14" ht="14.4" x14ac:dyDescent="0.3">
      <c r="C26" s="295" t="s">
        <v>292</v>
      </c>
      <c r="D26" s="228"/>
      <c r="E26" s="197">
        <v>3200</v>
      </c>
      <c r="F26" s="197">
        <v>3900</v>
      </c>
      <c r="G26" s="197"/>
      <c r="H26" s="197"/>
      <c r="I26" s="197"/>
      <c r="J26" s="197"/>
      <c r="K26" s="197"/>
      <c r="L26" s="197"/>
      <c r="M26" s="197"/>
      <c r="N26" s="197"/>
    </row>
    <row r="27" spans="2:14" ht="14.4" x14ac:dyDescent="0.3">
      <c r="C27" s="295" t="s">
        <v>293</v>
      </c>
      <c r="D27" s="228"/>
      <c r="E27" s="197">
        <v>5</v>
      </c>
      <c r="F27" s="197">
        <v>5</v>
      </c>
      <c r="G27" s="197"/>
      <c r="H27" s="197"/>
      <c r="I27" s="197"/>
      <c r="J27" s="197"/>
      <c r="K27" s="197"/>
      <c r="L27" s="197"/>
      <c r="M27" s="197"/>
      <c r="N27" s="197"/>
    </row>
    <row r="28" spans="2:14" ht="14.4" x14ac:dyDescent="0.3">
      <c r="C28" s="294" t="s">
        <v>152</v>
      </c>
      <c r="D28" s="228"/>
      <c r="E28" s="198">
        <f>E23/E22</f>
        <v>1.0301081583683366E-2</v>
      </c>
      <c r="F28" s="198">
        <f t="shared" ref="F28" si="1">F23/F22</f>
        <v>1.2921114582328263E-2</v>
      </c>
      <c r="G28" s="198"/>
      <c r="H28" s="198"/>
      <c r="I28" s="198"/>
      <c r="J28" s="198"/>
      <c r="K28" s="198"/>
      <c r="L28" s="198"/>
      <c r="M28" s="198"/>
      <c r="N28" s="198"/>
    </row>
    <row r="29" spans="2:14" ht="14.4" x14ac:dyDescent="0.3">
      <c r="C29" s="295" t="str">
        <f>C24</f>
        <v>Light Vehicles with AEB *</v>
      </c>
      <c r="D29" s="228"/>
      <c r="E29" s="198">
        <f>E24/E22</f>
        <v>0.01</v>
      </c>
      <c r="F29" s="198">
        <f t="shared" ref="F29" si="2">F24/F22</f>
        <v>1.2499999999999999E-2</v>
      </c>
      <c r="G29" s="198"/>
      <c r="H29" s="198"/>
      <c r="I29" s="198"/>
      <c r="J29" s="198"/>
      <c r="K29" s="198"/>
      <c r="L29" s="198"/>
      <c r="M29" s="198"/>
      <c r="N29" s="198"/>
    </row>
    <row r="30" spans="2:14" ht="14.4" x14ac:dyDescent="0.3">
      <c r="C30" s="295" t="str">
        <f>C25</f>
        <v>Light Vehicles with Level 2/3</v>
      </c>
      <c r="D30" s="228"/>
      <c r="E30" s="198">
        <f>E25/E22</f>
        <v>2.6686898039653058E-4</v>
      </c>
      <c r="F30" s="198">
        <f t="shared" ref="F30" si="3">F25/F22</f>
        <v>3.788461735378286E-4</v>
      </c>
      <c r="G30" s="198"/>
      <c r="H30" s="198"/>
      <c r="I30" s="198"/>
      <c r="J30" s="198"/>
      <c r="K30" s="198"/>
      <c r="L30" s="198"/>
      <c r="M30" s="198"/>
      <c r="N30" s="198"/>
    </row>
    <row r="31" spans="2:14" ht="14.4" x14ac:dyDescent="0.3">
      <c r="C31" s="295" t="str">
        <f>C26</f>
        <v>Robotic Taxis (Level 4/5)</v>
      </c>
      <c r="D31" s="228"/>
      <c r="E31" s="198">
        <f>E26/E22</f>
        <v>3.4159229490755917E-5</v>
      </c>
      <c r="F31" s="198">
        <f t="shared" ref="F31:F32" si="4">F26/F22</f>
        <v>4.2214287908500899E-5</v>
      </c>
      <c r="G31" s="198"/>
      <c r="H31" s="198"/>
      <c r="I31" s="198"/>
      <c r="J31" s="198"/>
      <c r="K31" s="198"/>
      <c r="L31" s="198"/>
      <c r="M31" s="198"/>
      <c r="N31" s="198"/>
    </row>
    <row r="32" spans="2:14" ht="14.4" x14ac:dyDescent="0.3">
      <c r="C32" s="296" t="str">
        <f>C27</f>
        <v>Autonomous Trucks (Level 4/5)</v>
      </c>
      <c r="D32" s="218"/>
      <c r="E32" s="198">
        <f>E27/E23</f>
        <v>5.1813778626749993E-6</v>
      </c>
      <c r="F32" s="198">
        <f t="shared" si="4"/>
        <v>4.1885614115669766E-6</v>
      </c>
      <c r="G32" s="198"/>
      <c r="H32" s="198"/>
      <c r="I32" s="198"/>
      <c r="J32" s="198"/>
      <c r="K32" s="198"/>
      <c r="L32" s="198"/>
      <c r="M32" s="198"/>
      <c r="N32" s="198"/>
    </row>
    <row r="33" spans="2:15" ht="14.4" x14ac:dyDescent="0.3">
      <c r="C33" s="297" t="s">
        <v>153</v>
      </c>
      <c r="D33" s="228"/>
      <c r="E33" s="197">
        <f>E22-E23</f>
        <v>92713933.719999999</v>
      </c>
      <c r="F33" s="197">
        <f t="shared" ref="F33" si="5">F22-F23</f>
        <v>91192054.724999994</v>
      </c>
      <c r="G33" s="197"/>
      <c r="H33" s="197"/>
      <c r="I33" s="197"/>
      <c r="J33" s="197"/>
      <c r="K33" s="197"/>
      <c r="L33" s="197"/>
      <c r="M33" s="197"/>
      <c r="N33" s="197"/>
    </row>
    <row r="34" spans="2:15" ht="14.4" x14ac:dyDescent="0.3">
      <c r="C34" s="189" t="s">
        <v>294</v>
      </c>
      <c r="O34" s="199"/>
    </row>
    <row r="35" spans="2:15" ht="14.4" x14ac:dyDescent="0.3">
      <c r="D35" s="189" t="s">
        <v>154</v>
      </c>
    </row>
    <row r="36" spans="2:15" ht="15.65" x14ac:dyDescent="0.3">
      <c r="B36" s="200" t="s">
        <v>155</v>
      </c>
    </row>
    <row r="51" spans="2:15" x14ac:dyDescent="0.35">
      <c r="C51" s="194"/>
      <c r="D51" s="201"/>
      <c r="E51" s="196">
        <v>2017</v>
      </c>
      <c r="F51" s="196">
        <v>2018</v>
      </c>
      <c r="G51" s="196">
        <v>2019</v>
      </c>
      <c r="H51" s="196">
        <v>2020</v>
      </c>
      <c r="I51" s="196">
        <v>2021</v>
      </c>
      <c r="J51" s="196">
        <v>2022</v>
      </c>
      <c r="K51" s="196">
        <v>2023</v>
      </c>
      <c r="L51" s="196">
        <v>2024</v>
      </c>
      <c r="M51" s="196">
        <v>2025</v>
      </c>
      <c r="N51" s="196">
        <v>2026</v>
      </c>
    </row>
    <row r="52" spans="2:15" x14ac:dyDescent="0.35">
      <c r="C52" s="261" t="s">
        <v>295</v>
      </c>
      <c r="D52" s="262"/>
      <c r="E52" s="203">
        <v>936789.28</v>
      </c>
      <c r="F52" s="203">
        <v>1154822.2749999999</v>
      </c>
      <c r="G52" s="203"/>
      <c r="H52" s="203"/>
      <c r="I52" s="203"/>
      <c r="J52" s="203"/>
      <c r="K52" s="203"/>
      <c r="L52" s="203"/>
      <c r="M52" s="203"/>
      <c r="N52" s="203"/>
      <c r="O52" s="194" t="s">
        <v>296</v>
      </c>
    </row>
    <row r="53" spans="2:15" x14ac:dyDescent="0.35">
      <c r="C53" s="261" t="str">
        <f>"Sensor shipments for "&amp;C30</f>
        <v>Sensor shipments for Light Vehicles with Level 2/3</v>
      </c>
      <c r="D53" s="263"/>
      <c r="E53" s="203">
        <v>125000</v>
      </c>
      <c r="F53" s="203">
        <v>175000</v>
      </c>
      <c r="G53" s="203"/>
      <c r="H53" s="203"/>
      <c r="I53" s="203"/>
      <c r="J53" s="203"/>
      <c r="K53" s="203"/>
      <c r="L53" s="203"/>
      <c r="M53" s="203"/>
      <c r="N53" s="203"/>
      <c r="O53" s="194" t="s">
        <v>297</v>
      </c>
    </row>
    <row r="54" spans="2:15" x14ac:dyDescent="0.35">
      <c r="C54" s="261" t="str">
        <f>"Sensor shipments for "&amp;C31</f>
        <v>Sensor shipments for Robotic Taxis (Level 4/5)</v>
      </c>
      <c r="D54" s="263"/>
      <c r="E54" s="203">
        <v>16000</v>
      </c>
      <c r="F54" s="203">
        <v>19500</v>
      </c>
      <c r="G54" s="203"/>
      <c r="H54" s="203"/>
      <c r="I54" s="203"/>
      <c r="J54" s="203"/>
      <c r="K54" s="203"/>
      <c r="L54" s="203"/>
      <c r="M54" s="203"/>
      <c r="N54" s="203"/>
      <c r="O54" s="194" t="s">
        <v>298</v>
      </c>
    </row>
    <row r="55" spans="2:15" ht="15" thickBot="1" x14ac:dyDescent="0.4">
      <c r="C55" s="261" t="str">
        <f>"Sensor shipments for "&amp;C32</f>
        <v>Sensor shipments for Autonomous Trucks (Level 4/5)</v>
      </c>
      <c r="D55" s="264"/>
      <c r="E55" s="204">
        <v>35</v>
      </c>
      <c r="F55" s="204">
        <v>35</v>
      </c>
      <c r="G55" s="204"/>
      <c r="H55" s="204"/>
      <c r="I55" s="204"/>
      <c r="J55" s="204"/>
      <c r="K55" s="204"/>
      <c r="L55" s="204"/>
      <c r="M55" s="204"/>
      <c r="N55" s="204"/>
      <c r="O55" s="194" t="s">
        <v>299</v>
      </c>
    </row>
    <row r="56" spans="2:15" ht="15.5" thickTop="1" thickBot="1" x14ac:dyDescent="0.4">
      <c r="B56" s="194"/>
      <c r="C56" s="265" t="s">
        <v>158</v>
      </c>
      <c r="D56" s="266"/>
      <c r="E56" s="205">
        <f>SUM(E52:E55)</f>
        <v>1077824.28</v>
      </c>
      <c r="F56" s="205">
        <f t="shared" ref="F56" si="6">SUM(F52:F55)</f>
        <v>1349357.2749999999</v>
      </c>
      <c r="G56" s="205"/>
      <c r="H56" s="205"/>
      <c r="I56" s="205"/>
      <c r="J56" s="205"/>
      <c r="K56" s="205"/>
      <c r="L56" s="205"/>
      <c r="M56" s="205"/>
      <c r="N56" s="205"/>
    </row>
    <row r="57" spans="2:15" ht="15" thickTop="1" x14ac:dyDescent="0.35">
      <c r="B57" s="194"/>
      <c r="C57" s="267" t="str">
        <f>"Sensor ASPs for "&amp;C24</f>
        <v>Sensor ASPs for Light Vehicles with AEB *</v>
      </c>
      <c r="D57" s="268"/>
      <c r="E57" s="206">
        <f t="shared" ref="E57:F60" si="7">E61*10^6/E52</f>
        <v>75</v>
      </c>
      <c r="F57" s="206">
        <f t="shared" si="7"/>
        <v>65</v>
      </c>
      <c r="G57" s="207"/>
      <c r="H57" s="207"/>
      <c r="I57" s="207"/>
      <c r="J57" s="207"/>
      <c r="K57" s="207"/>
      <c r="L57" s="207"/>
      <c r="M57" s="207"/>
      <c r="N57" s="207"/>
    </row>
    <row r="58" spans="2:15" x14ac:dyDescent="0.35">
      <c r="B58" s="194"/>
      <c r="C58" s="261" t="str">
        <f t="shared" ref="C58:C60" si="8">"Sensor ASPs for "&amp;C25</f>
        <v>Sensor ASPs for Light Vehicles with Level 2/3</v>
      </c>
      <c r="D58" s="263"/>
      <c r="E58" s="208">
        <f t="shared" si="7"/>
        <v>720</v>
      </c>
      <c r="F58" s="208">
        <f t="shared" si="7"/>
        <v>520</v>
      </c>
      <c r="G58" s="209"/>
      <c r="H58" s="209"/>
      <c r="I58" s="209"/>
      <c r="J58" s="209"/>
      <c r="K58" s="209"/>
      <c r="L58" s="209"/>
      <c r="M58" s="209"/>
      <c r="N58" s="209"/>
    </row>
    <row r="59" spans="2:15" x14ac:dyDescent="0.35">
      <c r="B59" s="194"/>
      <c r="C59" s="261" t="str">
        <f t="shared" si="8"/>
        <v>Sensor ASPs for Robotic Taxis (Level 4/5)</v>
      </c>
      <c r="D59" s="263"/>
      <c r="E59" s="208">
        <f t="shared" si="7"/>
        <v>10560</v>
      </c>
      <c r="F59" s="208">
        <f t="shared" si="7"/>
        <v>6400</v>
      </c>
      <c r="G59" s="209"/>
      <c r="H59" s="209"/>
      <c r="I59" s="209"/>
      <c r="J59" s="209"/>
      <c r="K59" s="209"/>
      <c r="L59" s="209"/>
      <c r="M59" s="209"/>
      <c r="N59" s="209"/>
    </row>
    <row r="60" spans="2:15" ht="15" thickBot="1" x14ac:dyDescent="0.4">
      <c r="B60" s="194"/>
      <c r="C60" s="269" t="str">
        <f t="shared" si="8"/>
        <v>Sensor ASPs for Autonomous Trucks (Level 4/5)</v>
      </c>
      <c r="D60" s="270"/>
      <c r="E60" s="210">
        <f t="shared" si="7"/>
        <v>7771.4285714285716</v>
      </c>
      <c r="F60" s="210">
        <f t="shared" si="7"/>
        <v>4742.8571428571422</v>
      </c>
      <c r="G60" s="210"/>
      <c r="H60" s="210"/>
      <c r="I60" s="211"/>
      <c r="J60" s="211"/>
      <c r="K60" s="211"/>
      <c r="L60" s="211"/>
      <c r="M60" s="211"/>
      <c r="N60" s="211"/>
    </row>
    <row r="61" spans="2:15" ht="15" thickTop="1" x14ac:dyDescent="0.35">
      <c r="B61" s="194"/>
      <c r="C61" s="267" t="str">
        <f>"Sensor Revenues for "&amp;C29</f>
        <v>Sensor Revenues for Light Vehicles with AEB *</v>
      </c>
      <c r="D61" s="268"/>
      <c r="E61" s="206">
        <v>70.259196000000003</v>
      </c>
      <c r="F61" s="206">
        <v>75.063447874999994</v>
      </c>
      <c r="G61" s="206"/>
      <c r="H61" s="206"/>
      <c r="I61" s="206"/>
      <c r="J61" s="206"/>
      <c r="K61" s="206"/>
      <c r="L61" s="206"/>
      <c r="M61" s="206"/>
      <c r="N61" s="206"/>
    </row>
    <row r="62" spans="2:15" x14ac:dyDescent="0.35">
      <c r="B62" s="194"/>
      <c r="C62" s="261" t="str">
        <f t="shared" ref="C62:C64" si="9">"Sensor Revenues for "&amp;C30</f>
        <v>Sensor Revenues for Light Vehicles with Level 2/3</v>
      </c>
      <c r="D62" s="263"/>
      <c r="E62" s="208">
        <v>90</v>
      </c>
      <c r="F62" s="208">
        <v>91</v>
      </c>
      <c r="G62" s="208"/>
      <c r="H62" s="208"/>
      <c r="I62" s="208"/>
      <c r="J62" s="208"/>
      <c r="K62" s="208"/>
      <c r="L62" s="208"/>
      <c r="M62" s="208"/>
      <c r="N62" s="208"/>
    </row>
    <row r="63" spans="2:15" x14ac:dyDescent="0.35">
      <c r="B63" s="194"/>
      <c r="C63" s="261" t="str">
        <f t="shared" si="9"/>
        <v>Sensor Revenues for Robotic Taxis (Level 4/5)</v>
      </c>
      <c r="D63" s="263"/>
      <c r="E63" s="208">
        <v>168.96</v>
      </c>
      <c r="F63" s="208">
        <v>124.8</v>
      </c>
      <c r="G63" s="208"/>
      <c r="H63" s="208"/>
      <c r="I63" s="208"/>
      <c r="J63" s="208"/>
      <c r="K63" s="208"/>
      <c r="L63" s="208"/>
      <c r="M63" s="208"/>
      <c r="N63" s="208"/>
    </row>
    <row r="64" spans="2:15" ht="15" thickBot="1" x14ac:dyDescent="0.4">
      <c r="B64" s="194"/>
      <c r="C64" s="269" t="str">
        <f t="shared" si="9"/>
        <v>Sensor Revenues for Autonomous Trucks (Level 4/5)</v>
      </c>
      <c r="D64" s="270"/>
      <c r="E64" s="271">
        <v>0.27200000000000002</v>
      </c>
      <c r="F64" s="271">
        <v>0.16599999999999998</v>
      </c>
      <c r="G64" s="271"/>
      <c r="H64" s="271"/>
      <c r="I64" s="271"/>
      <c r="J64" s="271"/>
      <c r="K64" s="271"/>
      <c r="L64" s="271"/>
      <c r="M64" s="271"/>
      <c r="N64" s="271"/>
    </row>
    <row r="65" spans="2:14" ht="15.5" thickTop="1" thickBot="1" x14ac:dyDescent="0.4">
      <c r="B65" s="194"/>
      <c r="C65" s="265" t="s">
        <v>159</v>
      </c>
      <c r="D65" s="272"/>
      <c r="E65" s="273">
        <f>SUM(E61:E64)</f>
        <v>329.491196</v>
      </c>
      <c r="F65" s="273">
        <f t="shared" ref="F65" si="10">SUM(F61:F64)</f>
        <v>291.02944787500002</v>
      </c>
      <c r="G65" s="273"/>
      <c r="H65" s="273"/>
      <c r="I65" s="273"/>
      <c r="J65" s="273"/>
      <c r="K65" s="273"/>
      <c r="L65" s="273"/>
      <c r="M65" s="273"/>
      <c r="N65" s="273"/>
    </row>
    <row r="66" spans="2:14" ht="15" thickTop="1" x14ac:dyDescent="0.35">
      <c r="B66" s="194"/>
      <c r="C66" s="212"/>
      <c r="D66" s="213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2:14" ht="15.5" x14ac:dyDescent="0.35">
      <c r="B67" s="200" t="s">
        <v>160</v>
      </c>
    </row>
    <row r="68" spans="2:14" x14ac:dyDescent="0.35">
      <c r="B68" s="194" t="s">
        <v>256</v>
      </c>
    </row>
    <row r="69" spans="2:14" ht="15.5" x14ac:dyDescent="0.35">
      <c r="B69" s="200"/>
    </row>
    <row r="70" spans="2:14" ht="15.5" x14ac:dyDescent="0.35">
      <c r="B70" s="200"/>
    </row>
    <row r="71" spans="2:14" ht="15.5" x14ac:dyDescent="0.35">
      <c r="B71" s="200"/>
    </row>
    <row r="72" spans="2:14" ht="15.5" x14ac:dyDescent="0.35">
      <c r="B72" s="200"/>
    </row>
    <row r="73" spans="2:14" ht="15.5" x14ac:dyDescent="0.35">
      <c r="B73" s="200"/>
    </row>
    <row r="74" spans="2:14" ht="15.5" x14ac:dyDescent="0.35">
      <c r="B74" s="200"/>
    </row>
    <row r="75" spans="2:14" ht="15.5" x14ac:dyDescent="0.35">
      <c r="B75" s="200"/>
    </row>
    <row r="76" spans="2:14" ht="15.5" x14ac:dyDescent="0.35">
      <c r="B76" s="200"/>
    </row>
    <row r="77" spans="2:14" ht="15.5" x14ac:dyDescent="0.35">
      <c r="B77" s="200"/>
    </row>
    <row r="78" spans="2:14" ht="15.5" x14ac:dyDescent="0.35">
      <c r="B78" s="200"/>
    </row>
    <row r="79" spans="2:14" ht="15.5" x14ac:dyDescent="0.35">
      <c r="B79" s="200"/>
    </row>
    <row r="80" spans="2:14" ht="15.5" x14ac:dyDescent="0.35">
      <c r="B80" s="200"/>
    </row>
    <row r="81" spans="2:16" ht="15.5" x14ac:dyDescent="0.35">
      <c r="B81" s="200"/>
    </row>
    <row r="82" spans="2:16" x14ac:dyDescent="0.35">
      <c r="B82" s="193" t="s">
        <v>161</v>
      </c>
      <c r="E82" s="214">
        <v>2017</v>
      </c>
      <c r="F82" s="215">
        <v>2018</v>
      </c>
      <c r="G82" s="215">
        <v>2019</v>
      </c>
      <c r="H82" s="215">
        <v>2020</v>
      </c>
      <c r="I82" s="215">
        <v>2021</v>
      </c>
      <c r="J82" s="215">
        <v>2022</v>
      </c>
      <c r="K82" s="215">
        <v>2023</v>
      </c>
      <c r="L82" s="215">
        <v>2024</v>
      </c>
      <c r="M82" s="215">
        <v>2025</v>
      </c>
      <c r="N82" s="215">
        <v>2026</v>
      </c>
    </row>
    <row r="83" spans="2:16" x14ac:dyDescent="0.35">
      <c r="B83" s="216" t="s">
        <v>184</v>
      </c>
      <c r="C83" s="217"/>
      <c r="D83" s="218"/>
      <c r="E83" s="219">
        <v>936789.28</v>
      </c>
      <c r="F83" s="219">
        <v>1154822.2749999999</v>
      </c>
      <c r="G83" s="219"/>
      <c r="H83" s="219"/>
      <c r="I83" s="219"/>
      <c r="J83" s="219"/>
      <c r="K83" s="219"/>
      <c r="L83" s="219"/>
      <c r="M83" s="219"/>
      <c r="N83" s="219"/>
      <c r="O83" s="194" t="s">
        <v>227</v>
      </c>
      <c r="P83" s="194"/>
    </row>
    <row r="84" spans="2:16" x14ac:dyDescent="0.35">
      <c r="B84" s="220" t="s">
        <v>279</v>
      </c>
      <c r="C84" s="221"/>
      <c r="D84" s="222"/>
      <c r="E84" s="223">
        <v>25000</v>
      </c>
      <c r="F84" s="223">
        <v>35000</v>
      </c>
      <c r="G84" s="223"/>
      <c r="H84" s="223"/>
      <c r="I84" s="223"/>
      <c r="J84" s="223"/>
      <c r="K84" s="223"/>
      <c r="L84" s="223"/>
      <c r="M84" s="223"/>
      <c r="N84" s="223"/>
      <c r="O84" s="194" t="s">
        <v>284</v>
      </c>
      <c r="P84" s="194"/>
    </row>
    <row r="85" spans="2:16" x14ac:dyDescent="0.35">
      <c r="B85" s="220" t="s">
        <v>280</v>
      </c>
      <c r="C85" s="221"/>
      <c r="D85" s="222"/>
      <c r="E85" s="223">
        <v>112820</v>
      </c>
      <c r="F85" s="223">
        <v>155620</v>
      </c>
      <c r="G85" s="223"/>
      <c r="H85" s="223"/>
      <c r="I85" s="223"/>
      <c r="J85" s="223"/>
      <c r="K85" s="223"/>
      <c r="L85" s="223"/>
      <c r="M85" s="223"/>
      <c r="N85" s="223"/>
      <c r="O85" s="194" t="s">
        <v>285</v>
      </c>
    </row>
    <row r="86" spans="2:16" x14ac:dyDescent="0.35">
      <c r="B86" s="220" t="s">
        <v>281</v>
      </c>
      <c r="C86" s="221"/>
      <c r="D86" s="222"/>
      <c r="E86" s="223">
        <v>10</v>
      </c>
      <c r="F86" s="223">
        <v>10</v>
      </c>
      <c r="G86" s="223"/>
      <c r="H86" s="223"/>
      <c r="I86" s="223"/>
      <c r="J86" s="223"/>
      <c r="K86" s="223"/>
      <c r="L86" s="223"/>
      <c r="M86" s="223"/>
      <c r="N86" s="223"/>
      <c r="O86" s="194" t="s">
        <v>286</v>
      </c>
      <c r="P86" s="194"/>
    </row>
    <row r="87" spans="2:16" x14ac:dyDescent="0.35">
      <c r="B87" s="224" t="s">
        <v>282</v>
      </c>
      <c r="C87" s="225"/>
      <c r="D87" s="226"/>
      <c r="E87" s="223">
        <v>3205</v>
      </c>
      <c r="F87" s="223">
        <v>3905</v>
      </c>
      <c r="G87" s="223"/>
      <c r="H87" s="223"/>
      <c r="I87" s="223"/>
      <c r="J87" s="223"/>
      <c r="K87" s="223"/>
      <c r="L87" s="223"/>
      <c r="M87" s="223"/>
      <c r="N87" s="223"/>
      <c r="O87" s="194" t="s">
        <v>162</v>
      </c>
      <c r="P87" s="194"/>
    </row>
    <row r="88" spans="2:16" x14ac:dyDescent="0.35">
      <c r="B88" s="224" t="s">
        <v>283</v>
      </c>
      <c r="C88" s="225"/>
      <c r="D88" s="226"/>
      <c r="E88" s="223">
        <v>0</v>
      </c>
      <c r="F88" s="223">
        <v>0</v>
      </c>
      <c r="G88" s="223"/>
      <c r="H88" s="223"/>
      <c r="I88" s="223"/>
      <c r="J88" s="223"/>
      <c r="K88" s="223"/>
      <c r="L88" s="223"/>
      <c r="M88" s="223"/>
      <c r="N88" s="223"/>
      <c r="O88" s="194" t="s">
        <v>163</v>
      </c>
      <c r="P88" s="194"/>
    </row>
    <row r="89" spans="2:16" x14ac:dyDescent="0.35">
      <c r="B89" s="202" t="s">
        <v>2</v>
      </c>
      <c r="C89" s="227"/>
      <c r="D89" s="228"/>
      <c r="E89" s="229">
        <f>SUM(E83:E88)</f>
        <v>1077824.28</v>
      </c>
      <c r="F89" s="229">
        <f t="shared" ref="F89" si="11">SUM(F83:F88)</f>
        <v>1349357.2749999999</v>
      </c>
      <c r="G89" s="229"/>
      <c r="H89" s="229"/>
      <c r="I89" s="229"/>
      <c r="J89" s="229"/>
      <c r="K89" s="229"/>
      <c r="L89" s="229"/>
      <c r="M89" s="229"/>
      <c r="N89" s="229"/>
      <c r="P89" s="194"/>
    </row>
    <row r="90" spans="2:16" x14ac:dyDescent="0.35">
      <c r="P90" s="194"/>
    </row>
    <row r="91" spans="2:16" x14ac:dyDescent="0.35">
      <c r="B91" s="193" t="s">
        <v>164</v>
      </c>
      <c r="E91" s="214">
        <v>2017</v>
      </c>
      <c r="F91" s="215">
        <v>2018</v>
      </c>
      <c r="G91" s="215">
        <v>2019</v>
      </c>
      <c r="H91" s="215">
        <v>2020</v>
      </c>
      <c r="I91" s="215">
        <v>2021</v>
      </c>
      <c r="J91" s="215">
        <v>2022</v>
      </c>
      <c r="K91" s="215">
        <v>2023</v>
      </c>
      <c r="L91" s="215">
        <v>2024</v>
      </c>
      <c r="M91" s="215">
        <v>2025</v>
      </c>
      <c r="N91" s="215">
        <v>2026</v>
      </c>
      <c r="P91" s="194"/>
    </row>
    <row r="92" spans="2:16" x14ac:dyDescent="0.35">
      <c r="B92" s="216" t="str">
        <f t="shared" ref="B92:B98" si="12">B83</f>
        <v>Range-finder for AEB</v>
      </c>
      <c r="C92" s="217"/>
      <c r="D92" s="218"/>
      <c r="E92" s="230">
        <f t="shared" ref="E92:F94" si="13">IF(E83=0,,E101*10^6/E83)</f>
        <v>75</v>
      </c>
      <c r="F92" s="230">
        <f t="shared" si="13"/>
        <v>65</v>
      </c>
      <c r="G92" s="230"/>
      <c r="H92" s="230"/>
      <c r="I92" s="230"/>
      <c r="J92" s="230"/>
      <c r="K92" s="230"/>
      <c r="L92" s="230"/>
      <c r="M92" s="230"/>
      <c r="N92" s="230"/>
      <c r="P92" s="194"/>
    </row>
    <row r="93" spans="2:16" x14ac:dyDescent="0.35">
      <c r="B93" s="224" t="str">
        <f t="shared" si="12"/>
        <v>Forward facing sensor (L2/L3)</v>
      </c>
      <c r="C93" s="225"/>
      <c r="D93" s="226"/>
      <c r="E93" s="230">
        <f t="shared" si="13"/>
        <v>800</v>
      </c>
      <c r="F93" s="230">
        <f t="shared" si="13"/>
        <v>600</v>
      </c>
      <c r="G93" s="230"/>
      <c r="H93" s="230"/>
      <c r="I93" s="230"/>
      <c r="J93" s="230"/>
      <c r="K93" s="230"/>
      <c r="L93" s="230"/>
      <c r="M93" s="230"/>
      <c r="N93" s="230"/>
      <c r="P93" s="194"/>
    </row>
    <row r="94" spans="2:16" x14ac:dyDescent="0.35">
      <c r="B94" s="224" t="str">
        <f t="shared" si="12"/>
        <v>Corner/side sensor (L2/3/4/5)</v>
      </c>
      <c r="C94" s="225"/>
      <c r="D94" s="226"/>
      <c r="E94" s="230">
        <f t="shared" si="13"/>
        <v>700</v>
      </c>
      <c r="F94" s="230">
        <f t="shared" si="13"/>
        <v>500</v>
      </c>
      <c r="G94" s="230"/>
      <c r="H94" s="230"/>
      <c r="I94" s="230"/>
      <c r="J94" s="230"/>
      <c r="K94" s="230"/>
      <c r="L94" s="230"/>
      <c r="M94" s="230"/>
      <c r="N94" s="230"/>
      <c r="P94" s="194"/>
    </row>
    <row r="95" spans="2:16" x14ac:dyDescent="0.35">
      <c r="B95" s="224" t="str">
        <f t="shared" si="12"/>
        <v>Front/rear facing sensor (L2/3/4/5)</v>
      </c>
      <c r="C95" s="225"/>
      <c r="D95" s="226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P95" s="194"/>
    </row>
    <row r="96" spans="2:16" x14ac:dyDescent="0.35">
      <c r="B96" s="224" t="str">
        <f t="shared" si="12"/>
        <v>360° sensor (L4/5 robotic taxis, trucks)</v>
      </c>
      <c r="C96" s="225"/>
      <c r="D96" s="226"/>
      <c r="E96" s="230">
        <f>IF(E87=0,,E105*10^6/E87)</f>
        <v>50000</v>
      </c>
      <c r="F96" s="230">
        <f>IF(F87=0,,F105*10^6/F87)</f>
        <v>30000</v>
      </c>
      <c r="G96" s="230"/>
      <c r="H96" s="230"/>
      <c r="I96" s="230"/>
      <c r="J96" s="230"/>
      <c r="K96" s="230"/>
      <c r="L96" s="230"/>
      <c r="M96" s="230"/>
      <c r="N96" s="230"/>
      <c r="P96" s="194"/>
    </row>
    <row r="97" spans="2:16" x14ac:dyDescent="0.35">
      <c r="B97" s="224" t="str">
        <f t="shared" si="12"/>
        <v>Next gen 360° sensor (L4/5 robotic taxis, trucks)</v>
      </c>
      <c r="C97" s="225"/>
      <c r="D97" s="226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P97" s="194"/>
    </row>
    <row r="98" spans="2:16" x14ac:dyDescent="0.35">
      <c r="B98" s="202" t="str">
        <f t="shared" si="12"/>
        <v>Total</v>
      </c>
      <c r="C98" s="227"/>
      <c r="D98" s="228"/>
      <c r="E98" s="231">
        <f t="shared" ref="E98:F98" si="14">E107*10^6/E89</f>
        <v>305.70029096022967</v>
      </c>
      <c r="F98" s="231">
        <f t="shared" si="14"/>
        <v>215.68005247164805</v>
      </c>
      <c r="G98" s="231"/>
      <c r="H98" s="231"/>
      <c r="I98" s="231"/>
      <c r="J98" s="231"/>
      <c r="K98" s="231"/>
      <c r="L98" s="231"/>
      <c r="M98" s="231"/>
      <c r="N98" s="231"/>
      <c r="P98" s="194"/>
    </row>
    <row r="99" spans="2:16" x14ac:dyDescent="0.35">
      <c r="P99" s="194"/>
    </row>
    <row r="100" spans="2:16" x14ac:dyDescent="0.35">
      <c r="B100" s="193" t="s">
        <v>165</v>
      </c>
      <c r="E100" s="214">
        <v>2017</v>
      </c>
      <c r="F100" s="215">
        <v>2018</v>
      </c>
      <c r="G100" s="215">
        <v>2019</v>
      </c>
      <c r="H100" s="215">
        <v>2020</v>
      </c>
      <c r="I100" s="215">
        <v>2021</v>
      </c>
      <c r="J100" s="215">
        <v>2022</v>
      </c>
      <c r="K100" s="215">
        <v>2023</v>
      </c>
      <c r="L100" s="215">
        <v>2024</v>
      </c>
      <c r="M100" s="215">
        <v>2025</v>
      </c>
      <c r="N100" s="215">
        <v>2026</v>
      </c>
      <c r="P100" s="194"/>
    </row>
    <row r="101" spans="2:16" x14ac:dyDescent="0.35">
      <c r="B101" s="216" t="str">
        <f>B92</f>
        <v>Range-finder for AEB</v>
      </c>
      <c r="C101" s="217"/>
      <c r="D101" s="218"/>
      <c r="E101" s="230">
        <v>70.259196000000003</v>
      </c>
      <c r="F101" s="230">
        <v>75.063447874999994</v>
      </c>
      <c r="G101" s="230"/>
      <c r="H101" s="230"/>
      <c r="I101" s="230"/>
      <c r="J101" s="230"/>
      <c r="K101" s="230"/>
      <c r="L101" s="230"/>
      <c r="M101" s="230"/>
      <c r="N101" s="230"/>
      <c r="P101" s="194"/>
    </row>
    <row r="102" spans="2:16" x14ac:dyDescent="0.35">
      <c r="B102" s="224" t="str">
        <f t="shared" ref="B102:B107" si="15">B84</f>
        <v>Forward facing sensor (L2/L3)</v>
      </c>
      <c r="C102" s="225"/>
      <c r="D102" s="226"/>
      <c r="E102" s="230">
        <v>20</v>
      </c>
      <c r="F102" s="230">
        <v>21</v>
      </c>
      <c r="G102" s="230"/>
      <c r="H102" s="230"/>
      <c r="I102" s="230"/>
      <c r="J102" s="230"/>
      <c r="K102" s="230"/>
      <c r="L102" s="230"/>
      <c r="M102" s="230"/>
      <c r="N102" s="230"/>
      <c r="P102" s="194"/>
    </row>
    <row r="103" spans="2:16" x14ac:dyDescent="0.35">
      <c r="B103" s="224" t="str">
        <f t="shared" si="15"/>
        <v>Corner/side sensor (L2/3/4/5)</v>
      </c>
      <c r="C103" s="225"/>
      <c r="D103" s="226"/>
      <c r="E103" s="230">
        <v>78.974000000000004</v>
      </c>
      <c r="F103" s="230">
        <v>77.81</v>
      </c>
      <c r="G103" s="230"/>
      <c r="H103" s="230"/>
      <c r="I103" s="230"/>
      <c r="J103" s="230"/>
      <c r="K103" s="230"/>
      <c r="L103" s="230"/>
      <c r="M103" s="230"/>
      <c r="N103" s="230"/>
      <c r="P103" s="194"/>
    </row>
    <row r="104" spans="2:16" x14ac:dyDescent="0.35">
      <c r="B104" s="224" t="str">
        <f t="shared" si="15"/>
        <v>Front/rear facing sensor (L2/3/4/5)</v>
      </c>
      <c r="C104" s="225"/>
      <c r="D104" s="226"/>
      <c r="E104" s="230">
        <v>8.0000000000000002E-3</v>
      </c>
      <c r="F104" s="230">
        <v>6.0000000000000001E-3</v>
      </c>
      <c r="G104" s="230"/>
      <c r="H104" s="230"/>
      <c r="I104" s="230"/>
      <c r="J104" s="230"/>
      <c r="K104" s="230"/>
      <c r="L104" s="230"/>
      <c r="M104" s="230"/>
      <c r="N104" s="230"/>
      <c r="P104" s="194"/>
    </row>
    <row r="105" spans="2:16" x14ac:dyDescent="0.35">
      <c r="B105" s="224" t="str">
        <f t="shared" si="15"/>
        <v>360° sensor (L4/5 robotic taxis, trucks)</v>
      </c>
      <c r="C105" s="225"/>
      <c r="D105" s="226"/>
      <c r="E105" s="230">
        <v>160.25</v>
      </c>
      <c r="F105" s="230">
        <v>117.15</v>
      </c>
      <c r="G105" s="230"/>
      <c r="H105" s="230"/>
      <c r="I105" s="230"/>
      <c r="J105" s="230"/>
      <c r="K105" s="230"/>
      <c r="L105" s="230"/>
      <c r="M105" s="230"/>
      <c r="N105" s="230"/>
      <c r="P105" s="194"/>
    </row>
    <row r="106" spans="2:16" x14ac:dyDescent="0.35">
      <c r="B106" s="224" t="str">
        <f t="shared" si="15"/>
        <v>Next gen 360° sensor (L4/5 robotic taxis, trucks)</v>
      </c>
      <c r="C106" s="225"/>
      <c r="D106" s="226"/>
      <c r="E106" s="230">
        <v>0</v>
      </c>
      <c r="F106" s="230">
        <v>0</v>
      </c>
      <c r="G106" s="230"/>
      <c r="H106" s="230"/>
      <c r="I106" s="230"/>
      <c r="J106" s="230"/>
      <c r="K106" s="230"/>
      <c r="L106" s="230"/>
      <c r="M106" s="230"/>
      <c r="N106" s="230"/>
      <c r="P106" s="194"/>
    </row>
    <row r="107" spans="2:16" x14ac:dyDescent="0.35">
      <c r="B107" s="202" t="str">
        <f t="shared" si="15"/>
        <v>Total</v>
      </c>
      <c r="C107" s="227"/>
      <c r="D107" s="228"/>
      <c r="E107" s="231">
        <f>SUM(E101:E106)</f>
        <v>329.49119600000006</v>
      </c>
      <c r="F107" s="231">
        <f t="shared" ref="F107" si="16">SUM(F101:F106)</f>
        <v>291.02944787500002</v>
      </c>
      <c r="G107" s="231"/>
      <c r="H107" s="231"/>
      <c r="I107" s="231"/>
      <c r="J107" s="231"/>
      <c r="K107" s="231"/>
      <c r="L107" s="231"/>
      <c r="M107" s="231"/>
      <c r="N107" s="231"/>
    </row>
    <row r="108" spans="2:16" x14ac:dyDescent="0.35"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</row>
    <row r="109" spans="2:16" x14ac:dyDescent="0.35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</row>
    <row r="110" spans="2:16" x14ac:dyDescent="0.35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</row>
    <row r="111" spans="2:16" x14ac:dyDescent="0.35"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</row>
    <row r="112" spans="2:16" x14ac:dyDescent="0.35"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</row>
    <row r="113" spans="2:14" x14ac:dyDescent="0.35"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</row>
    <row r="114" spans="2:14" x14ac:dyDescent="0.35"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</row>
    <row r="115" spans="2:14" x14ac:dyDescent="0.35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</row>
    <row r="116" spans="2:14" x14ac:dyDescent="0.35"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</row>
    <row r="117" spans="2:14" x14ac:dyDescent="0.35"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</row>
    <row r="118" spans="2:14" x14ac:dyDescent="0.35"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</row>
    <row r="119" spans="2:14" x14ac:dyDescent="0.35"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</row>
    <row r="120" spans="2:14" x14ac:dyDescent="0.35"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</row>
    <row r="121" spans="2:14" x14ac:dyDescent="0.35"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</row>
    <row r="122" spans="2:14" x14ac:dyDescent="0.35"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</row>
    <row r="123" spans="2:14" x14ac:dyDescent="0.35"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</row>
    <row r="124" spans="2:14" x14ac:dyDescent="0.35"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</row>
    <row r="125" spans="2:14" x14ac:dyDescent="0.35"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</row>
    <row r="126" spans="2:14" x14ac:dyDescent="0.35"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</row>
    <row r="127" spans="2:14" x14ac:dyDescent="0.35"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</row>
    <row r="128" spans="2:14" x14ac:dyDescent="0.35"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</row>
    <row r="129" spans="2:14" x14ac:dyDescent="0.35"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</row>
    <row r="130" spans="2:14" x14ac:dyDescent="0.35"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</row>
    <row r="131" spans="2:14" x14ac:dyDescent="0.35"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</row>
    <row r="132" spans="2:14" x14ac:dyDescent="0.35"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</row>
    <row r="133" spans="2:14" x14ac:dyDescent="0.35"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</row>
    <row r="134" spans="2:14" x14ac:dyDescent="0.35"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</row>
    <row r="135" spans="2:14" x14ac:dyDescent="0.35"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</row>
    <row r="136" spans="2:14" x14ac:dyDescent="0.35"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</row>
    <row r="137" spans="2:14" x14ac:dyDescent="0.35"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</row>
    <row r="138" spans="2:14" x14ac:dyDescent="0.35"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</row>
    <row r="139" spans="2:14" x14ac:dyDescent="0.35"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</row>
    <row r="140" spans="2:14" x14ac:dyDescent="0.35"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</row>
    <row r="141" spans="2:14" x14ac:dyDescent="0.35"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</row>
    <row r="142" spans="2:14" x14ac:dyDescent="0.35"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</row>
    <row r="143" spans="2:14" x14ac:dyDescent="0.35"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</row>
    <row r="144" spans="2:14" x14ac:dyDescent="0.35"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</row>
    <row r="145" spans="2:14" x14ac:dyDescent="0.35"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</row>
    <row r="146" spans="2:14" x14ac:dyDescent="0.35"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</row>
    <row r="147" spans="2:14" x14ac:dyDescent="0.35"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</row>
    <row r="148" spans="2:14" x14ac:dyDescent="0.35"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</row>
    <row r="149" spans="2:14" x14ac:dyDescent="0.35"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</row>
    <row r="150" spans="2:14" x14ac:dyDescent="0.35"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</row>
    <row r="151" spans="2:14" x14ac:dyDescent="0.35"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</row>
    <row r="152" spans="2:14" x14ac:dyDescent="0.35"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</row>
    <row r="153" spans="2:14" x14ac:dyDescent="0.35"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</row>
    <row r="154" spans="2:14" x14ac:dyDescent="0.35"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</row>
    <row r="155" spans="2:14" x14ac:dyDescent="0.35"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</row>
    <row r="156" spans="2:14" x14ac:dyDescent="0.35"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</row>
    <row r="157" spans="2:14" x14ac:dyDescent="0.35"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</row>
    <row r="158" spans="2:14" x14ac:dyDescent="0.35"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</row>
    <row r="159" spans="2:14" x14ac:dyDescent="0.35"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</row>
    <row r="160" spans="2:14" x14ac:dyDescent="0.35"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</row>
    <row r="161" spans="2:14" x14ac:dyDescent="0.35"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</row>
    <row r="162" spans="2:14" x14ac:dyDescent="0.35"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</row>
    <row r="163" spans="2:14" x14ac:dyDescent="0.35"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</row>
    <row r="164" spans="2:14" x14ac:dyDescent="0.35"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</row>
    <row r="165" spans="2:14" x14ac:dyDescent="0.35"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</row>
    <row r="166" spans="2:14" x14ac:dyDescent="0.35"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</row>
    <row r="167" spans="2:14" x14ac:dyDescent="0.35"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</row>
    <row r="168" spans="2:14" x14ac:dyDescent="0.35"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</row>
    <row r="169" spans="2:14" x14ac:dyDescent="0.35"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</row>
    <row r="170" spans="2:14" x14ac:dyDescent="0.35"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</row>
    <row r="171" spans="2:14" x14ac:dyDescent="0.35"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</row>
    <row r="172" spans="2:14" x14ac:dyDescent="0.35"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</row>
    <row r="173" spans="2:14" x14ac:dyDescent="0.35"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</row>
    <row r="174" spans="2:14" x14ac:dyDescent="0.35"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</row>
    <row r="175" spans="2:14" x14ac:dyDescent="0.35"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</row>
    <row r="176" spans="2:14" x14ac:dyDescent="0.35"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</row>
    <row r="177" spans="2:14" x14ac:dyDescent="0.35"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</row>
    <row r="178" spans="2:14" x14ac:dyDescent="0.35"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</row>
    <row r="179" spans="2:14" x14ac:dyDescent="0.35"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</row>
    <row r="180" spans="2:14" x14ac:dyDescent="0.35"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</row>
    <row r="181" spans="2:14" x14ac:dyDescent="0.35">
      <c r="B181" s="194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</row>
    <row r="182" spans="2:14" x14ac:dyDescent="0.35"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</row>
    <row r="183" spans="2:14" x14ac:dyDescent="0.35"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</row>
    <row r="184" spans="2:14" x14ac:dyDescent="0.35"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</row>
    <row r="185" spans="2:14" x14ac:dyDescent="0.35"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</row>
    <row r="186" spans="2:14" x14ac:dyDescent="0.35"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</row>
    <row r="187" spans="2:14" x14ac:dyDescent="0.35"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</row>
    <row r="188" spans="2:14" x14ac:dyDescent="0.35"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</row>
    <row r="189" spans="2:14" x14ac:dyDescent="0.35"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</row>
    <row r="190" spans="2:14" x14ac:dyDescent="0.35"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</row>
    <row r="191" spans="2:14" x14ac:dyDescent="0.35"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</row>
    <row r="192" spans="2:14" x14ac:dyDescent="0.35"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</row>
    <row r="193" spans="2:14" x14ac:dyDescent="0.35"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</row>
    <row r="194" spans="2:14" x14ac:dyDescent="0.35"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</row>
    <row r="195" spans="2:14" x14ac:dyDescent="0.35"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</row>
    <row r="196" spans="2:14" x14ac:dyDescent="0.35"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</row>
    <row r="197" spans="2:14" x14ac:dyDescent="0.35"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</row>
    <row r="198" spans="2:14" x14ac:dyDescent="0.35"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</row>
    <row r="199" spans="2:14" x14ac:dyDescent="0.35"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</row>
    <row r="200" spans="2:14" x14ac:dyDescent="0.35"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</row>
    <row r="201" spans="2:14" x14ac:dyDescent="0.35"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</row>
    <row r="202" spans="2:14" x14ac:dyDescent="0.35"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</row>
    <row r="203" spans="2:14" x14ac:dyDescent="0.35"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</row>
    <row r="204" spans="2:14" x14ac:dyDescent="0.35"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</row>
    <row r="205" spans="2:14" x14ac:dyDescent="0.35"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</row>
    <row r="206" spans="2:14" x14ac:dyDescent="0.35"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</row>
    <row r="207" spans="2:14" x14ac:dyDescent="0.35"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</row>
    <row r="208" spans="2:14" x14ac:dyDescent="0.35"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</row>
    <row r="209" spans="2:14" x14ac:dyDescent="0.35"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</row>
    <row r="210" spans="2:14" x14ac:dyDescent="0.35"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</row>
    <row r="211" spans="2:14" x14ac:dyDescent="0.35"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</row>
    <row r="212" spans="2:14" x14ac:dyDescent="0.35"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</row>
    <row r="213" spans="2:14" x14ac:dyDescent="0.35"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</row>
    <row r="214" spans="2:14" x14ac:dyDescent="0.35"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</row>
    <row r="215" spans="2:14" x14ac:dyDescent="0.35"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</row>
    <row r="216" spans="2:14" x14ac:dyDescent="0.35"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</row>
    <row r="217" spans="2:14" x14ac:dyDescent="0.35"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</row>
    <row r="218" spans="2:14" x14ac:dyDescent="0.35"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</row>
    <row r="219" spans="2:14" x14ac:dyDescent="0.35"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</row>
    <row r="220" spans="2:14" x14ac:dyDescent="0.35"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</row>
    <row r="221" spans="2:14" x14ac:dyDescent="0.35"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</row>
    <row r="222" spans="2:14" x14ac:dyDescent="0.35"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</row>
    <row r="223" spans="2:14" x14ac:dyDescent="0.35"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</row>
    <row r="224" spans="2:14" x14ac:dyDescent="0.35"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</row>
    <row r="225" spans="2:14" x14ac:dyDescent="0.35"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</row>
    <row r="226" spans="2:14" x14ac:dyDescent="0.35"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</row>
    <row r="227" spans="2:14" x14ac:dyDescent="0.35"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</row>
    <row r="228" spans="2:14" x14ac:dyDescent="0.35"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</row>
    <row r="229" spans="2:14" x14ac:dyDescent="0.35"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</row>
    <row r="230" spans="2:14" x14ac:dyDescent="0.35"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</row>
    <row r="231" spans="2:14" x14ac:dyDescent="0.35"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</row>
    <row r="232" spans="2:14" x14ac:dyDescent="0.35">
      <c r="B232" s="194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</row>
    <row r="233" spans="2:14" x14ac:dyDescent="0.35"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</row>
    <row r="234" spans="2:14" x14ac:dyDescent="0.35"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</row>
    <row r="235" spans="2:14" x14ac:dyDescent="0.35"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</row>
    <row r="236" spans="2:14" x14ac:dyDescent="0.35"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</row>
    <row r="237" spans="2:14" x14ac:dyDescent="0.35"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</row>
    <row r="238" spans="2:14" x14ac:dyDescent="0.35"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</row>
    <row r="239" spans="2:14" x14ac:dyDescent="0.35"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</row>
    <row r="240" spans="2:14" x14ac:dyDescent="0.35"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</row>
    <row r="241" spans="2:14" x14ac:dyDescent="0.35"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</row>
    <row r="242" spans="2:14" x14ac:dyDescent="0.35"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</row>
    <row r="243" spans="2:14" x14ac:dyDescent="0.35"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</row>
    <row r="244" spans="2:14" x14ac:dyDescent="0.35"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</row>
    <row r="245" spans="2:14" x14ac:dyDescent="0.35"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</row>
    <row r="246" spans="2:14" x14ac:dyDescent="0.35"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</row>
    <row r="247" spans="2:14" x14ac:dyDescent="0.35"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</row>
    <row r="248" spans="2:14" x14ac:dyDescent="0.35"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</row>
    <row r="249" spans="2:14" x14ac:dyDescent="0.35"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</row>
    <row r="250" spans="2:14" x14ac:dyDescent="0.35"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</row>
    <row r="251" spans="2:14" x14ac:dyDescent="0.35"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</row>
    <row r="252" spans="2:14" x14ac:dyDescent="0.35"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</row>
    <row r="253" spans="2:14" x14ac:dyDescent="0.35"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</row>
    <row r="254" spans="2:14" x14ac:dyDescent="0.35"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</row>
    <row r="255" spans="2:14" x14ac:dyDescent="0.35"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</row>
    <row r="256" spans="2:14" x14ac:dyDescent="0.35"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</row>
    <row r="257" spans="2:14" x14ac:dyDescent="0.35">
      <c r="B257" s="194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</row>
    <row r="258" spans="2:14" x14ac:dyDescent="0.35">
      <c r="B258" s="194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</row>
    <row r="259" spans="2:14" x14ac:dyDescent="0.35">
      <c r="B259" s="194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</row>
    <row r="260" spans="2:14" x14ac:dyDescent="0.35"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</row>
    <row r="261" spans="2:14" x14ac:dyDescent="0.35"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</row>
    <row r="262" spans="2:14" x14ac:dyDescent="0.35"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</row>
    <row r="263" spans="2:14" x14ac:dyDescent="0.35"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</row>
    <row r="264" spans="2:14" x14ac:dyDescent="0.35">
      <c r="B264" s="194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</row>
    <row r="265" spans="2:14" x14ac:dyDescent="0.35">
      <c r="B265" s="194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</row>
    <row r="266" spans="2:14" x14ac:dyDescent="0.35"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</row>
    <row r="267" spans="2:14" x14ac:dyDescent="0.35"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</row>
    <row r="268" spans="2:14" x14ac:dyDescent="0.35">
      <c r="B268" s="194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</row>
    <row r="269" spans="2:14" x14ac:dyDescent="0.35">
      <c r="B269" s="194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</row>
    <row r="270" spans="2:14" x14ac:dyDescent="0.35">
      <c r="B270" s="194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</row>
    <row r="271" spans="2:14" x14ac:dyDescent="0.35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</row>
    <row r="272" spans="2:14" x14ac:dyDescent="0.35">
      <c r="B272" s="194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</row>
    <row r="273" spans="2:14" x14ac:dyDescent="0.35">
      <c r="B273" s="194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</row>
    <row r="274" spans="2:14" x14ac:dyDescent="0.35"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</row>
    <row r="275" spans="2:14" x14ac:dyDescent="0.35"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</row>
    <row r="276" spans="2:14" x14ac:dyDescent="0.35">
      <c r="B276" s="194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</row>
    <row r="277" spans="2:14" x14ac:dyDescent="0.35">
      <c r="B277" s="194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</row>
    <row r="278" spans="2:14" x14ac:dyDescent="0.35"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</row>
    <row r="279" spans="2:14" x14ac:dyDescent="0.35"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</row>
    <row r="280" spans="2:14" x14ac:dyDescent="0.35"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</row>
    <row r="281" spans="2:14" x14ac:dyDescent="0.35"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</row>
    <row r="282" spans="2:14" x14ac:dyDescent="0.35"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</row>
    <row r="283" spans="2:14" x14ac:dyDescent="0.35"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</row>
    <row r="284" spans="2:14" x14ac:dyDescent="0.35"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</row>
    <row r="285" spans="2:14" x14ac:dyDescent="0.35"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</row>
    <row r="286" spans="2:14" x14ac:dyDescent="0.35"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</row>
    <row r="287" spans="2:14" x14ac:dyDescent="0.35"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</row>
    <row r="288" spans="2:14" x14ac:dyDescent="0.35"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</row>
    <row r="289" spans="2:14" x14ac:dyDescent="0.35"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</row>
    <row r="290" spans="2:14" x14ac:dyDescent="0.35"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</row>
    <row r="291" spans="2:14" x14ac:dyDescent="0.35"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</row>
    <row r="292" spans="2:14" x14ac:dyDescent="0.35"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</row>
    <row r="293" spans="2:14" x14ac:dyDescent="0.35"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</row>
    <row r="294" spans="2:14" x14ac:dyDescent="0.35"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</row>
    <row r="295" spans="2:14" x14ac:dyDescent="0.35"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</row>
    <row r="296" spans="2:14" x14ac:dyDescent="0.35">
      <c r="B296" s="194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</row>
    <row r="297" spans="2:14" x14ac:dyDescent="0.35"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</row>
    <row r="298" spans="2:14" x14ac:dyDescent="0.35"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</row>
    <row r="299" spans="2:14" x14ac:dyDescent="0.35"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</row>
    <row r="300" spans="2:14" x14ac:dyDescent="0.35">
      <c r="B300" s="194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</row>
    <row r="301" spans="2:14" x14ac:dyDescent="0.35"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</row>
    <row r="302" spans="2:14" x14ac:dyDescent="0.35"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</row>
    <row r="303" spans="2:14" x14ac:dyDescent="0.35"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</row>
    <row r="304" spans="2:14" x14ac:dyDescent="0.35"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</row>
    <row r="305" spans="2:14" x14ac:dyDescent="0.35"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</row>
    <row r="306" spans="2:14" x14ac:dyDescent="0.35"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</row>
    <row r="307" spans="2:14" x14ac:dyDescent="0.35"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</row>
    <row r="308" spans="2:14" x14ac:dyDescent="0.35"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</row>
    <row r="309" spans="2:14" x14ac:dyDescent="0.35"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</row>
    <row r="310" spans="2:14" x14ac:dyDescent="0.35"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</row>
    <row r="311" spans="2:14" x14ac:dyDescent="0.35">
      <c r="B311" s="194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</row>
    <row r="312" spans="2:14" x14ac:dyDescent="0.35"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</row>
    <row r="313" spans="2:14" x14ac:dyDescent="0.35"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</row>
    <row r="314" spans="2:14" x14ac:dyDescent="0.35">
      <c r="B314" s="194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</row>
    <row r="315" spans="2:14" x14ac:dyDescent="0.35"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</row>
    <row r="316" spans="2:14" x14ac:dyDescent="0.35"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</row>
    <row r="317" spans="2:14" x14ac:dyDescent="0.35"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</row>
    <row r="318" spans="2:14" x14ac:dyDescent="0.35"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</row>
    <row r="319" spans="2:14" x14ac:dyDescent="0.35"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</row>
    <row r="320" spans="2:14" x14ac:dyDescent="0.35"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</row>
    <row r="321" spans="2:14" x14ac:dyDescent="0.35"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</row>
    <row r="322" spans="2:14" x14ac:dyDescent="0.35"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</row>
    <row r="323" spans="2:14" x14ac:dyDescent="0.35"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</row>
    <row r="324" spans="2:14" x14ac:dyDescent="0.35"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</row>
    <row r="325" spans="2:14" x14ac:dyDescent="0.35"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</row>
    <row r="326" spans="2:14" x14ac:dyDescent="0.35"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</row>
    <row r="327" spans="2:14" x14ac:dyDescent="0.35"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</row>
    <row r="328" spans="2:14" x14ac:dyDescent="0.35"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</row>
    <row r="329" spans="2:14" x14ac:dyDescent="0.35"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</row>
    <row r="330" spans="2:14" x14ac:dyDescent="0.35">
      <c r="B330" s="194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</row>
    <row r="331" spans="2:14" x14ac:dyDescent="0.35"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</row>
    <row r="332" spans="2:14" x14ac:dyDescent="0.35">
      <c r="B332" s="194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</row>
    <row r="333" spans="2:14" x14ac:dyDescent="0.35"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</row>
    <row r="334" spans="2:14" x14ac:dyDescent="0.35"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</row>
    <row r="335" spans="2:14" x14ac:dyDescent="0.35"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</row>
    <row r="336" spans="2:14" x14ac:dyDescent="0.35">
      <c r="B336" s="194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</row>
    <row r="337" spans="2:14" x14ac:dyDescent="0.35">
      <c r="B337" s="194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</row>
    <row r="338" spans="2:14" x14ac:dyDescent="0.35">
      <c r="B338" s="194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</row>
    <row r="339" spans="2:14" x14ac:dyDescent="0.35"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</row>
    <row r="340" spans="2:14" x14ac:dyDescent="0.35">
      <c r="B340" s="194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</row>
    <row r="341" spans="2:14" x14ac:dyDescent="0.35"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</row>
    <row r="342" spans="2:14" x14ac:dyDescent="0.35"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</row>
    <row r="343" spans="2:14" x14ac:dyDescent="0.35"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</row>
    <row r="344" spans="2:14" x14ac:dyDescent="0.35">
      <c r="B344" s="194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</row>
    <row r="345" spans="2:14" x14ac:dyDescent="0.35"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</row>
    <row r="346" spans="2:14" x14ac:dyDescent="0.35"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</row>
    <row r="347" spans="2:14" x14ac:dyDescent="0.35"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</row>
    <row r="348" spans="2:14" x14ac:dyDescent="0.35"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</row>
    <row r="349" spans="2:14" x14ac:dyDescent="0.35"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</row>
    <row r="350" spans="2:14" x14ac:dyDescent="0.35"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</row>
    <row r="351" spans="2:14" x14ac:dyDescent="0.35"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</row>
    <row r="352" spans="2:14" x14ac:dyDescent="0.35"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</row>
  </sheetData>
  <mergeCells count="1">
    <mergeCell ref="B22:B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Introduction</vt:lpstr>
      <vt:lpstr>Methodology</vt:lpstr>
      <vt:lpstr>Product definitions</vt:lpstr>
      <vt:lpstr>3D sensors forecast</vt:lpstr>
      <vt:lpstr>Proximity sensors forecast</vt:lpstr>
      <vt:lpstr>Comm VCSELs forecast</vt:lpstr>
      <vt:lpstr>Figures for the report</vt:lpstr>
      <vt:lpstr>LiDAR forecast</vt:lpstr>
      <vt:lpstr>Array_Rev_2019</vt:lpstr>
      <vt:lpstr>Array_Vol_2019</vt:lpstr>
      <vt:lpstr>Sensor_rev_new</vt:lpstr>
      <vt:lpstr>Sensor_units_new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Lively</dc:creator>
  <cp:lastModifiedBy>John Lively</cp:lastModifiedBy>
  <dcterms:created xsi:type="dcterms:W3CDTF">2018-07-10T11:28:26Z</dcterms:created>
  <dcterms:modified xsi:type="dcterms:W3CDTF">2021-12-01T11:56:56Z</dcterms:modified>
</cp:coreProperties>
</file>